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202300"/>
  <xr:revisionPtr revIDLastSave="0" documentId="13_ncr:1_{33D8AE51-6DD9-473A-9CD5-3D5E477E4AD7}" xr6:coauthVersionLast="47" xr6:coauthVersionMax="47" xr10:uidLastSave="{00000000-0000-0000-0000-000000000000}"/>
  <workbookProtection workbookAlgorithmName="SHA-512" workbookHashValue="r9xX2YWT2wqYdv3ozF12tZgB856xi9nJ6SfQQzyUPptREtIZBJjO4Z/Cf2AzeljLhJdRlO7faWcQpYPBqEX1+g==" workbookSaltValue="Cvm1CeQZyUqmBX16ClSr0g==" workbookSpinCount="100000" lockStructure="1"/>
  <bookViews>
    <workbookView xWindow="-110" yWindow="-110" windowWidth="38620" windowHeight="21220" activeTab="4" xr2:uid="{FF8FB24D-E8DE-4DD1-8B18-11F628CB8F4E}"/>
  </bookViews>
  <sheets>
    <sheet name="INFORMATION" sheetId="6" r:id="rId1"/>
    <sheet name="LOGBOOK DATA" sheetId="1" r:id="rId2"/>
    <sheet name="DASHBOARD HUB" sheetId="2" r:id="rId3"/>
    <sheet name="CONFIG" sheetId="14" state="hidden" r:id="rId4"/>
    <sheet name="PRINT PILOTLOGBOOK" sheetId="15" r:id="rId5"/>
  </sheets>
  <definedNames>
    <definedName name="_xlnm._FilterDatabase" localSheetId="1" hidden="1">'LOGBOOK DATA'!$B$4:$AE$100</definedName>
    <definedName name="AIRCRAFTTYPE" localSheetId="3">#REF!</definedName>
    <definedName name="AIRCRAFTTYPE" localSheetId="4">#REF!</definedName>
    <definedName name="AIRCRAFTTYPE">LOGBOOK[TYPE]</definedName>
    <definedName name="LogbookDates" localSheetId="3">#REF!</definedName>
    <definedName name="LogbookDates" localSheetId="4">#REF!</definedName>
    <definedName name="LogbookDates">LOGBOOK[DATE]</definedName>
    <definedName name="Registration" localSheetId="3">#REF!</definedName>
    <definedName name="Registration" localSheetId="4">#REF!</definedName>
    <definedName name="Registration">LOGBOOK[REG.]</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 i="15" l="1"/>
  <c r="AC92" i="15"/>
  <c r="AB92" i="15"/>
  <c r="AA92" i="15"/>
  <c r="AC62" i="15"/>
  <c r="AB62" i="15"/>
  <c r="AA62" i="15"/>
  <c r="AC32" i="15"/>
  <c r="AB32" i="15"/>
  <c r="AA32" i="15"/>
  <c r="V3" i="2"/>
  <c r="AJ8" i="2"/>
  <c r="AC27" i="2"/>
  <c r="AC2" i="15"/>
  <c r="X3" i="2"/>
  <c r="AB2" i="15"/>
  <c r="W3" i="2"/>
  <c r="AA2" i="15"/>
  <c r="J1" i="14" a="1"/>
  <c r="M12" i="15"/>
  <c r="I1" i="14" a="1"/>
  <c r="H1" i="14" a="1"/>
  <c r="K21" i="15"/>
  <c r="AJ23" i="2"/>
  <c r="AJ22" i="2"/>
  <c r="AJ21" i="2"/>
  <c r="AJ20" i="2"/>
  <c r="AJ19" i="2"/>
  <c r="AJ18" i="2"/>
  <c r="AJ17" i="2"/>
  <c r="AJ16" i="2"/>
  <c r="AJ15" i="2"/>
  <c r="AJ14" i="2"/>
  <c r="AJ13" i="2"/>
  <c r="AJ12" i="2"/>
  <c r="AJ11" i="2"/>
  <c r="M24" i="15"/>
  <c r="J20" i="2"/>
  <c r="D9" i="2"/>
  <c r="U21" i="2"/>
  <c r="U15" i="2"/>
  <c r="AA11" i="2"/>
  <c r="X15" i="2"/>
  <c r="T20" i="2"/>
  <c r="Z14" i="2"/>
  <c r="K14" i="2"/>
  <c r="R16" i="2"/>
  <c r="G15" i="2"/>
  <c r="I17" i="2"/>
  <c r="N14" i="2"/>
  <c r="AD10" i="2"/>
  <c r="J18" i="2"/>
  <c r="AC9" i="2"/>
  <c r="AA20" i="2"/>
  <c r="X18" i="2"/>
  <c r="P19" i="2"/>
  <c r="Y15" i="2"/>
  <c r="N12" i="2"/>
  <c r="S18" i="2"/>
  <c r="C11" i="2"/>
  <c r="W18" i="2"/>
  <c r="AA13" i="2"/>
  <c r="M10" i="2"/>
  <c r="L12" i="2"/>
  <c r="AC16" i="2"/>
  <c r="Y14" i="2"/>
  <c r="I12" i="2"/>
  <c r="R13" i="2"/>
  <c r="O13" i="2"/>
  <c r="V16" i="2"/>
  <c r="G16" i="2"/>
  <c r="U19" i="2"/>
  <c r="D13" i="2"/>
  <c r="S20" i="2"/>
  <c r="D11" i="2"/>
  <c r="Q14" i="2"/>
  <c r="J9" i="2"/>
  <c r="C19" i="2"/>
  <c r="P12" i="2"/>
  <c r="AA17" i="2"/>
  <c r="T17" i="2"/>
  <c r="AA15" i="2"/>
  <c r="K9" i="2"/>
  <c r="L16" i="2"/>
  <c r="O12" i="2"/>
  <c r="L19" i="2"/>
  <c r="H17" i="2"/>
  <c r="H15" i="2"/>
  <c r="AA21" i="2"/>
  <c r="O18" i="2"/>
  <c r="AC12" i="2"/>
  <c r="C21" i="2"/>
  <c r="I13" i="2"/>
  <c r="U13" i="2"/>
  <c r="Y9" i="2"/>
  <c r="R17" i="2"/>
  <c r="L21" i="2"/>
  <c r="H12" i="2"/>
  <c r="Z21" i="2"/>
  <c r="I9" i="2"/>
  <c r="M9" i="2"/>
  <c r="Y17" i="2"/>
  <c r="G9" i="2"/>
  <c r="K12" i="2"/>
  <c r="R19" i="2"/>
  <c r="N19" i="2"/>
  <c r="J13" i="2"/>
  <c r="Z12" i="2"/>
  <c r="U16" i="2"/>
  <c r="N17" i="2"/>
  <c r="M21" i="2"/>
  <c r="S13" i="2"/>
  <c r="AA12" i="2"/>
  <c r="K11" i="2"/>
  <c r="H11" i="2"/>
  <c r="AA10" i="2"/>
  <c r="Z19" i="2"/>
  <c r="I21" i="2"/>
  <c r="X12" i="2"/>
  <c r="T18" i="2"/>
  <c r="D16" i="2"/>
  <c r="C10" i="2"/>
  <c r="O17" i="2"/>
  <c r="Q19" i="2"/>
  <c r="AB17" i="2"/>
  <c r="AB20" i="2"/>
  <c r="AA16" i="2"/>
  <c r="U17" i="2"/>
  <c r="D14" i="2"/>
  <c r="AD20" i="2"/>
  <c r="C17" i="2"/>
  <c r="W13" i="2"/>
  <c r="G12" i="2"/>
  <c r="T9" i="2"/>
  <c r="C13" i="2"/>
  <c r="T11" i="2"/>
  <c r="V21" i="2"/>
  <c r="Z11" i="2"/>
  <c r="Z18" i="2"/>
  <c r="C14" i="2"/>
  <c r="M12" i="2"/>
  <c r="C12" i="2"/>
  <c r="AC18" i="2"/>
  <c r="I15" i="2"/>
  <c r="L11" i="2"/>
  <c r="D10" i="2"/>
  <c r="G13" i="2"/>
  <c r="U20" i="2"/>
  <c r="W21" i="2"/>
  <c r="R11" i="2"/>
  <c r="R9" i="2"/>
  <c r="H13" i="2"/>
  <c r="U14" i="2"/>
  <c r="L17" i="2"/>
  <c r="V14" i="2"/>
  <c r="N18" i="2"/>
  <c r="Q21" i="2"/>
  <c r="M20" i="2"/>
  <c r="N21" i="2"/>
  <c r="Y12" i="2"/>
  <c r="AD18" i="2"/>
  <c r="V17" i="2"/>
  <c r="C16" i="2"/>
  <c r="R18" i="2"/>
  <c r="T16" i="2"/>
  <c r="X9" i="2"/>
  <c r="H20" i="2"/>
  <c r="D18" i="2"/>
  <c r="Y20" i="2"/>
  <c r="H10" i="2"/>
  <c r="P11" i="2"/>
  <c r="AB21" i="2"/>
  <c r="X20" i="2"/>
  <c r="J15" i="2"/>
  <c r="AC19" i="2"/>
  <c r="R14" i="2"/>
  <c r="K13" i="2"/>
  <c r="L9" i="2"/>
  <c r="Q10" i="2"/>
  <c r="P20" i="2"/>
  <c r="V19" i="2"/>
  <c r="D15" i="2"/>
  <c r="T13" i="2"/>
  <c r="L20" i="2"/>
  <c r="D12" i="2"/>
  <c r="M14" i="2"/>
  <c r="U10" i="2"/>
  <c r="L14" i="2"/>
  <c r="U12" i="2"/>
  <c r="AC21" i="2"/>
  <c r="AD19" i="2"/>
  <c r="W17" i="2"/>
  <c r="AD13" i="2"/>
  <c r="X21" i="2"/>
  <c r="V10" i="2"/>
  <c r="O9" i="2"/>
  <c r="Z13" i="2"/>
  <c r="S9" i="2"/>
  <c r="Q16" i="2"/>
  <c r="Y19" i="2"/>
  <c r="AD16" i="2"/>
  <c r="P16" i="2"/>
  <c r="C20" i="2"/>
  <c r="C18" i="2"/>
  <c r="Z15" i="2"/>
  <c r="X13" i="2"/>
  <c r="T15" i="2"/>
  <c r="G14" i="2"/>
  <c r="H18" i="2"/>
  <c r="O11" i="2"/>
  <c r="C15" i="2"/>
  <c r="AC20" i="2"/>
  <c r="U9" i="2"/>
  <c r="J12" i="2"/>
  <c r="N20" i="2"/>
  <c r="P9" i="2"/>
  <c r="S16" i="2"/>
  <c r="L18" i="2"/>
  <c r="R10" i="2"/>
  <c r="V12" i="2"/>
  <c r="H19" i="2"/>
  <c r="P14" i="2"/>
  <c r="H16" i="2"/>
  <c r="Q20" i="2"/>
  <c r="J19" i="2"/>
  <c r="T12" i="2"/>
  <c r="D17" i="2"/>
  <c r="N13" i="2"/>
  <c r="R15" i="2"/>
  <c r="S21" i="2"/>
  <c r="AD11" i="2"/>
  <c r="K15" i="2"/>
  <c r="T10" i="2"/>
  <c r="O16" i="2"/>
  <c r="L13" i="2"/>
  <c r="T14" i="2"/>
  <c r="AD17" i="2"/>
  <c r="V9" i="2"/>
  <c r="G19" i="2"/>
  <c r="H21" i="2"/>
  <c r="Y10" i="2"/>
  <c r="AA18" i="2"/>
  <c r="M18" i="2"/>
  <c r="I20" i="2"/>
  <c r="J21" i="2"/>
  <c r="Q9" i="2"/>
  <c r="AD21" i="2"/>
  <c r="M19" i="2"/>
  <c r="Y18" i="2"/>
  <c r="O10" i="2"/>
  <c r="AC15" i="2"/>
  <c r="X14" i="2"/>
  <c r="X10" i="2"/>
  <c r="W9" i="2"/>
  <c r="M17" i="2"/>
  <c r="K18" i="2"/>
  <c r="X19" i="2"/>
  <c r="AD15" i="2"/>
  <c r="C9" i="2"/>
  <c r="P10" i="2"/>
  <c r="AC11" i="2"/>
  <c r="AA14" i="2"/>
  <c r="S19" i="2"/>
  <c r="AD12" i="2"/>
  <c r="I11" i="2"/>
  <c r="O20" i="2"/>
  <c r="I14" i="2"/>
  <c r="Z10" i="2"/>
  <c r="Y11" i="2"/>
  <c r="N11" i="2"/>
  <c r="S11" i="2"/>
  <c r="R21" i="2"/>
  <c r="K10" i="2"/>
  <c r="X11" i="2"/>
  <c r="T19" i="2"/>
  <c r="AB10" i="2"/>
  <c r="AA19" i="2"/>
  <c r="G21" i="2"/>
  <c r="Y21" i="2"/>
  <c r="K21" i="2"/>
  <c r="O15" i="2"/>
  <c r="W14" i="2"/>
  <c r="O19" i="2"/>
  <c r="G17" i="2"/>
  <c r="AC10" i="2"/>
  <c r="I19" i="2"/>
  <c r="M16" i="2"/>
  <c r="Z9" i="2"/>
  <c r="X16" i="2"/>
  <c r="AC13" i="2"/>
  <c r="V15" i="2"/>
  <c r="AD14" i="2"/>
  <c r="D21" i="2"/>
  <c r="O21" i="2"/>
  <c r="AC14" i="2"/>
  <c r="D20" i="2"/>
  <c r="W19" i="2"/>
  <c r="G10" i="2"/>
  <c r="N16" i="2"/>
  <c r="D19" i="2"/>
  <c r="M15" i="2"/>
  <c r="J10" i="2"/>
  <c r="M11" i="2"/>
  <c r="AB18" i="2"/>
  <c r="AB11" i="2"/>
  <c r="Q13" i="2"/>
  <c r="Q15" i="2"/>
  <c r="AA9" i="2"/>
  <c r="AD9" i="2"/>
  <c r="AB19" i="2"/>
  <c r="P13" i="2"/>
  <c r="AB12" i="2"/>
  <c r="V11" i="2"/>
  <c r="S10" i="2"/>
  <c r="U18" i="2"/>
  <c r="P15" i="2"/>
  <c r="G18" i="2"/>
  <c r="I10" i="2"/>
  <c r="S15" i="2"/>
  <c r="J11" i="2"/>
  <c r="W11" i="2"/>
  <c r="I16" i="2"/>
  <c r="W10" i="2"/>
  <c r="S12" i="2"/>
  <c r="AB13" i="2"/>
  <c r="P21" i="2"/>
  <c r="S17" i="2"/>
  <c r="P18" i="2"/>
  <c r="N9" i="2"/>
  <c r="H14" i="2"/>
  <c r="Z17" i="2"/>
  <c r="V20" i="2"/>
  <c r="X17" i="2"/>
  <c r="S14" i="2"/>
  <c r="AC17" i="2"/>
  <c r="Q12" i="2"/>
  <c r="U11" i="2"/>
  <c r="Q17" i="2"/>
  <c r="M13" i="2"/>
  <c r="L15" i="2"/>
  <c r="J14" i="2"/>
  <c r="AB15" i="2"/>
  <c r="W15" i="2"/>
  <c r="W16" i="2"/>
  <c r="Z16" i="2"/>
  <c r="J17" i="2"/>
  <c r="K16" i="2"/>
  <c r="O14" i="2"/>
  <c r="L10" i="2"/>
  <c r="AB9" i="2"/>
  <c r="V18" i="2"/>
  <c r="Z20" i="2"/>
  <c r="P17" i="2"/>
  <c r="Y13" i="2"/>
  <c r="K17" i="2"/>
  <c r="Q11" i="2"/>
  <c r="G11" i="2"/>
  <c r="J16" i="2"/>
  <c r="V13" i="2"/>
  <c r="AB16" i="2"/>
  <c r="W20" i="2"/>
  <c r="Q18" i="2"/>
  <c r="R12" i="2"/>
  <c r="T21" i="2"/>
  <c r="R20" i="2"/>
  <c r="W12" i="2"/>
  <c r="N10" i="2"/>
  <c r="N15" i="2"/>
  <c r="I18" i="2"/>
  <c r="Y16" i="2"/>
  <c r="G20" i="2"/>
  <c r="AB14" i="2"/>
  <c r="K19" i="2"/>
  <c r="K20" i="2"/>
  <c r="H9" i="2"/>
  <c r="F9" i="2"/>
  <c r="F15" i="2"/>
  <c r="H31" i="2"/>
  <c r="E2" i="2"/>
  <c r="AC28" i="2"/>
  <c r="AJ9" i="2"/>
  <c r="AC30" i="2"/>
  <c r="F12" i="2"/>
  <c r="F1" i="14" a="1"/>
  <c r="F19" i="2"/>
  <c r="E1" i="14" a="1"/>
  <c r="N1" i="14" a="1"/>
  <c r="Q13" i="15"/>
  <c r="F17" i="2"/>
  <c r="AC29" i="2"/>
  <c r="F11" i="2"/>
  <c r="F16" i="2"/>
  <c r="F14" i="2"/>
  <c r="T1" i="14" a="1"/>
  <c r="W13" i="15"/>
  <c r="Z1" i="14" a="1"/>
  <c r="AC24" i="15"/>
  <c r="C1" i="14" a="1"/>
  <c r="H26" i="2"/>
  <c r="F20" i="2"/>
  <c r="B1" i="14" a="1"/>
  <c r="B27" i="15"/>
  <c r="G1" i="14" a="1"/>
  <c r="G17" i="15"/>
  <c r="S1" i="14" a="1"/>
  <c r="V16" i="15"/>
  <c r="O1" i="14" a="1"/>
  <c r="R17" i="15"/>
  <c r="Q1" i="14" a="1"/>
  <c r="M1" i="14" a="1"/>
  <c r="P23" i="15"/>
  <c r="F10" i="2"/>
  <c r="Y1" i="14" a="1"/>
  <c r="F21" i="2"/>
  <c r="X1" i="14" a="1"/>
  <c r="AA5" i="15"/>
  <c r="L1" i="14" a="1"/>
  <c r="D1" i="14" a="1"/>
  <c r="D1" i="14"/>
  <c r="D4" i="15"/>
  <c r="F18" i="2"/>
  <c r="V1" i="14" a="1"/>
  <c r="V1" i="14"/>
  <c r="Y4" i="15"/>
  <c r="W1" i="14" a="1"/>
  <c r="Z17" i="15"/>
  <c r="P1" i="14" a="1"/>
  <c r="S12" i="15"/>
  <c r="U1" i="14" a="1"/>
  <c r="X19" i="15"/>
  <c r="F13" i="2"/>
  <c r="R1" i="14" a="1"/>
  <c r="B5" i="2" a="1"/>
  <c r="K1" i="14" a="1"/>
  <c r="A1" i="14" a="1"/>
  <c r="A5" i="15"/>
  <c r="V8" i="2"/>
  <c r="N8" i="2"/>
  <c r="W8" i="2"/>
  <c r="G8" i="2"/>
  <c r="L8" i="2"/>
  <c r="D8" i="2"/>
  <c r="Z8" i="2"/>
  <c r="T8" i="2"/>
  <c r="O8" i="2"/>
  <c r="Y8" i="2"/>
  <c r="Q8" i="2"/>
  <c r="AA8" i="2"/>
  <c r="K8" i="2"/>
  <c r="S8" i="2"/>
  <c r="P8" i="2"/>
  <c r="H8" i="2"/>
  <c r="AD8" i="2"/>
  <c r="I8" i="2"/>
  <c r="X8" i="2"/>
  <c r="C8" i="2"/>
  <c r="J8" i="2"/>
  <c r="R8" i="2"/>
  <c r="F8" i="2"/>
  <c r="U8" i="2"/>
  <c r="AC8" i="2"/>
  <c r="AB8" i="2"/>
  <c r="M8" i="2"/>
  <c r="Q8" i="15"/>
  <c r="Q11" i="15"/>
  <c r="P12" i="15"/>
  <c r="S7" i="15"/>
  <c r="Q21" i="15"/>
  <c r="Q6" i="15"/>
  <c r="Q23" i="15"/>
  <c r="Q15" i="15"/>
  <c r="Q7" i="15"/>
  <c r="AA21" i="15"/>
  <c r="AA24" i="15"/>
  <c r="AA7" i="15"/>
  <c r="P25" i="15"/>
  <c r="P20" i="15"/>
  <c r="Q12" i="15"/>
  <c r="Q9" i="15"/>
  <c r="P26" i="15"/>
  <c r="AA20" i="15"/>
  <c r="AB23" i="15"/>
  <c r="AB12" i="15"/>
  <c r="R7" i="15"/>
  <c r="R13" i="15"/>
  <c r="R9" i="15"/>
  <c r="A19" i="15"/>
  <c r="A14" i="15"/>
  <c r="A20" i="15"/>
  <c r="A17" i="15"/>
  <c r="Q17" i="15"/>
  <c r="Q5" i="15"/>
  <c r="Q16" i="15"/>
  <c r="Q20" i="15"/>
  <c r="P24" i="15"/>
  <c r="P7" i="15"/>
  <c r="P22" i="15"/>
  <c r="A13" i="15"/>
  <c r="AA8" i="15"/>
  <c r="Q26" i="15"/>
  <c r="Q19" i="15"/>
  <c r="Q25" i="15"/>
  <c r="P8" i="15"/>
  <c r="A6" i="15"/>
  <c r="I7" i="2"/>
  <c r="AA7" i="2"/>
  <c r="F7" i="2"/>
  <c r="C7" i="2"/>
  <c r="U7" i="2"/>
  <c r="L7" i="2"/>
  <c r="W7" i="2"/>
  <c r="O7" i="2"/>
  <c r="AC7" i="2"/>
  <c r="AD7" i="2"/>
  <c r="S7" i="2"/>
  <c r="Q7" i="2"/>
  <c r="K7" i="2"/>
  <c r="Z7" i="2"/>
  <c r="M7" i="2"/>
  <c r="G7" i="2"/>
  <c r="V7" i="2"/>
  <c r="D7" i="2"/>
  <c r="AB7" i="2"/>
  <c r="R7" i="2"/>
  <c r="X7" i="2"/>
  <c r="Y7" i="2"/>
  <c r="J7" i="2"/>
  <c r="T7" i="2"/>
  <c r="P7" i="2"/>
  <c r="H7" i="2"/>
  <c r="N7" i="2"/>
  <c r="AC16" i="15"/>
  <c r="AC21" i="15"/>
  <c r="B14" i="15"/>
  <c r="B10" i="15"/>
  <c r="E14" i="15"/>
  <c r="E22" i="15"/>
  <c r="B24" i="15"/>
  <c r="B23" i="15"/>
  <c r="A8" i="15"/>
  <c r="A16" i="15"/>
  <c r="AB22" i="15"/>
  <c r="AB24" i="15"/>
  <c r="AB25" i="15"/>
  <c r="AB11" i="15"/>
  <c r="R24" i="15"/>
  <c r="R21" i="15"/>
  <c r="S20" i="15"/>
  <c r="S15" i="15"/>
  <c r="S25" i="15"/>
  <c r="AA9" i="15"/>
  <c r="AA10" i="15"/>
  <c r="P6" i="15"/>
  <c r="P9" i="15"/>
  <c r="P21" i="15"/>
  <c r="K11" i="15"/>
  <c r="M8" i="15"/>
  <c r="B1" i="14"/>
  <c r="B4" i="15"/>
  <c r="B21" i="15"/>
  <c r="B13" i="15"/>
  <c r="AC11" i="15"/>
  <c r="AC17" i="15"/>
  <c r="AC22" i="15"/>
  <c r="AC14" i="15"/>
  <c r="B9" i="15"/>
  <c r="B8" i="15"/>
  <c r="U24" i="15"/>
  <c r="U21" i="15"/>
  <c r="L12" i="15"/>
  <c r="L8" i="15"/>
  <c r="A12" i="15"/>
  <c r="A15" i="15"/>
  <c r="A18" i="15"/>
  <c r="AA27" i="15"/>
  <c r="AA19" i="15"/>
  <c r="AA22" i="15"/>
  <c r="O9" i="15"/>
  <c r="O21" i="15"/>
  <c r="P1" i="14"/>
  <c r="S4" i="15"/>
  <c r="S17" i="15"/>
  <c r="S6" i="15"/>
  <c r="S11" i="15"/>
  <c r="S16" i="15"/>
  <c r="S23" i="15"/>
  <c r="S19" i="15"/>
  <c r="S8" i="15"/>
  <c r="S22" i="15"/>
  <c r="S18" i="15"/>
  <c r="S27" i="15"/>
  <c r="S14" i="15"/>
  <c r="S10" i="15"/>
  <c r="S24" i="15"/>
  <c r="S13" i="15"/>
  <c r="S9" i="15"/>
  <c r="S21" i="15"/>
  <c r="S5" i="15"/>
  <c r="S26" i="15"/>
  <c r="Y1" i="14"/>
  <c r="AB4" i="15"/>
  <c r="AB16" i="15"/>
  <c r="AB14" i="15"/>
  <c r="AB19" i="15"/>
  <c r="AB17" i="15"/>
  <c r="AB15" i="15"/>
  <c r="AB9" i="15"/>
  <c r="AB7" i="15"/>
  <c r="AB21" i="15"/>
  <c r="AB26" i="15"/>
  <c r="AB8" i="15"/>
  <c r="AB20" i="15"/>
  <c r="AB18" i="15"/>
  <c r="AB27" i="15"/>
  <c r="AB5" i="15"/>
  <c r="AB10" i="15"/>
  <c r="AB6" i="15"/>
  <c r="AB13" i="15"/>
  <c r="O1" i="14"/>
  <c r="R4" i="15"/>
  <c r="R15" i="15"/>
  <c r="R20" i="15"/>
  <c r="R25" i="15"/>
  <c r="R23" i="15"/>
  <c r="R19" i="15"/>
  <c r="R12" i="15"/>
  <c r="R6" i="15"/>
  <c r="R11" i="15"/>
  <c r="R16" i="15"/>
  <c r="R14" i="15"/>
  <c r="R10" i="15"/>
  <c r="R8" i="15"/>
  <c r="R22" i="15"/>
  <c r="R18" i="15"/>
  <c r="R27" i="15"/>
  <c r="R5" i="15"/>
  <c r="R26" i="15"/>
  <c r="D22" i="15"/>
  <c r="D19" i="15"/>
  <c r="D16" i="15"/>
  <c r="D6" i="15"/>
  <c r="D20" i="15"/>
  <c r="D18" i="15"/>
  <c r="D8" i="15"/>
  <c r="D5" i="15"/>
  <c r="D27" i="15"/>
  <c r="D17" i="15"/>
  <c r="D14" i="15"/>
  <c r="B7" i="15"/>
  <c r="B22" i="15"/>
  <c r="B18" i="15"/>
  <c r="B5" i="15"/>
  <c r="W12" i="15"/>
  <c r="W16" i="15"/>
  <c r="W17" i="15"/>
  <c r="W14" i="15"/>
  <c r="M6" i="15"/>
  <c r="M21" i="15"/>
  <c r="L18" i="15"/>
  <c r="L20" i="15"/>
  <c r="C24" i="15"/>
  <c r="C10" i="15"/>
  <c r="U7" i="15"/>
  <c r="W15" i="15"/>
  <c r="K16" i="15"/>
  <c r="G12" i="15"/>
  <c r="G1" i="14"/>
  <c r="G4" i="15"/>
  <c r="E26" i="15"/>
  <c r="D25" i="15"/>
  <c r="D11" i="15"/>
  <c r="D15" i="15"/>
  <c r="D26" i="15"/>
  <c r="D12" i="15"/>
  <c r="D23" i="15"/>
  <c r="D9" i="15"/>
  <c r="D13" i="15"/>
  <c r="D24" i="15"/>
  <c r="D10" i="15"/>
  <c r="D21" i="15"/>
  <c r="D7" i="15"/>
  <c r="C14" i="15"/>
  <c r="C11" i="15"/>
  <c r="A1" i="14"/>
  <c r="A4" i="15"/>
  <c r="A10" i="15"/>
  <c r="A24" i="15"/>
  <c r="A22" i="15"/>
  <c r="A11" i="15"/>
  <c r="A7" i="15"/>
  <c r="A21" i="15"/>
  <c r="A26" i="15"/>
  <c r="A25" i="15"/>
  <c r="A9" i="15"/>
  <c r="A27" i="15"/>
  <c r="A23" i="15"/>
  <c r="AA25" i="15"/>
  <c r="AA23" i="15"/>
  <c r="AA13" i="15"/>
  <c r="AA26" i="15"/>
  <c r="AA15" i="15"/>
  <c r="AA11" i="15"/>
  <c r="AA16" i="15"/>
  <c r="AA14" i="15"/>
  <c r="AA12" i="15"/>
  <c r="AA17" i="15"/>
  <c r="AA6" i="15"/>
  <c r="AA18" i="15"/>
  <c r="P10" i="15"/>
  <c r="P11" i="15"/>
  <c r="P16" i="15"/>
  <c r="P14" i="15"/>
  <c r="P19" i="15"/>
  <c r="P15" i="15"/>
  <c r="M1" i="14"/>
  <c r="P4" i="15"/>
  <c r="P13" i="15"/>
  <c r="P18" i="15"/>
  <c r="P27" i="15"/>
  <c r="P5" i="15"/>
  <c r="P17" i="15"/>
  <c r="G11" i="15"/>
  <c r="G9" i="15"/>
  <c r="G6" i="15"/>
  <c r="G23" i="15"/>
  <c r="L27" i="15"/>
  <c r="L14" i="15"/>
  <c r="L24" i="15"/>
  <c r="L7" i="15"/>
  <c r="L15" i="15"/>
  <c r="L17" i="15"/>
  <c r="L19" i="15"/>
  <c r="L10" i="15"/>
  <c r="L13" i="15"/>
  <c r="C1" i="14"/>
  <c r="C4" i="15"/>
  <c r="C13" i="15"/>
  <c r="Q22" i="15"/>
  <c r="Q18" i="15"/>
  <c r="Q27" i="15"/>
  <c r="Q14" i="15"/>
  <c r="Q10" i="15"/>
  <c r="Q24" i="15"/>
  <c r="M22" i="15"/>
  <c r="M26" i="15"/>
  <c r="M13" i="15"/>
  <c r="U23" i="15"/>
  <c r="U25" i="15"/>
  <c r="U19" i="15"/>
  <c r="U20" i="15"/>
  <c r="U16" i="15"/>
  <c r="U17" i="15"/>
  <c r="U11" i="15"/>
  <c r="U14" i="15"/>
  <c r="Z27" i="15"/>
  <c r="Z24" i="15"/>
  <c r="Z23" i="15"/>
  <c r="Z11" i="15"/>
  <c r="O16" i="15"/>
  <c r="O26" i="15"/>
  <c r="V15" i="15"/>
  <c r="V25" i="15"/>
  <c r="T1" i="14"/>
  <c r="W4" i="15"/>
  <c r="W19" i="15"/>
  <c r="W9" i="15"/>
  <c r="W25" i="15"/>
  <c r="W20" i="15"/>
  <c r="W27" i="15"/>
  <c r="W5" i="15"/>
  <c r="W10" i="15"/>
  <c r="W8" i="15"/>
  <c r="W6" i="15"/>
  <c r="W11" i="15"/>
  <c r="W7" i="15"/>
  <c r="W21" i="15"/>
  <c r="W26" i="15"/>
  <c r="W24" i="15"/>
  <c r="W22" i="15"/>
  <c r="W18" i="15"/>
  <c r="W23" i="15"/>
  <c r="X1" i="14"/>
  <c r="AA4" i="15"/>
  <c r="Z9" i="15"/>
  <c r="Z10" i="15"/>
  <c r="E19" i="2"/>
  <c r="O6" i="15"/>
  <c r="O5" i="15"/>
  <c r="O11" i="15"/>
  <c r="V5" i="15"/>
  <c r="V8" i="15"/>
  <c r="N1" i="14"/>
  <c r="Q4" i="15"/>
  <c r="O24" i="15"/>
  <c r="O14" i="15"/>
  <c r="O13" i="15"/>
  <c r="E21" i="2"/>
  <c r="E17" i="2"/>
  <c r="E18" i="2"/>
  <c r="K7" i="15"/>
  <c r="Y27" i="15"/>
  <c r="Y9" i="15"/>
  <c r="Y22" i="15"/>
  <c r="Y8" i="15"/>
  <c r="Y19" i="15"/>
  <c r="Y14" i="15"/>
  <c r="Y16" i="15"/>
  <c r="Y6" i="15"/>
  <c r="Y12" i="15"/>
  <c r="Y11" i="15"/>
  <c r="Y20" i="15"/>
  <c r="Y15" i="15"/>
  <c r="Y26" i="15"/>
  <c r="Y21" i="15"/>
  <c r="Y7" i="15"/>
  <c r="Y18" i="15"/>
  <c r="Y17" i="15"/>
  <c r="Y23" i="15"/>
  <c r="Y25" i="15"/>
  <c r="Y13" i="15"/>
  <c r="Y24" i="15"/>
  <c r="Y10" i="15"/>
  <c r="Y5" i="15"/>
  <c r="E9" i="2"/>
  <c r="M20" i="15"/>
  <c r="M19" i="15"/>
  <c r="M17" i="15"/>
  <c r="M5" i="15"/>
  <c r="M10" i="15"/>
  <c r="M7" i="15"/>
  <c r="G20" i="15"/>
  <c r="G24" i="15"/>
  <c r="G26" i="15"/>
  <c r="G21" i="15"/>
  <c r="G7" i="15"/>
  <c r="G18" i="15"/>
  <c r="G13" i="15"/>
  <c r="G8" i="15"/>
  <c r="G10" i="15"/>
  <c r="G5" i="15"/>
  <c r="G16" i="15"/>
  <c r="G27" i="15"/>
  <c r="G22" i="15"/>
  <c r="G15" i="15"/>
  <c r="G19" i="15"/>
  <c r="G14" i="15"/>
  <c r="G25" i="15"/>
  <c r="C16" i="15"/>
  <c r="C18" i="15"/>
  <c r="C22" i="15"/>
  <c r="C8" i="15"/>
  <c r="C19" i="15"/>
  <c r="C23" i="15"/>
  <c r="C12" i="15"/>
  <c r="C25" i="15"/>
  <c r="C20" i="15"/>
  <c r="C6" i="15"/>
  <c r="C17" i="15"/>
  <c r="C21" i="15"/>
  <c r="C7" i="15"/>
  <c r="C9" i="15"/>
  <c r="C27" i="15"/>
  <c r="C15" i="15"/>
  <c r="C26" i="15"/>
  <c r="C5" i="15"/>
  <c r="X6" i="2"/>
  <c r="Z6" i="2"/>
  <c r="F6" i="2"/>
  <c r="W6" i="2"/>
  <c r="AB6" i="2"/>
  <c r="Q6" i="2"/>
  <c r="K6" i="2"/>
  <c r="C6" i="2"/>
  <c r="T6" i="2"/>
  <c r="D6" i="2"/>
  <c r="S6" i="2"/>
  <c r="G6" i="2"/>
  <c r="H6" i="2"/>
  <c r="AC6" i="2"/>
  <c r="E14" i="2"/>
  <c r="R6" i="2"/>
  <c r="L6" i="2"/>
  <c r="M6" i="2"/>
  <c r="N6" i="2"/>
  <c r="AA6" i="2"/>
  <c r="B25" i="15"/>
  <c r="B20" i="15"/>
  <c r="B15" i="15"/>
  <c r="B26" i="15"/>
  <c r="B12" i="15"/>
  <c r="P6" i="2"/>
  <c r="J6" i="2"/>
  <c r="AD6" i="2"/>
  <c r="V6" i="2"/>
  <c r="Y6" i="2"/>
  <c r="U6" i="2"/>
  <c r="O6" i="2"/>
  <c r="I6" i="2"/>
  <c r="B5" i="2"/>
  <c r="B16" i="15"/>
  <c r="B11" i="15"/>
  <c r="B6" i="15"/>
  <c r="B17" i="15"/>
  <c r="B19" i="15"/>
  <c r="N11" i="15"/>
  <c r="N25" i="15"/>
  <c r="N23" i="15"/>
  <c r="N12" i="15"/>
  <c r="N17" i="15"/>
  <c r="N22" i="15"/>
  <c r="N9" i="15"/>
  <c r="N14" i="15"/>
  <c r="N10" i="15"/>
  <c r="N6" i="15"/>
  <c r="N20" i="15"/>
  <c r="N27" i="15"/>
  <c r="N19" i="15"/>
  <c r="N13" i="15"/>
  <c r="K1" i="14"/>
  <c r="N4" i="15"/>
  <c r="N7" i="15"/>
  <c r="N15" i="15"/>
  <c r="N8" i="15"/>
  <c r="N5" i="15"/>
  <c r="N24" i="15"/>
  <c r="N16" i="15"/>
  <c r="N21" i="15"/>
  <c r="N18" i="15"/>
  <c r="N26" i="15"/>
  <c r="T26" i="15"/>
  <c r="T15" i="15"/>
  <c r="T20" i="15"/>
  <c r="T9" i="15"/>
  <c r="T7" i="15"/>
  <c r="T12" i="15"/>
  <c r="T10" i="15"/>
  <c r="T6" i="15"/>
  <c r="T18" i="15"/>
  <c r="T27" i="15"/>
  <c r="T19" i="15"/>
  <c r="T22" i="15"/>
  <c r="T25" i="15"/>
  <c r="T21" i="15"/>
  <c r="T17" i="15"/>
  <c r="T13" i="15"/>
  <c r="T16" i="15"/>
  <c r="Q1" i="14"/>
  <c r="T4" i="15"/>
  <c r="T14" i="15"/>
  <c r="T8" i="15"/>
  <c r="T23" i="15"/>
  <c r="T11" i="15"/>
  <c r="T24" i="15"/>
  <c r="T5" i="15"/>
  <c r="F18" i="15"/>
  <c r="F16" i="15"/>
  <c r="F5" i="15"/>
  <c r="F10" i="15"/>
  <c r="F24" i="15"/>
  <c r="F20" i="15"/>
  <c r="F1" i="14"/>
  <c r="F4" i="15"/>
  <c r="F25" i="15"/>
  <c r="F23" i="15"/>
  <c r="F12" i="15"/>
  <c r="F17" i="15"/>
  <c r="F15" i="15"/>
  <c r="F27" i="15"/>
  <c r="F7" i="15"/>
  <c r="F26" i="15"/>
  <c r="F11" i="15"/>
  <c r="F14" i="15"/>
  <c r="F6" i="15"/>
  <c r="F9" i="15"/>
  <c r="F19" i="15"/>
  <c r="F22" i="15"/>
  <c r="F21" i="15"/>
  <c r="F8" i="15"/>
  <c r="F13" i="15"/>
  <c r="U1" i="14"/>
  <c r="X4" i="15"/>
  <c r="X21" i="15"/>
  <c r="X10" i="15"/>
  <c r="X24" i="15"/>
  <c r="X13" i="15"/>
  <c r="X25" i="15"/>
  <c r="X23" i="15"/>
  <c r="X12" i="15"/>
  <c r="X17" i="15"/>
  <c r="X22" i="15"/>
  <c r="X16" i="15"/>
  <c r="X14" i="15"/>
  <c r="X26" i="15"/>
  <c r="X20" i="15"/>
  <c r="X7" i="15"/>
  <c r="X8" i="15"/>
  <c r="X9" i="15"/>
  <c r="X5" i="15"/>
  <c r="X15" i="15"/>
  <c r="X27" i="15"/>
  <c r="X11" i="15"/>
  <c r="X18" i="15"/>
  <c r="X6" i="15"/>
  <c r="R1" i="14"/>
  <c r="U4" i="15"/>
  <c r="U26" i="15"/>
  <c r="U15" i="15"/>
  <c r="U13" i="15"/>
  <c r="U8" i="15"/>
  <c r="U22" i="15"/>
  <c r="U18" i="15"/>
  <c r="U27" i="15"/>
  <c r="U12" i="15"/>
  <c r="U10" i="15"/>
  <c r="U6" i="15"/>
  <c r="U9" i="15"/>
  <c r="U5" i="15"/>
  <c r="W1" i="14"/>
  <c r="Z4" i="15"/>
  <c r="Z7" i="15"/>
  <c r="Z21" i="15"/>
  <c r="Z26" i="15"/>
  <c r="Z15" i="15"/>
  <c r="Z13" i="15"/>
  <c r="Z25" i="15"/>
  <c r="Z16" i="15"/>
  <c r="Z14" i="15"/>
  <c r="Z19" i="15"/>
  <c r="Z8" i="15"/>
  <c r="Z22" i="15"/>
  <c r="Z18" i="15"/>
  <c r="Z12" i="15"/>
  <c r="Z6" i="15"/>
  <c r="Z5" i="15"/>
  <c r="Z20" i="15"/>
  <c r="L1" i="14"/>
  <c r="O4" i="15"/>
  <c r="O17" i="15"/>
  <c r="O25" i="15"/>
  <c r="O23" i="15"/>
  <c r="O12" i="15"/>
  <c r="O8" i="15"/>
  <c r="O22" i="15"/>
  <c r="O18" i="15"/>
  <c r="O7" i="15"/>
  <c r="O19" i="15"/>
  <c r="O15" i="15"/>
  <c r="O20" i="15"/>
  <c r="O27" i="15"/>
  <c r="O10" i="15"/>
  <c r="S1" i="14"/>
  <c r="V4" i="15"/>
  <c r="V10" i="15"/>
  <c r="V24" i="15"/>
  <c r="V6" i="15"/>
  <c r="V11" i="15"/>
  <c r="V7" i="15"/>
  <c r="V21" i="15"/>
  <c r="V12" i="15"/>
  <c r="V17" i="15"/>
  <c r="V27" i="15"/>
  <c r="V13" i="15"/>
  <c r="V9" i="15"/>
  <c r="V14" i="15"/>
  <c r="V26" i="15"/>
  <c r="V22" i="15"/>
  <c r="V23" i="15"/>
  <c r="V19" i="15"/>
  <c r="V20" i="15"/>
  <c r="AC18" i="15"/>
  <c r="AC27" i="15"/>
  <c r="AC5" i="15"/>
  <c r="AC10" i="15"/>
  <c r="AC8" i="15"/>
  <c r="AC13" i="15"/>
  <c r="AC25" i="15"/>
  <c r="AC23" i="15"/>
  <c r="AC12" i="15"/>
  <c r="AC15" i="15"/>
  <c r="AC6" i="15"/>
  <c r="Z1" i="14"/>
  <c r="AC4" i="15"/>
  <c r="AC7" i="15"/>
  <c r="AC26" i="15"/>
  <c r="AC20" i="15"/>
  <c r="AC9" i="15"/>
  <c r="AC19" i="15"/>
  <c r="E11" i="2"/>
  <c r="E13" i="15"/>
  <c r="E5" i="15"/>
  <c r="E10" i="15"/>
  <c r="E24" i="15"/>
  <c r="E20" i="15"/>
  <c r="E25" i="15"/>
  <c r="E23" i="15"/>
  <c r="E12" i="15"/>
  <c r="E17" i="15"/>
  <c r="E6" i="15"/>
  <c r="E27" i="15"/>
  <c r="E9" i="15"/>
  <c r="E21" i="15"/>
  <c r="E15" i="15"/>
  <c r="E7" i="15"/>
  <c r="E8" i="15"/>
  <c r="E1" i="14"/>
  <c r="E4" i="15"/>
  <c r="E19" i="15"/>
  <c r="E11" i="15"/>
  <c r="E15" i="2"/>
  <c r="V18" i="15"/>
  <c r="E18" i="15"/>
  <c r="E16" i="15"/>
  <c r="E10" i="2"/>
  <c r="E20" i="2"/>
  <c r="E13" i="2"/>
  <c r="E16" i="2"/>
  <c r="E12" i="2"/>
  <c r="J1" i="14"/>
  <c r="M4" i="15"/>
  <c r="M25" i="15"/>
  <c r="M14" i="15"/>
  <c r="M18" i="15"/>
  <c r="K14" i="15"/>
  <c r="K20" i="15"/>
  <c r="K5" i="15"/>
  <c r="H1" i="14"/>
  <c r="K4" i="15"/>
  <c r="K22" i="15"/>
  <c r="K8" i="15"/>
  <c r="K13" i="15"/>
  <c r="K17" i="15"/>
  <c r="K12" i="15"/>
  <c r="K23" i="15"/>
  <c r="K26" i="15"/>
  <c r="K10" i="15"/>
  <c r="M16" i="15"/>
  <c r="L21" i="15"/>
  <c r="K18" i="15"/>
  <c r="L26" i="15"/>
  <c r="K15" i="15"/>
  <c r="M15" i="15"/>
  <c r="K9" i="15"/>
  <c r="K25" i="15"/>
  <c r="K24" i="15"/>
  <c r="K19" i="15"/>
  <c r="K6" i="15"/>
  <c r="M11" i="15"/>
  <c r="M23" i="15"/>
  <c r="M9" i="15"/>
  <c r="L16" i="15"/>
  <c r="L11" i="15"/>
  <c r="L6" i="15"/>
  <c r="L9" i="15"/>
  <c r="K27" i="15"/>
  <c r="M27" i="15"/>
  <c r="L5" i="15"/>
  <c r="L23" i="15"/>
  <c r="L22" i="15"/>
  <c r="L25" i="15"/>
  <c r="I1" i="14"/>
  <c r="L4" i="15"/>
  <c r="AC31" i="2"/>
  <c r="E8" i="2"/>
  <c r="E7" i="2"/>
  <c r="AA34" i="15" a="1"/>
  <c r="AA34" i="15"/>
  <c r="D34" i="15" a="1"/>
  <c r="D34" i="15"/>
  <c r="S28" i="15"/>
  <c r="S30" i="15"/>
  <c r="S59" i="15"/>
  <c r="W28" i="15"/>
  <c r="W30" i="15"/>
  <c r="W59" i="15"/>
  <c r="X34" i="15" a="1"/>
  <c r="X34" i="15"/>
  <c r="L34" i="15" a="1"/>
  <c r="L34" i="15"/>
  <c r="AA28" i="15"/>
  <c r="AA30" i="15"/>
  <c r="AA59" i="15"/>
  <c r="AB34" i="15" a="1"/>
  <c r="AB34" i="15"/>
  <c r="R28" i="15"/>
  <c r="R30" i="15"/>
  <c r="R59" i="15"/>
  <c r="AB28" i="15"/>
  <c r="AB30" i="15"/>
  <c r="AB59" i="15"/>
  <c r="Y34" i="15" a="1"/>
  <c r="Y34" i="15"/>
  <c r="O34" i="15" a="1"/>
  <c r="O34" i="15"/>
  <c r="E34" i="15" a="1"/>
  <c r="E34" i="15"/>
  <c r="T34" i="15" a="1"/>
  <c r="T34" i="15"/>
  <c r="A34" i="15" a="1"/>
  <c r="A34" i="15"/>
  <c r="M35" i="15" a="1"/>
  <c r="M35" i="15"/>
  <c r="R34" i="15" a="1"/>
  <c r="R34" i="15"/>
  <c r="S34" i="15" a="1"/>
  <c r="S34" i="15"/>
  <c r="K34" i="15" a="1"/>
  <c r="K34" i="15"/>
  <c r="C34" i="15" a="1"/>
  <c r="C34" i="15"/>
  <c r="Q34" i="15" a="1"/>
  <c r="Q34" i="15"/>
  <c r="M34" i="15" a="1"/>
  <c r="M34" i="15"/>
  <c r="Y28" i="15"/>
  <c r="Y30" i="15"/>
  <c r="Y59" i="15"/>
  <c r="F34" i="15" a="1"/>
  <c r="F34" i="15"/>
  <c r="W34" i="15" a="1"/>
  <c r="W34" i="15"/>
  <c r="U34" i="15" a="1"/>
  <c r="U34" i="15"/>
  <c r="G34" i="15" a="1"/>
  <c r="G34" i="15"/>
  <c r="N34" i="15" a="1"/>
  <c r="N34" i="15"/>
  <c r="AC34" i="15" a="1"/>
  <c r="AC34" i="15"/>
  <c r="P28" i="15"/>
  <c r="P30" i="15"/>
  <c r="P59" i="15"/>
  <c r="V34" i="15" a="1"/>
  <c r="V34" i="15"/>
  <c r="B34" i="15" a="1"/>
  <c r="B34" i="15"/>
  <c r="P34" i="15" a="1"/>
  <c r="P34" i="15"/>
  <c r="Z34" i="15" a="1"/>
  <c r="Z34" i="15"/>
  <c r="Q28" i="15"/>
  <c r="Q30" i="15"/>
  <c r="Q59" i="15"/>
  <c r="E6" i="2"/>
  <c r="J5" i="2"/>
  <c r="J22" i="2"/>
  <c r="M5" i="2"/>
  <c r="M22" i="2"/>
  <c r="Z5" i="2"/>
  <c r="Z22" i="2"/>
  <c r="X5" i="2"/>
  <c r="X22" i="2"/>
  <c r="N5" i="2"/>
  <c r="N22" i="2"/>
  <c r="R5" i="2"/>
  <c r="R22" i="2"/>
  <c r="G5" i="2"/>
  <c r="G22" i="2"/>
  <c r="L5" i="2"/>
  <c r="L22" i="2"/>
  <c r="O5" i="2"/>
  <c r="O22" i="2"/>
  <c r="T5" i="2"/>
  <c r="T22" i="2"/>
  <c r="W5" i="2"/>
  <c r="W22" i="2"/>
  <c r="AC5" i="2"/>
  <c r="AC22" i="2"/>
  <c r="P5" i="2"/>
  <c r="P22" i="2"/>
  <c r="AD5" i="2"/>
  <c r="AD22" i="2"/>
  <c r="K5" i="2"/>
  <c r="K22" i="2"/>
  <c r="Y5" i="2"/>
  <c r="Y22" i="2"/>
  <c r="F5" i="2"/>
  <c r="S5" i="2"/>
  <c r="S22" i="2"/>
  <c r="R23" i="2"/>
  <c r="I5" i="2"/>
  <c r="I22" i="2"/>
  <c r="U5" i="2"/>
  <c r="U22" i="2"/>
  <c r="H5" i="2"/>
  <c r="H22" i="2"/>
  <c r="AB5" i="2"/>
  <c r="AB22" i="2"/>
  <c r="V5" i="2"/>
  <c r="V22" i="2"/>
  <c r="Q5" i="2"/>
  <c r="Q22" i="2"/>
  <c r="AA5" i="2"/>
  <c r="AA22" i="2"/>
  <c r="C5" i="2"/>
  <c r="D5" i="2"/>
  <c r="D22" i="2"/>
  <c r="AC28" i="15"/>
  <c r="AC30" i="15"/>
  <c r="AC59" i="15"/>
  <c r="Z28" i="15"/>
  <c r="Z30" i="15"/>
  <c r="Z59" i="15"/>
  <c r="N28" i="15"/>
  <c r="N30" i="15"/>
  <c r="N59" i="15"/>
  <c r="M28" i="15"/>
  <c r="M30" i="15"/>
  <c r="M59" i="15"/>
  <c r="V28" i="15"/>
  <c r="V30" i="15"/>
  <c r="V59" i="15"/>
  <c r="U28" i="15"/>
  <c r="U30" i="15"/>
  <c r="U59" i="15"/>
  <c r="X28" i="15"/>
  <c r="X30" i="15"/>
  <c r="X59" i="15"/>
  <c r="T28" i="15"/>
  <c r="T30" i="15"/>
  <c r="T59" i="15"/>
  <c r="O28" i="15"/>
  <c r="O30" i="15"/>
  <c r="O59" i="15"/>
  <c r="L28" i="15"/>
  <c r="L30" i="15"/>
  <c r="L59" i="15"/>
  <c r="K28" i="15"/>
  <c r="T35" i="15" a="1"/>
  <c r="T35" i="15"/>
  <c r="X35" i="15" a="1"/>
  <c r="X35" i="15"/>
  <c r="B35" i="15" a="1"/>
  <c r="B35" i="15"/>
  <c r="K35" i="15" a="1"/>
  <c r="K35" i="15"/>
  <c r="AA35" i="15" a="1"/>
  <c r="AA35" i="15"/>
  <c r="L35" i="15" a="1"/>
  <c r="L35" i="15"/>
  <c r="L23" i="2"/>
  <c r="U35" i="15" a="1"/>
  <c r="U35" i="15"/>
  <c r="E35" i="15" a="1"/>
  <c r="E35" i="15"/>
  <c r="Z35" i="15" a="1"/>
  <c r="Z35" i="15"/>
  <c r="Y35" i="15" a="1"/>
  <c r="Y35" i="15"/>
  <c r="V35" i="15" a="1"/>
  <c r="V35" i="15"/>
  <c r="F35" i="15" a="1"/>
  <c r="F35" i="15"/>
  <c r="AB35" i="15" a="1"/>
  <c r="AB35" i="15"/>
  <c r="D35" i="15" a="1"/>
  <c r="D35" i="15"/>
  <c r="O35" i="15" a="1"/>
  <c r="O35" i="15"/>
  <c r="Q35" i="15" a="1"/>
  <c r="Q35" i="15"/>
  <c r="C35" i="15" a="1"/>
  <c r="C35" i="15"/>
  <c r="N35" i="15" a="1"/>
  <c r="N35" i="15"/>
  <c r="W35" i="15" a="1"/>
  <c r="W35" i="15"/>
  <c r="R35" i="15" a="1"/>
  <c r="R35" i="15"/>
  <c r="P35" i="15" a="1"/>
  <c r="P35" i="15"/>
  <c r="AC35" i="15" a="1"/>
  <c r="AC35" i="15"/>
  <c r="G35" i="15" a="1"/>
  <c r="G35" i="15"/>
  <c r="S35" i="15" a="1"/>
  <c r="S35" i="15"/>
  <c r="A35" i="15" a="1"/>
  <c r="A35" i="15"/>
  <c r="W36" i="15" a="1"/>
  <c r="W36" i="15"/>
  <c r="H23" i="2"/>
  <c r="F22" i="2"/>
  <c r="F23" i="2"/>
  <c r="E5" i="2"/>
  <c r="E22" i="2"/>
  <c r="P23" i="2"/>
  <c r="N23" i="2"/>
  <c r="J23" i="2"/>
  <c r="K30" i="15"/>
  <c r="K59" i="15"/>
  <c r="G29" i="15"/>
  <c r="G59" i="15" s="1"/>
  <c r="N36" i="15" a="1"/>
  <c r="N36" i="15"/>
  <c r="V36" i="15" a="1"/>
  <c r="V36" i="15"/>
  <c r="AC36" i="15" a="1"/>
  <c r="AC36" i="15"/>
  <c r="M36" i="15" a="1"/>
  <c r="M36" i="15"/>
  <c r="F36" i="15" a="1"/>
  <c r="F36" i="15"/>
  <c r="E36" i="15" a="1"/>
  <c r="E36" i="15"/>
  <c r="U36" i="15" a="1"/>
  <c r="U36" i="15"/>
  <c r="T36" i="15" a="1"/>
  <c r="T36" i="15"/>
  <c r="O36" i="15" a="1"/>
  <c r="O36" i="15"/>
  <c r="Y36" i="15" a="1"/>
  <c r="Y36" i="15"/>
  <c r="AA36" i="15" a="1"/>
  <c r="AA36" i="15"/>
  <c r="S36" i="15" a="1"/>
  <c r="S36" i="15"/>
  <c r="P36" i="15" a="1"/>
  <c r="P36" i="15"/>
  <c r="D36" i="15" a="1"/>
  <c r="D36" i="15"/>
  <c r="C36" i="15" a="1"/>
  <c r="C36" i="15"/>
  <c r="L36" i="15" a="1"/>
  <c r="L36" i="15"/>
  <c r="K36" i="15" a="1"/>
  <c r="K36" i="15"/>
  <c r="AB36" i="15" a="1"/>
  <c r="AB36" i="15"/>
  <c r="Z36" i="15" a="1"/>
  <c r="Z36" i="15"/>
  <c r="X36" i="15" a="1"/>
  <c r="X36" i="15"/>
  <c r="A36" i="15" a="1"/>
  <c r="A36" i="15"/>
  <c r="S37" i="15" a="1"/>
  <c r="S37" i="15"/>
  <c r="B36" i="15" a="1"/>
  <c r="B36" i="15"/>
  <c r="G36" i="15" a="1"/>
  <c r="G36" i="15"/>
  <c r="Q36" i="15" a="1"/>
  <c r="Q36" i="15"/>
  <c r="R36" i="15" a="1"/>
  <c r="R36" i="15"/>
  <c r="W37" i="15" a="1"/>
  <c r="W37" i="15"/>
  <c r="AA37" i="15" a="1"/>
  <c r="AA37" i="15"/>
  <c r="R37" i="15" a="1"/>
  <c r="R37" i="15"/>
  <c r="L37" i="15" a="1"/>
  <c r="L37" i="15"/>
  <c r="AB37" i="15" a="1"/>
  <c r="AB37" i="15"/>
  <c r="T37" i="15" a="1"/>
  <c r="T37" i="15"/>
  <c r="AC37" i="15" a="1"/>
  <c r="AC37" i="15"/>
  <c r="Z37" i="15" a="1"/>
  <c r="Z37" i="15"/>
  <c r="G37" i="15" a="1"/>
  <c r="G37" i="15"/>
  <c r="X37" i="15" a="1"/>
  <c r="X37" i="15"/>
  <c r="M37" i="15" a="1"/>
  <c r="M37" i="15"/>
  <c r="A37" i="15" a="1"/>
  <c r="A37" i="15"/>
  <c r="W38" i="15" a="1"/>
  <c r="W38" i="15"/>
  <c r="C37" i="15" a="1"/>
  <c r="C37" i="15"/>
  <c r="N37" i="15" a="1"/>
  <c r="N37" i="15"/>
  <c r="U37" i="15" a="1"/>
  <c r="U37" i="15"/>
  <c r="Q37" i="15" a="1"/>
  <c r="Q37" i="15"/>
  <c r="D37" i="15" a="1"/>
  <c r="D37" i="15"/>
  <c r="F37" i="15" a="1"/>
  <c r="F37" i="15"/>
  <c r="Y37" i="15" a="1"/>
  <c r="Y37" i="15"/>
  <c r="B37" i="15" a="1"/>
  <c r="B37" i="15"/>
  <c r="O37" i="15" a="1"/>
  <c r="O37" i="15"/>
  <c r="E37" i="15" a="1"/>
  <c r="E37" i="15"/>
  <c r="V37" i="15" a="1"/>
  <c r="V37" i="15"/>
  <c r="P37" i="15" a="1"/>
  <c r="P37" i="15"/>
  <c r="K37" i="15" a="1"/>
  <c r="K37" i="15"/>
  <c r="X38" i="15" a="1"/>
  <c r="X38" i="15"/>
  <c r="B38" i="15" a="1"/>
  <c r="B38" i="15"/>
  <c r="T38" i="15" a="1"/>
  <c r="T38" i="15"/>
  <c r="V38" i="15" a="1"/>
  <c r="V38" i="15"/>
  <c r="D38" i="15" a="1"/>
  <c r="D38" i="15"/>
  <c r="E38" i="15" a="1"/>
  <c r="E38" i="15"/>
  <c r="R38" i="15" a="1"/>
  <c r="R38" i="15"/>
  <c r="Y38" i="15" a="1"/>
  <c r="Y38" i="15"/>
  <c r="F38" i="15" a="1"/>
  <c r="F38" i="15"/>
  <c r="K38" i="15" a="1"/>
  <c r="K38" i="15"/>
  <c r="P38" i="15" a="1"/>
  <c r="P38" i="15"/>
  <c r="C38" i="15" a="1"/>
  <c r="C38" i="15"/>
  <c r="N38" i="15" a="1"/>
  <c r="N38" i="15"/>
  <c r="O38" i="15" a="1"/>
  <c r="O38" i="15"/>
  <c r="A38" i="15" a="1"/>
  <c r="A38" i="15"/>
  <c r="A39" i="15" a="1"/>
  <c r="A39" i="15"/>
  <c r="U38" i="15" a="1"/>
  <c r="U38" i="15"/>
  <c r="G38" i="15" a="1"/>
  <c r="G38" i="15"/>
  <c r="Q38" i="15" a="1"/>
  <c r="Q38" i="15"/>
  <c r="AA38" i="15" a="1"/>
  <c r="AA38" i="15"/>
  <c r="AC38" i="15" a="1"/>
  <c r="AC38" i="15"/>
  <c r="AB38" i="15" a="1"/>
  <c r="AB38" i="15"/>
  <c r="M38" i="15" a="1"/>
  <c r="M38" i="15"/>
  <c r="L38" i="15" a="1"/>
  <c r="L38" i="15"/>
  <c r="Z38" i="15" a="1"/>
  <c r="Z38" i="15"/>
  <c r="S38" i="15" a="1"/>
  <c r="S38" i="15"/>
  <c r="AA39" i="15" a="1"/>
  <c r="AA39" i="15"/>
  <c r="F39" i="15" a="1"/>
  <c r="F39" i="15"/>
  <c r="D39" i="15" a="1"/>
  <c r="D39" i="15"/>
  <c r="Z39" i="15" a="1"/>
  <c r="Z39" i="15"/>
  <c r="R39" i="15" a="1"/>
  <c r="R39" i="15"/>
  <c r="X39" i="15" a="1"/>
  <c r="X39" i="15"/>
  <c r="U39" i="15" a="1"/>
  <c r="U39" i="15"/>
  <c r="Y39" i="15" a="1"/>
  <c r="Y39" i="15"/>
  <c r="S39" i="15" a="1"/>
  <c r="S39" i="15"/>
  <c r="E39" i="15" a="1"/>
  <c r="E39" i="15"/>
  <c r="C39" i="15" a="1"/>
  <c r="C39" i="15"/>
  <c r="T39" i="15" a="1"/>
  <c r="T39" i="15"/>
  <c r="L39" i="15" a="1"/>
  <c r="L39" i="15"/>
  <c r="K39" i="15" a="1"/>
  <c r="K39" i="15"/>
  <c r="Q39" i="15" a="1"/>
  <c r="Q39" i="15"/>
  <c r="AB39" i="15" a="1"/>
  <c r="AB39" i="15"/>
  <c r="AC39" i="15" a="1"/>
  <c r="AC39" i="15"/>
  <c r="N39" i="15" a="1"/>
  <c r="N39" i="15"/>
  <c r="G39" i="15" a="1"/>
  <c r="G39" i="15"/>
  <c r="B39" i="15" a="1"/>
  <c r="B39" i="15"/>
  <c r="V39" i="15" a="1"/>
  <c r="V39" i="15"/>
  <c r="W39" i="15" a="1"/>
  <c r="W39" i="15"/>
  <c r="P39" i="15" a="1"/>
  <c r="P39" i="15"/>
  <c r="M39" i="15" a="1"/>
  <c r="M39" i="15"/>
  <c r="O39" i="15" a="1"/>
  <c r="O39" i="15"/>
  <c r="C40" i="15" a="1"/>
  <c r="C40" i="15"/>
  <c r="Q40" i="15" a="1"/>
  <c r="Q40" i="15"/>
  <c r="K40" i="15" a="1"/>
  <c r="K40" i="15"/>
  <c r="V40" i="15" a="1"/>
  <c r="V40" i="15"/>
  <c r="E40" i="15" a="1"/>
  <c r="E40" i="15"/>
  <c r="G40" i="15" a="1"/>
  <c r="G40" i="15"/>
  <c r="AB40" i="15" a="1"/>
  <c r="AB40" i="15"/>
  <c r="M40" i="15" a="1"/>
  <c r="M40" i="15"/>
  <c r="P40" i="15" a="1"/>
  <c r="P40" i="15"/>
  <c r="F40" i="15" a="1"/>
  <c r="F40" i="15"/>
  <c r="Z40" i="15" a="1"/>
  <c r="Z40" i="15"/>
  <c r="A40" i="15" a="1"/>
  <c r="A40" i="15"/>
  <c r="Y40" i="15" a="1"/>
  <c r="Y40" i="15"/>
  <c r="X40" i="15" a="1"/>
  <c r="X40" i="15"/>
  <c r="D40" i="15" a="1"/>
  <c r="D40" i="15"/>
  <c r="S40" i="15" a="1"/>
  <c r="S40" i="15"/>
  <c r="B40" i="15" a="1"/>
  <c r="B40" i="15"/>
  <c r="T40" i="15" a="1"/>
  <c r="T40" i="15"/>
  <c r="AA40" i="15" a="1"/>
  <c r="AA40" i="15"/>
  <c r="W40" i="15" a="1"/>
  <c r="W40" i="15"/>
  <c r="AC40" i="15" a="1"/>
  <c r="AC40" i="15"/>
  <c r="L40" i="15" a="1"/>
  <c r="L40" i="15"/>
  <c r="R40" i="15" a="1"/>
  <c r="R40" i="15"/>
  <c r="N40" i="15" a="1"/>
  <c r="N40" i="15"/>
  <c r="O40" i="15" a="1"/>
  <c r="O40" i="15"/>
  <c r="U40" i="15" a="1"/>
  <c r="U40" i="15"/>
  <c r="W41" i="15" a="1"/>
  <c r="W41" i="15"/>
  <c r="AA41" i="15" a="1"/>
  <c r="AA41" i="15"/>
  <c r="N41" i="15" a="1"/>
  <c r="N41" i="15"/>
  <c r="E41" i="15" a="1"/>
  <c r="E41" i="15"/>
  <c r="S41" i="15" a="1"/>
  <c r="S41" i="15"/>
  <c r="B41" i="15" a="1"/>
  <c r="B41" i="15"/>
  <c r="AC41" i="15" a="1"/>
  <c r="AC41" i="15"/>
  <c r="T41" i="15" a="1"/>
  <c r="T41" i="15"/>
  <c r="A41" i="15" a="1"/>
  <c r="A41" i="15"/>
  <c r="R41" i="15" a="1"/>
  <c r="R41" i="15"/>
  <c r="U41" i="15" a="1"/>
  <c r="U41" i="15"/>
  <c r="P41" i="15" a="1"/>
  <c r="P41" i="15"/>
  <c r="V41" i="15" a="1"/>
  <c r="V41" i="15"/>
  <c r="D41" i="15" a="1"/>
  <c r="D41" i="15"/>
  <c r="M41" i="15" a="1"/>
  <c r="M41" i="15"/>
  <c r="Q41" i="15" a="1"/>
  <c r="Q41" i="15"/>
  <c r="C41" i="15" a="1"/>
  <c r="C41" i="15"/>
  <c r="Z41" i="15" a="1"/>
  <c r="Z41" i="15"/>
  <c r="Y41" i="15" a="1"/>
  <c r="Y41" i="15"/>
  <c r="X41" i="15" a="1"/>
  <c r="X41" i="15"/>
  <c r="K41" i="15" a="1"/>
  <c r="K41" i="15"/>
  <c r="O41" i="15" a="1"/>
  <c r="O41" i="15"/>
  <c r="AB41" i="15" a="1"/>
  <c r="AB41" i="15"/>
  <c r="F41" i="15" a="1"/>
  <c r="F41" i="15"/>
  <c r="L41" i="15" a="1"/>
  <c r="L41" i="15"/>
  <c r="G41" i="15" a="1"/>
  <c r="G41" i="15"/>
  <c r="Y42" i="15" a="1"/>
  <c r="Y42" i="15"/>
  <c r="AB42" i="15" a="1"/>
  <c r="AB42" i="15"/>
  <c r="O42" i="15" a="1"/>
  <c r="O42" i="15"/>
  <c r="E42" i="15" a="1"/>
  <c r="E42" i="15"/>
  <c r="C42" i="15" a="1"/>
  <c r="C42" i="15"/>
  <c r="V42" i="15" a="1"/>
  <c r="V42" i="15"/>
  <c r="A42" i="15" a="1"/>
  <c r="A42" i="15"/>
  <c r="F42" i="15" a="1"/>
  <c r="F42" i="15"/>
  <c r="W42" i="15" a="1"/>
  <c r="W42" i="15"/>
  <c r="D42" i="15" a="1"/>
  <c r="D42" i="15"/>
  <c r="M42" i="15" a="1"/>
  <c r="M42" i="15"/>
  <c r="L42" i="15" a="1"/>
  <c r="L42" i="15"/>
  <c r="G42" i="15" a="1"/>
  <c r="G42" i="15"/>
  <c r="X42" i="15" a="1"/>
  <c r="X42" i="15"/>
  <c r="T42" i="15" a="1"/>
  <c r="T42" i="15"/>
  <c r="R42" i="15" a="1"/>
  <c r="R42" i="15"/>
  <c r="B42" i="15" a="1"/>
  <c r="B42" i="15"/>
  <c r="K42" i="15" a="1"/>
  <c r="K42" i="15"/>
  <c r="Q42" i="15" a="1"/>
  <c r="Q42" i="15"/>
  <c r="P42" i="15" a="1"/>
  <c r="P42" i="15"/>
  <c r="Z42" i="15" a="1"/>
  <c r="Z42" i="15"/>
  <c r="U42" i="15" a="1"/>
  <c r="U42" i="15"/>
  <c r="AA42" i="15" a="1"/>
  <c r="AA42" i="15"/>
  <c r="AC42" i="15" a="1"/>
  <c r="AC42" i="15"/>
  <c r="S42" i="15" a="1"/>
  <c r="S42" i="15"/>
  <c r="N42" i="15" a="1"/>
  <c r="N42" i="15"/>
  <c r="E43" i="15" a="1"/>
  <c r="E43" i="15"/>
  <c r="K43" i="15" a="1"/>
  <c r="K43" i="15"/>
  <c r="AC43" i="15" a="1"/>
  <c r="AC43" i="15"/>
  <c r="Z43" i="15" a="1"/>
  <c r="Z43" i="15"/>
  <c r="M43" i="15" a="1"/>
  <c r="M43" i="15"/>
  <c r="B43" i="15" a="1"/>
  <c r="B43" i="15"/>
  <c r="X43" i="15" a="1"/>
  <c r="X43" i="15"/>
  <c r="C43" i="15" a="1"/>
  <c r="C43" i="15"/>
  <c r="U43" i="15" a="1"/>
  <c r="U43" i="15"/>
  <c r="L43" i="15" a="1"/>
  <c r="L43" i="15"/>
  <c r="Q43" i="15" a="1"/>
  <c r="Q43" i="15"/>
  <c r="P43" i="15" a="1"/>
  <c r="P43" i="15"/>
  <c r="W43" i="15" a="1"/>
  <c r="W43" i="15"/>
  <c r="D43" i="15" a="1"/>
  <c r="D43" i="15"/>
  <c r="T43" i="15" a="1"/>
  <c r="T43" i="15"/>
  <c r="V43" i="15" a="1"/>
  <c r="V43" i="15"/>
  <c r="S43" i="15" a="1"/>
  <c r="S43" i="15"/>
  <c r="N43" i="15" a="1"/>
  <c r="N43" i="15"/>
  <c r="A43" i="15" a="1"/>
  <c r="A43" i="15"/>
  <c r="AB43" i="15" a="1"/>
  <c r="AB43" i="15"/>
  <c r="AA43" i="15" a="1"/>
  <c r="AA43" i="15"/>
  <c r="Y43" i="15" a="1"/>
  <c r="Y43" i="15"/>
  <c r="G43" i="15" a="1"/>
  <c r="G43" i="15"/>
  <c r="R43" i="15" a="1"/>
  <c r="R43" i="15"/>
  <c r="O43" i="15" a="1"/>
  <c r="O43" i="15"/>
  <c r="F43" i="15" a="1"/>
  <c r="F43" i="15"/>
  <c r="S44" i="15" a="1"/>
  <c r="S44" i="15"/>
  <c r="Q44" i="15" a="1"/>
  <c r="Q44" i="15"/>
  <c r="C44" i="15" a="1"/>
  <c r="C44" i="15"/>
  <c r="Y44" i="15" a="1"/>
  <c r="Y44" i="15"/>
  <c r="E44" i="15" a="1"/>
  <c r="E44" i="15"/>
  <c r="T44" i="15" a="1"/>
  <c r="T44" i="15"/>
  <c r="A44" i="15" a="1"/>
  <c r="A44" i="15"/>
  <c r="N44" i="15" a="1"/>
  <c r="N44" i="15"/>
  <c r="AC44" i="15" a="1"/>
  <c r="AC44" i="15"/>
  <c r="W44" i="15" a="1"/>
  <c r="W44" i="15"/>
  <c r="F44" i="15" a="1"/>
  <c r="F44" i="15"/>
  <c r="B44" i="15" a="1"/>
  <c r="B44" i="15"/>
  <c r="AA44" i="15" a="1"/>
  <c r="AA44" i="15"/>
  <c r="Z44" i="15" a="1"/>
  <c r="Z44" i="15"/>
  <c r="AB44" i="15" a="1"/>
  <c r="AB44" i="15"/>
  <c r="P44" i="15" a="1"/>
  <c r="P44" i="15"/>
  <c r="K44" i="15" a="1"/>
  <c r="K44" i="15"/>
  <c r="G44" i="15" a="1"/>
  <c r="G44" i="15"/>
  <c r="L44" i="15" a="1"/>
  <c r="L44" i="15"/>
  <c r="V44" i="15" a="1"/>
  <c r="V44" i="15"/>
  <c r="M44" i="15" a="1"/>
  <c r="M44" i="15"/>
  <c r="D44" i="15" a="1"/>
  <c r="D44" i="15"/>
  <c r="R44" i="15" a="1"/>
  <c r="R44" i="15"/>
  <c r="U44" i="15" a="1"/>
  <c r="U44" i="15"/>
  <c r="O44" i="15" a="1"/>
  <c r="O44" i="15"/>
  <c r="X44" i="15" a="1"/>
  <c r="X44" i="15"/>
  <c r="AB45" i="15" a="1"/>
  <c r="AB45" i="15"/>
  <c r="AA45" i="15" a="1"/>
  <c r="AA45" i="15"/>
  <c r="X45" i="15" a="1"/>
  <c r="X45" i="15"/>
  <c r="W45" i="15" a="1"/>
  <c r="W45" i="15"/>
  <c r="U45" i="15" a="1"/>
  <c r="U45" i="15"/>
  <c r="Z45" i="15" a="1"/>
  <c r="Z45" i="15"/>
  <c r="Y45" i="15" a="1"/>
  <c r="Y45" i="15"/>
  <c r="F45" i="15" a="1"/>
  <c r="F45" i="15"/>
  <c r="V45" i="15" a="1"/>
  <c r="V45" i="15"/>
  <c r="A45" i="15" a="1"/>
  <c r="A45" i="15"/>
  <c r="R45" i="15" a="1"/>
  <c r="R45" i="15"/>
  <c r="M45" i="15" a="1"/>
  <c r="M45" i="15"/>
  <c r="T45" i="15" a="1"/>
  <c r="T45" i="15"/>
  <c r="P45" i="15" a="1"/>
  <c r="P45" i="15"/>
  <c r="C45" i="15" a="1"/>
  <c r="C45" i="15"/>
  <c r="G45" i="15" a="1"/>
  <c r="G45" i="15"/>
  <c r="L45" i="15" a="1"/>
  <c r="L45" i="15"/>
  <c r="Q45" i="15" a="1"/>
  <c r="Q45" i="15"/>
  <c r="E45" i="15" a="1"/>
  <c r="E45" i="15"/>
  <c r="K45" i="15" a="1"/>
  <c r="K45" i="15"/>
  <c r="N45" i="15" a="1"/>
  <c r="N45" i="15"/>
  <c r="D45" i="15" a="1"/>
  <c r="D45" i="15"/>
  <c r="B45" i="15" a="1"/>
  <c r="B45" i="15"/>
  <c r="AC45" i="15" a="1"/>
  <c r="AC45" i="15"/>
  <c r="S45" i="15" a="1"/>
  <c r="S45" i="15"/>
  <c r="O45" i="15" a="1"/>
  <c r="O45" i="15"/>
  <c r="R46" i="15" a="1"/>
  <c r="R46" i="15"/>
  <c r="Q46" i="15" a="1"/>
  <c r="Q46" i="15"/>
  <c r="D46" i="15" a="1"/>
  <c r="D46" i="15"/>
  <c r="Y46" i="15" a="1"/>
  <c r="Y46" i="15"/>
  <c r="O46" i="15" a="1"/>
  <c r="O46" i="15"/>
  <c r="AB46" i="15" a="1"/>
  <c r="AB46" i="15"/>
  <c r="Z46" i="15" a="1"/>
  <c r="Z46" i="15"/>
  <c r="B46" i="15" a="1"/>
  <c r="B46" i="15"/>
  <c r="G46" i="15" a="1"/>
  <c r="G46" i="15"/>
  <c r="M46" i="15" a="1"/>
  <c r="M46" i="15"/>
  <c r="K46" i="15" a="1"/>
  <c r="K46" i="15"/>
  <c r="N46" i="15" a="1"/>
  <c r="N46" i="15"/>
  <c r="F46" i="15" a="1"/>
  <c r="F46" i="15"/>
  <c r="AA46" i="15" a="1"/>
  <c r="AA46" i="15"/>
  <c r="W46" i="15" a="1"/>
  <c r="W46" i="15"/>
  <c r="U46" i="15" a="1"/>
  <c r="U46" i="15"/>
  <c r="V46" i="15" a="1"/>
  <c r="V46" i="15"/>
  <c r="A46" i="15" a="1"/>
  <c r="A46" i="15"/>
  <c r="L46" i="15" a="1"/>
  <c r="L46" i="15"/>
  <c r="P46" i="15" a="1"/>
  <c r="P46" i="15"/>
  <c r="X46" i="15" a="1"/>
  <c r="X46" i="15"/>
  <c r="S46" i="15" a="1"/>
  <c r="S46" i="15"/>
  <c r="E46" i="15" a="1"/>
  <c r="E46" i="15"/>
  <c r="T46" i="15" a="1"/>
  <c r="T46" i="15"/>
  <c r="AC46" i="15" a="1"/>
  <c r="AC46" i="15"/>
  <c r="C46" i="15" a="1"/>
  <c r="C46" i="15"/>
  <c r="X47" i="15" a="1"/>
  <c r="X47" i="15"/>
  <c r="AB47" i="15" a="1"/>
  <c r="AB47" i="15"/>
  <c r="S47" i="15" a="1"/>
  <c r="S47" i="15"/>
  <c r="E47" i="15" a="1"/>
  <c r="E47" i="15"/>
  <c r="N47" i="15" a="1"/>
  <c r="N47" i="15"/>
  <c r="M47" i="15" a="1"/>
  <c r="M47" i="15"/>
  <c r="R47" i="15" a="1"/>
  <c r="R47" i="15"/>
  <c r="P47" i="15" a="1"/>
  <c r="P47" i="15"/>
  <c r="AA47" i="15" a="1"/>
  <c r="AA47" i="15"/>
  <c r="W47" i="15" a="1"/>
  <c r="W47" i="15"/>
  <c r="Y47" i="15" a="1"/>
  <c r="Y47" i="15"/>
  <c r="V47" i="15" a="1"/>
  <c r="V47" i="15"/>
  <c r="A47" i="15" a="1"/>
  <c r="A47" i="15"/>
  <c r="K47" i="15" a="1"/>
  <c r="K47" i="15"/>
  <c r="T47" i="15" a="1"/>
  <c r="T47" i="15"/>
  <c r="C47" i="15" a="1"/>
  <c r="C47" i="15"/>
  <c r="F47" i="15" a="1"/>
  <c r="F47" i="15"/>
  <c r="Q47" i="15" a="1"/>
  <c r="Q47" i="15"/>
  <c r="U47" i="15" a="1"/>
  <c r="U47" i="15"/>
  <c r="B47" i="15" a="1"/>
  <c r="B47" i="15"/>
  <c r="AC47" i="15" a="1"/>
  <c r="AC47" i="15"/>
  <c r="D47" i="15" a="1"/>
  <c r="D47" i="15"/>
  <c r="L47" i="15" a="1"/>
  <c r="L47" i="15"/>
  <c r="G47" i="15" a="1"/>
  <c r="G47" i="15"/>
  <c r="Z47" i="15" a="1"/>
  <c r="Z47" i="15"/>
  <c r="O47" i="15" a="1"/>
  <c r="O47" i="15"/>
  <c r="AA48" i="15" a="1"/>
  <c r="AA48" i="15"/>
  <c r="R48" i="15" a="1"/>
  <c r="R48" i="15"/>
  <c r="AB48" i="15" a="1"/>
  <c r="AB48" i="15"/>
  <c r="AC48" i="15" a="1"/>
  <c r="AC48" i="15"/>
  <c r="P48" i="15" a="1"/>
  <c r="P48" i="15"/>
  <c r="Y48" i="15" a="1"/>
  <c r="Y48" i="15"/>
  <c r="W48" i="15" a="1"/>
  <c r="W48" i="15"/>
  <c r="K48" i="15" a="1"/>
  <c r="K48" i="15"/>
  <c r="E48" i="15" a="1"/>
  <c r="E48" i="15"/>
  <c r="D48" i="15" a="1"/>
  <c r="D48" i="15"/>
  <c r="N48" i="15" a="1"/>
  <c r="N48" i="15"/>
  <c r="Z48" i="15" a="1"/>
  <c r="Z48" i="15"/>
  <c r="M48" i="15" a="1"/>
  <c r="M48" i="15"/>
  <c r="B48" i="15" a="1"/>
  <c r="B48" i="15"/>
  <c r="V48" i="15" a="1"/>
  <c r="V48" i="15"/>
  <c r="X48" i="15" a="1"/>
  <c r="X48" i="15"/>
  <c r="O48" i="15" a="1"/>
  <c r="O48" i="15"/>
  <c r="S48" i="15" a="1"/>
  <c r="S48" i="15"/>
  <c r="L48" i="15" a="1"/>
  <c r="L48" i="15"/>
  <c r="U48" i="15" a="1"/>
  <c r="U48" i="15"/>
  <c r="Q48" i="15" a="1"/>
  <c r="Q48" i="15"/>
  <c r="T48" i="15" a="1"/>
  <c r="T48" i="15"/>
  <c r="G48" i="15" a="1"/>
  <c r="G48" i="15"/>
  <c r="A48" i="15" a="1"/>
  <c r="A48" i="15"/>
  <c r="F48" i="15" a="1"/>
  <c r="F48" i="15"/>
  <c r="C48" i="15" a="1"/>
  <c r="C48" i="15"/>
  <c r="Y49" i="15" a="1"/>
  <c r="Y49" i="15"/>
  <c r="B49" i="15" a="1"/>
  <c r="B49" i="15"/>
  <c r="AA49" i="15" a="1"/>
  <c r="AA49" i="15"/>
  <c r="AC49" i="15" a="1"/>
  <c r="AC49" i="15"/>
  <c r="W49" i="15" a="1"/>
  <c r="W49" i="15"/>
  <c r="A49" i="15" a="1"/>
  <c r="A49" i="15"/>
  <c r="G49" i="15" a="1"/>
  <c r="G49" i="15"/>
  <c r="S49" i="15" a="1"/>
  <c r="S49" i="15"/>
  <c r="Q49" i="15" a="1"/>
  <c r="Q49" i="15"/>
  <c r="E49" i="15" a="1"/>
  <c r="E49" i="15"/>
  <c r="D49" i="15" a="1"/>
  <c r="D49" i="15"/>
  <c r="C49" i="15" a="1"/>
  <c r="C49" i="15"/>
  <c r="Z49" i="15" a="1"/>
  <c r="Z49" i="15"/>
  <c r="P49" i="15" a="1"/>
  <c r="P49" i="15"/>
  <c r="T49" i="15" a="1"/>
  <c r="T49" i="15"/>
  <c r="K49" i="15" a="1"/>
  <c r="K49" i="15"/>
  <c r="N49" i="15" a="1"/>
  <c r="N49" i="15"/>
  <c r="M49" i="15" a="1"/>
  <c r="M49" i="15"/>
  <c r="V49" i="15" a="1"/>
  <c r="V49" i="15"/>
  <c r="X49" i="15" a="1"/>
  <c r="X49" i="15"/>
  <c r="U49" i="15" a="1"/>
  <c r="U49" i="15"/>
  <c r="F49" i="15" a="1"/>
  <c r="F49" i="15"/>
  <c r="R49" i="15" a="1"/>
  <c r="R49" i="15"/>
  <c r="O49" i="15" a="1"/>
  <c r="O49" i="15"/>
  <c r="AB49" i="15" a="1"/>
  <c r="AB49" i="15"/>
  <c r="L49" i="15" a="1"/>
  <c r="L49" i="15"/>
  <c r="A50" i="15" a="1"/>
  <c r="A50" i="15"/>
  <c r="S50" i="15" a="1"/>
  <c r="S50" i="15"/>
  <c r="AB50" i="15" a="1"/>
  <c r="AB50" i="15"/>
  <c r="W50" i="15" a="1"/>
  <c r="W50" i="15"/>
  <c r="Q50" i="15" a="1"/>
  <c r="Q50" i="15"/>
  <c r="R50" i="15" a="1"/>
  <c r="R50" i="15"/>
  <c r="P50" i="15" a="1"/>
  <c r="P50" i="15"/>
  <c r="B50" i="15" a="1"/>
  <c r="B50" i="15"/>
  <c r="D50" i="15" a="1"/>
  <c r="D50" i="15"/>
  <c r="V50" i="15" a="1"/>
  <c r="V50" i="15"/>
  <c r="X50" i="15" a="1"/>
  <c r="X50" i="15"/>
  <c r="L50" i="15" a="1"/>
  <c r="L50" i="15"/>
  <c r="O50" i="15" a="1"/>
  <c r="O50" i="15"/>
  <c r="Y50" i="15" a="1"/>
  <c r="Y50" i="15"/>
  <c r="M50" i="15" a="1"/>
  <c r="M50" i="15"/>
  <c r="N50" i="15" a="1"/>
  <c r="N50" i="15"/>
  <c r="G50" i="15" a="1"/>
  <c r="G50" i="15"/>
  <c r="AA50" i="15" a="1"/>
  <c r="AA50" i="15"/>
  <c r="K50" i="15" a="1"/>
  <c r="K50" i="15"/>
  <c r="Z50" i="15" a="1"/>
  <c r="Z50" i="15"/>
  <c r="U50" i="15" a="1"/>
  <c r="U50" i="15"/>
  <c r="T50" i="15" a="1"/>
  <c r="T50" i="15"/>
  <c r="C50" i="15" a="1"/>
  <c r="C50" i="15"/>
  <c r="AC50" i="15" a="1"/>
  <c r="AC50" i="15"/>
  <c r="F50" i="15" a="1"/>
  <c r="F50" i="15"/>
  <c r="E50" i="15" a="1"/>
  <c r="E50" i="15"/>
  <c r="T51" i="15" a="1"/>
  <c r="T51" i="15"/>
  <c r="Q51" i="15" a="1"/>
  <c r="Q51" i="15"/>
  <c r="A51" i="15" a="1"/>
  <c r="A51" i="15"/>
  <c r="B51" i="15" a="1"/>
  <c r="B51" i="15"/>
  <c r="L51" i="15" a="1"/>
  <c r="L51" i="15"/>
  <c r="R51" i="15" a="1"/>
  <c r="R51" i="15"/>
  <c r="M51" i="15" a="1"/>
  <c r="M51" i="15"/>
  <c r="K51" i="15" a="1"/>
  <c r="K51" i="15"/>
  <c r="F51" i="15" a="1"/>
  <c r="F51" i="15"/>
  <c r="D51" i="15" a="1"/>
  <c r="D51" i="15"/>
  <c r="V51" i="15" a="1"/>
  <c r="V51" i="15"/>
  <c r="N51" i="15" a="1"/>
  <c r="N51" i="15"/>
  <c r="Y51" i="15" a="1"/>
  <c r="Y51" i="15"/>
  <c r="AB51" i="15" a="1"/>
  <c r="AB51" i="15"/>
  <c r="X51" i="15" a="1"/>
  <c r="X51" i="15"/>
  <c r="S51" i="15" a="1"/>
  <c r="S51" i="15"/>
  <c r="G51" i="15" a="1"/>
  <c r="G51" i="15"/>
  <c r="C51" i="15" a="1"/>
  <c r="C51" i="15"/>
  <c r="AA51" i="15" a="1"/>
  <c r="AA51" i="15"/>
  <c r="AC51" i="15" a="1"/>
  <c r="AC51" i="15"/>
  <c r="U51" i="15" a="1"/>
  <c r="U51" i="15"/>
  <c r="E51" i="15" a="1"/>
  <c r="E51" i="15"/>
  <c r="Z51" i="15" a="1"/>
  <c r="Z51" i="15"/>
  <c r="W51" i="15" a="1"/>
  <c r="W51" i="15"/>
  <c r="P51" i="15" a="1"/>
  <c r="P51" i="15"/>
  <c r="O51" i="15" a="1"/>
  <c r="O51" i="15"/>
  <c r="F52" i="15" a="1"/>
  <c r="F52" i="15"/>
  <c r="S52" i="15" a="1"/>
  <c r="S52" i="15"/>
  <c r="O52" i="15" a="1"/>
  <c r="O52" i="15"/>
  <c r="K52" i="15" a="1"/>
  <c r="K52" i="15"/>
  <c r="AC52" i="15" a="1"/>
  <c r="AC52" i="15"/>
  <c r="N52" i="15" a="1"/>
  <c r="N52" i="15"/>
  <c r="B52" i="15" a="1"/>
  <c r="B52" i="15"/>
  <c r="AA52" i="15" a="1"/>
  <c r="AA52" i="15"/>
  <c r="P52" i="15" a="1"/>
  <c r="P52" i="15"/>
  <c r="Q52" i="15" a="1"/>
  <c r="Q52" i="15"/>
  <c r="A52" i="15" a="1"/>
  <c r="A52" i="15"/>
  <c r="Z52" i="15" a="1"/>
  <c r="Z52" i="15"/>
  <c r="V52" i="15" a="1"/>
  <c r="V52" i="15"/>
  <c r="T52" i="15" a="1"/>
  <c r="T52" i="15"/>
  <c r="C52" i="15" a="1"/>
  <c r="C52" i="15"/>
  <c r="L52" i="15" a="1"/>
  <c r="L52" i="15"/>
  <c r="G52" i="15" a="1"/>
  <c r="G52" i="15"/>
  <c r="X52" i="15" a="1"/>
  <c r="X52" i="15"/>
  <c r="Y52" i="15" a="1"/>
  <c r="Y52" i="15"/>
  <c r="D52" i="15" a="1"/>
  <c r="D52" i="15"/>
  <c r="E52" i="15" a="1"/>
  <c r="E52" i="15"/>
  <c r="AB52" i="15" a="1"/>
  <c r="AB52" i="15"/>
  <c r="M52" i="15" a="1"/>
  <c r="M52" i="15"/>
  <c r="R52" i="15" a="1"/>
  <c r="R52" i="15"/>
  <c r="W52" i="15" a="1"/>
  <c r="W52" i="15"/>
  <c r="U52" i="15" a="1"/>
  <c r="U52" i="15"/>
  <c r="AC53" i="15" a="1"/>
  <c r="AC53" i="15"/>
  <c r="D53" i="15" a="1"/>
  <c r="D53" i="15"/>
  <c r="E53" i="15" a="1"/>
  <c r="E53" i="15"/>
  <c r="U53" i="15" a="1"/>
  <c r="U53" i="15"/>
  <c r="V53" i="15" a="1"/>
  <c r="V53" i="15"/>
  <c r="C53" i="15" a="1"/>
  <c r="C53" i="15"/>
  <c r="X53" i="15" a="1"/>
  <c r="X53" i="15"/>
  <c r="R53" i="15" a="1"/>
  <c r="R53" i="15"/>
  <c r="Y53" i="15" a="1"/>
  <c r="Y53" i="15"/>
  <c r="P53" i="15" a="1"/>
  <c r="P53" i="15"/>
  <c r="M53" i="15" a="1"/>
  <c r="M53" i="15"/>
  <c r="K53" i="15" a="1"/>
  <c r="K53" i="15"/>
  <c r="AB53" i="15" a="1"/>
  <c r="AB53" i="15"/>
  <c r="S53" i="15" a="1"/>
  <c r="S53" i="15"/>
  <c r="G53" i="15" a="1"/>
  <c r="G53" i="15"/>
  <c r="A53" i="15" a="1"/>
  <c r="A53" i="15"/>
  <c r="Z53" i="15" a="1"/>
  <c r="Z53" i="15"/>
  <c r="W53" i="15" a="1"/>
  <c r="W53" i="15"/>
  <c r="L53" i="15" a="1"/>
  <c r="L53" i="15"/>
  <c r="AA53" i="15" a="1"/>
  <c r="AA53" i="15"/>
  <c r="F53" i="15" a="1"/>
  <c r="F53" i="15"/>
  <c r="B53" i="15" a="1"/>
  <c r="B53" i="15"/>
  <c r="Q53" i="15" a="1"/>
  <c r="Q53" i="15"/>
  <c r="T53" i="15" a="1"/>
  <c r="T53" i="15"/>
  <c r="O53" i="15" a="1"/>
  <c r="O53" i="15"/>
  <c r="N53" i="15" a="1"/>
  <c r="N53" i="15"/>
  <c r="W54" i="15" a="1"/>
  <c r="W54" i="15"/>
  <c r="G54" i="15" a="1"/>
  <c r="G54" i="15"/>
  <c r="AC54" i="15" a="1"/>
  <c r="AC54" i="15"/>
  <c r="L54" i="15" a="1"/>
  <c r="L54" i="15"/>
  <c r="N54" i="15" a="1"/>
  <c r="N54" i="15"/>
  <c r="Q54" i="15" a="1"/>
  <c r="Q54" i="15"/>
  <c r="F54" i="15" a="1"/>
  <c r="F54" i="15"/>
  <c r="O54" i="15" a="1"/>
  <c r="O54" i="15"/>
  <c r="AB54" i="15" a="1"/>
  <c r="AB54" i="15"/>
  <c r="S54" i="15" a="1"/>
  <c r="S54" i="15"/>
  <c r="Z54" i="15" a="1"/>
  <c r="Z54" i="15"/>
  <c r="T54" i="15" a="1"/>
  <c r="T54" i="15"/>
  <c r="AA54" i="15" a="1"/>
  <c r="AA54" i="15"/>
  <c r="D54" i="15" a="1"/>
  <c r="D54" i="15"/>
  <c r="B54" i="15" a="1"/>
  <c r="B54" i="15"/>
  <c r="E54" i="15" a="1"/>
  <c r="E54" i="15"/>
  <c r="Y54" i="15" a="1"/>
  <c r="Y54" i="15"/>
  <c r="C54" i="15" a="1"/>
  <c r="C54" i="15"/>
  <c r="U54" i="15" a="1"/>
  <c r="U54" i="15"/>
  <c r="M54" i="15" a="1"/>
  <c r="M54" i="15"/>
  <c r="X54" i="15" a="1"/>
  <c r="X54" i="15"/>
  <c r="P54" i="15" a="1"/>
  <c r="P54" i="15"/>
  <c r="K54" i="15" a="1"/>
  <c r="K54" i="15"/>
  <c r="V54" i="15" a="1"/>
  <c r="V54" i="15"/>
  <c r="R54" i="15" a="1"/>
  <c r="R54" i="15"/>
  <c r="A54" i="15" a="1"/>
  <c r="A54" i="15"/>
  <c r="M55" i="15" a="1"/>
  <c r="M55" i="15"/>
  <c r="L55" i="15" a="1"/>
  <c r="L55" i="15"/>
  <c r="B55" i="15" a="1"/>
  <c r="B55" i="15"/>
  <c r="N55" i="15" a="1"/>
  <c r="N55" i="15"/>
  <c r="K55" i="15" a="1"/>
  <c r="K55" i="15"/>
  <c r="C55" i="15" a="1"/>
  <c r="C55" i="15"/>
  <c r="S55" i="15" a="1"/>
  <c r="S55" i="15"/>
  <c r="G55" i="15" a="1"/>
  <c r="G55" i="15"/>
  <c r="T55" i="15" a="1"/>
  <c r="T55" i="15"/>
  <c r="F55" i="15" a="1"/>
  <c r="F55" i="15"/>
  <c r="AA55" i="15" a="1"/>
  <c r="AA55" i="15"/>
  <c r="E55" i="15" a="1"/>
  <c r="E55" i="15"/>
  <c r="Q55" i="15" a="1"/>
  <c r="Q55" i="15"/>
  <c r="AB55" i="15" a="1"/>
  <c r="AB55" i="15"/>
  <c r="X55" i="15" a="1"/>
  <c r="X55" i="15"/>
  <c r="Z55" i="15" a="1"/>
  <c r="Z55" i="15"/>
  <c r="AC55" i="15" a="1"/>
  <c r="AC55" i="15"/>
  <c r="V55" i="15" a="1"/>
  <c r="V55" i="15"/>
  <c r="O55" i="15" a="1"/>
  <c r="O55" i="15"/>
  <c r="P55" i="15" a="1"/>
  <c r="P55" i="15"/>
  <c r="U55" i="15" a="1"/>
  <c r="U55" i="15"/>
  <c r="W55" i="15" a="1"/>
  <c r="W55" i="15"/>
  <c r="A55" i="15" a="1"/>
  <c r="A55" i="15"/>
  <c r="R55" i="15" a="1"/>
  <c r="R55" i="15"/>
  <c r="Y55" i="15" a="1"/>
  <c r="Y55" i="15"/>
  <c r="D55" i="15" a="1"/>
  <c r="D55" i="15"/>
  <c r="Q56" i="15" a="1"/>
  <c r="Q56" i="15"/>
  <c r="N56" i="15" a="1"/>
  <c r="N56" i="15"/>
  <c r="A56" i="15" a="1"/>
  <c r="A56" i="15"/>
  <c r="M56" i="15" a="1"/>
  <c r="M56" i="15"/>
  <c r="B56" i="15" a="1"/>
  <c r="B56" i="15"/>
  <c r="R56" i="15" a="1"/>
  <c r="R56" i="15"/>
  <c r="L56" i="15" a="1"/>
  <c r="L56" i="15"/>
  <c r="AA56" i="15" a="1"/>
  <c r="AA56" i="15"/>
  <c r="P56" i="15" a="1"/>
  <c r="P56" i="15"/>
  <c r="D56" i="15" a="1"/>
  <c r="D56" i="15"/>
  <c r="T56" i="15" a="1"/>
  <c r="T56" i="15"/>
  <c r="AB56" i="15" a="1"/>
  <c r="AB56" i="15"/>
  <c r="O56" i="15" a="1"/>
  <c r="O56" i="15"/>
  <c r="C56" i="15" a="1"/>
  <c r="C56" i="15"/>
  <c r="K56" i="15" a="1"/>
  <c r="K56" i="15"/>
  <c r="G56" i="15" a="1"/>
  <c r="G56" i="15"/>
  <c r="S56" i="15" a="1"/>
  <c r="S56" i="15"/>
  <c r="X56" i="15" a="1"/>
  <c r="X56" i="15"/>
  <c r="W56" i="15" a="1"/>
  <c r="W56" i="15"/>
  <c r="Z56" i="15" a="1"/>
  <c r="Z56" i="15"/>
  <c r="V56" i="15" a="1"/>
  <c r="V56" i="15"/>
  <c r="E56" i="15" a="1"/>
  <c r="E56" i="15"/>
  <c r="U56" i="15" a="1"/>
  <c r="U56" i="15"/>
  <c r="F56" i="15" a="1"/>
  <c r="F56" i="15"/>
  <c r="AC56" i="15" a="1"/>
  <c r="AC56" i="15"/>
  <c r="Y56" i="15" a="1"/>
  <c r="Y56" i="15"/>
  <c r="R57" i="15" a="1"/>
  <c r="R57" i="15"/>
  <c r="R58" i="15"/>
  <c r="R60" i="15"/>
  <c r="R89" i="15"/>
  <c r="Q57" i="15" a="1"/>
  <c r="Q57" i="15"/>
  <c r="Q58" i="15"/>
  <c r="Q60" i="15"/>
  <c r="Q89" i="15"/>
  <c r="E57" i="15" a="1"/>
  <c r="E57" i="15"/>
  <c r="AC57" i="15" a="1"/>
  <c r="AC57" i="15"/>
  <c r="AC58" i="15"/>
  <c r="AC60" i="15"/>
  <c r="AC89" i="15"/>
  <c r="F57" i="15" a="1"/>
  <c r="F57" i="15"/>
  <c r="M57" i="15" a="1"/>
  <c r="M57" i="15"/>
  <c r="M58" i="15"/>
  <c r="M60" i="15"/>
  <c r="M89" i="15"/>
  <c r="C57" i="15" a="1"/>
  <c r="C57" i="15"/>
  <c r="AA57" i="15" a="1"/>
  <c r="AA57" i="15"/>
  <c r="AA58" i="15"/>
  <c r="AA60" i="15"/>
  <c r="AA89" i="15"/>
  <c r="P57" i="15" a="1"/>
  <c r="P57" i="15"/>
  <c r="P58" i="15"/>
  <c r="P60" i="15"/>
  <c r="P89" i="15"/>
  <c r="W57" i="15" a="1"/>
  <c r="W57" i="15"/>
  <c r="W58" i="15"/>
  <c r="W60" i="15"/>
  <c r="W89" i="15"/>
  <c r="A57" i="15" a="1"/>
  <c r="A57" i="15"/>
  <c r="D57" i="15" a="1"/>
  <c r="D57" i="15"/>
  <c r="K57" i="15" a="1"/>
  <c r="K57" i="15"/>
  <c r="K58" i="15"/>
  <c r="G57" i="15" a="1"/>
  <c r="G57" i="15"/>
  <c r="T57" i="15" a="1"/>
  <c r="T57" i="15"/>
  <c r="T58" i="15"/>
  <c r="T60" i="15"/>
  <c r="T89" i="15"/>
  <c r="Z57" i="15" a="1"/>
  <c r="Z57" i="15"/>
  <c r="Z58" i="15"/>
  <c r="Z60" i="15"/>
  <c r="Z89" i="15"/>
  <c r="L57" i="15" a="1"/>
  <c r="L57" i="15"/>
  <c r="L58" i="15"/>
  <c r="L60" i="15"/>
  <c r="L89" i="15"/>
  <c r="N57" i="15" a="1"/>
  <c r="N57" i="15"/>
  <c r="N58" i="15"/>
  <c r="N60" i="15"/>
  <c r="N89" i="15"/>
  <c r="Y57" i="15" a="1"/>
  <c r="Y57" i="15"/>
  <c r="Y58" i="15"/>
  <c r="Y60" i="15"/>
  <c r="Y89" i="15"/>
  <c r="AB57" i="15" a="1"/>
  <c r="AB57" i="15"/>
  <c r="AB58" i="15"/>
  <c r="AB60" i="15"/>
  <c r="AB89" i="15"/>
  <c r="S57" i="15" a="1"/>
  <c r="S57" i="15"/>
  <c r="S58" i="15"/>
  <c r="S60" i="15"/>
  <c r="S89" i="15"/>
  <c r="O57" i="15" a="1"/>
  <c r="O57" i="15"/>
  <c r="O58" i="15"/>
  <c r="O60" i="15"/>
  <c r="O89" i="15"/>
  <c r="B57" i="15" a="1"/>
  <c r="B57" i="15"/>
  <c r="X57" i="15" a="1"/>
  <c r="X57" i="15"/>
  <c r="X58" i="15"/>
  <c r="X60" i="15"/>
  <c r="X89" i="15"/>
  <c r="U57" i="15" a="1"/>
  <c r="U57" i="15"/>
  <c r="U58" i="15"/>
  <c r="U60" i="15"/>
  <c r="U89" i="15"/>
  <c r="V57" i="15" a="1"/>
  <c r="V57" i="15"/>
  <c r="V58" i="15"/>
  <c r="V60" i="15"/>
  <c r="V89" i="15"/>
  <c r="AA64" i="15" a="1"/>
  <c r="AA64" i="15"/>
  <c r="O64" i="15" a="1"/>
  <c r="O64" i="15"/>
  <c r="N64" i="15" a="1"/>
  <c r="N64" i="15"/>
  <c r="M64" i="15" a="1"/>
  <c r="M64" i="15"/>
  <c r="W64" i="15" a="1"/>
  <c r="W64" i="15"/>
  <c r="K64" i="15" a="1"/>
  <c r="K64" i="15"/>
  <c r="V64" i="15" a="1"/>
  <c r="V64" i="15"/>
  <c r="T64" i="15" a="1"/>
  <c r="T64" i="15"/>
  <c r="AB64" i="15" a="1"/>
  <c r="AB64" i="15"/>
  <c r="F64" i="15" a="1"/>
  <c r="F64" i="15"/>
  <c r="D64" i="15" a="1"/>
  <c r="D64" i="15"/>
  <c r="C64" i="15" a="1"/>
  <c r="C64" i="15"/>
  <c r="A64" i="15" a="1"/>
  <c r="A64" i="15"/>
  <c r="AC64" i="15" a="1"/>
  <c r="AC64" i="15"/>
  <c r="E64" i="15" a="1"/>
  <c r="E64" i="15"/>
  <c r="P64" i="15" a="1"/>
  <c r="P64" i="15"/>
  <c r="B64" i="15" a="1"/>
  <c r="B64" i="15"/>
  <c r="X64" i="15" a="1"/>
  <c r="X64" i="15"/>
  <c r="S64" i="15" a="1"/>
  <c r="S64" i="15"/>
  <c r="Y64" i="15" a="1"/>
  <c r="Y64" i="15"/>
  <c r="L64" i="15" a="1"/>
  <c r="L64" i="15"/>
  <c r="G64" i="15" a="1"/>
  <c r="G64" i="15"/>
  <c r="Q64" i="15" a="1"/>
  <c r="Q64" i="15"/>
  <c r="U64" i="15" a="1"/>
  <c r="U64" i="15"/>
  <c r="R64" i="15" a="1"/>
  <c r="R64" i="15"/>
  <c r="Z64" i="15" a="1"/>
  <c r="Z64" i="15"/>
  <c r="K60" i="15"/>
  <c r="K89" i="15"/>
  <c r="G58" i="15"/>
  <c r="T65" i="15" a="1"/>
  <c r="T65" i="15"/>
  <c r="AC65" i="15" a="1"/>
  <c r="AC65" i="15"/>
  <c r="Y65" i="15" a="1"/>
  <c r="Y65" i="15"/>
  <c r="O65" i="15" a="1"/>
  <c r="O65" i="15"/>
  <c r="D65" i="15" a="1"/>
  <c r="D65" i="15"/>
  <c r="AB65" i="15" a="1"/>
  <c r="AB65" i="15"/>
  <c r="G65" i="15" a="1"/>
  <c r="G65" i="15"/>
  <c r="K65" i="15" a="1"/>
  <c r="K65" i="15"/>
  <c r="P65" i="15" a="1"/>
  <c r="P65" i="15"/>
  <c r="X65" i="15" a="1"/>
  <c r="X65" i="15"/>
  <c r="Q65" i="15" a="1"/>
  <c r="Q65" i="15"/>
  <c r="B65" i="15" a="1"/>
  <c r="B65" i="15"/>
  <c r="V65" i="15" a="1"/>
  <c r="V65" i="15"/>
  <c r="N65" i="15" a="1"/>
  <c r="N65" i="15"/>
  <c r="U65" i="15" a="1"/>
  <c r="U65" i="15"/>
  <c r="L65" i="15" a="1"/>
  <c r="L65" i="15"/>
  <c r="E65" i="15" a="1"/>
  <c r="E65" i="15"/>
  <c r="Z65" i="15" a="1"/>
  <c r="Z65" i="15"/>
  <c r="S65" i="15" a="1"/>
  <c r="S65" i="15"/>
  <c r="W65" i="15" a="1"/>
  <c r="W65" i="15"/>
  <c r="AA65" i="15" a="1"/>
  <c r="AA65" i="15"/>
  <c r="C65" i="15" a="1"/>
  <c r="C65" i="15"/>
  <c r="F65" i="15" a="1"/>
  <c r="F65" i="15"/>
  <c r="M65" i="15" a="1"/>
  <c r="M65" i="15"/>
  <c r="A65" i="15" a="1"/>
  <c r="A65" i="15"/>
  <c r="R65" i="15" a="1"/>
  <c r="R65" i="15"/>
  <c r="Y66" i="15" a="1"/>
  <c r="Y66" i="15"/>
  <c r="S66" i="15" a="1"/>
  <c r="S66" i="15"/>
  <c r="R66" i="15" a="1"/>
  <c r="R66" i="15"/>
  <c r="AC66" i="15" a="1"/>
  <c r="AC66" i="15"/>
  <c r="A66" i="15" a="1"/>
  <c r="A66" i="15"/>
  <c r="T66" i="15" a="1"/>
  <c r="T66" i="15"/>
  <c r="M66" i="15" a="1"/>
  <c r="M66" i="15"/>
  <c r="P66" i="15" a="1"/>
  <c r="P66" i="15"/>
  <c r="O66" i="15" a="1"/>
  <c r="O66" i="15"/>
  <c r="U66" i="15" a="1"/>
  <c r="U66" i="15"/>
  <c r="V66" i="15" a="1"/>
  <c r="V66" i="15"/>
  <c r="E66" i="15" a="1"/>
  <c r="E66" i="15"/>
  <c r="C66" i="15" a="1"/>
  <c r="C66" i="15"/>
  <c r="AA66" i="15" a="1"/>
  <c r="AA66" i="15"/>
  <c r="W66" i="15" a="1"/>
  <c r="W66" i="15"/>
  <c r="K66" i="15" a="1"/>
  <c r="K66" i="15"/>
  <c r="D66" i="15" a="1"/>
  <c r="D66" i="15"/>
  <c r="F66" i="15" a="1"/>
  <c r="F66" i="15"/>
  <c r="G66" i="15" a="1"/>
  <c r="G66" i="15"/>
  <c r="L66" i="15" a="1"/>
  <c r="L66" i="15"/>
  <c r="X66" i="15" a="1"/>
  <c r="X66" i="15"/>
  <c r="B66" i="15" a="1"/>
  <c r="B66" i="15"/>
  <c r="N66" i="15" a="1"/>
  <c r="N66" i="15"/>
  <c r="Z66" i="15" a="1"/>
  <c r="Z66" i="15"/>
  <c r="Q66" i="15" a="1"/>
  <c r="Q66" i="15"/>
  <c r="AB66" i="15" a="1"/>
  <c r="AB66" i="15"/>
  <c r="P67" i="15" a="1"/>
  <c r="P67" i="15"/>
  <c r="F67" i="15" a="1"/>
  <c r="F67" i="15"/>
  <c r="K67" i="15" a="1"/>
  <c r="K67" i="15"/>
  <c r="U67" i="15" a="1"/>
  <c r="U67" i="15"/>
  <c r="D67" i="15" a="1"/>
  <c r="D67" i="15"/>
  <c r="R67" i="15" a="1"/>
  <c r="R67" i="15"/>
  <c r="AA67" i="15" a="1"/>
  <c r="AA67" i="15"/>
  <c r="Y67" i="15" a="1"/>
  <c r="Y67" i="15"/>
  <c r="N67" i="15" a="1"/>
  <c r="N67" i="15"/>
  <c r="S67" i="15" a="1"/>
  <c r="S67" i="15"/>
  <c r="O67" i="15" a="1"/>
  <c r="O67" i="15"/>
  <c r="W67" i="15" a="1"/>
  <c r="W67" i="15"/>
  <c r="Q67" i="15" a="1"/>
  <c r="Q67" i="15"/>
  <c r="M67" i="15" a="1"/>
  <c r="M67" i="15"/>
  <c r="X67" i="15" a="1"/>
  <c r="X67" i="15"/>
  <c r="AB67" i="15" a="1"/>
  <c r="AB67" i="15"/>
  <c r="T67" i="15" a="1"/>
  <c r="T67" i="15"/>
  <c r="A67" i="15" a="1"/>
  <c r="A67" i="15"/>
  <c r="AC67" i="15" a="1"/>
  <c r="AC67" i="15"/>
  <c r="Z67" i="15" a="1"/>
  <c r="Z67" i="15"/>
  <c r="C67" i="15" a="1"/>
  <c r="C67" i="15"/>
  <c r="E67" i="15" a="1"/>
  <c r="E67" i="15"/>
  <c r="V67" i="15" a="1"/>
  <c r="V67" i="15"/>
  <c r="G67" i="15" a="1"/>
  <c r="G67" i="15"/>
  <c r="B67" i="15" a="1"/>
  <c r="B67" i="15"/>
  <c r="L67" i="15" a="1"/>
  <c r="L67" i="15"/>
  <c r="T68" i="15" a="1"/>
  <c r="T68" i="15"/>
  <c r="G68" i="15" a="1"/>
  <c r="G68" i="15"/>
  <c r="R68" i="15" a="1"/>
  <c r="R68" i="15"/>
  <c r="AB68" i="15" a="1"/>
  <c r="AB68" i="15"/>
  <c r="P68" i="15" a="1"/>
  <c r="P68" i="15"/>
  <c r="B68" i="15" a="1"/>
  <c r="B68" i="15"/>
  <c r="U68" i="15" a="1"/>
  <c r="U68" i="15"/>
  <c r="D68" i="15" a="1"/>
  <c r="D68" i="15"/>
  <c r="N68" i="15" a="1"/>
  <c r="N68" i="15"/>
  <c r="M68" i="15" a="1"/>
  <c r="M68" i="15"/>
  <c r="X68" i="15" a="1"/>
  <c r="X68" i="15"/>
  <c r="E68" i="15" a="1"/>
  <c r="E68" i="15"/>
  <c r="A68" i="15" a="1"/>
  <c r="A68" i="15"/>
  <c r="Z68" i="15" a="1"/>
  <c r="Z68" i="15"/>
  <c r="O68" i="15" a="1"/>
  <c r="O68" i="15"/>
  <c r="C68" i="15" a="1"/>
  <c r="C68" i="15"/>
  <c r="AA68" i="15" a="1"/>
  <c r="AA68" i="15"/>
  <c r="S68" i="15" a="1"/>
  <c r="S68" i="15"/>
  <c r="V68" i="15" a="1"/>
  <c r="V68" i="15"/>
  <c r="AC68" i="15" a="1"/>
  <c r="AC68" i="15"/>
  <c r="L68" i="15" a="1"/>
  <c r="L68" i="15"/>
  <c r="K68" i="15" a="1"/>
  <c r="K68" i="15"/>
  <c r="W68" i="15" a="1"/>
  <c r="W68" i="15"/>
  <c r="Y68" i="15" a="1"/>
  <c r="Y68" i="15"/>
  <c r="F68" i="15" a="1"/>
  <c r="F68" i="15"/>
  <c r="Q68" i="15" a="1"/>
  <c r="Q68" i="15"/>
  <c r="L69" i="15" a="1"/>
  <c r="L69" i="15"/>
  <c r="W69" i="15" a="1"/>
  <c r="W69" i="15"/>
  <c r="V69" i="15" a="1"/>
  <c r="V69" i="15"/>
  <c r="B69" i="15" a="1"/>
  <c r="B69" i="15"/>
  <c r="AB69" i="15" a="1"/>
  <c r="AB69" i="15"/>
  <c r="Z69" i="15" a="1"/>
  <c r="Z69" i="15"/>
  <c r="C69" i="15" a="1"/>
  <c r="C69" i="15"/>
  <c r="X69" i="15" a="1"/>
  <c r="X69" i="15"/>
  <c r="Q69" i="15" a="1"/>
  <c r="Q69" i="15"/>
  <c r="AC69" i="15" a="1"/>
  <c r="AC69" i="15"/>
  <c r="R69" i="15" a="1"/>
  <c r="R69" i="15"/>
  <c r="N69" i="15" a="1"/>
  <c r="N69" i="15"/>
  <c r="O69" i="15" a="1"/>
  <c r="O69" i="15"/>
  <c r="A69" i="15" a="1"/>
  <c r="A69" i="15"/>
  <c r="T69" i="15" a="1"/>
  <c r="T69" i="15"/>
  <c r="P69" i="15" a="1"/>
  <c r="P69" i="15"/>
  <c r="K69" i="15" a="1"/>
  <c r="K69" i="15"/>
  <c r="G69" i="15" a="1"/>
  <c r="G69" i="15"/>
  <c r="U69" i="15" a="1"/>
  <c r="U69" i="15"/>
  <c r="Y69" i="15" a="1"/>
  <c r="Y69" i="15"/>
  <c r="F69" i="15" a="1"/>
  <c r="F69" i="15"/>
  <c r="AA69" i="15" a="1"/>
  <c r="AA69" i="15"/>
  <c r="D69" i="15" a="1"/>
  <c r="D69" i="15"/>
  <c r="S69" i="15" a="1"/>
  <c r="S69" i="15"/>
  <c r="E69" i="15" a="1"/>
  <c r="E69" i="15"/>
  <c r="M69" i="15" a="1"/>
  <c r="M69" i="15"/>
  <c r="AA70" i="15" a="1"/>
  <c r="AA70" i="15"/>
  <c r="T70" i="15" a="1"/>
  <c r="T70" i="15"/>
  <c r="X70" i="15" a="1"/>
  <c r="X70" i="15"/>
  <c r="O70" i="15" a="1"/>
  <c r="O70" i="15"/>
  <c r="M70" i="15" a="1"/>
  <c r="M70" i="15"/>
  <c r="L70" i="15" a="1"/>
  <c r="L70" i="15"/>
  <c r="R70" i="15" a="1"/>
  <c r="R70" i="15"/>
  <c r="AC70" i="15" a="1"/>
  <c r="AC70" i="15"/>
  <c r="P70" i="15" a="1"/>
  <c r="P70" i="15"/>
  <c r="V70" i="15" a="1"/>
  <c r="V70" i="15"/>
  <c r="B70" i="15" a="1"/>
  <c r="B70" i="15"/>
  <c r="G70" i="15" a="1"/>
  <c r="G70" i="15"/>
  <c r="AB70" i="15" a="1"/>
  <c r="AB70" i="15"/>
  <c r="F70" i="15" a="1"/>
  <c r="F70" i="15"/>
  <c r="Y70" i="15" a="1"/>
  <c r="Y70" i="15"/>
  <c r="D70" i="15" a="1"/>
  <c r="D70" i="15"/>
  <c r="K70" i="15" a="1"/>
  <c r="K70" i="15"/>
  <c r="S70" i="15" a="1"/>
  <c r="S70" i="15"/>
  <c r="A70" i="15" a="1"/>
  <c r="A70" i="15"/>
  <c r="N70" i="15" a="1"/>
  <c r="N70" i="15"/>
  <c r="Q70" i="15" a="1"/>
  <c r="Q70" i="15"/>
  <c r="W70" i="15" a="1"/>
  <c r="W70" i="15"/>
  <c r="U70" i="15" a="1"/>
  <c r="U70" i="15"/>
  <c r="Z70" i="15" a="1"/>
  <c r="Z70" i="15"/>
  <c r="E70" i="15" a="1"/>
  <c r="E70" i="15"/>
  <c r="C70" i="15" a="1"/>
  <c r="C70" i="15"/>
  <c r="D71" i="15" a="1"/>
  <c r="D71" i="15"/>
  <c r="Q71" i="15" a="1"/>
  <c r="Q71" i="15"/>
  <c r="AB71" i="15" a="1"/>
  <c r="AB71" i="15"/>
  <c r="U71" i="15" a="1"/>
  <c r="U71" i="15"/>
  <c r="L71" i="15" a="1"/>
  <c r="L71" i="15"/>
  <c r="W71" i="15" a="1"/>
  <c r="W71" i="15"/>
  <c r="V71" i="15" a="1"/>
  <c r="V71" i="15"/>
  <c r="C71" i="15" a="1"/>
  <c r="C71" i="15"/>
  <c r="X71" i="15" a="1"/>
  <c r="X71" i="15"/>
  <c r="AC71" i="15" a="1"/>
  <c r="AC71" i="15"/>
  <c r="A71" i="15" a="1"/>
  <c r="A71" i="15"/>
  <c r="AA71" i="15" a="1"/>
  <c r="AA71" i="15"/>
  <c r="B71" i="15" a="1"/>
  <c r="B71" i="15"/>
  <c r="S71" i="15" a="1"/>
  <c r="S71" i="15"/>
  <c r="P71" i="15" a="1"/>
  <c r="P71" i="15"/>
  <c r="T71" i="15" a="1"/>
  <c r="T71" i="15"/>
  <c r="Z71" i="15" a="1"/>
  <c r="Z71" i="15"/>
  <c r="E71" i="15" a="1"/>
  <c r="E71" i="15"/>
  <c r="N71" i="15" a="1"/>
  <c r="N71" i="15"/>
  <c r="Y71" i="15" a="1"/>
  <c r="Y71" i="15"/>
  <c r="F71" i="15" a="1"/>
  <c r="F71" i="15"/>
  <c r="M71" i="15" a="1"/>
  <c r="M71" i="15"/>
  <c r="K71" i="15" a="1"/>
  <c r="K71" i="15"/>
  <c r="O71" i="15" a="1"/>
  <c r="O71" i="15"/>
  <c r="R71" i="15" a="1"/>
  <c r="R71" i="15"/>
  <c r="G71" i="15" a="1"/>
  <c r="G71" i="15"/>
  <c r="AB72" i="15" a="1"/>
  <c r="AB72" i="15"/>
  <c r="AA72" i="15" a="1"/>
  <c r="AA72" i="15"/>
  <c r="O72" i="15" a="1"/>
  <c r="O72" i="15"/>
  <c r="X72" i="15" a="1"/>
  <c r="X72" i="15"/>
  <c r="Z72" i="15" a="1"/>
  <c r="Z72" i="15"/>
  <c r="F72" i="15" a="1"/>
  <c r="F72" i="15"/>
  <c r="W72" i="15" a="1"/>
  <c r="W72" i="15"/>
  <c r="AC72" i="15" a="1"/>
  <c r="AC72" i="15"/>
  <c r="D72" i="15" a="1"/>
  <c r="D72" i="15"/>
  <c r="C72" i="15" a="1"/>
  <c r="C72" i="15"/>
  <c r="P72" i="15" a="1"/>
  <c r="P72" i="15"/>
  <c r="M72" i="15" a="1"/>
  <c r="M72" i="15"/>
  <c r="V72" i="15" a="1"/>
  <c r="V72" i="15"/>
  <c r="G72" i="15" a="1"/>
  <c r="G72" i="15"/>
  <c r="K72" i="15" a="1"/>
  <c r="K72" i="15"/>
  <c r="Q72" i="15" a="1"/>
  <c r="Q72" i="15"/>
  <c r="R72" i="15" a="1"/>
  <c r="R72" i="15"/>
  <c r="Y72" i="15" a="1"/>
  <c r="Y72" i="15"/>
  <c r="U72" i="15" a="1"/>
  <c r="U72" i="15"/>
  <c r="B72" i="15" a="1"/>
  <c r="B72" i="15"/>
  <c r="S72" i="15" a="1"/>
  <c r="S72" i="15"/>
  <c r="L72" i="15" a="1"/>
  <c r="L72" i="15"/>
  <c r="E72" i="15" a="1"/>
  <c r="E72" i="15"/>
  <c r="T72" i="15" a="1"/>
  <c r="T72" i="15"/>
  <c r="A72" i="15" a="1"/>
  <c r="A72" i="15"/>
  <c r="N72" i="15" a="1"/>
  <c r="N72" i="15"/>
  <c r="P73" i="15" a="1"/>
  <c r="P73" i="15"/>
  <c r="B73" i="15" a="1"/>
  <c r="B73" i="15"/>
  <c r="A73" i="15" a="1"/>
  <c r="A73" i="15"/>
  <c r="V73" i="15" a="1"/>
  <c r="V73" i="15"/>
  <c r="Q73" i="15" a="1"/>
  <c r="Q73" i="15"/>
  <c r="T73" i="15" a="1"/>
  <c r="T73" i="15"/>
  <c r="O73" i="15" a="1"/>
  <c r="O73" i="15"/>
  <c r="K73" i="15" a="1"/>
  <c r="K73" i="15"/>
  <c r="AB73" i="15" a="1"/>
  <c r="AB73" i="15"/>
  <c r="U73" i="15" a="1"/>
  <c r="U73" i="15"/>
  <c r="Z73" i="15" a="1"/>
  <c r="Z73" i="15"/>
  <c r="W73" i="15" a="1"/>
  <c r="W73" i="15"/>
  <c r="S73" i="15" a="1"/>
  <c r="S73" i="15"/>
  <c r="D73" i="15" a="1"/>
  <c r="D73" i="15"/>
  <c r="AA73" i="15" a="1"/>
  <c r="AA73" i="15"/>
  <c r="L73" i="15" a="1"/>
  <c r="L73" i="15"/>
  <c r="AC73" i="15" a="1"/>
  <c r="AC73" i="15"/>
  <c r="N73" i="15" a="1"/>
  <c r="N73" i="15"/>
  <c r="R73" i="15" a="1"/>
  <c r="R73" i="15"/>
  <c r="C73" i="15" a="1"/>
  <c r="C73" i="15"/>
  <c r="X73" i="15" a="1"/>
  <c r="X73" i="15"/>
  <c r="E73" i="15" a="1"/>
  <c r="E73" i="15"/>
  <c r="G73" i="15" a="1"/>
  <c r="G73" i="15"/>
  <c r="Y73" i="15" a="1"/>
  <c r="Y73" i="15"/>
  <c r="M73" i="15" a="1"/>
  <c r="M73" i="15"/>
  <c r="F73" i="15" a="1"/>
  <c r="F73" i="15"/>
  <c r="X74" i="15" a="1"/>
  <c r="X74" i="15"/>
  <c r="N74" i="15" a="1"/>
  <c r="N74" i="15"/>
  <c r="AB74" i="15" a="1"/>
  <c r="AB74" i="15"/>
  <c r="K74" i="15" a="1"/>
  <c r="K74" i="15"/>
  <c r="M74" i="15" a="1"/>
  <c r="M74" i="15"/>
  <c r="E74" i="15" a="1"/>
  <c r="E74" i="15"/>
  <c r="O74" i="15" a="1"/>
  <c r="O74" i="15"/>
  <c r="Y74" i="15" a="1"/>
  <c r="Y74" i="15"/>
  <c r="P74" i="15" a="1"/>
  <c r="P74" i="15"/>
  <c r="AC74" i="15" a="1"/>
  <c r="AC74" i="15"/>
  <c r="D74" i="15" a="1"/>
  <c r="D74" i="15"/>
  <c r="W74" i="15" a="1"/>
  <c r="W74" i="15"/>
  <c r="V74" i="15" a="1"/>
  <c r="V74" i="15"/>
  <c r="F74" i="15" a="1"/>
  <c r="F74" i="15"/>
  <c r="S74" i="15" a="1"/>
  <c r="S74" i="15"/>
  <c r="B74" i="15" a="1"/>
  <c r="B74" i="15"/>
  <c r="A74" i="15" a="1"/>
  <c r="A74" i="15"/>
  <c r="G74" i="15" a="1"/>
  <c r="G74" i="15"/>
  <c r="L74" i="15" a="1"/>
  <c r="L74" i="15"/>
  <c r="Z74" i="15" a="1"/>
  <c r="Z74" i="15"/>
  <c r="R74" i="15" a="1"/>
  <c r="R74" i="15"/>
  <c r="T74" i="15" a="1"/>
  <c r="T74" i="15"/>
  <c r="AA74" i="15" a="1"/>
  <c r="AA74" i="15"/>
  <c r="C74" i="15" a="1"/>
  <c r="C74" i="15"/>
  <c r="U74" i="15" a="1"/>
  <c r="U74" i="15"/>
  <c r="Q74" i="15" a="1"/>
  <c r="Q74" i="15"/>
  <c r="K75" i="15" a="1"/>
  <c r="K75" i="15"/>
  <c r="X75" i="15" a="1"/>
  <c r="X75" i="15"/>
  <c r="E75" i="15" a="1"/>
  <c r="E75" i="15"/>
  <c r="M75" i="15" a="1"/>
  <c r="M75" i="15"/>
  <c r="R75" i="15" a="1"/>
  <c r="R75" i="15"/>
  <c r="T75" i="15" a="1"/>
  <c r="T75" i="15"/>
  <c r="A75" i="15" a="1"/>
  <c r="A75" i="15"/>
  <c r="G75" i="15" a="1"/>
  <c r="G75" i="15"/>
  <c r="P75" i="15" a="1"/>
  <c r="P75" i="15"/>
  <c r="V75" i="15" a="1"/>
  <c r="V75" i="15"/>
  <c r="U75" i="15" a="1"/>
  <c r="U75" i="15"/>
  <c r="F75" i="15" a="1"/>
  <c r="F75" i="15"/>
  <c r="O75" i="15" a="1"/>
  <c r="O75" i="15"/>
  <c r="AA75" i="15" a="1"/>
  <c r="AA75" i="15"/>
  <c r="AC75" i="15" a="1"/>
  <c r="AC75" i="15"/>
  <c r="N75" i="15" a="1"/>
  <c r="N75" i="15"/>
  <c r="AB75" i="15" a="1"/>
  <c r="AB75" i="15"/>
  <c r="Z75" i="15" a="1"/>
  <c r="Z75" i="15"/>
  <c r="D75" i="15" a="1"/>
  <c r="D75" i="15"/>
  <c r="Q75" i="15" a="1"/>
  <c r="Q75" i="15"/>
  <c r="C75" i="15" a="1"/>
  <c r="C75" i="15"/>
  <c r="B75" i="15" a="1"/>
  <c r="B75" i="15"/>
  <c r="L75" i="15" a="1"/>
  <c r="L75" i="15"/>
  <c r="S75" i="15" a="1"/>
  <c r="S75" i="15"/>
  <c r="Y75" i="15" a="1"/>
  <c r="Y75" i="15"/>
  <c r="W75" i="15" a="1"/>
  <c r="W75" i="15"/>
  <c r="Y76" i="15" a="1"/>
  <c r="Y76" i="15"/>
  <c r="K76" i="15" a="1"/>
  <c r="K76" i="15"/>
  <c r="S76" i="15" a="1"/>
  <c r="S76" i="15"/>
  <c r="Q76" i="15" a="1"/>
  <c r="Q76" i="15"/>
  <c r="Z76" i="15" a="1"/>
  <c r="Z76" i="15"/>
  <c r="AC76" i="15" a="1"/>
  <c r="AC76" i="15"/>
  <c r="V76" i="15" a="1"/>
  <c r="V76" i="15"/>
  <c r="AA76" i="15" a="1"/>
  <c r="AA76" i="15"/>
  <c r="W76" i="15" a="1"/>
  <c r="W76" i="15"/>
  <c r="AB76" i="15" a="1"/>
  <c r="AB76" i="15"/>
  <c r="N76" i="15" a="1"/>
  <c r="N76" i="15"/>
  <c r="T76" i="15" a="1"/>
  <c r="T76" i="15"/>
  <c r="D76" i="15" a="1"/>
  <c r="D76" i="15"/>
  <c r="B76" i="15" a="1"/>
  <c r="B76" i="15"/>
  <c r="R76" i="15" a="1"/>
  <c r="R76" i="15"/>
  <c r="F76" i="15" a="1"/>
  <c r="F76" i="15"/>
  <c r="C76" i="15" a="1"/>
  <c r="C76" i="15"/>
  <c r="O76" i="15" a="1"/>
  <c r="O76" i="15"/>
  <c r="L76" i="15" a="1"/>
  <c r="L76" i="15"/>
  <c r="G76" i="15" a="1"/>
  <c r="G76" i="15"/>
  <c r="P76" i="15" a="1"/>
  <c r="P76" i="15"/>
  <c r="X76" i="15" a="1"/>
  <c r="X76" i="15"/>
  <c r="E76" i="15" a="1"/>
  <c r="E76" i="15"/>
  <c r="U76" i="15" a="1"/>
  <c r="U76" i="15"/>
  <c r="M76" i="15" a="1"/>
  <c r="M76" i="15"/>
  <c r="A76" i="15" a="1"/>
  <c r="A76" i="15"/>
  <c r="W77" i="15" a="1"/>
  <c r="W77" i="15"/>
  <c r="B77" i="15" a="1"/>
  <c r="B77" i="15"/>
  <c r="AC77" i="15" a="1"/>
  <c r="AC77" i="15"/>
  <c r="AB77" i="15" a="1"/>
  <c r="AB77" i="15"/>
  <c r="N77" i="15" a="1"/>
  <c r="N77" i="15"/>
  <c r="F77" i="15" a="1"/>
  <c r="F77" i="15"/>
  <c r="O77" i="15" a="1"/>
  <c r="O77" i="15"/>
  <c r="D77" i="15" a="1"/>
  <c r="D77" i="15"/>
  <c r="Y77" i="15" a="1"/>
  <c r="Y77" i="15"/>
  <c r="R77" i="15" a="1"/>
  <c r="R77" i="15"/>
  <c r="E77" i="15" a="1"/>
  <c r="E77" i="15"/>
  <c r="L77" i="15" a="1"/>
  <c r="L77" i="15"/>
  <c r="T77" i="15" a="1"/>
  <c r="T77" i="15"/>
  <c r="AA77" i="15" a="1"/>
  <c r="AA77" i="15"/>
  <c r="M77" i="15" a="1"/>
  <c r="M77" i="15"/>
  <c r="Q77" i="15" a="1"/>
  <c r="Q77" i="15"/>
  <c r="S77" i="15" a="1"/>
  <c r="S77" i="15"/>
  <c r="C77" i="15" a="1"/>
  <c r="C77" i="15"/>
  <c r="P77" i="15" a="1"/>
  <c r="P77" i="15"/>
  <c r="X77" i="15" a="1"/>
  <c r="X77" i="15"/>
  <c r="U77" i="15" a="1"/>
  <c r="U77" i="15"/>
  <c r="G77" i="15" a="1"/>
  <c r="G77" i="15"/>
  <c r="V77" i="15" a="1"/>
  <c r="V77" i="15"/>
  <c r="Z77" i="15" a="1"/>
  <c r="Z77" i="15"/>
  <c r="K77" i="15" a="1"/>
  <c r="K77" i="15"/>
  <c r="A77" i="15" a="1"/>
  <c r="A77" i="15"/>
  <c r="C78" i="15" a="1"/>
  <c r="C78" i="15"/>
  <c r="V78" i="15" a="1"/>
  <c r="V78" i="15"/>
  <c r="L78" i="15" a="1"/>
  <c r="L78" i="15"/>
  <c r="F78" i="15" a="1"/>
  <c r="F78" i="15"/>
  <c r="T78" i="15" a="1"/>
  <c r="T78" i="15"/>
  <c r="W78" i="15" a="1"/>
  <c r="W78" i="15"/>
  <c r="AA78" i="15" a="1"/>
  <c r="AA78" i="15"/>
  <c r="G78" i="15" a="1"/>
  <c r="G78" i="15"/>
  <c r="E78" i="15" a="1"/>
  <c r="E78" i="15"/>
  <c r="R78" i="15" a="1"/>
  <c r="R78" i="15"/>
  <c r="U78" i="15" a="1"/>
  <c r="U78" i="15"/>
  <c r="Q78" i="15" a="1"/>
  <c r="Q78" i="15"/>
  <c r="S78" i="15" a="1"/>
  <c r="S78" i="15"/>
  <c r="P78" i="15" a="1"/>
  <c r="P78" i="15"/>
  <c r="N78" i="15" a="1"/>
  <c r="N78" i="15"/>
  <c r="O78" i="15" a="1"/>
  <c r="O78" i="15"/>
  <c r="AC78" i="15" a="1"/>
  <c r="AC78" i="15"/>
  <c r="D78" i="15" a="1"/>
  <c r="D78" i="15"/>
  <c r="Z78" i="15" a="1"/>
  <c r="Z78" i="15"/>
  <c r="AB78" i="15" a="1"/>
  <c r="AB78" i="15"/>
  <c r="M78" i="15" a="1"/>
  <c r="M78" i="15"/>
  <c r="A78" i="15" a="1"/>
  <c r="A78" i="15"/>
  <c r="K78" i="15" a="1"/>
  <c r="K78" i="15"/>
  <c r="B78" i="15" a="1"/>
  <c r="B78" i="15"/>
  <c r="X78" i="15" a="1"/>
  <c r="X78" i="15"/>
  <c r="Y78" i="15" a="1"/>
  <c r="Y78" i="15"/>
  <c r="S79" i="15" a="1"/>
  <c r="S79" i="15"/>
  <c r="B79" i="15" a="1"/>
  <c r="B79" i="15"/>
  <c r="R79" i="15" a="1"/>
  <c r="R79" i="15"/>
  <c r="Z79" i="15" a="1"/>
  <c r="Z79" i="15"/>
  <c r="L79" i="15" a="1"/>
  <c r="L79" i="15"/>
  <c r="AB79" i="15" a="1"/>
  <c r="AB79" i="15"/>
  <c r="C79" i="15" a="1"/>
  <c r="C79" i="15"/>
  <c r="P79" i="15" a="1"/>
  <c r="P79" i="15"/>
  <c r="A79" i="15" a="1"/>
  <c r="A79" i="15"/>
  <c r="G79" i="15" a="1"/>
  <c r="G79" i="15"/>
  <c r="AA79" i="15" a="1"/>
  <c r="AA79" i="15"/>
  <c r="X79" i="15" a="1"/>
  <c r="X79" i="15"/>
  <c r="U79" i="15" a="1"/>
  <c r="U79" i="15"/>
  <c r="T79" i="15" a="1"/>
  <c r="T79" i="15"/>
  <c r="Y79" i="15" a="1"/>
  <c r="Y79" i="15"/>
  <c r="M79" i="15" a="1"/>
  <c r="M79" i="15"/>
  <c r="O79" i="15" a="1"/>
  <c r="O79" i="15"/>
  <c r="D79" i="15" a="1"/>
  <c r="D79" i="15"/>
  <c r="E79" i="15" a="1"/>
  <c r="E79" i="15"/>
  <c r="W79" i="15" a="1"/>
  <c r="W79" i="15"/>
  <c r="F79" i="15" a="1"/>
  <c r="F79" i="15"/>
  <c r="Q79" i="15" a="1"/>
  <c r="Q79" i="15"/>
  <c r="N79" i="15" a="1"/>
  <c r="N79" i="15"/>
  <c r="K79" i="15" a="1"/>
  <c r="K79" i="15"/>
  <c r="V79" i="15" a="1"/>
  <c r="V79" i="15"/>
  <c r="AC79" i="15" a="1"/>
  <c r="AC79" i="15"/>
  <c r="K80" i="15" a="1"/>
  <c r="K80" i="15"/>
  <c r="AB80" i="15" a="1"/>
  <c r="AB80" i="15"/>
  <c r="B80" i="15" a="1"/>
  <c r="B80" i="15"/>
  <c r="R80" i="15" a="1"/>
  <c r="R80" i="15"/>
  <c r="L80" i="15" a="1"/>
  <c r="L80" i="15"/>
  <c r="P80" i="15" a="1"/>
  <c r="P80" i="15"/>
  <c r="X80" i="15" a="1"/>
  <c r="X80" i="15"/>
  <c r="G80" i="15" a="1"/>
  <c r="G80" i="15"/>
  <c r="F80" i="15" a="1"/>
  <c r="F80" i="15"/>
  <c r="Q80" i="15" a="1"/>
  <c r="Q80" i="15"/>
  <c r="E80" i="15" a="1"/>
  <c r="E80" i="15"/>
  <c r="N80" i="15" a="1"/>
  <c r="N80" i="15"/>
  <c r="AA80" i="15" a="1"/>
  <c r="AA80" i="15"/>
  <c r="M80" i="15" a="1"/>
  <c r="M80" i="15"/>
  <c r="D80" i="15" a="1"/>
  <c r="D80" i="15"/>
  <c r="A80" i="15" a="1"/>
  <c r="A80" i="15"/>
  <c r="O80" i="15" a="1"/>
  <c r="O80" i="15"/>
  <c r="W80" i="15" a="1"/>
  <c r="W80" i="15"/>
  <c r="AC80" i="15" a="1"/>
  <c r="AC80" i="15"/>
  <c r="C80" i="15" a="1"/>
  <c r="C80" i="15"/>
  <c r="Y80" i="15" a="1"/>
  <c r="Y80" i="15"/>
  <c r="Z80" i="15" a="1"/>
  <c r="Z80" i="15"/>
  <c r="S80" i="15" a="1"/>
  <c r="S80" i="15"/>
  <c r="T80" i="15" a="1"/>
  <c r="T80" i="15"/>
  <c r="U80" i="15" a="1"/>
  <c r="U80" i="15"/>
  <c r="V80" i="15" a="1"/>
  <c r="V80" i="15"/>
  <c r="R81" i="15" a="1"/>
  <c r="R81" i="15"/>
  <c r="F81" i="15" a="1"/>
  <c r="F81" i="15"/>
  <c r="X81" i="15" a="1"/>
  <c r="X81" i="15"/>
  <c r="AC81" i="15" a="1"/>
  <c r="AC81" i="15"/>
  <c r="S81" i="15" a="1"/>
  <c r="S81" i="15"/>
  <c r="N81" i="15" a="1"/>
  <c r="N81" i="15"/>
  <c r="T81" i="15" a="1"/>
  <c r="T81" i="15"/>
  <c r="C81" i="15" a="1"/>
  <c r="C81" i="15"/>
  <c r="E81" i="15" a="1"/>
  <c r="E81" i="15"/>
  <c r="AA81" i="15" a="1"/>
  <c r="AA81" i="15"/>
  <c r="Y81" i="15" a="1"/>
  <c r="Y81" i="15"/>
  <c r="D81" i="15" a="1"/>
  <c r="D81" i="15"/>
  <c r="K81" i="15" a="1"/>
  <c r="K81" i="15"/>
  <c r="AB81" i="15" a="1"/>
  <c r="AB81" i="15"/>
  <c r="W81" i="15" a="1"/>
  <c r="W81" i="15"/>
  <c r="V81" i="15" a="1"/>
  <c r="V81" i="15"/>
  <c r="A81" i="15" a="1"/>
  <c r="A81" i="15"/>
  <c r="Z81" i="15" a="1"/>
  <c r="Z81" i="15"/>
  <c r="P81" i="15" a="1"/>
  <c r="P81" i="15"/>
  <c r="Q81" i="15" a="1"/>
  <c r="Q81" i="15"/>
  <c r="O81" i="15" a="1"/>
  <c r="O81" i="15"/>
  <c r="B81" i="15" a="1"/>
  <c r="B81" i="15"/>
  <c r="L81" i="15" a="1"/>
  <c r="L81" i="15"/>
  <c r="U81" i="15" a="1"/>
  <c r="U81" i="15"/>
  <c r="M81" i="15" a="1"/>
  <c r="M81" i="15"/>
  <c r="G81" i="15" a="1"/>
  <c r="G81" i="15"/>
  <c r="Y82" i="15" a="1"/>
  <c r="Y82" i="15"/>
  <c r="S82" i="15" a="1"/>
  <c r="S82" i="15"/>
  <c r="D82" i="15" a="1"/>
  <c r="D82" i="15"/>
  <c r="O82" i="15" a="1"/>
  <c r="O82" i="15"/>
  <c r="B82" i="15" a="1"/>
  <c r="B82" i="15"/>
  <c r="X82" i="15" a="1"/>
  <c r="X82" i="15"/>
  <c r="AA82" i="15" a="1"/>
  <c r="AA82" i="15"/>
  <c r="AC82" i="15" a="1"/>
  <c r="AC82" i="15"/>
  <c r="E82" i="15" a="1"/>
  <c r="E82" i="15"/>
  <c r="N82" i="15" a="1"/>
  <c r="N82" i="15"/>
  <c r="W82" i="15" a="1"/>
  <c r="W82" i="15"/>
  <c r="Q82" i="15" a="1"/>
  <c r="Q82" i="15"/>
  <c r="M82" i="15" a="1"/>
  <c r="M82" i="15"/>
  <c r="Z82" i="15" a="1"/>
  <c r="Z82" i="15"/>
  <c r="V82" i="15" a="1"/>
  <c r="V82" i="15"/>
  <c r="T82" i="15" a="1"/>
  <c r="T82" i="15"/>
  <c r="L82" i="15" a="1"/>
  <c r="L82" i="15"/>
  <c r="A82" i="15" a="1"/>
  <c r="A82" i="15"/>
  <c r="AB82" i="15" a="1"/>
  <c r="AB82" i="15"/>
  <c r="U82" i="15" a="1"/>
  <c r="U82" i="15"/>
  <c r="P82" i="15" a="1"/>
  <c r="P82" i="15"/>
  <c r="K82" i="15" a="1"/>
  <c r="K82" i="15"/>
  <c r="F82" i="15" a="1"/>
  <c r="F82" i="15"/>
  <c r="R82" i="15" a="1"/>
  <c r="R82" i="15"/>
  <c r="C82" i="15" a="1"/>
  <c r="C82" i="15"/>
  <c r="G82" i="15" a="1"/>
  <c r="G82" i="15"/>
  <c r="L83" i="15" a="1"/>
  <c r="L83" i="15"/>
  <c r="W83" i="15" a="1"/>
  <c r="W83" i="15"/>
  <c r="P83" i="15" a="1"/>
  <c r="P83" i="15"/>
  <c r="G83" i="15" a="1"/>
  <c r="G83" i="15"/>
  <c r="T83" i="15" a="1"/>
  <c r="T83" i="15"/>
  <c r="S83" i="15" a="1"/>
  <c r="S83" i="15"/>
  <c r="F83" i="15" a="1"/>
  <c r="F83" i="15"/>
  <c r="O83" i="15" a="1"/>
  <c r="O83" i="15"/>
  <c r="A83" i="15" a="1"/>
  <c r="A83" i="15"/>
  <c r="Z83" i="15" a="1"/>
  <c r="Z83" i="15"/>
  <c r="R83" i="15" a="1"/>
  <c r="R83" i="15"/>
  <c r="D83" i="15" a="1"/>
  <c r="D83" i="15"/>
  <c r="C83" i="15" a="1"/>
  <c r="C83" i="15"/>
  <c r="AA83" i="15" a="1"/>
  <c r="AA83" i="15"/>
  <c r="Q83" i="15" a="1"/>
  <c r="Q83" i="15"/>
  <c r="B83" i="15" a="1"/>
  <c r="B83" i="15"/>
  <c r="M83" i="15" a="1"/>
  <c r="M83" i="15"/>
  <c r="E83" i="15" a="1"/>
  <c r="E83" i="15"/>
  <c r="X83" i="15" a="1"/>
  <c r="X83" i="15"/>
  <c r="AC83" i="15" a="1"/>
  <c r="AC83" i="15"/>
  <c r="K83" i="15" a="1"/>
  <c r="K83" i="15"/>
  <c r="AB83" i="15" a="1"/>
  <c r="AB83" i="15"/>
  <c r="V83" i="15" a="1"/>
  <c r="V83" i="15"/>
  <c r="U83" i="15" a="1"/>
  <c r="U83" i="15"/>
  <c r="Y83" i="15" a="1"/>
  <c r="Y83" i="15"/>
  <c r="N83" i="15" a="1"/>
  <c r="N83" i="15"/>
  <c r="Z84" i="15" a="1"/>
  <c r="Z84" i="15"/>
  <c r="U84" i="15" a="1"/>
  <c r="U84" i="15"/>
  <c r="K84" i="15" a="1"/>
  <c r="K84" i="15"/>
  <c r="P84" i="15" a="1"/>
  <c r="P84" i="15"/>
  <c r="B84" i="15" a="1"/>
  <c r="B84" i="15"/>
  <c r="Y84" i="15" a="1"/>
  <c r="Y84" i="15"/>
  <c r="N84" i="15" a="1"/>
  <c r="N84" i="15"/>
  <c r="S84" i="15" a="1"/>
  <c r="S84" i="15"/>
  <c r="L84" i="15" a="1"/>
  <c r="L84" i="15"/>
  <c r="A84" i="15" a="1"/>
  <c r="A84" i="15"/>
  <c r="W84" i="15" a="1"/>
  <c r="W84" i="15"/>
  <c r="M84" i="15" a="1"/>
  <c r="M84" i="15"/>
  <c r="T84" i="15" a="1"/>
  <c r="T84" i="15"/>
  <c r="AA84" i="15" a="1"/>
  <c r="AA84" i="15"/>
  <c r="C84" i="15" a="1"/>
  <c r="C84" i="15"/>
  <c r="F84" i="15" a="1"/>
  <c r="F84" i="15"/>
  <c r="AC84" i="15" a="1"/>
  <c r="AC84" i="15"/>
  <c r="X84" i="15" a="1"/>
  <c r="X84" i="15"/>
  <c r="R84" i="15" a="1"/>
  <c r="R84" i="15"/>
  <c r="D84" i="15" a="1"/>
  <c r="D84" i="15"/>
  <c r="O84" i="15" a="1"/>
  <c r="O84" i="15"/>
  <c r="E84" i="15" a="1"/>
  <c r="E84" i="15"/>
  <c r="V84" i="15" a="1"/>
  <c r="V84" i="15"/>
  <c r="G84" i="15" a="1"/>
  <c r="G84" i="15"/>
  <c r="Q84" i="15" a="1"/>
  <c r="Q84" i="15"/>
  <c r="AB84" i="15" a="1"/>
  <c r="AB84" i="15"/>
  <c r="G85" i="15" a="1"/>
  <c r="G85" i="15"/>
  <c r="C85" i="15" a="1"/>
  <c r="C85" i="15"/>
  <c r="T85" i="15" a="1"/>
  <c r="T85" i="15"/>
  <c r="M85" i="15" a="1"/>
  <c r="M85" i="15"/>
  <c r="D85" i="15" a="1"/>
  <c r="D85" i="15"/>
  <c r="U85" i="15" a="1"/>
  <c r="U85" i="15"/>
  <c r="X85" i="15" a="1"/>
  <c r="X85" i="15"/>
  <c r="A85" i="15" a="1"/>
  <c r="A85" i="15"/>
  <c r="N85" i="15" a="1"/>
  <c r="N85" i="15"/>
  <c r="V85" i="15" a="1"/>
  <c r="V85" i="15"/>
  <c r="AA85" i="15" a="1"/>
  <c r="AA85" i="15"/>
  <c r="Q85" i="15" a="1"/>
  <c r="Q85" i="15"/>
  <c r="O85" i="15" a="1"/>
  <c r="O85" i="15"/>
  <c r="B85" i="15" a="1"/>
  <c r="B85" i="15"/>
  <c r="P85" i="15" a="1"/>
  <c r="P85" i="15"/>
  <c r="AC85" i="15" a="1"/>
  <c r="AC85" i="15"/>
  <c r="R85" i="15" a="1"/>
  <c r="R85" i="15"/>
  <c r="E85" i="15" a="1"/>
  <c r="E85" i="15"/>
  <c r="L85" i="15" a="1"/>
  <c r="L85" i="15"/>
  <c r="Y85" i="15" a="1"/>
  <c r="Y85" i="15"/>
  <c r="F85" i="15" a="1"/>
  <c r="F85" i="15"/>
  <c r="AB85" i="15" a="1"/>
  <c r="AB85" i="15"/>
  <c r="K85" i="15" a="1"/>
  <c r="K85" i="15"/>
  <c r="S85" i="15" a="1"/>
  <c r="S85" i="15"/>
  <c r="Z85" i="15" a="1"/>
  <c r="Z85" i="15"/>
  <c r="W85" i="15" a="1"/>
  <c r="W85" i="15"/>
  <c r="P86" i="15" a="1"/>
  <c r="P86" i="15"/>
  <c r="W86" i="15" a="1"/>
  <c r="W86" i="15"/>
  <c r="G86" i="15" a="1"/>
  <c r="G86" i="15"/>
  <c r="C86" i="15" a="1"/>
  <c r="C86" i="15"/>
  <c r="K86" i="15" a="1"/>
  <c r="K86" i="15"/>
  <c r="B86" i="15" a="1"/>
  <c r="B86" i="15"/>
  <c r="S86" i="15" a="1"/>
  <c r="S86" i="15"/>
  <c r="F86" i="15" a="1"/>
  <c r="F86" i="15"/>
  <c r="AB86" i="15" a="1"/>
  <c r="AB86" i="15"/>
  <c r="D86" i="15" a="1"/>
  <c r="D86" i="15"/>
  <c r="M86" i="15" a="1"/>
  <c r="M86" i="15"/>
  <c r="V86" i="15" a="1"/>
  <c r="V86" i="15"/>
  <c r="T86" i="15" a="1"/>
  <c r="T86" i="15"/>
  <c r="AC86" i="15" a="1"/>
  <c r="AC86" i="15"/>
  <c r="Z86" i="15" a="1"/>
  <c r="Z86" i="15"/>
  <c r="L86" i="15" a="1"/>
  <c r="L86" i="15"/>
  <c r="O86" i="15" a="1"/>
  <c r="O86" i="15"/>
  <c r="N86" i="15" a="1"/>
  <c r="N86" i="15"/>
  <c r="E86" i="15" a="1"/>
  <c r="E86" i="15"/>
  <c r="AA86" i="15" a="1"/>
  <c r="AA86" i="15"/>
  <c r="Q86" i="15" a="1"/>
  <c r="Q86" i="15"/>
  <c r="A86" i="15" a="1"/>
  <c r="A86" i="15"/>
  <c r="R86" i="15" a="1"/>
  <c r="R86" i="15"/>
  <c r="U86" i="15" a="1"/>
  <c r="U86" i="15"/>
  <c r="Y86" i="15" a="1"/>
  <c r="Y86" i="15"/>
  <c r="X86" i="15" a="1"/>
  <c r="X86" i="15"/>
  <c r="P87" i="15" a="1"/>
  <c r="P87" i="15"/>
  <c r="P88" i="15"/>
  <c r="P90" i="15"/>
  <c r="P119" i="15"/>
  <c r="U87" i="15" a="1"/>
  <c r="U87" i="15"/>
  <c r="U88" i="15"/>
  <c r="U90" i="15"/>
  <c r="U119" i="15"/>
  <c r="AC87" i="15" a="1"/>
  <c r="AC87" i="15"/>
  <c r="AC88" i="15"/>
  <c r="AC90" i="15"/>
  <c r="AC119" i="15"/>
  <c r="B87" i="15" a="1"/>
  <c r="B87" i="15"/>
  <c r="E87" i="15" a="1"/>
  <c r="E87" i="15"/>
  <c r="AB87" i="15" a="1"/>
  <c r="AB87" i="15"/>
  <c r="AB88" i="15"/>
  <c r="AB90" i="15"/>
  <c r="AB119" i="15"/>
  <c r="W87" i="15" a="1"/>
  <c r="W87" i="15"/>
  <c r="W88" i="15"/>
  <c r="W90" i="15"/>
  <c r="W119" i="15"/>
  <c r="Q87" i="15" a="1"/>
  <c r="Q87" i="15"/>
  <c r="Q88" i="15"/>
  <c r="Q90" i="15"/>
  <c r="Q119" i="15"/>
  <c r="M87" i="15" a="1"/>
  <c r="M87" i="15"/>
  <c r="M88" i="15"/>
  <c r="M90" i="15"/>
  <c r="M119" i="15"/>
  <c r="D87" i="15" a="1"/>
  <c r="D87" i="15"/>
  <c r="L87" i="15" a="1"/>
  <c r="L87" i="15"/>
  <c r="L88" i="15"/>
  <c r="L90" i="15"/>
  <c r="L119" i="15"/>
  <c r="Z87" i="15" a="1"/>
  <c r="Z87" i="15"/>
  <c r="Z88" i="15"/>
  <c r="Z90" i="15"/>
  <c r="Z119" i="15"/>
  <c r="V87" i="15" a="1"/>
  <c r="V87" i="15"/>
  <c r="V88" i="15"/>
  <c r="V90" i="15"/>
  <c r="V119" i="15"/>
  <c r="C87" i="15" a="1"/>
  <c r="C87" i="15"/>
  <c r="G87" i="15" a="1"/>
  <c r="G87" i="15"/>
  <c r="O87" i="15" a="1"/>
  <c r="O87" i="15"/>
  <c r="O88" i="15"/>
  <c r="O90" i="15"/>
  <c r="O119" i="15"/>
  <c r="F87" i="15" a="1"/>
  <c r="F87" i="15"/>
  <c r="R87" i="15" a="1"/>
  <c r="R87" i="15"/>
  <c r="R88" i="15"/>
  <c r="R90" i="15"/>
  <c r="R119" i="15"/>
  <c r="K87" i="15" a="1"/>
  <c r="K87" i="15"/>
  <c r="K88" i="15"/>
  <c r="S87" i="15" a="1"/>
  <c r="S87" i="15"/>
  <c r="S88" i="15"/>
  <c r="S90" i="15"/>
  <c r="S119" i="15"/>
  <c r="X87" i="15" a="1"/>
  <c r="X87" i="15"/>
  <c r="X88" i="15"/>
  <c r="X90" i="15"/>
  <c r="X119" i="15"/>
  <c r="N87" i="15" a="1"/>
  <c r="N87" i="15"/>
  <c r="N88" i="15"/>
  <c r="N90" i="15"/>
  <c r="N119" i="15"/>
  <c r="T87" i="15" a="1"/>
  <c r="T87" i="15"/>
  <c r="T88" i="15"/>
  <c r="T90" i="15"/>
  <c r="T119" i="15"/>
  <c r="Y87" i="15" a="1"/>
  <c r="Y87" i="15"/>
  <c r="Y88" i="15"/>
  <c r="Y90" i="15"/>
  <c r="Y119" i="15"/>
  <c r="AA87" i="15" a="1"/>
  <c r="AA87" i="15"/>
  <c r="AA88" i="15"/>
  <c r="AA90" i="15"/>
  <c r="AA119" i="15"/>
  <c r="A87" i="15" a="1"/>
  <c r="A87" i="15"/>
  <c r="Y94" i="15" a="1"/>
  <c r="Y94" i="15"/>
  <c r="V94" i="15" a="1"/>
  <c r="V94" i="15"/>
  <c r="S94" i="15" a="1"/>
  <c r="S94" i="15"/>
  <c r="O94" i="15" a="1"/>
  <c r="O94" i="15"/>
  <c r="F94" i="15" a="1"/>
  <c r="F94" i="15"/>
  <c r="B94" i="15" a="1"/>
  <c r="B94" i="15"/>
  <c r="AC94" i="15" a="1"/>
  <c r="AC94" i="15"/>
  <c r="Z94" i="15" a="1"/>
  <c r="Z94" i="15"/>
  <c r="T94" i="15" a="1"/>
  <c r="T94" i="15"/>
  <c r="P94" i="15" a="1"/>
  <c r="P94" i="15"/>
  <c r="M94" i="15" a="1"/>
  <c r="M94" i="15"/>
  <c r="G94" i="15" a="1"/>
  <c r="G94" i="15"/>
  <c r="C94" i="15" a="1"/>
  <c r="C94" i="15"/>
  <c r="AB94" i="15" a="1"/>
  <c r="AB94" i="15"/>
  <c r="X94" i="15" a="1"/>
  <c r="X94" i="15"/>
  <c r="U94" i="15" a="1"/>
  <c r="U94" i="15"/>
  <c r="R94" i="15" a="1"/>
  <c r="R94" i="15"/>
  <c r="L94" i="15" a="1"/>
  <c r="L94" i="15"/>
  <c r="E94" i="15" a="1"/>
  <c r="E94" i="15"/>
  <c r="AA94" i="15" a="1"/>
  <c r="AA94" i="15"/>
  <c r="W94" i="15" a="1"/>
  <c r="W94" i="15"/>
  <c r="Q94" i="15" a="1"/>
  <c r="Q94" i="15"/>
  <c r="N94" i="15" a="1"/>
  <c r="N94" i="15"/>
  <c r="K94" i="15" a="1"/>
  <c r="K94" i="15"/>
  <c r="D94" i="15" a="1"/>
  <c r="D94" i="15"/>
  <c r="A94" i="15" a="1"/>
  <c r="A94" i="15"/>
  <c r="G88" i="15"/>
  <c r="K90" i="15"/>
  <c r="K119" i="15"/>
  <c r="AC95" i="15" a="1"/>
  <c r="AC95" i="15"/>
  <c r="U95" i="15" a="1"/>
  <c r="U95" i="15"/>
  <c r="M95" i="15" a="1"/>
  <c r="M95" i="15"/>
  <c r="B95" i="15" a="1"/>
  <c r="B95" i="15"/>
  <c r="R95" i="15" a="1"/>
  <c r="R95" i="15"/>
  <c r="E95" i="15" a="1"/>
  <c r="E95" i="15"/>
  <c r="X95" i="15" a="1"/>
  <c r="X95" i="15"/>
  <c r="AA95" i="15" a="1"/>
  <c r="AA95" i="15"/>
  <c r="S95" i="15" a="1"/>
  <c r="S95" i="15"/>
  <c r="K95" i="15" a="1"/>
  <c r="K95" i="15"/>
  <c r="C95" i="15" a="1"/>
  <c r="C95" i="15"/>
  <c r="V95" i="15" a="1"/>
  <c r="V95" i="15"/>
  <c r="L95" i="15" a="1"/>
  <c r="L95" i="15"/>
  <c r="AB95" i="15" a="1"/>
  <c r="AB95" i="15"/>
  <c r="Y95" i="15" a="1"/>
  <c r="Y95" i="15"/>
  <c r="Q95" i="15" a="1"/>
  <c r="Q95" i="15"/>
  <c r="F95" i="15" a="1"/>
  <c r="F95" i="15"/>
  <c r="G95" i="15" a="1"/>
  <c r="G95" i="15"/>
  <c r="Z95" i="15" a="1"/>
  <c r="Z95" i="15"/>
  <c r="P95" i="15" a="1"/>
  <c r="P95" i="15"/>
  <c r="W95" i="15" a="1"/>
  <c r="W95" i="15"/>
  <c r="O95" i="15" a="1"/>
  <c r="O95" i="15"/>
  <c r="D95" i="15" a="1"/>
  <c r="D95" i="15"/>
  <c r="N95" i="15" a="1"/>
  <c r="N95" i="15"/>
  <c r="A95" i="15" a="1"/>
  <c r="A95" i="15"/>
  <c r="T95" i="15" a="1"/>
  <c r="T95" i="15"/>
  <c r="AB96" i="15" a="1"/>
  <c r="AB96" i="15"/>
  <c r="T96" i="15" a="1"/>
  <c r="T96" i="15"/>
  <c r="AA96" i="15" a="1"/>
  <c r="AA96" i="15"/>
  <c r="M96" i="15" a="1"/>
  <c r="M96" i="15"/>
  <c r="B96" i="15" a="1"/>
  <c r="B96" i="15"/>
  <c r="C96" i="15" a="1"/>
  <c r="C96" i="15"/>
  <c r="E96" i="15" a="1"/>
  <c r="E96" i="15"/>
  <c r="Z96" i="15" a="1"/>
  <c r="Z96" i="15"/>
  <c r="R96" i="15" a="1"/>
  <c r="R96" i="15"/>
  <c r="S96" i="15" a="1"/>
  <c r="S96" i="15"/>
  <c r="K96" i="15" a="1"/>
  <c r="K96" i="15"/>
  <c r="O96" i="15" a="1"/>
  <c r="O96" i="15"/>
  <c r="W96" i="15" a="1"/>
  <c r="W96" i="15"/>
  <c r="A96" i="15" a="1"/>
  <c r="A96" i="15"/>
  <c r="X96" i="15" a="1"/>
  <c r="X96" i="15"/>
  <c r="P96" i="15" a="1"/>
  <c r="P96" i="15"/>
  <c r="AC96" i="15" a="1"/>
  <c r="AC96" i="15"/>
  <c r="F96" i="15" a="1"/>
  <c r="F96" i="15"/>
  <c r="Y96" i="15" a="1"/>
  <c r="Y96" i="15"/>
  <c r="Q96" i="15" a="1"/>
  <c r="Q96" i="15"/>
  <c r="V96" i="15" a="1"/>
  <c r="V96" i="15"/>
  <c r="N96" i="15" a="1"/>
  <c r="N96" i="15"/>
  <c r="U96" i="15" a="1"/>
  <c r="U96" i="15"/>
  <c r="D96" i="15" a="1"/>
  <c r="D96" i="15"/>
  <c r="G96" i="15" a="1"/>
  <c r="G96" i="15"/>
  <c r="L96" i="15" a="1"/>
  <c r="L96" i="15"/>
  <c r="AB97" i="15" a="1"/>
  <c r="AB97" i="15"/>
  <c r="T97" i="15" a="1"/>
  <c r="T97" i="15"/>
  <c r="L97" i="15" a="1"/>
  <c r="L97" i="15"/>
  <c r="A97" i="15" a="1"/>
  <c r="A97" i="15"/>
  <c r="AA97" i="15" a="1"/>
  <c r="AA97" i="15"/>
  <c r="B97" i="15" a="1"/>
  <c r="B97" i="15"/>
  <c r="W97" i="15" a="1"/>
  <c r="W97" i="15"/>
  <c r="Z97" i="15" a="1"/>
  <c r="Z97" i="15"/>
  <c r="R97" i="15" a="1"/>
  <c r="R97" i="15"/>
  <c r="G97" i="15" a="1"/>
  <c r="G97" i="15"/>
  <c r="Y97" i="15" a="1"/>
  <c r="Y97" i="15"/>
  <c r="S97" i="15" a="1"/>
  <c r="S97" i="15"/>
  <c r="O97" i="15" a="1"/>
  <c r="O97" i="15"/>
  <c r="D97" i="15" a="1"/>
  <c r="D97" i="15"/>
  <c r="X97" i="15" a="1"/>
  <c r="X97" i="15"/>
  <c r="P97" i="15" a="1"/>
  <c r="P97" i="15"/>
  <c r="E97" i="15" a="1"/>
  <c r="E97" i="15"/>
  <c r="Q97" i="15" a="1"/>
  <c r="Q97" i="15"/>
  <c r="K97" i="15" a="1"/>
  <c r="K97" i="15"/>
  <c r="AC97" i="15" a="1"/>
  <c r="AC97" i="15"/>
  <c r="V97" i="15" a="1"/>
  <c r="V97" i="15"/>
  <c r="N97" i="15" a="1"/>
  <c r="N97" i="15"/>
  <c r="C97" i="15" a="1"/>
  <c r="C97" i="15"/>
  <c r="F97" i="15" a="1"/>
  <c r="F97" i="15"/>
  <c r="U97" i="15" a="1"/>
  <c r="U97" i="15"/>
  <c r="M97" i="15" a="1"/>
  <c r="M97" i="15"/>
  <c r="AB98" i="15" a="1"/>
  <c r="AB98" i="15"/>
  <c r="T98" i="15" a="1"/>
  <c r="T98" i="15"/>
  <c r="L98" i="15" a="1"/>
  <c r="L98" i="15"/>
  <c r="A98" i="15" a="1"/>
  <c r="A98" i="15"/>
  <c r="Y98" i="15" a="1"/>
  <c r="Y98" i="15"/>
  <c r="K98" i="15" a="1"/>
  <c r="K98" i="15"/>
  <c r="AC98" i="15" a="1"/>
  <c r="AC98" i="15"/>
  <c r="Z98" i="15" a="1"/>
  <c r="Z98" i="15"/>
  <c r="R98" i="15" a="1"/>
  <c r="R98" i="15"/>
  <c r="G98" i="15" a="1"/>
  <c r="G98" i="15"/>
  <c r="W98" i="15" a="1"/>
  <c r="W98" i="15"/>
  <c r="Q98" i="15" a="1"/>
  <c r="Q98" i="15"/>
  <c r="U98" i="15" a="1"/>
  <c r="U98" i="15"/>
  <c r="M98" i="15" a="1"/>
  <c r="M98" i="15"/>
  <c r="X98" i="15" a="1"/>
  <c r="X98" i="15"/>
  <c r="P98" i="15" a="1"/>
  <c r="P98" i="15"/>
  <c r="E98" i="15" a="1"/>
  <c r="E98" i="15"/>
  <c r="O98" i="15" a="1"/>
  <c r="O98" i="15"/>
  <c r="F98" i="15" a="1"/>
  <c r="F98" i="15"/>
  <c r="B98" i="15" a="1"/>
  <c r="B98" i="15"/>
  <c r="V98" i="15" a="1"/>
  <c r="V98" i="15"/>
  <c r="N98" i="15" a="1"/>
  <c r="N98" i="15"/>
  <c r="C98" i="15" a="1"/>
  <c r="C98" i="15"/>
  <c r="D98" i="15" a="1"/>
  <c r="D98" i="15"/>
  <c r="AA98" i="15" a="1"/>
  <c r="AA98" i="15"/>
  <c r="S98" i="15" a="1"/>
  <c r="S98" i="15"/>
  <c r="AB99" i="15" a="1"/>
  <c r="AB99" i="15"/>
  <c r="T99" i="15" a="1"/>
  <c r="T99" i="15"/>
  <c r="L99" i="15" a="1"/>
  <c r="L99" i="15"/>
  <c r="A99" i="15" a="1"/>
  <c r="A99" i="15"/>
  <c r="B99" i="15" a="1"/>
  <c r="B99" i="15"/>
  <c r="Q99" i="15" a="1"/>
  <c r="Q99" i="15"/>
  <c r="F99" i="15" a="1"/>
  <c r="F99" i="15"/>
  <c r="Z99" i="15" a="1"/>
  <c r="Z99" i="15"/>
  <c r="R99" i="15" a="1"/>
  <c r="R99" i="15"/>
  <c r="G99" i="15" a="1"/>
  <c r="G99" i="15"/>
  <c r="AC99" i="15" a="1"/>
  <c r="AC99" i="15"/>
  <c r="W99" i="15" a="1"/>
  <c r="W99" i="15"/>
  <c r="AA99" i="15" a="1"/>
  <c r="AA99" i="15"/>
  <c r="S99" i="15" a="1"/>
  <c r="S99" i="15"/>
  <c r="X99" i="15" a="1"/>
  <c r="X99" i="15"/>
  <c r="P99" i="15" a="1"/>
  <c r="P99" i="15"/>
  <c r="E99" i="15" a="1"/>
  <c r="E99" i="15"/>
  <c r="U99" i="15" a="1"/>
  <c r="U99" i="15"/>
  <c r="O99" i="15" a="1"/>
  <c r="O99" i="15"/>
  <c r="K99" i="15" a="1"/>
  <c r="K99" i="15"/>
  <c r="V99" i="15" a="1"/>
  <c r="V99" i="15"/>
  <c r="N99" i="15" a="1"/>
  <c r="N99" i="15"/>
  <c r="C99" i="15" a="1"/>
  <c r="C99" i="15"/>
  <c r="M99" i="15" a="1"/>
  <c r="M99" i="15"/>
  <c r="D99" i="15" a="1"/>
  <c r="D99" i="15"/>
  <c r="Y99" i="15" a="1"/>
  <c r="Y99" i="15"/>
  <c r="AB100" i="15" a="1"/>
  <c r="AB100" i="15"/>
  <c r="T100" i="15" a="1"/>
  <c r="T100" i="15"/>
  <c r="L100" i="15" a="1"/>
  <c r="L100" i="15"/>
  <c r="A100" i="15" a="1"/>
  <c r="A100" i="15"/>
  <c r="AC100" i="15" a="1"/>
  <c r="AC100" i="15"/>
  <c r="W100" i="15" a="1"/>
  <c r="W100" i="15"/>
  <c r="Y100" i="15" a="1"/>
  <c r="Y100" i="15"/>
  <c r="Z100" i="15" a="1"/>
  <c r="Z100" i="15"/>
  <c r="R100" i="15" a="1"/>
  <c r="R100" i="15"/>
  <c r="G100" i="15" a="1"/>
  <c r="G100" i="15"/>
  <c r="AA100" i="15" a="1"/>
  <c r="AA100" i="15"/>
  <c r="U100" i="15" a="1"/>
  <c r="U100" i="15"/>
  <c r="D100" i="15" a="1"/>
  <c r="D100" i="15"/>
  <c r="F100" i="15" a="1"/>
  <c r="F100" i="15"/>
  <c r="X100" i="15" a="1"/>
  <c r="X100" i="15"/>
  <c r="P100" i="15" a="1"/>
  <c r="P100" i="15"/>
  <c r="E100" i="15" a="1"/>
  <c r="E100" i="15"/>
  <c r="S100" i="15" a="1"/>
  <c r="S100" i="15"/>
  <c r="M100" i="15" a="1"/>
  <c r="M100" i="15"/>
  <c r="Q100" i="15" a="1"/>
  <c r="Q100" i="15"/>
  <c r="V100" i="15" a="1"/>
  <c r="V100" i="15"/>
  <c r="N100" i="15" a="1"/>
  <c r="N100" i="15"/>
  <c r="C100" i="15" a="1"/>
  <c r="C100" i="15"/>
  <c r="K100" i="15" a="1"/>
  <c r="K100" i="15"/>
  <c r="B100" i="15" a="1"/>
  <c r="B100" i="15"/>
  <c r="O100" i="15" a="1"/>
  <c r="O100" i="15"/>
  <c r="AB101" i="15" a="1"/>
  <c r="AB101" i="15"/>
  <c r="T101" i="15" a="1"/>
  <c r="T101" i="15"/>
  <c r="L101" i="15" a="1"/>
  <c r="L101" i="15"/>
  <c r="A101" i="15" a="1"/>
  <c r="A101" i="15"/>
  <c r="AA101" i="15" a="1"/>
  <c r="AA101" i="15"/>
  <c r="M101" i="15" a="1"/>
  <c r="M101" i="15"/>
  <c r="B101" i="15" a="1"/>
  <c r="B101" i="15"/>
  <c r="Z101" i="15" a="1"/>
  <c r="Z101" i="15"/>
  <c r="R101" i="15" a="1"/>
  <c r="R101" i="15"/>
  <c r="G101" i="15" a="1"/>
  <c r="G101" i="15"/>
  <c r="Y101" i="15" a="1"/>
  <c r="Y101" i="15"/>
  <c r="S101" i="15" a="1"/>
  <c r="S101" i="15"/>
  <c r="W101" i="15" a="1"/>
  <c r="W101" i="15"/>
  <c r="O101" i="15" a="1"/>
  <c r="O101" i="15"/>
  <c r="X101" i="15" a="1"/>
  <c r="X101" i="15"/>
  <c r="P101" i="15" a="1"/>
  <c r="P101" i="15"/>
  <c r="E101" i="15" a="1"/>
  <c r="E101" i="15"/>
  <c r="Q101" i="15" a="1"/>
  <c r="Q101" i="15"/>
  <c r="K101" i="15" a="1"/>
  <c r="K101" i="15"/>
  <c r="D101" i="15" a="1"/>
  <c r="D101" i="15"/>
  <c r="V101" i="15" a="1"/>
  <c r="V101" i="15"/>
  <c r="N101" i="15" a="1"/>
  <c r="N101" i="15"/>
  <c r="C101" i="15" a="1"/>
  <c r="C101" i="15"/>
  <c r="F101" i="15" a="1"/>
  <c r="F101" i="15"/>
  <c r="AC101" i="15" a="1"/>
  <c r="AC101" i="15"/>
  <c r="U101" i="15" a="1"/>
  <c r="U101" i="15"/>
  <c r="AB102" i="15" a="1"/>
  <c r="AB102" i="15"/>
  <c r="T102" i="15" a="1"/>
  <c r="T102" i="15"/>
  <c r="L102" i="15" a="1"/>
  <c r="L102" i="15"/>
  <c r="A102" i="15" a="1"/>
  <c r="A102" i="15"/>
  <c r="Y102" i="15" a="1"/>
  <c r="Y102" i="15"/>
  <c r="AC102" i="15" a="1"/>
  <c r="AC102" i="15"/>
  <c r="U102" i="15" a="1"/>
  <c r="U102" i="15"/>
  <c r="Z102" i="15" a="1"/>
  <c r="Z102" i="15"/>
  <c r="R102" i="15" a="1"/>
  <c r="R102" i="15"/>
  <c r="G102" i="15" a="1"/>
  <c r="G102" i="15"/>
  <c r="W102" i="15" a="1"/>
  <c r="W102" i="15"/>
  <c r="Q102" i="15" a="1"/>
  <c r="Q102" i="15"/>
  <c r="M102" i="15" a="1"/>
  <c r="M102" i="15"/>
  <c r="B102" i="15" a="1"/>
  <c r="B102" i="15"/>
  <c r="X102" i="15" a="1"/>
  <c r="X102" i="15"/>
  <c r="P102" i="15" a="1"/>
  <c r="P102" i="15"/>
  <c r="E102" i="15" a="1"/>
  <c r="E102" i="15"/>
  <c r="O102" i="15" a="1"/>
  <c r="O102" i="15"/>
  <c r="F102" i="15" a="1"/>
  <c r="F102" i="15"/>
  <c r="AA102" i="15" a="1"/>
  <c r="AA102" i="15"/>
  <c r="V102" i="15" a="1"/>
  <c r="V102" i="15"/>
  <c r="N102" i="15" a="1"/>
  <c r="N102" i="15"/>
  <c r="C102" i="15" a="1"/>
  <c r="C102" i="15"/>
  <c r="D102" i="15" a="1"/>
  <c r="D102" i="15"/>
  <c r="S102" i="15" a="1"/>
  <c r="S102" i="15"/>
  <c r="K102" i="15" a="1"/>
  <c r="K102" i="15"/>
  <c r="AB103" i="15" a="1"/>
  <c r="AB103" i="15"/>
  <c r="T103" i="15" a="1"/>
  <c r="T103" i="15"/>
  <c r="L103" i="15" a="1"/>
  <c r="L103" i="15"/>
  <c r="A103" i="15" a="1"/>
  <c r="A103" i="15"/>
  <c r="B103" i="15" a="1"/>
  <c r="B103" i="15"/>
  <c r="Y103" i="15" a="1"/>
  <c r="Y103" i="15"/>
  <c r="AA103" i="15" a="1"/>
  <c r="AA103" i="15"/>
  <c r="Z103" i="15" a="1"/>
  <c r="Z103" i="15"/>
  <c r="R103" i="15" a="1"/>
  <c r="R103" i="15"/>
  <c r="G103" i="15" a="1"/>
  <c r="G103" i="15"/>
  <c r="AC103" i="15" a="1"/>
  <c r="AC103" i="15"/>
  <c r="W103" i="15" a="1"/>
  <c r="W103" i="15"/>
  <c r="F103" i="15" a="1"/>
  <c r="F103" i="15"/>
  <c r="K103" i="15" a="1"/>
  <c r="K103" i="15"/>
  <c r="X103" i="15" a="1"/>
  <c r="X103" i="15"/>
  <c r="P103" i="15" a="1"/>
  <c r="P103" i="15"/>
  <c r="E103" i="15" a="1"/>
  <c r="E103" i="15"/>
  <c r="U103" i="15" a="1"/>
  <c r="U103" i="15"/>
  <c r="O103" i="15" a="1"/>
  <c r="O103" i="15"/>
  <c r="S103" i="15" a="1"/>
  <c r="S103" i="15"/>
  <c r="V103" i="15" a="1"/>
  <c r="V103" i="15"/>
  <c r="N103" i="15" a="1"/>
  <c r="N103" i="15"/>
  <c r="C103" i="15" a="1"/>
  <c r="C103" i="15"/>
  <c r="M103" i="15" a="1"/>
  <c r="M103" i="15"/>
  <c r="D103" i="15" a="1"/>
  <c r="D103" i="15"/>
  <c r="Q103" i="15" a="1"/>
  <c r="Q103" i="15"/>
  <c r="AC104" i="15" a="1"/>
  <c r="AC104" i="15"/>
  <c r="U104" i="15" a="1"/>
  <c r="U104" i="15"/>
  <c r="M104" i="15" a="1"/>
  <c r="M104" i="15"/>
  <c r="V104" i="15" a="1"/>
  <c r="V104" i="15"/>
  <c r="T104" i="15" a="1"/>
  <c r="T104" i="15"/>
  <c r="E104" i="15" a="1"/>
  <c r="E104" i="15"/>
  <c r="G104" i="15" a="1"/>
  <c r="G104" i="15"/>
  <c r="W104" i="15" a="1"/>
  <c r="W104" i="15"/>
  <c r="O104" i="15" a="1"/>
  <c r="O104" i="15"/>
  <c r="D104" i="15" a="1"/>
  <c r="D104" i="15"/>
  <c r="A104" i="15" a="1"/>
  <c r="A104" i="15"/>
  <c r="L104" i="15" a="1"/>
  <c r="L104" i="15"/>
  <c r="X104" i="15" a="1"/>
  <c r="X104" i="15"/>
  <c r="AA104" i="15" a="1"/>
  <c r="AA104" i="15"/>
  <c r="S104" i="15" a="1"/>
  <c r="S104" i="15"/>
  <c r="K104" i="15" a="1"/>
  <c r="K104" i="15"/>
  <c r="N104" i="15" a="1"/>
  <c r="N104" i="15"/>
  <c r="P104" i="15" a="1"/>
  <c r="P104" i="15"/>
  <c r="B104" i="15" a="1"/>
  <c r="B104" i="15"/>
  <c r="AB104" i="15" a="1"/>
  <c r="AB104" i="15"/>
  <c r="Y104" i="15" a="1"/>
  <c r="Y104" i="15"/>
  <c r="Q104" i="15" a="1"/>
  <c r="Q104" i="15"/>
  <c r="F104" i="15" a="1"/>
  <c r="F104" i="15"/>
  <c r="C104" i="15" a="1"/>
  <c r="C104" i="15"/>
  <c r="Z104" i="15" a="1"/>
  <c r="Z104" i="15"/>
  <c r="R104" i="15" a="1"/>
  <c r="R104" i="15"/>
  <c r="AC105" i="15" a="1"/>
  <c r="AC105" i="15"/>
  <c r="U105" i="15" a="1"/>
  <c r="U105" i="15"/>
  <c r="M105" i="15" a="1"/>
  <c r="M105" i="15"/>
  <c r="B105" i="15" a="1"/>
  <c r="B105" i="15"/>
  <c r="A105" i="15" a="1"/>
  <c r="A105" i="15"/>
  <c r="R105" i="15" a="1"/>
  <c r="R105" i="15"/>
  <c r="G105" i="15" a="1"/>
  <c r="G105" i="15"/>
  <c r="AA105" i="15" a="1"/>
  <c r="AA105" i="15"/>
  <c r="S105" i="15" a="1"/>
  <c r="S105" i="15"/>
  <c r="K105" i="15" a="1"/>
  <c r="K105" i="15"/>
  <c r="AB105" i="15" a="1"/>
  <c r="AB105" i="15"/>
  <c r="Z105" i="15" a="1"/>
  <c r="Z105" i="15"/>
  <c r="N105" i="15" a="1"/>
  <c r="N105" i="15"/>
  <c r="P105" i="15" a="1"/>
  <c r="P105" i="15"/>
  <c r="W105" i="15" a="1"/>
  <c r="W105" i="15"/>
  <c r="O105" i="15" a="1"/>
  <c r="O105" i="15"/>
  <c r="D105" i="15" a="1"/>
  <c r="D105" i="15"/>
  <c r="L105" i="15" a="1"/>
  <c r="L105" i="15"/>
  <c r="E105" i="15" a="1"/>
  <c r="E105" i="15"/>
  <c r="X105" i="15" a="1"/>
  <c r="X105" i="15"/>
  <c r="Y105" i="15" a="1"/>
  <c r="Y105" i="15"/>
  <c r="Q105" i="15" a="1"/>
  <c r="Q105" i="15"/>
  <c r="F105" i="15" a="1"/>
  <c r="F105" i="15"/>
  <c r="T105" i="15" a="1"/>
  <c r="T105" i="15"/>
  <c r="V105" i="15" a="1"/>
  <c r="V105" i="15"/>
  <c r="C105" i="15" a="1"/>
  <c r="C105" i="15"/>
  <c r="AC106" i="15" a="1"/>
  <c r="AC106" i="15"/>
  <c r="U106" i="15" a="1"/>
  <c r="U106" i="15"/>
  <c r="M106" i="15" a="1"/>
  <c r="M106" i="15"/>
  <c r="B106" i="15" a="1"/>
  <c r="B106" i="15"/>
  <c r="AB106" i="15" a="1"/>
  <c r="AB106" i="15"/>
  <c r="C106" i="15" a="1"/>
  <c r="C106" i="15"/>
  <c r="L106" i="15" a="1"/>
  <c r="L106" i="15"/>
  <c r="AA106" i="15" a="1"/>
  <c r="AA106" i="15"/>
  <c r="S106" i="15" a="1"/>
  <c r="S106" i="15"/>
  <c r="K106" i="15" a="1"/>
  <c r="K106" i="15"/>
  <c r="Z106" i="15" a="1"/>
  <c r="Z106" i="15"/>
  <c r="N106" i="15" a="1"/>
  <c r="N106" i="15"/>
  <c r="P106" i="15" a="1"/>
  <c r="P106" i="15"/>
  <c r="A106" i="15" a="1"/>
  <c r="A106" i="15"/>
  <c r="Y106" i="15" a="1"/>
  <c r="Y106" i="15"/>
  <c r="Q106" i="15" a="1"/>
  <c r="Q106" i="15"/>
  <c r="F106" i="15" a="1"/>
  <c r="F106" i="15"/>
  <c r="R106" i="15" a="1"/>
  <c r="R106" i="15"/>
  <c r="X106" i="15" a="1"/>
  <c r="X106" i="15"/>
  <c r="V106" i="15" a="1"/>
  <c r="V106" i="15"/>
  <c r="W106" i="15" a="1"/>
  <c r="W106" i="15"/>
  <c r="O106" i="15" a="1"/>
  <c r="O106" i="15"/>
  <c r="D106" i="15" a="1"/>
  <c r="D106" i="15"/>
  <c r="G106" i="15" a="1"/>
  <c r="G106" i="15"/>
  <c r="T106" i="15" a="1"/>
  <c r="T106" i="15"/>
  <c r="E106" i="15" a="1"/>
  <c r="E106" i="15"/>
  <c r="AC107" i="15" a="1"/>
  <c r="AC107" i="15"/>
  <c r="U107" i="15" a="1"/>
  <c r="U107" i="15"/>
  <c r="M107" i="15" a="1"/>
  <c r="M107" i="15"/>
  <c r="B107" i="15" a="1"/>
  <c r="B107" i="15"/>
  <c r="T107" i="15" a="1"/>
  <c r="T107" i="15"/>
  <c r="R107" i="15" a="1"/>
  <c r="R107" i="15"/>
  <c r="AB107" i="15" a="1"/>
  <c r="AB107" i="15"/>
  <c r="E107" i="15" a="1"/>
  <c r="E107" i="15"/>
  <c r="AA107" i="15" a="1"/>
  <c r="AA107" i="15"/>
  <c r="S107" i="15" a="1"/>
  <c r="S107" i="15"/>
  <c r="K107" i="15" a="1"/>
  <c r="K107" i="15"/>
  <c r="X107" i="15" a="1"/>
  <c r="X107" i="15"/>
  <c r="C107" i="15" a="1"/>
  <c r="C107" i="15"/>
  <c r="A107" i="15" a="1"/>
  <c r="A107" i="15"/>
  <c r="N107" i="15" a="1"/>
  <c r="N107" i="15"/>
  <c r="Y107" i="15" a="1"/>
  <c r="Y107" i="15"/>
  <c r="Q107" i="15" a="1"/>
  <c r="Q107" i="15"/>
  <c r="F107" i="15" a="1"/>
  <c r="F107" i="15"/>
  <c r="P107" i="15" a="1"/>
  <c r="P107" i="15"/>
  <c r="Z107" i="15" a="1"/>
  <c r="Z107" i="15"/>
  <c r="G107" i="15" a="1"/>
  <c r="G107" i="15"/>
  <c r="W107" i="15" a="1"/>
  <c r="W107" i="15"/>
  <c r="O107" i="15" a="1"/>
  <c r="O107" i="15"/>
  <c r="D107" i="15" a="1"/>
  <c r="D107" i="15"/>
  <c r="L107" i="15" a="1"/>
  <c r="L107" i="15"/>
  <c r="V107" i="15" a="1"/>
  <c r="V107" i="15"/>
  <c r="AC108" i="15" a="1"/>
  <c r="AC108" i="15"/>
  <c r="U108" i="15" a="1"/>
  <c r="U108" i="15"/>
  <c r="M108" i="15" a="1"/>
  <c r="M108" i="15"/>
  <c r="B108" i="15" a="1"/>
  <c r="B108" i="15"/>
  <c r="X108" i="15" a="1"/>
  <c r="X108" i="15"/>
  <c r="E108" i="15" a="1"/>
  <c r="E108" i="15"/>
  <c r="G108" i="15" a="1"/>
  <c r="G108" i="15"/>
  <c r="W108" i="15" a="1"/>
  <c r="W108" i="15"/>
  <c r="D108" i="15" a="1"/>
  <c r="D108" i="15"/>
  <c r="L108" i="15" a="1"/>
  <c r="L108" i="15"/>
  <c r="R108" i="15" a="1"/>
  <c r="R108" i="15"/>
  <c r="AA108" i="15" a="1"/>
  <c r="AA108" i="15"/>
  <c r="S108" i="15" a="1"/>
  <c r="S108" i="15"/>
  <c r="K108" i="15" a="1"/>
  <c r="K108" i="15"/>
  <c r="V108" i="15" a="1"/>
  <c r="V108" i="15"/>
  <c r="P108" i="15" a="1"/>
  <c r="P108" i="15"/>
  <c r="T108" i="15" a="1"/>
  <c r="T108" i="15"/>
  <c r="AB108" i="15" a="1"/>
  <c r="AB108" i="15"/>
  <c r="C108" i="15" a="1"/>
  <c r="C108" i="15"/>
  <c r="Y108" i="15" a="1"/>
  <c r="Y108" i="15"/>
  <c r="Q108" i="15" a="1"/>
  <c r="Q108" i="15"/>
  <c r="F108" i="15" a="1"/>
  <c r="F108" i="15"/>
  <c r="N108" i="15" a="1"/>
  <c r="N108" i="15"/>
  <c r="Z108" i="15" a="1"/>
  <c r="Z108" i="15"/>
  <c r="A108" i="15" a="1"/>
  <c r="A108" i="15"/>
  <c r="O108" i="15" a="1"/>
  <c r="O108" i="15"/>
  <c r="AC109" i="15" a="1"/>
  <c r="AC109" i="15"/>
  <c r="U109" i="15" a="1"/>
  <c r="U109" i="15"/>
  <c r="M109" i="15" a="1"/>
  <c r="M109" i="15"/>
  <c r="B109" i="15" a="1"/>
  <c r="B109" i="15"/>
  <c r="A109" i="15" a="1"/>
  <c r="A109" i="15"/>
  <c r="P109" i="15" a="1"/>
  <c r="P109" i="15"/>
  <c r="R109" i="15" a="1"/>
  <c r="R109" i="15"/>
  <c r="W109" i="15" a="1"/>
  <c r="W109" i="15"/>
  <c r="O109" i="15" a="1"/>
  <c r="O109" i="15"/>
  <c r="D109" i="15" a="1"/>
  <c r="D109" i="15"/>
  <c r="L109" i="15" a="1"/>
  <c r="L109" i="15"/>
  <c r="C109" i="15" a="1"/>
  <c r="C109" i="15"/>
  <c r="E109" i="15" a="1"/>
  <c r="E109" i="15"/>
  <c r="AA109" i="15" a="1"/>
  <c r="AA109" i="15"/>
  <c r="S109" i="15" a="1"/>
  <c r="S109" i="15"/>
  <c r="K109" i="15" a="1"/>
  <c r="K109" i="15"/>
  <c r="AB109" i="15" a="1"/>
  <c r="AB109" i="15"/>
  <c r="V109" i="15" a="1"/>
  <c r="V109" i="15"/>
  <c r="Z109" i="15" a="1"/>
  <c r="Z109" i="15"/>
  <c r="X109" i="15" a="1"/>
  <c r="X109" i="15"/>
  <c r="Y109" i="15" a="1"/>
  <c r="Y109" i="15"/>
  <c r="Q109" i="15" a="1"/>
  <c r="Q109" i="15"/>
  <c r="F109" i="15" a="1"/>
  <c r="F109" i="15"/>
  <c r="T109" i="15" a="1"/>
  <c r="T109" i="15"/>
  <c r="N109" i="15" a="1"/>
  <c r="N109" i="15"/>
  <c r="G109" i="15" a="1"/>
  <c r="G109" i="15"/>
  <c r="AC110" i="15" a="1"/>
  <c r="AC110" i="15"/>
  <c r="U110" i="15" a="1"/>
  <c r="U110" i="15"/>
  <c r="M110" i="15" a="1"/>
  <c r="M110" i="15"/>
  <c r="B110" i="15" a="1"/>
  <c r="B110" i="15"/>
  <c r="AB110" i="15" a="1"/>
  <c r="AB110" i="15"/>
  <c r="V110" i="15" a="1"/>
  <c r="V110" i="15"/>
  <c r="X110" i="15" a="1"/>
  <c r="X110" i="15"/>
  <c r="AA110" i="15" a="1"/>
  <c r="AA110" i="15"/>
  <c r="S110" i="15" a="1"/>
  <c r="S110" i="15"/>
  <c r="K110" i="15" a="1"/>
  <c r="K110" i="15"/>
  <c r="Z110" i="15" a="1"/>
  <c r="Z110" i="15"/>
  <c r="T110" i="15" a="1"/>
  <c r="T110" i="15"/>
  <c r="C110" i="15" a="1"/>
  <c r="C110" i="15"/>
  <c r="E110" i="15" a="1"/>
  <c r="E110" i="15"/>
  <c r="N110" i="15" a="1"/>
  <c r="N110" i="15"/>
  <c r="Y110" i="15" a="1"/>
  <c r="Y110" i="15"/>
  <c r="Q110" i="15" a="1"/>
  <c r="Q110" i="15"/>
  <c r="F110" i="15" a="1"/>
  <c r="F110" i="15"/>
  <c r="R110" i="15" a="1"/>
  <c r="R110" i="15"/>
  <c r="L110" i="15" a="1"/>
  <c r="L110" i="15"/>
  <c r="P110" i="15" a="1"/>
  <c r="P110" i="15"/>
  <c r="W110" i="15" a="1"/>
  <c r="W110" i="15"/>
  <c r="O110" i="15" a="1"/>
  <c r="O110" i="15"/>
  <c r="D110" i="15" a="1"/>
  <c r="D110" i="15"/>
  <c r="G110" i="15" a="1"/>
  <c r="G110" i="15"/>
  <c r="A110" i="15" a="1"/>
  <c r="A110" i="15"/>
  <c r="AC111" i="15" a="1"/>
  <c r="AC111" i="15"/>
  <c r="U111" i="15" a="1"/>
  <c r="U111" i="15"/>
  <c r="M111" i="15" a="1"/>
  <c r="M111" i="15"/>
  <c r="B111" i="15" a="1"/>
  <c r="B111" i="15"/>
  <c r="Z111" i="15" a="1"/>
  <c r="Z111" i="15"/>
  <c r="L111" i="15" a="1"/>
  <c r="L111" i="15"/>
  <c r="A111" i="15" a="1"/>
  <c r="A111" i="15"/>
  <c r="W111" i="15" a="1"/>
  <c r="W111" i="15"/>
  <c r="O111" i="15" a="1"/>
  <c r="O111" i="15"/>
  <c r="D111" i="15" a="1"/>
  <c r="D111" i="15"/>
  <c r="E111" i="15" a="1"/>
  <c r="E111" i="15"/>
  <c r="AB111" i="15" a="1"/>
  <c r="AB111" i="15"/>
  <c r="T111" i="15" a="1"/>
  <c r="T111" i="15"/>
  <c r="AA111" i="15" a="1"/>
  <c r="AA111" i="15"/>
  <c r="S111" i="15" a="1"/>
  <c r="S111" i="15"/>
  <c r="K111" i="15" a="1"/>
  <c r="K111" i="15"/>
  <c r="X111" i="15" a="1"/>
  <c r="X111" i="15"/>
  <c r="R111" i="15" a="1"/>
  <c r="R111" i="15"/>
  <c r="V111" i="15" a="1"/>
  <c r="V111" i="15"/>
  <c r="N111" i="15" a="1"/>
  <c r="N111" i="15"/>
  <c r="Y111" i="15" a="1"/>
  <c r="Y111" i="15"/>
  <c r="Q111" i="15" a="1"/>
  <c r="Q111" i="15"/>
  <c r="F111" i="15" a="1"/>
  <c r="F111" i="15"/>
  <c r="P111" i="15" a="1"/>
  <c r="P111" i="15"/>
  <c r="G111" i="15" a="1"/>
  <c r="G111" i="15"/>
  <c r="C111" i="15" a="1"/>
  <c r="C111" i="15"/>
  <c r="AA112" i="15" a="1"/>
  <c r="AA112" i="15"/>
  <c r="K112" i="15" a="1"/>
  <c r="K112" i="15"/>
  <c r="AC112" i="15" a="1"/>
  <c r="AC112" i="15"/>
  <c r="C112" i="15" a="1"/>
  <c r="C112" i="15"/>
  <c r="E112" i="15" a="1"/>
  <c r="E112" i="15"/>
  <c r="Q112" i="15" a="1"/>
  <c r="Q112" i="15"/>
  <c r="G112" i="15" a="1"/>
  <c r="G112" i="15"/>
  <c r="N112" i="15" a="1"/>
  <c r="N112" i="15"/>
  <c r="B112" i="15" a="1"/>
  <c r="B112" i="15"/>
  <c r="L112" i="15" a="1"/>
  <c r="L112" i="15"/>
  <c r="R112" i="15" a="1"/>
  <c r="R112" i="15"/>
  <c r="T112" i="15" a="1"/>
  <c r="T112" i="15"/>
  <c r="X112" i="15" a="1"/>
  <c r="X112" i="15"/>
  <c r="V112" i="15" a="1"/>
  <c r="V112" i="15"/>
  <c r="F112" i="15" a="1"/>
  <c r="F112" i="15"/>
  <c r="Z112" i="15" a="1"/>
  <c r="Z112" i="15"/>
  <c r="Y112" i="15" a="1"/>
  <c r="Y112" i="15"/>
  <c r="AB112" i="15" a="1"/>
  <c r="AB112" i="15"/>
  <c r="P112" i="15" a="1"/>
  <c r="P112" i="15"/>
  <c r="W112" i="15" a="1"/>
  <c r="W112" i="15"/>
  <c r="S112" i="15" a="1"/>
  <c r="S112" i="15"/>
  <c r="D112" i="15" a="1"/>
  <c r="D112" i="15"/>
  <c r="O112" i="15" a="1"/>
  <c r="O112" i="15"/>
  <c r="U112" i="15" a="1"/>
  <c r="U112" i="15"/>
  <c r="M112" i="15" a="1"/>
  <c r="M112" i="15"/>
  <c r="A112" i="15" a="1"/>
  <c r="A112" i="15"/>
  <c r="AB113" i="15" a="1"/>
  <c r="AB113" i="15"/>
  <c r="L113" i="15" a="1"/>
  <c r="L113" i="15"/>
  <c r="R113" i="15" a="1"/>
  <c r="R113" i="15"/>
  <c r="X113" i="15" a="1"/>
  <c r="X113" i="15"/>
  <c r="W113" i="15" a="1"/>
  <c r="W113" i="15"/>
  <c r="O113" i="15" a="1"/>
  <c r="O113" i="15"/>
  <c r="Z113" i="15" a="1"/>
  <c r="Z113" i="15"/>
  <c r="Y113" i="15" a="1"/>
  <c r="Y113" i="15"/>
  <c r="F113" i="15" a="1"/>
  <c r="F113" i="15"/>
  <c r="N113" i="15" a="1"/>
  <c r="N113" i="15"/>
  <c r="M113" i="15" a="1"/>
  <c r="M113" i="15"/>
  <c r="P113" i="15" a="1"/>
  <c r="P113" i="15"/>
  <c r="E113" i="15" a="1"/>
  <c r="E113" i="15"/>
  <c r="K113" i="15" a="1"/>
  <c r="K113" i="15"/>
  <c r="T113" i="15" a="1"/>
  <c r="T113" i="15"/>
  <c r="A113" i="15" a="1"/>
  <c r="A113" i="15"/>
  <c r="D113" i="15" a="1"/>
  <c r="D113" i="15"/>
  <c r="G113" i="15" a="1"/>
  <c r="G113" i="15"/>
  <c r="AC113" i="15" a="1"/>
  <c r="AC113" i="15"/>
  <c r="S113" i="15" a="1"/>
  <c r="S113" i="15"/>
  <c r="Q113" i="15" a="1"/>
  <c r="Q113" i="15"/>
  <c r="U113" i="15" a="1"/>
  <c r="U113" i="15"/>
  <c r="AA113" i="15" a="1"/>
  <c r="AA113" i="15"/>
  <c r="C113" i="15" a="1"/>
  <c r="C113" i="15"/>
  <c r="V113" i="15" a="1"/>
  <c r="V113" i="15"/>
  <c r="B113" i="15" a="1"/>
  <c r="B113" i="15"/>
  <c r="Z114" i="15" a="1"/>
  <c r="Z114" i="15"/>
  <c r="G114" i="15" a="1"/>
  <c r="G114" i="15"/>
  <c r="T114" i="15" a="1"/>
  <c r="T114" i="15"/>
  <c r="S114" i="15" a="1"/>
  <c r="S114" i="15"/>
  <c r="Y114" i="15" a="1"/>
  <c r="Y114" i="15"/>
  <c r="V114" i="15" a="1"/>
  <c r="V114" i="15"/>
  <c r="AB114" i="15" a="1"/>
  <c r="AB114" i="15"/>
  <c r="W114" i="15" a="1"/>
  <c r="W114" i="15"/>
  <c r="D114" i="15" a="1"/>
  <c r="D114" i="15"/>
  <c r="M114" i="15" a="1"/>
  <c r="M114" i="15"/>
  <c r="P114" i="15" a="1"/>
  <c r="P114" i="15"/>
  <c r="K114" i="15" a="1"/>
  <c r="K114" i="15"/>
  <c r="E114" i="15" a="1"/>
  <c r="E114" i="15"/>
  <c r="N114" i="15" a="1"/>
  <c r="N114" i="15"/>
  <c r="R114" i="15" a="1"/>
  <c r="R114" i="15"/>
  <c r="AA114" i="15" a="1"/>
  <c r="AA114" i="15"/>
  <c r="F114" i="15" a="1"/>
  <c r="F114" i="15"/>
  <c r="L114" i="15" a="1"/>
  <c r="L114" i="15"/>
  <c r="A114" i="15" a="1"/>
  <c r="A114" i="15"/>
  <c r="U114" i="15" a="1"/>
  <c r="U114" i="15"/>
  <c r="O114" i="15" a="1"/>
  <c r="O114" i="15"/>
  <c r="X114" i="15" a="1"/>
  <c r="X114" i="15"/>
  <c r="C114" i="15" a="1"/>
  <c r="C114" i="15"/>
  <c r="B114" i="15" a="1"/>
  <c r="B114" i="15"/>
  <c r="Q114" i="15" a="1"/>
  <c r="Q114" i="15"/>
  <c r="AC114" i="15" a="1"/>
  <c r="AC114" i="15"/>
  <c r="AC115" i="15" a="1"/>
  <c r="AC115" i="15"/>
  <c r="M115" i="15" a="1"/>
  <c r="M115" i="15"/>
  <c r="S115" i="15" a="1"/>
  <c r="S115" i="15"/>
  <c r="V115" i="15" a="1"/>
  <c r="V115" i="15"/>
  <c r="A115" i="15" a="1"/>
  <c r="A115" i="15"/>
  <c r="T115" i="15" a="1"/>
  <c r="T115" i="15"/>
  <c r="F115" i="15" a="1"/>
  <c r="F115" i="15"/>
  <c r="X115" i="15" a="1"/>
  <c r="X115" i="15"/>
  <c r="E115" i="15" a="1"/>
  <c r="E115" i="15"/>
  <c r="O115" i="15" a="1"/>
  <c r="O115" i="15"/>
  <c r="R115" i="15" a="1"/>
  <c r="R115" i="15"/>
  <c r="AB115" i="15" a="1"/>
  <c r="AB115" i="15"/>
  <c r="C115" i="15" a="1"/>
  <c r="C115" i="15"/>
  <c r="Q115" i="15" a="1"/>
  <c r="Q115" i="15"/>
  <c r="U115" i="15" a="1"/>
  <c r="U115" i="15"/>
  <c r="B115" i="15" a="1"/>
  <c r="B115" i="15"/>
  <c r="L115" i="15" a="1"/>
  <c r="L115" i="15"/>
  <c r="K115" i="15" a="1"/>
  <c r="K115" i="15"/>
  <c r="N115" i="15" a="1"/>
  <c r="N115" i="15"/>
  <c r="G115" i="15" a="1"/>
  <c r="G115" i="15"/>
  <c r="P115" i="15" a="1"/>
  <c r="P115" i="15"/>
  <c r="Z115" i="15" a="1"/>
  <c r="Z115" i="15"/>
  <c r="Y115" i="15" a="1"/>
  <c r="Y115" i="15"/>
  <c r="D115" i="15" a="1"/>
  <c r="D115" i="15"/>
  <c r="AA115" i="15" a="1"/>
  <c r="AA115" i="15"/>
  <c r="W115" i="15" a="1"/>
  <c r="W115" i="15"/>
  <c r="AA116" i="15" a="1"/>
  <c r="AA116" i="15"/>
  <c r="K116" i="15" a="1"/>
  <c r="K116" i="15"/>
  <c r="R116" i="15" a="1"/>
  <c r="R116" i="15"/>
  <c r="X116" i="15" a="1"/>
  <c r="X116" i="15"/>
  <c r="W116" i="15" a="1"/>
  <c r="W116" i="15"/>
  <c r="O116" i="15" a="1"/>
  <c r="O116" i="15"/>
  <c r="T116" i="15" a="1"/>
  <c r="T116" i="15"/>
  <c r="V116" i="15" a="1"/>
  <c r="V116" i="15"/>
  <c r="C116" i="15" a="1"/>
  <c r="C116" i="15"/>
  <c r="D116" i="15" a="1"/>
  <c r="D116" i="15"/>
  <c r="Q116" i="15" a="1"/>
  <c r="Q116" i="15"/>
  <c r="P116" i="15" a="1"/>
  <c r="P116" i="15"/>
  <c r="E116" i="15" a="1"/>
  <c r="E116" i="15"/>
  <c r="B116" i="15" a="1"/>
  <c r="B116" i="15"/>
  <c r="S116" i="15" a="1"/>
  <c r="S116" i="15"/>
  <c r="Y116" i="15" a="1"/>
  <c r="Y116" i="15"/>
  <c r="A116" i="15" a="1"/>
  <c r="A116" i="15"/>
  <c r="M116" i="15" a="1"/>
  <c r="M116" i="15"/>
  <c r="F116" i="15" a="1"/>
  <c r="F116" i="15"/>
  <c r="Z116" i="15" a="1"/>
  <c r="Z116" i="15"/>
  <c r="N116" i="15" a="1"/>
  <c r="N116" i="15"/>
  <c r="U116" i="15" a="1"/>
  <c r="U116" i="15"/>
  <c r="AB116" i="15" a="1"/>
  <c r="AB116" i="15"/>
  <c r="G116" i="15" a="1"/>
  <c r="G116" i="15"/>
  <c r="AC116" i="15" a="1"/>
  <c r="AC116" i="15"/>
  <c r="L116" i="15" a="1"/>
  <c r="L116" i="15"/>
  <c r="AB117" i="15" a="1"/>
  <c r="AB117" i="15"/>
  <c r="AB118" i="15"/>
  <c r="AB120" i="15"/>
  <c r="L117" i="15" a="1"/>
  <c r="L117" i="15"/>
  <c r="L118" i="15"/>
  <c r="L120" i="15"/>
  <c r="X117" i="15" a="1"/>
  <c r="X117" i="15"/>
  <c r="X118" i="15"/>
  <c r="X120" i="15"/>
  <c r="W117" i="15" a="1"/>
  <c r="W117" i="15"/>
  <c r="W118" i="15"/>
  <c r="W120" i="15"/>
  <c r="Z117" i="15" a="1"/>
  <c r="Z117" i="15"/>
  <c r="Z118" i="15"/>
  <c r="Z120" i="15"/>
  <c r="O117" i="15" a="1"/>
  <c r="O117" i="15"/>
  <c r="O118" i="15"/>
  <c r="O120" i="15"/>
  <c r="U117" i="15" a="1"/>
  <c r="U117" i="15"/>
  <c r="U118" i="15"/>
  <c r="U120" i="15"/>
  <c r="Y117" i="15" a="1"/>
  <c r="Y117" i="15"/>
  <c r="Y118" i="15"/>
  <c r="Y120" i="15"/>
  <c r="F117" i="15" a="1"/>
  <c r="F117" i="15"/>
  <c r="M117" i="15" a="1"/>
  <c r="M117" i="15"/>
  <c r="M118" i="15"/>
  <c r="M120" i="15"/>
  <c r="S117" i="15" a="1"/>
  <c r="S117" i="15"/>
  <c r="S118" i="15"/>
  <c r="S120" i="15"/>
  <c r="K117" i="15" a="1"/>
  <c r="K117" i="15"/>
  <c r="K118" i="15"/>
  <c r="N117" i="15" a="1"/>
  <c r="N117" i="15"/>
  <c r="N118" i="15"/>
  <c r="N120" i="15"/>
  <c r="D117" i="15" a="1"/>
  <c r="D117" i="15"/>
  <c r="T117" i="15" a="1"/>
  <c r="T117" i="15"/>
  <c r="T118" i="15"/>
  <c r="T120" i="15"/>
  <c r="A117" i="15" a="1"/>
  <c r="A117" i="15"/>
  <c r="G117" i="15" a="1"/>
  <c r="G117" i="15"/>
  <c r="P117" i="15" a="1"/>
  <c r="P117" i="15"/>
  <c r="P118" i="15"/>
  <c r="P120" i="15"/>
  <c r="R117" i="15" a="1"/>
  <c r="R117" i="15"/>
  <c r="R118" i="15"/>
  <c r="R120" i="15"/>
  <c r="V117" i="15" a="1"/>
  <c r="V117" i="15"/>
  <c r="V118" i="15"/>
  <c r="V120" i="15"/>
  <c r="Q117" i="15" a="1"/>
  <c r="Q117" i="15"/>
  <c r="Q118" i="15"/>
  <c r="Q120" i="15"/>
  <c r="AA117" i="15" a="1"/>
  <c r="AA117" i="15"/>
  <c r="AA118" i="15"/>
  <c r="AA120" i="15"/>
  <c r="C117" i="15" a="1"/>
  <c r="C117" i="15"/>
  <c r="B117" i="15" a="1"/>
  <c r="B117" i="15"/>
  <c r="AC117" i="15" a="1"/>
  <c r="AC117" i="15"/>
  <c r="AC118" i="15"/>
  <c r="AC120" i="15"/>
  <c r="E117" i="15" a="1"/>
  <c r="E117" i="15"/>
  <c r="K120" i="15"/>
  <c r="G118" i="15"/>
  <c r="G60" i="15" l="1"/>
  <c r="G89" i="15"/>
  <c r="G30" i="15"/>
  <c r="G90" i="15" l="1"/>
  <c r="G119" i="15"/>
  <c r="G120"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<sst xmlns="http://schemas.openxmlformats.org/spreadsheetml/2006/main" count="922" uniqueCount="230">
  <si>
    <t>DATE</t>
  </si>
  <si>
    <t>REG.</t>
  </si>
  <si>
    <t>TYPE</t>
  </si>
  <si>
    <t>PILOT IN COMMAND</t>
  </si>
  <si>
    <t>OTHER PILOT OR CREW</t>
  </si>
  <si>
    <t>ROUTE</t>
  </si>
  <si>
    <t>DETAILS</t>
  </si>
  <si>
    <t>SINGLE-ENGINE</t>
  </si>
  <si>
    <t>I.C.U.S.</t>
  </si>
  <si>
    <t>DAY</t>
  </si>
  <si>
    <t>NIGHT</t>
  </si>
  <si>
    <t>DUAL</t>
  </si>
  <si>
    <t>COMMAND</t>
  </si>
  <si>
    <t>MULTI-ENGINE</t>
  </si>
  <si>
    <t>CO-PILOT</t>
  </si>
  <si>
    <t>INSTRUMENT</t>
  </si>
  <si>
    <t>IN FLIGHT</t>
  </si>
  <si>
    <t>SIM.</t>
  </si>
  <si>
    <t>SPECIALIST / INSTRUCTOR</t>
  </si>
  <si>
    <t>TAKE-OFFS</t>
  </si>
  <si>
    <t>LANDINGS</t>
  </si>
  <si>
    <t>BY DAY</t>
  </si>
  <si>
    <t>BY NIGHT</t>
  </si>
  <si>
    <t>AIRCRAFT</t>
  </si>
  <si>
    <t>CREW</t>
  </si>
  <si>
    <t>PIC</t>
  </si>
  <si>
    <t>OTHER</t>
  </si>
  <si>
    <t>SEA ICUS DAY</t>
  </si>
  <si>
    <t>SEA ICUS NIGHT</t>
  </si>
  <si>
    <t>SEA DUAL DAY</t>
  </si>
  <si>
    <t>SEA DUAL NIGHT</t>
  </si>
  <si>
    <t>SEA COMMAND DAY</t>
  </si>
  <si>
    <t>SEA COMMAND NIGHT</t>
  </si>
  <si>
    <t>MEA ICUS DAY</t>
  </si>
  <si>
    <t>MEA ICUS NIGHT</t>
  </si>
  <si>
    <t>MEA DUAL DAY</t>
  </si>
  <si>
    <t>MEA DUAL NIGHT</t>
  </si>
  <si>
    <t>MEA COMMAND DAY</t>
  </si>
  <si>
    <t>MEA COMMAND NIGHT</t>
  </si>
  <si>
    <t>COPILOT DAY</t>
  </si>
  <si>
    <t>COPILOT NIGHT</t>
  </si>
  <si>
    <t>INSTRUMENT INFLIGHT</t>
  </si>
  <si>
    <t>INSTRUMENT SIM</t>
  </si>
  <si>
    <t>SPECIALIST INSTRUCTOR 1</t>
  </si>
  <si>
    <t>SPECIALIST INSTRUCTOR 2</t>
  </si>
  <si>
    <t>SPECIALIST INSTRUCTOR 3</t>
  </si>
  <si>
    <t>BY DAY TAKEOFF</t>
  </si>
  <si>
    <t>BY DAY LANDING</t>
  </si>
  <si>
    <t>BY NIGHT TAKEOFF</t>
  </si>
  <si>
    <t>BY NIGHT LANDING</t>
  </si>
  <si>
    <t>DAYS SINCE LAST FLIGHT:</t>
  </si>
  <si>
    <t>AIRCRAFT TYPE</t>
  </si>
  <si>
    <t>TOTAL HOURS</t>
  </si>
  <si>
    <t>TOTAL FLIGHTS</t>
  </si>
  <si>
    <t>RECENCY (DAYS)</t>
  </si>
  <si>
    <t>TOTALS</t>
  </si>
  <si>
    <t>Aircraft Currency</t>
  </si>
  <si>
    <t>Total Take-off's in last 90 days</t>
  </si>
  <si>
    <t>Total Landings in last 90 days</t>
  </si>
  <si>
    <t>Minimum</t>
  </si>
  <si>
    <t>Actual</t>
  </si>
  <si>
    <t>Documents</t>
  </si>
  <si>
    <t>Days Remaining</t>
  </si>
  <si>
    <t>Expires On</t>
  </si>
  <si>
    <t>TOTALS COMBINED</t>
  </si>
  <si>
    <t>FLIGHT HOURS TOTAL BY CALLSIGN</t>
  </si>
  <si>
    <t>FLIGHT HOURS BY YEAR</t>
  </si>
  <si>
    <t>Input year</t>
  </si>
  <si>
    <t>Product:</t>
  </si>
  <si>
    <t>Support:</t>
  </si>
  <si>
    <t>VH-BWU</t>
  </si>
  <si>
    <t>INSTRUMENT FLIGHT RULES CURRENCY</t>
  </si>
  <si>
    <t>AZIMUTH</t>
  </si>
  <si>
    <t>CDI</t>
  </si>
  <si>
    <t>IAP3D</t>
  </si>
  <si>
    <t>IAP2D</t>
  </si>
  <si>
    <t>IFR CDI</t>
  </si>
  <si>
    <t>IFR AZIMUTH</t>
  </si>
  <si>
    <t>IFR IAP2D</t>
  </si>
  <si>
    <t>IFR IAP3D</t>
  </si>
  <si>
    <t>AZIMUTH APPROACH</t>
  </si>
  <si>
    <t xml:space="preserve">CDI APPROACH </t>
  </si>
  <si>
    <t>INSTURMENT FLIGHT RULES CURRENCY (Last 90 days)</t>
  </si>
  <si>
    <t>Distribution:</t>
  </si>
  <si>
    <t>Single or Sole User License</t>
  </si>
  <si>
    <t>Pilotlogbook Tutorials:</t>
  </si>
  <si>
    <t>ENTRIES CERTIFIED CORRECT</t>
  </si>
  <si>
    <t>____________________________</t>
  </si>
  <si>
    <t>SIGNATURE:</t>
  </si>
  <si>
    <t>DATE:</t>
  </si>
  <si>
    <t>SELF</t>
  </si>
  <si>
    <t>Version:</t>
  </si>
  <si>
    <t>EXAMPLE</t>
  </si>
  <si>
    <t>IN SIM</t>
  </si>
  <si>
    <t>TOTAL FLYING THIS PAGE:</t>
  </si>
  <si>
    <t>TOTALS THIS PAGE:</t>
  </si>
  <si>
    <t>GRAND TOTAL FLYING HOURS:</t>
  </si>
  <si>
    <t>BROUGHT FORWARD:</t>
  </si>
  <si>
    <t>TOTAL AERONAUTICAL EXPERIENCE:</t>
  </si>
  <si>
    <t>TOTALS TO DATE:</t>
  </si>
  <si>
    <t>PA28</t>
  </si>
  <si>
    <t/>
  </si>
  <si>
    <t>Order Status URL:</t>
  </si>
  <si>
    <t>https://pilotlogbook.au/65437761676/orders/9c4e67e545178263671da26c1be828ef/authenticate?key=4cb99ff34a2f55a8a9567786c70cf0e6</t>
  </si>
  <si>
    <t>Order Number:</t>
  </si>
  <si>
    <t>#1055</t>
  </si>
  <si>
    <t>Lotem Ben Yosef</t>
  </si>
  <si>
    <t>Purchase Email:</t>
  </si>
  <si>
    <t>lotembenyosef88@gmail.com</t>
  </si>
  <si>
    <t>Purchase Address:</t>
  </si>
  <si>
    <t>54 Stockdale Avenue, Bentleigh East, Victoria, 3165, Australia</t>
  </si>
  <si>
    <t>Account details:</t>
  </si>
  <si>
    <t>Pilot's Name:</t>
  </si>
  <si>
    <t>SET NUMBER</t>
  </si>
  <si>
    <t>www.thepilotlogbook.com</t>
  </si>
  <si>
    <t>CASA Pilotlogbook</t>
  </si>
  <si>
    <r>
      <rPr>
        <b/>
        <sz val="11"/>
        <color theme="1"/>
        <rFont val="Aptos Narrow"/>
        <family val="2"/>
        <scheme val="minor"/>
      </rPr>
      <t>Legal Notice</t>
    </r>
    <r>
      <rPr>
        <sz val="11"/>
        <color theme="1"/>
        <rFont val="Aptos Narrow"/>
        <family val="2"/>
        <scheme val="minor"/>
      </rPr>
      <t xml:space="preserve">
</t>
    </r>
    <r>
      <rPr>
        <b/>
        <sz val="11"/>
        <color theme="1"/>
        <rFont val="Aptos Narrow"/>
        <family val="2"/>
        <scheme val="minor"/>
      </rPr>
      <t>Unauthorised Distribution Prohibited</t>
    </r>
    <r>
      <rPr>
        <sz val="11"/>
        <color theme="1"/>
        <rFont val="Aptos Narrow"/>
        <family val="2"/>
        <scheme val="minor"/>
      </rPr>
      <t xml:space="preserve">
This document is protected and is intended solely for the use of the purchaser. Unauthorised distribution, sharing, or reproduction of this document, in whole or in part, without the express written consent of the Pilotlogbook, is strictly prohibited and may result in legal action. This document will detect misuse and produce erroneous data.
By using this document, you agree to the following terms:
1. You will not share, distribute, or otherwise make this document available to others without prior written permission.
2. You acknowledge that this document is for your personal use only and may not be used for commercial purposes without explicit authorisation.
3. Any violation of these terms may result in legal consequences, including but not limited to, fines and penalties.
If you have any questions or wish to obtain additional copies, please contact info@thepilotlogbook.com.
</t>
    </r>
    <r>
      <rPr>
        <b/>
        <sz val="11"/>
        <color theme="1"/>
        <rFont val="Aptos Narrow"/>
        <family val="2"/>
        <scheme val="minor"/>
      </rPr>
      <t>Â© 2024 PILOTLOGBOOK. All rights reserved.</t>
    </r>
  </si>
  <si>
    <t>T/O LANDINGS</t>
  </si>
  <si>
    <t>1.6.2</t>
  </si>
  <si>
    <t>info@pilotlogbook.au</t>
  </si>
  <si>
    <t>https://pilotlogbook.au/pages/using-your-logbook</t>
  </si>
  <si>
    <t>https://pilotlogbook.au/account</t>
  </si>
  <si>
    <t>VH-TAE</t>
  </si>
  <si>
    <t>E.TSIATSIKAS</t>
  </si>
  <si>
    <t xml:space="preserve">YMMB-YMMB </t>
  </si>
  <si>
    <t>EOC</t>
  </si>
  <si>
    <t>VH-TAJ</t>
  </si>
  <si>
    <t>E.LINCOLN-PRICE</t>
  </si>
  <si>
    <t>S+L</t>
  </si>
  <si>
    <t>VH-TXU</t>
  </si>
  <si>
    <t>C+D</t>
  </si>
  <si>
    <t>VH-TAU</t>
  </si>
  <si>
    <t>MLT</t>
  </si>
  <si>
    <t>CDT</t>
  </si>
  <si>
    <t>STALLS</t>
  </si>
  <si>
    <t>EFATO</t>
  </si>
  <si>
    <t>CCTS</t>
  </si>
  <si>
    <t>FLAPLESS CCTS</t>
  </si>
  <si>
    <t>K.HUTCHINSON</t>
  </si>
  <si>
    <t>FLAPLESS CCTS/GO AROUND</t>
  </si>
  <si>
    <t>GLIDE CCTS</t>
  </si>
  <si>
    <t>C.PATTERSON</t>
  </si>
  <si>
    <t>FIRST SOLO CCTS</t>
  </si>
  <si>
    <t>2ND SOLO CCTS</t>
  </si>
  <si>
    <t>VH-TYD</t>
  </si>
  <si>
    <t>DEP+APR</t>
  </si>
  <si>
    <t>SLT</t>
  </si>
  <si>
    <t>SIDE SLIP</t>
  </si>
  <si>
    <t>PFL</t>
  </si>
  <si>
    <t>ABMORMAL OPPS</t>
  </si>
  <si>
    <t>TA CONSOLIDATION</t>
  </si>
  <si>
    <t>TA SOLO CHECK</t>
  </si>
  <si>
    <t>TA FIRST SOLO</t>
  </si>
  <si>
    <t>E.SEVIM</t>
  </si>
  <si>
    <t>SHORT FIELD CCTS</t>
  </si>
  <si>
    <t>J.DRINKALL</t>
  </si>
  <si>
    <t>BIF</t>
  </si>
  <si>
    <t>TA SOLO</t>
  </si>
  <si>
    <t>J.JOHNSON</t>
  </si>
  <si>
    <t>PREC SEARCH</t>
  </si>
  <si>
    <t>TA CONSOLIDATION + UNUSUAL ATTITUDES</t>
  </si>
  <si>
    <t>TA CHECK</t>
  </si>
  <si>
    <t>RPL PRE LISENCE</t>
  </si>
  <si>
    <t>L.GILLETT</t>
  </si>
  <si>
    <t>RPL FLIGHT TEST</t>
  </si>
  <si>
    <t>YMMB-YLEG-YLTV-YMMB</t>
  </si>
  <si>
    <t>NAV</t>
  </si>
  <si>
    <t>YMMB-YMPC-YMAV-YBLT-YBSS-YMMB</t>
  </si>
  <si>
    <t>PVT</t>
  </si>
  <si>
    <t>YMMB-TON-BMP-YMMB</t>
  </si>
  <si>
    <t>VH-TAX</t>
  </si>
  <si>
    <t>YMMB-TON-BMP-YKTN-YBDG-YKTN-BMP-TON-YMMB</t>
  </si>
  <si>
    <t>YMMB-YLTV-YLEG-CARR-YMMB</t>
  </si>
  <si>
    <t>YMMB-YWAK-YLTV-YMMB</t>
  </si>
  <si>
    <t>1ST SOLO NAV</t>
  </si>
  <si>
    <t>A.AHMAD</t>
  </si>
  <si>
    <t>YMMB-YMEN-DSN-ACE-YMMB</t>
  </si>
  <si>
    <t>M.NISSANKA</t>
  </si>
  <si>
    <t>YMMB-YMAV-YOLA-YCRE-YMAV-YMEN-YMMB</t>
  </si>
  <si>
    <t>YMMB-YMAV-YLED-YKTN-YMMB</t>
  </si>
  <si>
    <t>YMMB-YMEN-YSHT-YBDG-YKTN-YMMB</t>
  </si>
  <si>
    <t>YMMB-YBSS-YCREY-YWBL-YHML-YMMB</t>
  </si>
  <si>
    <t>YMMB-YMEN-YLED-YOLA-YMMB</t>
  </si>
  <si>
    <t>YMMB-YMEN-YTDN-YMMB</t>
  </si>
  <si>
    <t>R.JOUNING</t>
  </si>
  <si>
    <t>PPL FLIGHT TEST</t>
  </si>
  <si>
    <t>3 CCTS</t>
  </si>
  <si>
    <t>YMMB-MCTY-YMMB</t>
  </si>
  <si>
    <t>VH-BZE</t>
  </si>
  <si>
    <t>H.MCBAIN</t>
  </si>
  <si>
    <t>AIRWORK</t>
  </si>
  <si>
    <t>VH-ITK</t>
  </si>
  <si>
    <t>SIM</t>
  </si>
  <si>
    <t>CR12</t>
  </si>
  <si>
    <t>C.SPENCER</t>
  </si>
  <si>
    <t>INSTRUMENTS</t>
  </si>
  <si>
    <t>DCX</t>
  </si>
  <si>
    <t>D.LERKIC</t>
  </si>
  <si>
    <t>ADF/NDB</t>
  </si>
  <si>
    <t>VOR</t>
  </si>
  <si>
    <t>C.HUGHES</t>
  </si>
  <si>
    <t>GNSS</t>
  </si>
  <si>
    <t>VH-MFS</t>
  </si>
  <si>
    <t>M.IYER</t>
  </si>
  <si>
    <t>YMMB-YLTV-YIVE-CARR-YMMB</t>
  </si>
  <si>
    <t>VH-JIO</t>
  </si>
  <si>
    <t>YMMB-YWLP-YMMB</t>
  </si>
  <si>
    <t>VH-MRX</t>
  </si>
  <si>
    <t>YMMB-YBDG-TON-YMMB</t>
  </si>
  <si>
    <t>VH-UMB</t>
  </si>
  <si>
    <t>YMMB-YOLA-YCDE-YMMB</t>
  </si>
  <si>
    <t>YMMB-YWBL-YMMB</t>
  </si>
  <si>
    <t>VH-TPW</t>
  </si>
  <si>
    <t>YMMB-YSHT-YECH-YBDG-YMMB</t>
  </si>
  <si>
    <t>K.BARTLETT</t>
  </si>
  <si>
    <t>YMMB-YTYA-YBRS-YMMB</t>
  </si>
  <si>
    <t>YMMB-YBLT-YARA-YMMB</t>
  </si>
  <si>
    <t>YMMB-YLTV-YYRM-YMMB</t>
  </si>
  <si>
    <t>YMMB-YBNS-YMMB</t>
  </si>
  <si>
    <t>YMMB-YSWH-YSHT-YMMB</t>
  </si>
  <si>
    <t>YMMB-YOLA-YMMB</t>
  </si>
  <si>
    <t>YMMB-YHSM-YPOD-YWBL-YMMB</t>
  </si>
  <si>
    <t>YMMB-YBNS-YMER-YMCO-YORB-YMMB</t>
  </si>
  <si>
    <t>YMMB-YBDG-YBMU-YMMB</t>
  </si>
  <si>
    <t>YMMB-YMEN-YCEM-YMMB</t>
  </si>
  <si>
    <t>PA28R</t>
  </si>
  <si>
    <t>VH-LXI</t>
  </si>
  <si>
    <t>YSCB-YMAY-YMMB</t>
  </si>
  <si>
    <t>YMMB-YTDN-YMMB</t>
  </si>
  <si>
    <t>AWK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</si>
</sst>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
    <numFmt numFmtId="167" formatCode="0.0_ ;\-0.0\ "/>
    <numFmt numFmtId="168" formatCode="d/mm/yyyy;@"/>
  </numFmts>
  <fonts count="17"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1"/>
      <color rgb="FF000000"/>
      <name val="Aptos Narrow"/>
      <family val="2"/>
      <scheme val="minor"/>
    </font>
    <font>
      <b/>
      <sz val="18"/>
      <color theme="1"/>
      <name val="Aptos Narrow"/>
      <family val="2"/>
      <scheme val="minor"/>
    </font>
    <font>
      <u/>
      <sz val="11"/>
      <color theme="10"/>
      <name val="Aptos Narrow"/>
      <family val="2"/>
      <scheme val="minor"/>
    </font>
    <font>
      <b/>
      <u/>
      <sz val="11"/>
      <color theme="10"/>
      <name val="Aptos Narrow"/>
      <family val="2"/>
      <scheme val="minor"/>
    </font>
    <font>
      <b/>
      <sz val="14"/>
      <color theme="1"/>
      <name val="Aptos Narrow"/>
      <family val="2"/>
      <scheme val="minor"/>
    </font>
    <font>
      <b/>
      <sz val="12"/>
      <color theme="1"/>
      <name val="Aptos Narrow"/>
      <family val="2"/>
      <scheme val="minor"/>
    </font>
    <font>
      <sz val="18"/>
      <color theme="1"/>
      <name val="Aptos Narrow"/>
      <family val="2"/>
      <scheme val="minor"/>
    </font>
    <font>
      <b/>
      <sz val="16"/>
      <color theme="1"/>
      <name val="Aptos Narrow"/>
      <family val="2"/>
      <scheme val="minor"/>
    </font>
    <font>
      <b/>
      <sz val="11"/>
      <color rgb="FF000000"/>
      <name val="Calibri"/>
      <family val="2"/>
    </font>
    <font>
      <sz val="11"/>
      <color rgb="FF000000"/>
      <name val="Calibri"/>
      <family val="2"/>
    </font>
    <font>
      <b/>
      <u/>
      <sz val="18"/>
      <color theme="10"/>
      <name val="Aptos Black"/>
      <family val="2"/>
    </font>
    <font>
      <b/>
      <u/>
      <sz val="18"/>
      <color theme="10"/>
      <name val="Aptos Narrow"/>
      <family val="2"/>
      <scheme val="minor"/>
    </font>
  </fonts>
  <fills count="11">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E6CD3F"/>
        <bgColor indexed="64"/>
      </patternFill>
    </fill>
    <fill>
      <patternFill patternType="solid">
        <fgColor rgb="FFCFB000"/>
        <bgColor indexed="64"/>
      </patternFill>
    </fill>
    <fill>
      <patternFill patternType="solid">
        <fgColor rgb="FFFFED84"/>
        <bgColor indexed="64"/>
      </patternFill>
    </fill>
    <fill>
      <patternFill patternType="solid">
        <fgColor rgb="FFFFFFFF"/>
        <bgColor indexed="64"/>
      </patternFill>
    </fill>
  </fills>
  <borders count="120">
    <border>
      <left/>
      <right/>
      <top/>
      <bottom/>
      <diagonal/>
    </border>
    <border>
      <left style="medium">
        <color theme="0"/>
      </left>
      <right/>
      <top/>
      <bottom/>
      <diagonal/>
    </border>
    <border>
      <left/>
      <right style="medium">
        <color theme="0"/>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rgb="FF0A2647"/>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rgb="FF0A2647"/>
      </left>
      <right style="thin">
        <color rgb="FF0A2647"/>
      </right>
      <top style="thin">
        <color rgb="FF0A2647"/>
      </top>
      <bottom style="thin">
        <color rgb="FF0A2647"/>
      </bottom>
      <diagonal/>
    </border>
    <border>
      <left/>
      <right style="thin">
        <color theme="0" tint="-0.249977111117893"/>
      </right>
      <top/>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theme="0"/>
      </left>
      <right style="thin">
        <color theme="0"/>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style="thin">
        <color rgb="FF0A2647"/>
      </right>
      <top/>
      <bottom style="thin">
        <color theme="0" tint="-0.249977111117893"/>
      </bottom>
      <diagonal/>
    </border>
    <border>
      <left style="thin">
        <color theme="0" tint="-0.249977111117893"/>
      </left>
      <right style="thin">
        <color rgb="FF0A2647"/>
      </right>
      <top style="thin">
        <color theme="0" tint="-0.249977111117893"/>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rgb="FF0A2647"/>
      </left>
      <right style="thin">
        <color rgb="FF0A2647"/>
      </right>
      <top/>
      <bottom style="thin">
        <color rgb="FF0A2647"/>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rgb="FF0A2647"/>
      </right>
      <top style="medium">
        <color indexed="64"/>
      </top>
      <bottom style="medium">
        <color indexed="64"/>
      </bottom>
      <diagonal/>
    </border>
    <border>
      <left style="thin">
        <color rgb="FF0A2647"/>
      </left>
      <right style="thin">
        <color rgb="FF0A2647"/>
      </right>
      <top style="medium">
        <color indexed="64"/>
      </top>
      <bottom style="medium">
        <color indexed="64"/>
      </bottom>
      <diagonal/>
    </border>
    <border>
      <left style="thin">
        <color rgb="FF0A2647"/>
      </left>
      <right style="medium">
        <color indexed="64"/>
      </right>
      <top style="medium">
        <color indexed="64"/>
      </top>
      <bottom style="medium">
        <color indexed="64"/>
      </bottom>
      <diagonal/>
    </border>
    <border>
      <left style="thin">
        <color rgb="FF0A2647"/>
      </left>
      <right style="medium">
        <color indexed="64"/>
      </right>
      <top style="thin">
        <color rgb="FF0A2647"/>
      </top>
      <bottom style="thin">
        <color rgb="FF0A2647"/>
      </bottom>
      <diagonal/>
    </border>
    <border>
      <left/>
      <right style="medium">
        <color indexed="64"/>
      </right>
      <top style="thin">
        <color rgb="FF0A2647"/>
      </top>
      <bottom style="thin">
        <color theme="0"/>
      </bottom>
      <diagonal/>
    </border>
    <border>
      <left style="medium">
        <color indexed="64"/>
      </left>
      <right style="thin">
        <color theme="0" tint="-0.249977111117893"/>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style="thin">
        <color rgb="FF0A2647"/>
      </right>
      <top style="thin">
        <color theme="0" tint="-0.249977111117893"/>
      </top>
      <bottom style="medium">
        <color indexed="64"/>
      </bottom>
      <diagonal/>
    </border>
    <border>
      <left/>
      <right style="medium">
        <color indexed="64"/>
      </right>
      <top style="thin">
        <color rgb="FF0A2647"/>
      </top>
      <bottom style="medium">
        <color indexed="64"/>
      </bottom>
      <diagonal/>
    </border>
    <border>
      <left style="medium">
        <color indexed="64"/>
      </left>
      <right/>
      <top/>
      <bottom style="thin">
        <color theme="0" tint="-0.249977111117893"/>
      </bottom>
      <diagonal/>
    </border>
    <border>
      <left style="thin">
        <color rgb="FF0A2647"/>
      </left>
      <right style="medium">
        <color indexed="64"/>
      </right>
      <top/>
      <bottom style="thin">
        <color rgb="FF0A2647"/>
      </bottom>
      <diagonal/>
    </border>
    <border>
      <left style="medium">
        <color indexed="64"/>
      </left>
      <right/>
      <top style="thin">
        <color theme="0" tint="-0.249977111117893"/>
      </top>
      <bottom style="thin">
        <color theme="0" tint="-0.249977111117893"/>
      </bottom>
      <diagonal/>
    </border>
    <border>
      <left style="medium">
        <color indexed="64"/>
      </left>
      <right/>
      <top style="thin">
        <color theme="0" tint="-0.249977111117893"/>
      </top>
      <bottom style="medium">
        <color indexed="64"/>
      </bottom>
      <diagonal/>
    </border>
    <border>
      <left/>
      <right/>
      <top style="thin">
        <color theme="0" tint="-0.249977111117893"/>
      </top>
      <bottom style="medium">
        <color indexed="64"/>
      </bottom>
      <diagonal/>
    </border>
    <border>
      <left/>
      <right style="thin">
        <color theme="0" tint="-0.249977111117893"/>
      </right>
      <top style="thin">
        <color theme="0" tint="-0.249977111117893"/>
      </top>
      <bottom style="medium">
        <color indexed="64"/>
      </bottom>
      <diagonal/>
    </border>
    <border>
      <left style="thin">
        <color theme="0" tint="-0.249977111117893"/>
      </left>
      <right/>
      <top style="thin">
        <color theme="0" tint="-0.249977111117893"/>
      </top>
      <bottom style="medium">
        <color indexed="64"/>
      </bottom>
      <diagonal/>
    </border>
    <border>
      <left style="thin">
        <color rgb="FF0A2647"/>
      </left>
      <right style="thin">
        <color rgb="FF0A2647"/>
      </right>
      <top style="thin">
        <color rgb="FF0A2647"/>
      </top>
      <bottom style="medium">
        <color indexed="64"/>
      </bottom>
      <diagonal/>
    </border>
    <border>
      <left style="thin">
        <color rgb="FF0A2647"/>
      </left>
      <right style="medium">
        <color indexed="64"/>
      </right>
      <top style="thin">
        <color rgb="FF0A2647"/>
      </top>
      <bottom style="medium">
        <color indexed="64"/>
      </bottom>
      <diagonal/>
    </border>
    <border>
      <left/>
      <right style="medium">
        <color indexed="64"/>
      </right>
      <top style="medium">
        <color indexed="64"/>
      </top>
      <bottom style="medium">
        <color indexed="64"/>
      </bottom>
      <diagonal/>
    </border>
    <border>
      <left style="medium">
        <color indexed="64"/>
      </left>
      <right style="thin">
        <color theme="0" tint="-0.249977111117893"/>
      </right>
      <top/>
      <bottom style="thin">
        <color theme="0" tint="-0.249977111117893"/>
      </bottom>
      <diagonal/>
    </border>
    <border>
      <left/>
      <right style="medium">
        <color indexed="64"/>
      </right>
      <top/>
      <bottom style="thin">
        <color theme="0"/>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style="thin">
        <color theme="0" tint="-0.249977111117893"/>
      </left>
      <right/>
      <top style="medium">
        <color indexed="64"/>
      </top>
      <bottom style="thin">
        <color theme="0" tint="-0.249977111117893"/>
      </bottom>
      <diagonal/>
    </border>
    <border>
      <left style="thin">
        <color theme="0" tint="-0.249977111117893"/>
      </left>
      <right style="medium">
        <color indexed="64"/>
      </right>
      <top style="medium">
        <color indexed="64"/>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top/>
      <bottom style="thin">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style="thin">
        <color indexed="64"/>
      </left>
      <right/>
      <top/>
      <bottom style="medium">
        <color indexed="64"/>
      </bottom>
      <diagonal/>
    </border>
    <border>
      <left style="thin">
        <color theme="0" tint="-0.249977111117893"/>
      </left>
      <right style="thin">
        <color theme="0" tint="-0.249977111117893"/>
      </right>
      <top style="thin">
        <color theme="0" tint="-0.249977111117893"/>
      </top>
      <bottom/>
      <diagonal/>
    </border>
    <border>
      <left style="thin">
        <color theme="1"/>
      </left>
      <right style="thin">
        <color theme="0" tint="-0.249977111117893"/>
      </right>
      <top style="thin">
        <color theme="0" tint="-0.249977111117893"/>
      </top>
      <bottom/>
      <diagonal/>
    </border>
    <border>
      <left style="thin">
        <color theme="0" tint="-0.249977111117893"/>
      </left>
      <right style="thin">
        <color theme="1"/>
      </right>
      <top style="thin">
        <color theme="0" tint="-0.249977111117893"/>
      </top>
      <bottom/>
      <diagonal/>
    </border>
    <border>
      <left style="thin">
        <color rgb="FFCFB000"/>
      </left>
      <right/>
      <top style="thin">
        <color rgb="FFCFB000"/>
      </top>
      <bottom/>
      <diagonal/>
    </border>
    <border>
      <left/>
      <right/>
      <top style="thin">
        <color rgb="FFCFB000"/>
      </top>
      <bottom/>
      <diagonal/>
    </border>
    <border>
      <left/>
      <right style="thin">
        <color rgb="FFCFB000"/>
      </right>
      <top style="thin">
        <color rgb="FFCFB000"/>
      </top>
      <bottom/>
      <diagonal/>
    </border>
    <border>
      <left style="thin">
        <color rgb="FFCFB000"/>
      </left>
      <right/>
      <top/>
      <bottom/>
      <diagonal/>
    </border>
    <border>
      <left/>
      <right style="thin">
        <color rgb="FFCFB000"/>
      </right>
      <top/>
      <bottom/>
      <diagonal/>
    </border>
    <border>
      <left style="thin">
        <color rgb="FFCFB000"/>
      </left>
      <right/>
      <top/>
      <bottom style="thin">
        <color rgb="FFCFB000"/>
      </bottom>
      <diagonal/>
    </border>
    <border>
      <left/>
      <right/>
      <top/>
      <bottom style="thin">
        <color rgb="FFCFB000"/>
      </bottom>
      <diagonal/>
    </border>
    <border>
      <left/>
      <right style="thin">
        <color rgb="FFCFB000"/>
      </right>
      <top/>
      <bottom style="thin">
        <color rgb="FFCFB000"/>
      </bottom>
      <diagonal/>
    </border>
    <border>
      <left style="thin">
        <color theme="1"/>
      </left>
      <right style="thin">
        <color theme="0" tint="-0.249977111117893"/>
      </right>
      <top style="thin">
        <color theme="0" tint="-0.249977111117893"/>
      </top>
      <bottom style="thin">
        <color theme="0" tint="-0.249977111117893"/>
      </bottom>
      <diagonal/>
    </border>
    <border>
      <left style="thin">
        <color theme="0" tint="-0.249977111117893"/>
      </left>
      <right style="thin">
        <color theme="1"/>
      </right>
      <top style="thin">
        <color theme="0" tint="-0.249977111117893"/>
      </top>
      <bottom style="thin">
        <color theme="0" tint="-0.249977111117893"/>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7" fillId="0" borderId="0" applyNumberFormat="0" applyFill="0" applyBorder="0" applyAlignment="0" applyProtection="0"/>
  </cellStyleXfs>
  <cellXfs count="444">
    <xf numFmtId="0" fontId="0" fillId="0" borderId="0" xfId="0"/>
    <xf numFmtId="165" fontId="0" fillId="5" borderId="3" xfId="0" applyNumberFormat="1" applyFill="1" applyBorder="1" applyAlignment="1" applyProtection="1">
      <alignment horizontal="center" vertical="center"/>
      <protection hidden="1"/>
    </xf>
    <xf numFmtId="166" fontId="0" fillId="5" borderId="3" xfId="0" applyNumberFormat="1" applyFill="1" applyBorder="1" applyAlignment="1" applyProtection="1">
      <alignment horizontal="center" vertical="center"/>
      <protection hidden="1"/>
    </xf>
    <xf numFmtId="165" fontId="0" fillId="4" borderId="3" xfId="0" applyNumberFormat="1" applyFill="1" applyBorder="1" applyAlignment="1" applyProtection="1">
      <alignment horizontal="center" vertical="center"/>
      <protection hidden="1"/>
    </xf>
    <xf numFmtId="166" fontId="0" fillId="4" borderId="3" xfId="0" applyNumberFormat="1" applyFill="1" applyBorder="1" applyAlignment="1" applyProtection="1">
      <alignment horizontal="center" vertical="center"/>
      <protection hidden="1"/>
    </xf>
    <xf numFmtId="165" fontId="2" fillId="5" borderId="3" xfId="0" applyNumberFormat="1" applyFont="1" applyFill="1" applyBorder="1" applyAlignment="1" applyProtection="1">
      <alignment horizontal="center" vertical="center"/>
      <protection hidden="1"/>
    </xf>
    <xf numFmtId="0" fontId="0" fillId="0" borderId="0" xfId="0" applyProtection="1">
      <protection hidden="1"/>
    </xf>
    <xf numFmtId="0" fontId="0" fillId="0" borderId="0" xfId="0" applyAlignment="1">
      <alignment vertical="top" wrapText="1"/>
    </xf>
    <xf numFmtId="165" fontId="0" fillId="5" borderId="5" xfId="0" applyNumberFormat="1" applyFill="1" applyBorder="1" applyAlignment="1" applyProtection="1">
      <alignment horizontal="center" vertical="center"/>
      <protection hidden="1"/>
    </xf>
    <xf numFmtId="165" fontId="0" fillId="4" borderId="5" xfId="0" applyNumberFormat="1" applyFill="1" applyBorder="1" applyAlignment="1" applyProtection="1">
      <alignment horizontal="center" vertical="center"/>
      <protection hidden="1"/>
    </xf>
    <xf numFmtId="0" fontId="2" fillId="7" borderId="18" xfId="2" applyFont="1" applyFill="1" applyBorder="1" applyAlignment="1" applyProtection="1">
      <alignment horizontal="center" vertical="center" wrapText="1"/>
      <protection hidden="1"/>
    </xf>
    <xf numFmtId="0" fontId="2" fillId="7" borderId="18" xfId="2" applyFont="1" applyFill="1" applyBorder="1" applyAlignment="1" applyProtection="1">
      <alignment horizontal="center" vertical="center" textRotation="90" wrapText="1"/>
      <protection hidden="1"/>
    </xf>
    <xf numFmtId="0" fontId="2" fillId="9" borderId="18" xfId="2" applyFont="1" applyFill="1" applyBorder="1" applyAlignment="1" applyProtection="1">
      <alignment horizontal="center" vertical="center" textRotation="90" wrapText="1"/>
      <protection hidden="1"/>
    </xf>
    <xf numFmtId="0" fontId="2" fillId="9" borderId="18" xfId="0" applyFont="1" applyFill="1" applyBorder="1" applyAlignment="1" applyProtection="1">
      <alignment horizontal="center" vertical="center" textRotation="90"/>
      <protection locked="0" hidden="1"/>
    </xf>
    <xf numFmtId="0" fontId="2" fillId="7" borderId="19" xfId="2" applyFont="1" applyFill="1" applyBorder="1" applyAlignment="1" applyProtection="1">
      <alignment horizontal="center" vertical="center" wrapText="1"/>
      <protection hidden="1"/>
    </xf>
    <xf numFmtId="0" fontId="2" fillId="7" borderId="17" xfId="2" applyFont="1" applyFill="1" applyBorder="1" applyAlignment="1" applyProtection="1">
      <alignment horizontal="center" vertical="center" textRotation="90" wrapText="1"/>
      <protection hidden="1"/>
    </xf>
    <xf numFmtId="0" fontId="2" fillId="9" borderId="19" xfId="2" applyFont="1" applyFill="1" applyBorder="1" applyAlignment="1" applyProtection="1">
      <alignment horizontal="center" vertical="center" textRotation="90" wrapText="1"/>
      <protection hidden="1"/>
    </xf>
    <xf numFmtId="0" fontId="2" fillId="7" borderId="19" xfId="2" applyFont="1" applyFill="1" applyBorder="1" applyAlignment="1" applyProtection="1">
      <alignment horizontal="center" vertical="center" textRotation="90" wrapText="1"/>
      <protection hidden="1"/>
    </xf>
    <xf numFmtId="0" fontId="2" fillId="9" borderId="17" xfId="0" applyFont="1" applyFill="1" applyBorder="1" applyAlignment="1" applyProtection="1">
      <alignment horizontal="center" vertical="center" textRotation="90"/>
      <protection locked="0" hidden="1"/>
    </xf>
    <xf numFmtId="0" fontId="0" fillId="0" borderId="0" xfId="0" applyProtection="1">
      <protection locked="0" hidden="1"/>
    </xf>
    <xf numFmtId="0" fontId="2" fillId="9" borderId="17" xfId="2" applyFont="1" applyFill="1" applyBorder="1" applyAlignment="1" applyProtection="1">
      <alignment horizontal="center" vertical="center" textRotation="90" wrapText="1"/>
      <protection hidden="1"/>
    </xf>
    <xf numFmtId="165" fontId="10" fillId="7" borderId="13" xfId="0" applyNumberFormat="1" applyFont="1" applyFill="1" applyBorder="1" applyAlignment="1" applyProtection="1">
      <alignment horizontal="center" vertical="center"/>
      <protection hidden="1"/>
    </xf>
    <xf numFmtId="166" fontId="10" fillId="7" borderId="13" xfId="0" applyNumberFormat="1" applyFont="1" applyFill="1" applyBorder="1" applyAlignment="1" applyProtection="1">
      <alignment horizontal="center" vertical="center"/>
      <protection hidden="1"/>
    </xf>
    <xf numFmtId="166" fontId="10" fillId="7" borderId="14" xfId="0" applyNumberFormat="1" applyFont="1" applyFill="1" applyBorder="1" applyAlignment="1" applyProtection="1">
      <alignment horizontal="center" vertical="center"/>
      <protection hidden="1"/>
    </xf>
    <xf numFmtId="166" fontId="10" fillId="7" borderId="12" xfId="0" applyNumberFormat="1" applyFont="1" applyFill="1" applyBorder="1" applyAlignment="1" applyProtection="1">
      <alignment horizontal="center" vertical="center"/>
      <protection hidden="1"/>
    </xf>
    <xf numFmtId="166" fontId="10" fillId="7" borderId="30" xfId="0" applyNumberFormat="1" applyFont="1" applyFill="1" applyBorder="1" applyAlignment="1" applyProtection="1">
      <alignment horizontal="center" vertical="center"/>
      <protection hidden="1"/>
    </xf>
    <xf numFmtId="166" fontId="10" fillId="7" borderId="31" xfId="0" applyNumberFormat="1" applyFont="1" applyFill="1" applyBorder="1" applyAlignment="1" applyProtection="1">
      <alignment horizontal="center" vertical="center"/>
      <protection hidden="1"/>
    </xf>
    <xf numFmtId="165" fontId="10" fillId="7" borderId="31" xfId="0" applyNumberFormat="1" applyFont="1" applyFill="1" applyBorder="1" applyAlignment="1" applyProtection="1">
      <alignment horizontal="center" vertical="center"/>
      <protection hidden="1"/>
    </xf>
    <xf numFmtId="165" fontId="2" fillId="7" borderId="31" xfId="0" applyNumberFormat="1" applyFont="1" applyFill="1" applyBorder="1" applyAlignment="1" applyProtection="1">
      <alignment horizontal="center" vertical="center"/>
      <protection hidden="1"/>
    </xf>
    <xf numFmtId="165" fontId="2" fillId="7" borderId="32" xfId="0" applyNumberFormat="1" applyFont="1" applyFill="1" applyBorder="1" applyAlignment="1" applyProtection="1">
      <alignment horizontal="center" vertical="center"/>
      <protection hidden="1"/>
    </xf>
    <xf numFmtId="0" fontId="2" fillId="8" borderId="53" xfId="0" applyFont="1" applyFill="1" applyBorder="1" applyAlignment="1" applyProtection="1">
      <alignment horizontal="center" vertical="center"/>
      <protection hidden="1"/>
    </xf>
    <xf numFmtId="0" fontId="2" fillId="8" borderId="54" xfId="0" applyFont="1" applyFill="1" applyBorder="1" applyAlignment="1" applyProtection="1">
      <alignment horizontal="center" vertical="center"/>
      <protection hidden="1"/>
    </xf>
    <xf numFmtId="0" fontId="2" fillId="8" borderId="51" xfId="0" applyFont="1" applyFill="1" applyBorder="1" applyAlignment="1" applyProtection="1">
      <alignment horizontal="center" vertical="center"/>
      <protection hidden="1"/>
    </xf>
    <xf numFmtId="0" fontId="2" fillId="8" borderId="71" xfId="0" applyFont="1" applyFill="1" applyBorder="1" applyAlignment="1" applyProtection="1">
      <alignment horizontal="center" vertical="center"/>
      <protection hidden="1"/>
    </xf>
    <xf numFmtId="0" fontId="0" fillId="7" borderId="63" xfId="0" applyFill="1" applyBorder="1" applyAlignment="1" applyProtection="1">
      <alignment horizontal="center" vertical="center"/>
      <protection hidden="1"/>
    </xf>
    <xf numFmtId="0" fontId="0" fillId="7" borderId="37" xfId="0" applyFill="1" applyBorder="1" applyAlignment="1" applyProtection="1">
      <alignment horizontal="center" vertical="center"/>
      <protection hidden="1"/>
    </xf>
    <xf numFmtId="1" fontId="0" fillId="7" borderId="73" xfId="0" applyNumberFormat="1" applyFill="1" applyBorder="1" applyAlignment="1" applyProtection="1">
      <alignment horizontal="center" vertical="center"/>
      <protection hidden="1"/>
    </xf>
    <xf numFmtId="1" fontId="0" fillId="7" borderId="56" xfId="0" applyNumberFormat="1" applyFill="1" applyBorder="1" applyAlignment="1" applyProtection="1">
      <alignment horizontal="center" vertical="center"/>
      <protection hidden="1"/>
    </xf>
    <xf numFmtId="1" fontId="0" fillId="7" borderId="61" xfId="0" applyNumberFormat="1" applyFill="1" applyBorder="1" applyAlignment="1" applyProtection="1">
      <alignment horizontal="center" vertical="center"/>
      <protection hidden="1"/>
    </xf>
    <xf numFmtId="0" fontId="5" fillId="4" borderId="74" xfId="0" applyFont="1" applyFill="1" applyBorder="1" applyProtection="1">
      <protection hidden="1"/>
    </xf>
    <xf numFmtId="165" fontId="0" fillId="4" borderId="75" xfId="0" applyNumberFormat="1" applyFill="1" applyBorder="1" applyAlignment="1" applyProtection="1">
      <alignment horizontal="center" vertical="center"/>
      <protection hidden="1"/>
    </xf>
    <xf numFmtId="166" fontId="0" fillId="4" borderId="75" xfId="0" applyNumberFormat="1" applyFill="1" applyBorder="1" applyAlignment="1" applyProtection="1">
      <alignment horizontal="center" vertical="center"/>
      <protection hidden="1"/>
    </xf>
    <xf numFmtId="165" fontId="0" fillId="4" borderId="76" xfId="0" applyNumberFormat="1" applyFill="1" applyBorder="1" applyAlignment="1" applyProtection="1">
      <alignment horizontal="center" vertical="center"/>
      <protection hidden="1"/>
    </xf>
    <xf numFmtId="165" fontId="0" fillId="4" borderId="77" xfId="0" applyNumberFormat="1" applyFill="1" applyBorder="1" applyAlignment="1" applyProtection="1">
      <alignment horizontal="center" vertical="center"/>
      <protection hidden="1"/>
    </xf>
    <xf numFmtId="0" fontId="2" fillId="5" borderId="57" xfId="0" applyFont="1" applyFill="1" applyBorder="1" applyProtection="1">
      <protection hidden="1"/>
    </xf>
    <xf numFmtId="165" fontId="0" fillId="5" borderId="78" xfId="0" applyNumberFormat="1" applyFill="1" applyBorder="1" applyAlignment="1" applyProtection="1">
      <alignment horizontal="center" vertical="center"/>
      <protection hidden="1"/>
    </xf>
    <xf numFmtId="0" fontId="2" fillId="4" borderId="57" xfId="0" applyFont="1" applyFill="1" applyBorder="1" applyProtection="1">
      <protection hidden="1"/>
    </xf>
    <xf numFmtId="165" fontId="0" fillId="4" borderId="78" xfId="0" applyNumberFormat="1" applyFill="1" applyBorder="1" applyAlignment="1" applyProtection="1">
      <alignment horizontal="center" vertical="center"/>
      <protection hidden="1"/>
    </xf>
    <xf numFmtId="0" fontId="2" fillId="4" borderId="58" xfId="0" applyFont="1" applyFill="1" applyBorder="1" applyProtection="1">
      <protection hidden="1"/>
    </xf>
    <xf numFmtId="165" fontId="0" fillId="4" borderId="59" xfId="0" applyNumberFormat="1" applyFill="1" applyBorder="1" applyAlignment="1" applyProtection="1">
      <alignment horizontal="center" vertical="center"/>
      <protection hidden="1"/>
    </xf>
    <xf numFmtId="166" fontId="0" fillId="4" borderId="59" xfId="0" applyNumberFormat="1" applyFill="1" applyBorder="1" applyAlignment="1" applyProtection="1">
      <alignment horizontal="center" vertical="center"/>
      <protection hidden="1"/>
    </xf>
    <xf numFmtId="165" fontId="0" fillId="4" borderId="68" xfId="0" applyNumberFormat="1" applyFill="1" applyBorder="1" applyAlignment="1" applyProtection="1">
      <alignment horizontal="center" vertical="center"/>
      <protection hidden="1"/>
    </xf>
    <xf numFmtId="165" fontId="0" fillId="4" borderId="79" xfId="0" applyNumberFormat="1" applyFill="1" applyBorder="1" applyAlignment="1" applyProtection="1">
      <alignment horizontal="center" vertical="center"/>
      <protection hidden="1"/>
    </xf>
    <xf numFmtId="0" fontId="2" fillId="9" borderId="19" xfId="0" applyFont="1" applyFill="1" applyBorder="1" applyAlignment="1" applyProtection="1">
      <alignment horizontal="center" vertical="center" textRotation="90"/>
      <protection locked="0" hidden="1"/>
    </xf>
    <xf numFmtId="14" fontId="0" fillId="0" borderId="0" xfId="0" applyNumberFormat="1"/>
    <xf numFmtId="0" fontId="0" fillId="0" borderId="16" xfId="0" applyBorder="1" applyAlignment="1">
      <alignment horizontal="center" vertical="center"/>
    </xf>
    <xf numFmtId="49" fontId="0" fillId="0" borderId="0" xfId="0" applyNumberFormat="1"/>
    <xf numFmtId="2" fontId="0" fillId="0" borderId="0" xfId="0" applyNumberFormat="1"/>
    <xf numFmtId="164" fontId="2" fillId="0" borderId="84" xfId="2" applyNumberFormat="1" applyFont="1" applyFill="1" applyBorder="1" applyAlignment="1" applyProtection="1">
      <alignment horizontal="center" vertical="center" textRotation="90"/>
      <protection hidden="1"/>
    </xf>
    <xf numFmtId="164" fontId="2" fillId="0" borderId="83" xfId="2" applyNumberFormat="1" applyFont="1" applyFill="1" applyBorder="1" applyAlignment="1" applyProtection="1">
      <alignment horizontal="center" vertical="center" textRotation="90"/>
      <protection hidden="1"/>
    </xf>
    <xf numFmtId="164" fontId="2" fillId="0" borderId="96" xfId="2" applyNumberFormat="1" applyFont="1" applyFill="1" applyBorder="1" applyAlignment="1" applyProtection="1">
      <alignment horizontal="center" vertical="center" textRotation="90"/>
      <protection hidden="1"/>
    </xf>
    <xf numFmtId="0" fontId="2" fillId="0" borderId="18" xfId="2" applyFont="1" applyFill="1" applyBorder="1" applyAlignment="1" applyProtection="1">
      <alignment horizontal="center" vertical="center"/>
      <protection hidden="1"/>
    </xf>
    <xf numFmtId="0" fontId="2" fillId="0" borderId="18" xfId="2" applyFont="1" applyFill="1" applyBorder="1" applyAlignment="1" applyProtection="1">
      <alignment horizontal="center" vertical="center" wrapText="1"/>
      <protection hidden="1"/>
    </xf>
    <xf numFmtId="49" fontId="2" fillId="0" borderId="18" xfId="2" applyNumberFormat="1" applyFont="1" applyFill="1" applyBorder="1" applyAlignment="1" applyProtection="1">
      <alignment horizontal="center" vertical="center" wrapText="1"/>
      <protection hidden="1"/>
    </xf>
    <xf numFmtId="165" fontId="0" fillId="10" borderId="13" xfId="0" applyNumberFormat="1" applyFill="1" applyBorder="1"/>
    <xf numFmtId="165" fontId="0" fillId="10" borderId="22" xfId="0" applyNumberFormat="1" applyFill="1" applyBorder="1"/>
    <xf numFmtId="165" fontId="0" fillId="10" borderId="89" xfId="0" applyNumberFormat="1" applyFill="1" applyBorder="1"/>
    <xf numFmtId="165" fontId="0" fillId="10" borderId="90" xfId="0" applyNumberFormat="1" applyFill="1" applyBorder="1"/>
    <xf numFmtId="166" fontId="0" fillId="10" borderId="12" xfId="0" applyNumberFormat="1" applyFill="1" applyBorder="1" applyAlignment="1">
      <alignment horizontal="center" vertical="center"/>
    </xf>
    <xf numFmtId="166" fontId="0" fillId="10" borderId="13" xfId="0" applyNumberFormat="1" applyFill="1" applyBorder="1" applyAlignment="1">
      <alignment horizontal="center" vertical="center"/>
    </xf>
    <xf numFmtId="166" fontId="0" fillId="10" borderId="14" xfId="0" applyNumberFormat="1" applyFill="1" applyBorder="1" applyAlignment="1">
      <alignment horizontal="center" vertical="center"/>
    </xf>
    <xf numFmtId="165" fontId="0" fillId="10" borderId="10" xfId="0" applyNumberFormat="1" applyFill="1" applyBorder="1"/>
    <xf numFmtId="165" fontId="0" fillId="10" borderId="21" xfId="0" applyNumberFormat="1" applyFill="1" applyBorder="1"/>
    <xf numFmtId="165" fontId="0" fillId="10" borderId="94" xfId="0" applyNumberFormat="1" applyFill="1" applyBorder="1"/>
    <xf numFmtId="165" fontId="0" fillId="10" borderId="87" xfId="0" applyNumberFormat="1" applyFill="1" applyBorder="1"/>
    <xf numFmtId="166" fontId="0" fillId="10" borderId="15" xfId="0" applyNumberFormat="1" applyFill="1" applyBorder="1" applyAlignment="1">
      <alignment horizontal="center" vertical="center"/>
    </xf>
    <xf numFmtId="166" fontId="0" fillId="10" borderId="10" xfId="0" applyNumberFormat="1" applyFill="1" applyBorder="1" applyAlignment="1">
      <alignment horizontal="center" vertical="center"/>
    </xf>
    <xf numFmtId="166" fontId="0" fillId="10" borderId="16" xfId="0" applyNumberFormat="1" applyFill="1" applyBorder="1" applyAlignment="1">
      <alignment horizontal="center" vertical="center"/>
    </xf>
    <xf numFmtId="165" fontId="0" fillId="10" borderId="18" xfId="0" applyNumberFormat="1" applyFill="1" applyBorder="1"/>
    <xf numFmtId="165" fontId="0" fillId="10" borderId="20" xfId="0" applyNumberFormat="1" applyFill="1" applyBorder="1"/>
    <xf numFmtId="165" fontId="0" fillId="10" borderId="97" xfId="0" applyNumberFormat="1" applyFill="1" applyBorder="1"/>
    <xf numFmtId="165" fontId="0" fillId="10" borderId="98" xfId="0" applyNumberFormat="1" applyFill="1" applyBorder="1"/>
    <xf numFmtId="166" fontId="0" fillId="10" borderId="17" xfId="0" applyNumberFormat="1" applyFill="1" applyBorder="1" applyAlignment="1">
      <alignment horizontal="center" vertical="center"/>
    </xf>
    <xf numFmtId="166" fontId="0" fillId="10" borderId="18" xfId="0" applyNumberFormat="1" applyFill="1" applyBorder="1" applyAlignment="1">
      <alignment horizontal="center" vertical="center"/>
    </xf>
    <xf numFmtId="166" fontId="0" fillId="10" borderId="19" xfId="0" applyNumberFormat="1" applyFill="1" applyBorder="1" applyAlignment="1">
      <alignment horizontal="center" vertical="center"/>
    </xf>
    <xf numFmtId="166" fontId="0" fillId="0" borderId="12" xfId="0" applyNumberFormat="1" applyBorder="1" applyAlignment="1">
      <alignment horizontal="center" vertical="center"/>
    </xf>
    <xf numFmtId="166" fontId="0" fillId="0" borderId="13" xfId="0" applyNumberFormat="1" applyBorder="1" applyAlignment="1">
      <alignment horizontal="center" vertical="center"/>
    </xf>
    <xf numFmtId="166" fontId="0" fillId="0" borderId="14" xfId="0" applyNumberFormat="1" applyBorder="1" applyAlignment="1">
      <alignment horizontal="center" vertical="center"/>
    </xf>
    <xf numFmtId="0" fontId="0" fillId="0" borderId="37" xfId="0" applyBorder="1"/>
    <xf numFmtId="166" fontId="0" fillId="0" borderId="15" xfId="0" applyNumberFormat="1" applyBorder="1" applyAlignment="1">
      <alignment horizontal="center" vertical="center"/>
    </xf>
    <xf numFmtId="166" fontId="0" fillId="0" borderId="10" xfId="0" applyNumberFormat="1" applyBorder="1" applyAlignment="1">
      <alignment horizontal="center" vertical="center"/>
    </xf>
    <xf numFmtId="166" fontId="0" fillId="0" borderId="16" xfId="0" applyNumberFormat="1" applyBorder="1" applyAlignment="1">
      <alignment horizontal="center" vertical="center"/>
    </xf>
    <xf numFmtId="0" fontId="0" fillId="0" borderId="39" xfId="0" applyBorder="1"/>
    <xf numFmtId="0" fontId="0" fillId="0" borderId="40" xfId="0" applyBorder="1"/>
    <xf numFmtId="0" fontId="0" fillId="0" borderId="19" xfId="0" applyBorder="1" applyAlignment="1">
      <alignment horizontal="center" vertical="center"/>
    </xf>
    <xf numFmtId="164" fontId="0" fillId="0" borderId="17" xfId="0" applyNumberFormat="1" applyBorder="1" applyAlignment="1">
      <alignment horizontal="center" vertical="center"/>
    </xf>
    <xf numFmtId="164" fontId="0" fillId="0" borderId="18" xfId="0" applyNumberFormat="1" applyBorder="1" applyAlignment="1">
      <alignment horizontal="center" vertical="center"/>
    </xf>
    <xf numFmtId="164" fontId="0" fillId="0" borderId="19" xfId="0" applyNumberFormat="1" applyBorder="1" applyAlignment="1">
      <alignment horizontal="center" vertical="center"/>
    </xf>
    <xf numFmtId="166" fontId="0" fillId="10" borderId="80" xfId="0" applyNumberFormat="1" applyFill="1" applyBorder="1" applyAlignment="1">
      <alignment horizontal="center" vertical="center"/>
    </xf>
    <xf numFmtId="166" fontId="0" fillId="10" borderId="90" xfId="0" applyNumberFormat="1" applyFill="1" applyBorder="1" applyAlignment="1">
      <alignment horizontal="center" vertical="center"/>
    </xf>
    <xf numFmtId="165" fontId="0" fillId="10" borderId="100" xfId="0" applyNumberFormat="1" applyFill="1" applyBorder="1"/>
    <xf numFmtId="165" fontId="0" fillId="10" borderId="93" xfId="0" applyNumberFormat="1" applyFill="1" applyBorder="1"/>
    <xf numFmtId="166" fontId="0" fillId="10" borderId="81" xfId="0" applyNumberFormat="1" applyFill="1" applyBorder="1" applyAlignment="1">
      <alignment horizontal="center" vertical="center"/>
    </xf>
    <xf numFmtId="166" fontId="0" fillId="10" borderId="87" xfId="0" applyNumberFormat="1" applyFill="1" applyBorder="1" applyAlignment="1">
      <alignment horizontal="center" vertical="center"/>
    </xf>
    <xf numFmtId="165" fontId="0" fillId="10" borderId="39" xfId="0" applyNumberFormat="1" applyFill="1" applyBorder="1"/>
    <xf numFmtId="165" fontId="0" fillId="10" borderId="40" xfId="0" applyNumberFormat="1" applyFill="1" applyBorder="1"/>
    <xf numFmtId="166" fontId="0" fillId="10" borderId="82" xfId="0" applyNumberFormat="1" applyFill="1" applyBorder="1" applyAlignment="1">
      <alignment horizontal="center" vertical="center"/>
    </xf>
    <xf numFmtId="166" fontId="0" fillId="10" borderId="98" xfId="0" applyNumberFormat="1" applyFill="1" applyBorder="1" applyAlignment="1">
      <alignment horizontal="center" vertical="center"/>
    </xf>
    <xf numFmtId="164" fontId="0" fillId="0" borderId="0" xfId="0" applyNumberFormat="1"/>
    <xf numFmtId="0" fontId="2" fillId="7" borderId="17" xfId="0" applyFont="1" applyFill="1" applyBorder="1" applyAlignment="1" applyProtection="1">
      <alignment horizontal="center" vertical="center" textRotation="90"/>
      <protection hidden="1"/>
    </xf>
    <xf numFmtId="0" fontId="2" fillId="7" borderId="18" xfId="0" applyFont="1" applyFill="1" applyBorder="1" applyAlignment="1" applyProtection="1">
      <alignment horizontal="center" vertical="center" textRotation="90"/>
      <protection hidden="1"/>
    </xf>
    <xf numFmtId="0" fontId="2" fillId="7" borderId="19" xfId="0" applyFont="1" applyFill="1" applyBorder="1" applyAlignment="1" applyProtection="1">
      <alignment horizontal="center" vertical="center" textRotation="90"/>
      <protection hidden="1"/>
    </xf>
    <xf numFmtId="14" fontId="1" fillId="0" borderId="0" xfId="1" applyNumberFormat="1" applyFont="1" applyFill="1" applyBorder="1" applyAlignment="1" applyProtection="1">
      <alignment vertical="center"/>
      <protection hidden="1"/>
    </xf>
    <xf numFmtId="0" fontId="1" fillId="0" borderId="0" xfId="1" applyFont="1" applyFill="1" applyBorder="1" applyAlignment="1" applyProtection="1">
      <alignment vertical="center"/>
      <protection hidden="1"/>
    </xf>
    <xf numFmtId="164" fontId="1" fillId="0" borderId="0" xfId="1" applyNumberFormat="1" applyFont="1" applyFill="1" applyBorder="1" applyAlignment="1" applyProtection="1">
      <alignment vertical="center"/>
      <protection hidden="1"/>
    </xf>
    <xf numFmtId="164" fontId="1" fillId="0" borderId="0" xfId="2" applyNumberFormat="1" applyFill="1" applyBorder="1" applyAlignment="1" applyProtection="1">
      <alignment vertical="center"/>
      <protection hidden="1"/>
    </xf>
    <xf numFmtId="164" fontId="1" fillId="0" borderId="0" xfId="2" applyNumberFormat="1" applyFill="1" applyBorder="1" applyAlignment="1" applyProtection="1">
      <alignment vertical="center" textRotation="90" wrapText="1"/>
      <protection hidden="1"/>
    </xf>
    <xf numFmtId="164" fontId="1" fillId="0" borderId="0" xfId="2" applyNumberFormat="1" applyFill="1" applyBorder="1" applyAlignment="1" applyProtection="1">
      <alignment vertical="center" textRotation="90"/>
      <protection hidden="1"/>
    </xf>
    <xf numFmtId="0" fontId="1" fillId="0" borderId="0" xfId="2" applyFill="1" applyBorder="1" applyAlignment="1" applyProtection="1">
      <alignment vertical="center"/>
      <protection hidden="1"/>
    </xf>
    <xf numFmtId="0" fontId="1" fillId="0" borderId="0" xfId="2" applyFill="1" applyBorder="1" applyAlignment="1" applyProtection="1">
      <alignment vertical="center" wrapText="1"/>
      <protection hidden="1"/>
    </xf>
    <xf numFmtId="49" fontId="1" fillId="0" borderId="0" xfId="2" applyNumberFormat="1" applyFill="1" applyBorder="1" applyAlignment="1" applyProtection="1">
      <alignment vertical="center" wrapText="1"/>
      <protection hidden="1"/>
    </xf>
    <xf numFmtId="14" fontId="0" fillId="0" borderId="0" xfId="0" applyNumberFormat="1" applyAlignment="1">
      <alignment vertical="center"/>
    </xf>
    <xf numFmtId="49" fontId="0" fillId="0" borderId="0" xfId="0" applyNumberFormat="1" applyAlignment="1">
      <alignment vertical="center"/>
    </xf>
    <xf numFmtId="165" fontId="0" fillId="0" borderId="0" xfId="0" applyNumberFormat="1" applyAlignment="1">
      <alignment vertical="center"/>
    </xf>
    <xf numFmtId="166" fontId="0" fillId="0" borderId="0" xfId="0" applyNumberFormat="1" applyAlignment="1">
      <alignment vertical="center"/>
    </xf>
    <xf numFmtId="0" fontId="0" fillId="0" borderId="0" xfId="0" applyAlignment="1">
      <alignment vertical="center"/>
    </xf>
    <xf numFmtId="164" fontId="0" fillId="0" borderId="0" xfId="0" applyNumberFormat="1" applyAlignment="1">
      <alignment vertical="center"/>
    </xf>
    <xf numFmtId="164" fontId="2" fillId="0" borderId="17" xfId="2" applyNumberFormat="1" applyFont="1" applyFill="1" applyBorder="1" applyAlignment="1" applyProtection="1">
      <alignment horizontal="center" vertical="center" textRotation="90"/>
      <protection hidden="1"/>
    </xf>
    <xf numFmtId="164" fontId="2" fillId="0" borderId="18" xfId="2" applyNumberFormat="1" applyFont="1" applyFill="1" applyBorder="1" applyAlignment="1" applyProtection="1">
      <alignment horizontal="center" vertical="center" textRotation="90"/>
      <protection hidden="1"/>
    </xf>
    <xf numFmtId="164" fontId="2" fillId="0" borderId="19" xfId="2" applyNumberFormat="1" applyFont="1" applyFill="1" applyBorder="1" applyAlignment="1" applyProtection="1">
      <alignment horizontal="center" vertical="center" textRotation="90"/>
      <protection hidden="1"/>
    </xf>
    <xf numFmtId="0" fontId="0" fillId="0" borderId="0" xfId="0" applyAlignment="1" applyProtection="1">
      <alignment horizontal="center" vertical="center"/>
      <protection locked="0" hidden="1"/>
    </xf>
    <xf numFmtId="0" fontId="0" fillId="0" borderId="1" xfId="0" applyBorder="1" applyAlignment="1" applyProtection="1">
      <alignment horizontal="center" vertical="center"/>
      <protection locked="0" hidden="1"/>
    </xf>
    <xf numFmtId="0" fontId="0" fillId="0" borderId="2" xfId="0" applyBorder="1" applyAlignment="1" applyProtection="1">
      <alignment horizontal="center" vertical="center"/>
      <protection locked="0" hidden="1"/>
    </xf>
    <xf numFmtId="0" fontId="0" fillId="0" borderId="11" xfId="0" applyBorder="1" applyAlignment="1" applyProtection="1">
      <alignment horizontal="center" vertical="center"/>
      <protection locked="0" hidden="1"/>
    </xf>
    <xf numFmtId="14" fontId="0" fillId="0" borderId="108" xfId="0" applyNumberFormat="1" applyBorder="1"/>
    <xf numFmtId="49" fontId="0" fillId="0" borderId="107" xfId="0" applyNumberFormat="1" applyBorder="1"/>
    <xf numFmtId="0" fontId="0" fillId="0" borderId="107" xfId="0" applyBorder="1"/>
    <xf numFmtId="0" fontId="0" fillId="0" borderId="109" xfId="0" applyBorder="1"/>
    <xf numFmtId="0" fontId="0" fillId="0" borderId="108" xfId="0" applyBorder="1"/>
    <xf numFmtId="0" fontId="2" fillId="0" borderId="0" xfId="2" applyFont="1" applyFill="1" applyBorder="1" applyAlignment="1" applyProtection="1">
      <alignment horizontal="center" vertical="center" wrapText="1"/>
      <protection hidden="1"/>
    </xf>
    <xf numFmtId="0" fontId="2" fillId="0" borderId="0" xfId="2" applyFont="1" applyFill="1" applyBorder="1" applyAlignment="1" applyProtection="1">
      <alignment horizontal="center" vertical="center" textRotation="90" wrapText="1"/>
      <protection hidden="1"/>
    </xf>
    <xf numFmtId="0" fontId="2" fillId="0" borderId="0" xfId="0" applyFont="1" applyAlignment="1" applyProtection="1">
      <alignment horizontal="center" vertical="center" textRotation="90"/>
      <protection locked="0" hidden="1"/>
    </xf>
    <xf numFmtId="0" fontId="2" fillId="0" borderId="0" xfId="2" applyFont="1" applyFill="1" applyBorder="1" applyAlignment="1" applyProtection="1">
      <alignment vertical="center" textRotation="90" wrapText="1"/>
      <protection hidden="1"/>
    </xf>
    <xf numFmtId="0" fontId="2" fillId="0" borderId="0" xfId="1" applyFont="1" applyFill="1" applyBorder="1" applyAlignment="1" applyProtection="1">
      <alignment vertical="center" wrapText="1"/>
      <protection hidden="1"/>
    </xf>
    <xf numFmtId="0" fontId="2" fillId="0" borderId="0" xfId="0" applyFont="1" applyAlignment="1" applyProtection="1">
      <alignment vertical="center" wrapText="1"/>
      <protection locked="0" hidden="1"/>
    </xf>
    <xf numFmtId="0" fontId="2" fillId="0" borderId="0" xfId="2" applyFont="1" applyFill="1" applyBorder="1" applyAlignment="1" applyProtection="1">
      <alignment vertical="center" wrapText="1"/>
      <protection hidden="1"/>
    </xf>
    <xf numFmtId="1" fontId="0" fillId="0" borderId="107" xfId="0" applyNumberFormat="1" applyBorder="1"/>
    <xf numFmtId="1" fontId="0" fillId="0" borderId="109" xfId="0" applyNumberFormat="1" applyBorder="1"/>
    <xf numFmtId="0" fontId="0" fillId="0" borderId="25" xfId="0" applyBorder="1" applyAlignment="1" applyProtection="1">
      <alignment horizontal="center" vertical="center"/>
      <protection locked="0"/>
    </xf>
    <xf numFmtId="0" fontId="0" fillId="4" borderId="26" xfId="0" applyFill="1" applyBorder="1" applyAlignment="1" applyProtection="1">
      <alignment horizontal="center" vertical="center"/>
      <protection locked="0"/>
    </xf>
    <xf numFmtId="1" fontId="9" fillId="8" borderId="90" xfId="0" applyNumberFormat="1" applyFont="1" applyFill="1" applyBorder="1" applyAlignment="1" applyProtection="1">
      <alignment horizontal="left" vertical="center"/>
      <protection hidden="1"/>
    </xf>
    <xf numFmtId="0" fontId="0" fillId="0" borderId="0" xfId="0" applyAlignment="1">
      <alignment vertical="center" wrapText="1"/>
    </xf>
    <xf numFmtId="0" fontId="2" fillId="0" borderId="110" xfId="0" applyFont="1" applyBorder="1"/>
    <xf numFmtId="0" fontId="0" fillId="0" borderId="111" xfId="0" applyBorder="1"/>
    <xf numFmtId="0" fontId="0" fillId="0" borderId="112" xfId="0" applyBorder="1"/>
    <xf numFmtId="0" fontId="2" fillId="0" borderId="113" xfId="0" applyFont="1" applyBorder="1"/>
    <xf numFmtId="0" fontId="2" fillId="0" borderId="115" xfId="0" applyFont="1" applyBorder="1"/>
    <xf numFmtId="0" fontId="0" fillId="0" borderId="116" xfId="0" applyBorder="1"/>
    <xf numFmtId="0" fontId="2" fillId="0" borderId="110" xfId="0" applyFont="1" applyBorder="1" applyAlignment="1">
      <alignment horizontal="left"/>
    </xf>
    <xf numFmtId="0" fontId="0" fillId="0" borderId="113" xfId="0" applyBorder="1"/>
    <xf numFmtId="0" fontId="0" fillId="0" borderId="114" xfId="0" applyBorder="1"/>
    <xf numFmtId="0" fontId="0" fillId="0" borderId="114" xfId="0" applyBorder="1" applyAlignment="1">
      <alignment vertical="top" wrapText="1"/>
    </xf>
    <xf numFmtId="0" fontId="0" fillId="0" borderId="110" xfId="0" applyBorder="1"/>
    <xf numFmtId="164" fontId="0" fillId="0" borderId="108" xfId="0" applyNumberFormat="1" applyBorder="1"/>
    <xf numFmtId="164" fontId="0" fillId="0" borderId="107" xfId="0" applyNumberFormat="1" applyBorder="1"/>
    <xf numFmtId="164" fontId="0" fillId="0" borderId="109" xfId="0" applyNumberFormat="1" applyBorder="1"/>
    <xf numFmtId="168" fontId="0" fillId="0" borderId="25" xfId="0" applyNumberFormat="1" applyBorder="1" applyAlignment="1" applyProtection="1">
      <alignment horizontal="center" vertical="center"/>
      <protection locked="0" hidden="1"/>
    </xf>
    <xf numFmtId="168" fontId="0" fillId="4" borderId="4" xfId="0" applyNumberFormat="1" applyFill="1" applyBorder="1" applyAlignment="1" applyProtection="1">
      <alignment horizontal="center" vertical="center"/>
      <protection locked="0" hidden="1"/>
    </xf>
    <xf numFmtId="168" fontId="0" fillId="0" borderId="4" xfId="0" applyNumberFormat="1" applyBorder="1" applyAlignment="1" applyProtection="1">
      <alignment horizontal="center" vertical="center"/>
      <protection locked="0" hidden="1"/>
    </xf>
    <xf numFmtId="168" fontId="0" fillId="0" borderId="60" xfId="0" applyNumberFormat="1" applyBorder="1" applyAlignment="1" applyProtection="1">
      <alignment horizontal="center" vertical="center"/>
      <protection locked="0" hidden="1"/>
    </xf>
    <xf numFmtId="0" fontId="0" fillId="10" borderId="13" xfId="0" applyFill="1" applyBorder="1"/>
    <xf numFmtId="0" fontId="0" fillId="10" borderId="22" xfId="0" applyFill="1" applyBorder="1"/>
    <xf numFmtId="0" fontId="0" fillId="10" borderId="89" xfId="0" applyFill="1" applyBorder="1"/>
    <xf numFmtId="0" fontId="0" fillId="10" borderId="10" xfId="0" applyFill="1" applyBorder="1"/>
    <xf numFmtId="0" fontId="0" fillId="10" borderId="21" xfId="0" applyFill="1" applyBorder="1"/>
    <xf numFmtId="0" fontId="0" fillId="10" borderId="92" xfId="0" applyFill="1" applyBorder="1"/>
    <xf numFmtId="0" fontId="0" fillId="10" borderId="100" xfId="0" applyFill="1" applyBorder="1"/>
    <xf numFmtId="0" fontId="0" fillId="10" borderId="18" xfId="0" applyFill="1" applyBorder="1"/>
    <xf numFmtId="0" fontId="0" fillId="10" borderId="20" xfId="0" applyFill="1" applyBorder="1"/>
    <xf numFmtId="0" fontId="0" fillId="10" borderId="106" xfId="0" applyFill="1" applyBorder="1"/>
    <xf numFmtId="0" fontId="0" fillId="10" borderId="39" xfId="0" applyFill="1" applyBorder="1"/>
    <xf numFmtId="168" fontId="0" fillId="10" borderId="12" xfId="0" applyNumberFormat="1" applyFill="1" applyBorder="1"/>
    <xf numFmtId="168" fontId="0" fillId="10" borderId="15" xfId="0" applyNumberFormat="1" applyFill="1" applyBorder="1"/>
    <xf numFmtId="168" fontId="0" fillId="10" borderId="17" xfId="0" applyNumberFormat="1" applyFill="1" applyBorder="1"/>
    <xf numFmtId="166" fontId="0" fillId="0" borderId="80" xfId="0" applyNumberFormat="1" applyBorder="1" applyAlignment="1">
      <alignment horizontal="center" vertical="center"/>
    </xf>
    <xf numFmtId="166" fontId="0" fillId="0" borderId="81" xfId="0" applyNumberFormat="1" applyBorder="1" applyAlignment="1">
      <alignment horizontal="center" vertical="center"/>
    </xf>
    <xf numFmtId="164" fontId="0" fillId="0" borderId="82" xfId="0" applyNumberFormat="1" applyBorder="1" applyAlignment="1">
      <alignment horizontal="center" vertical="center"/>
    </xf>
    <xf numFmtId="14" fontId="0" fillId="0" borderId="118" xfId="0" applyNumberFormat="1" applyBorder="1"/>
    <xf numFmtId="14" fontId="13" fillId="0" borderId="118" xfId="0" applyNumberFormat="1" applyFont="1" applyBorder="1" applyAlignment="1">
      <alignment vertical="center"/>
    </xf>
    <xf numFmtId="49" fontId="0" fillId="0" borderId="3" xfId="0" applyNumberFormat="1" applyBorder="1"/>
    <xf numFmtId="49" fontId="14" fillId="0" borderId="3" xfId="0" applyNumberFormat="1" applyFont="1" applyBorder="1"/>
    <xf numFmtId="49" fontId="0" fillId="0" borderId="3" xfId="0" applyNumberFormat="1" applyBorder="1" applyProtection="1">
      <protection locked="0" hidden="1"/>
    </xf>
    <xf numFmtId="49" fontId="0" fillId="0" borderId="3" xfId="0" applyNumberFormat="1" applyBorder="1" applyAlignment="1" applyProtection="1">
      <alignment horizontal="left" vertical="center"/>
      <protection locked="0" hidden="1"/>
    </xf>
    <xf numFmtId="49" fontId="0" fillId="0" borderId="119" xfId="0" applyNumberFormat="1" applyBorder="1"/>
    <xf numFmtId="49" fontId="0" fillId="0" borderId="119" xfId="0" applyNumberFormat="1" applyBorder="1" applyProtection="1">
      <protection locked="0" hidden="1"/>
    </xf>
    <xf numFmtId="49" fontId="14" fillId="0" borderId="119" xfId="0" applyNumberFormat="1" applyFont="1" applyBorder="1"/>
    <xf numFmtId="164" fontId="0" fillId="0" borderId="118" xfId="0" applyNumberFormat="1" applyBorder="1"/>
    <xf numFmtId="164" fontId="0" fillId="0" borderId="118" xfId="0" applyNumberFormat="1" applyBorder="1" applyProtection="1">
      <protection locked="0" hidden="1"/>
    </xf>
    <xf numFmtId="164" fontId="14" fillId="0" borderId="118" xfId="0" applyNumberFormat="1" applyFont="1" applyBorder="1"/>
    <xf numFmtId="164" fontId="0" fillId="0" borderId="3" xfId="0" applyNumberFormat="1" applyBorder="1" applyAlignment="1" applyProtection="1">
      <alignment horizontal="center" vertical="center"/>
      <protection locked="0" hidden="1"/>
    </xf>
    <xf numFmtId="164" fontId="0" fillId="0" borderId="3" xfId="0" applyNumberFormat="1" applyBorder="1"/>
    <xf numFmtId="164" fontId="0" fillId="0" borderId="3" xfId="0" applyNumberFormat="1" applyBorder="1" applyProtection="1">
      <protection locked="0" hidden="1"/>
    </xf>
    <xf numFmtId="164" fontId="14" fillId="0" borderId="3" xfId="0" applyNumberFormat="1" applyFont="1" applyBorder="1"/>
    <xf numFmtId="164" fontId="0" fillId="0" borderId="3" xfId="0" applyNumberFormat="1" applyBorder="1" applyAlignment="1">
      <alignment horizontal="center" vertical="center"/>
    </xf>
    <xf numFmtId="164" fontId="14" fillId="0" borderId="3" xfId="0" applyNumberFormat="1" applyFont="1" applyBorder="1" applyAlignment="1">
      <alignment horizontal="center" vertical="center"/>
    </xf>
    <xf numFmtId="164" fontId="0" fillId="0" borderId="119" xfId="0" applyNumberFormat="1" applyBorder="1" applyAlignment="1" applyProtection="1">
      <alignment horizontal="center" vertical="center"/>
      <protection locked="0" hidden="1"/>
    </xf>
    <xf numFmtId="164" fontId="0" fillId="0" borderId="118" xfId="0" applyNumberFormat="1" applyBorder="1" applyAlignment="1" applyProtection="1">
      <alignment horizontal="center" vertical="center"/>
      <protection locked="0" hidden="1"/>
    </xf>
    <xf numFmtId="166" fontId="0" fillId="0" borderId="118" xfId="0" applyNumberFormat="1" applyBorder="1" applyAlignment="1" applyProtection="1">
      <alignment horizontal="center" vertical="center"/>
      <protection locked="0" hidden="1"/>
    </xf>
    <xf numFmtId="166" fontId="0" fillId="0" borderId="3" xfId="0" applyNumberFormat="1" applyBorder="1" applyAlignment="1" applyProtection="1">
      <alignment horizontal="center" vertical="center"/>
      <protection locked="0" hidden="1"/>
    </xf>
    <xf numFmtId="1" fontId="0" fillId="0" borderId="3" xfId="0" applyNumberFormat="1" applyBorder="1" applyAlignment="1" applyProtection="1">
      <alignment horizontal="center" vertical="center"/>
      <protection locked="0" hidden="1"/>
    </xf>
    <xf numFmtId="1" fontId="0" fillId="0" borderId="119" xfId="0" applyNumberFormat="1" applyBorder="1" applyAlignment="1" applyProtection="1">
      <alignment horizontal="center" vertical="center"/>
      <protection locked="0" hidden="1"/>
    </xf>
    <xf numFmtId="14" fontId="13" fillId="0" borderId="108" xfId="0" applyNumberFormat="1" applyFont="1" applyBorder="1" applyAlignment="1">
      <alignment vertical="center"/>
    </xf>
    <xf numFmtId="49" fontId="14" fillId="0" borderId="107" xfId="0" applyNumberFormat="1" applyFont="1" applyBorder="1"/>
    <xf numFmtId="49" fontId="0" fillId="0" borderId="107" xfId="0" applyNumberFormat="1" applyBorder="1" applyAlignment="1" applyProtection="1">
      <alignment horizontal="left" vertical="center"/>
      <protection locked="0" hidden="1"/>
    </xf>
    <xf numFmtId="49" fontId="14" fillId="0" borderId="109" xfId="0" applyNumberFormat="1" applyFont="1" applyBorder="1"/>
    <xf numFmtId="164" fontId="14" fillId="0" borderId="108" xfId="0" applyNumberFormat="1" applyFont="1" applyBorder="1"/>
    <xf numFmtId="164" fontId="0" fillId="0" borderId="107" xfId="0" applyNumberFormat="1" applyBorder="1" applyAlignment="1" applyProtection="1">
      <alignment horizontal="center" vertical="center"/>
      <protection locked="0" hidden="1"/>
    </xf>
    <xf numFmtId="164" fontId="14" fillId="0" borderId="107" xfId="0" applyNumberFormat="1" applyFont="1" applyBorder="1"/>
    <xf numFmtId="164" fontId="14" fillId="0" borderId="107" xfId="0" applyNumberFormat="1" applyFont="1" applyBorder="1" applyAlignment="1">
      <alignment horizontal="center" vertical="center"/>
    </xf>
    <xf numFmtId="164" fontId="0" fillId="0" borderId="109" xfId="0" applyNumberFormat="1" applyBorder="1" applyAlignment="1" applyProtection="1">
      <alignment horizontal="center" vertical="center"/>
      <protection locked="0" hidden="1"/>
    </xf>
    <xf numFmtId="164" fontId="0" fillId="0" borderId="108" xfId="0" applyNumberFormat="1" applyBorder="1" applyAlignment="1" applyProtection="1">
      <alignment horizontal="center" vertical="center"/>
      <protection locked="0" hidden="1"/>
    </xf>
    <xf numFmtId="166" fontId="0" fillId="0" borderId="108" xfId="0" applyNumberFormat="1" applyBorder="1" applyAlignment="1" applyProtection="1">
      <alignment horizontal="center" vertical="center"/>
      <protection locked="0" hidden="1"/>
    </xf>
    <xf numFmtId="166" fontId="0" fillId="0" borderId="107" xfId="0" applyNumberFormat="1" applyBorder="1" applyAlignment="1" applyProtection="1">
      <alignment horizontal="center" vertical="center"/>
      <protection locked="0" hidden="1"/>
    </xf>
    <xf numFmtId="1" fontId="0" fillId="0" borderId="107" xfId="0" applyNumberFormat="1" applyBorder="1" applyAlignment="1" applyProtection="1">
      <alignment horizontal="center" vertical="center"/>
      <protection locked="0" hidden="1"/>
    </xf>
    <xf numFmtId="1" fontId="0" fillId="0" borderId="109" xfId="0" applyNumberFormat="1" applyBorder="1" applyAlignment="1" applyProtection="1">
      <alignment horizontal="center" vertical="center"/>
      <protection locked="0" hidden="1"/>
    </xf>
    <xf numFmtId="164" fontId="14" fillId="0" borderId="107" xfId="0" applyNumberFormat="1" applyFont="1" applyBorder="1" applyAlignment="1" applyProtection="1">
      <alignment horizontal="center" vertical="center"/>
      <protection locked="0" hidden="1"/>
    </xf>
    <xf numFmtId="164" fontId="14" fillId="0" borderId="109" xfId="0" applyNumberFormat="1" applyFont="1" applyBorder="1" applyAlignment="1" applyProtection="1">
      <alignment horizontal="center" vertical="center"/>
      <protection locked="0" hidden="1"/>
    </xf>
    <xf numFmtId="49" fontId="0" fillId="0" borderId="107" xfId="0" applyNumberFormat="1" applyBorder="1" applyProtection="1">
      <protection locked="0" hidden="1"/>
    </xf>
    <xf numFmtId="49" fontId="0" fillId="0" borderId="109" xfId="0" applyNumberFormat="1" applyBorder="1" applyProtection="1">
      <protection locked="0" hidden="1"/>
    </xf>
    <xf numFmtId="164" fontId="0" fillId="0" borderId="108" xfId="0" applyNumberFormat="1" applyBorder="1" applyAlignment="1">
      <alignment horizontal="center" vertical="center"/>
    </xf>
    <xf numFmtId="164" fontId="0" fillId="0" borderId="107" xfId="0" applyNumberFormat="1" applyBorder="1" applyAlignment="1">
      <alignment horizontal="center" vertical="center"/>
    </xf>
    <xf numFmtId="14" fontId="2" fillId="0" borderId="108" xfId="0" applyNumberFormat="1" applyFont="1" applyBorder="1"/>
    <xf numFmtId="49" fontId="0" fillId="0" borderId="109" xfId="0" applyNumberFormat="1" applyBorder="1" applyAlignment="1" applyProtection="1">
      <alignment horizontal="left" vertical="center"/>
      <protection locked="0" hidden="1"/>
    </xf>
    <xf numFmtId="14" fontId="2" fillId="0" borderId="108" xfId="0" applyNumberFormat="1" applyFont="1" applyBorder="1" applyAlignment="1" applyProtection="1">
      <alignment horizontal="center" vertical="center"/>
      <protection locked="0" hidden="1"/>
    </xf>
    <xf numFmtId="164" fontId="0" fillId="0" borderId="108" xfId="0" applyNumberFormat="1" applyBorder="1" applyProtection="1">
      <protection locked="0" hidden="1"/>
    </xf>
    <xf numFmtId="164" fontId="0" fillId="0" borderId="107" xfId="0" applyNumberFormat="1" applyBorder="1" applyProtection="1">
      <protection locked="0" hidden="1"/>
    </xf>
    <xf numFmtId="14" fontId="2" fillId="0" borderId="108" xfId="0" applyNumberFormat="1" applyFont="1" applyBorder="1" applyProtection="1">
      <protection locked="0" hidden="1"/>
    </xf>
    <xf numFmtId="0" fontId="8" fillId="0" borderId="116" xfId="3" applyFont="1" applyBorder="1" applyAlignment="1">
      <alignment horizontal="center"/>
    </xf>
    <xf numFmtId="0" fontId="8" fillId="0" borderId="117" xfId="3" applyFont="1" applyBorder="1" applyAlignment="1">
      <alignment horizontal="center"/>
    </xf>
    <xf numFmtId="0" fontId="0" fillId="0" borderId="0" xfId="0" applyAlignment="1">
      <alignment horizontal="center"/>
    </xf>
    <xf numFmtId="0" fontId="0" fillId="0" borderId="114" xfId="0" applyBorder="1" applyAlignment="1">
      <alignment horizontal="center"/>
    </xf>
    <xf numFmtId="0" fontId="2" fillId="0" borderId="113" xfId="0" applyFont="1" applyBorder="1" applyAlignment="1">
      <alignment horizontal="left" vertical="center"/>
    </xf>
    <xf numFmtId="0" fontId="8" fillId="0" borderId="0" xfId="3" applyFont="1" applyBorder="1" applyAlignment="1">
      <alignment horizontal="center" vertical="center"/>
    </xf>
    <xf numFmtId="0" fontId="8" fillId="0" borderId="114" xfId="3" applyFont="1" applyBorder="1" applyAlignment="1">
      <alignment horizontal="center" vertical="center"/>
    </xf>
    <xf numFmtId="0" fontId="0" fillId="0" borderId="113" xfId="0" applyBorder="1" applyAlignment="1">
      <alignment horizontal="center" vertical="center" wrapText="1"/>
    </xf>
    <xf numFmtId="0" fontId="0" fillId="0" borderId="0" xfId="0" applyAlignment="1">
      <alignment horizontal="center" vertical="center" wrapText="1"/>
    </xf>
    <xf numFmtId="0" fontId="0" fillId="0" borderId="114" xfId="0" applyBorder="1" applyAlignment="1">
      <alignment horizontal="center" vertical="center" wrapText="1"/>
    </xf>
    <xf numFmtId="0" fontId="2" fillId="0" borderId="113" xfId="0" applyFont="1" applyBorder="1" applyAlignment="1">
      <alignment horizontal="left" wrapText="1"/>
    </xf>
    <xf numFmtId="0" fontId="8" fillId="0" borderId="0" xfId="3" applyFont="1" applyBorder="1" applyAlignment="1">
      <alignment horizontal="center"/>
    </xf>
    <xf numFmtId="0" fontId="8" fillId="0" borderId="114" xfId="3" applyFont="1" applyBorder="1" applyAlignment="1">
      <alignment horizontal="center"/>
    </xf>
    <xf numFmtId="0" fontId="2" fillId="0" borderId="111" xfId="0" applyFont="1" applyBorder="1" applyAlignment="1">
      <alignment horizontal="center"/>
    </xf>
    <xf numFmtId="0" fontId="2" fillId="0" borderId="112" xfId="0" applyFont="1" applyBorder="1" applyAlignment="1">
      <alignment horizontal="center"/>
    </xf>
    <xf numFmtId="0" fontId="2" fillId="0" borderId="0" xfId="0" applyFont="1" applyAlignment="1">
      <alignment horizontal="center"/>
    </xf>
    <xf numFmtId="0" fontId="2" fillId="0" borderId="114" xfId="0" applyFont="1" applyBorder="1" applyAlignment="1">
      <alignment horizontal="center"/>
    </xf>
    <xf numFmtId="0" fontId="16" fillId="0" borderId="115" xfId="3" applyFont="1" applyBorder="1" applyAlignment="1">
      <alignment horizontal="center"/>
    </xf>
    <xf numFmtId="0" fontId="15" fillId="0" borderId="116" xfId="3" applyFont="1" applyBorder="1" applyAlignment="1">
      <alignment horizontal="center"/>
    </xf>
    <xf numFmtId="0" fontId="15" fillId="0" borderId="117" xfId="3" applyFont="1" applyBorder="1" applyAlignment="1">
      <alignment horizontal="center"/>
    </xf>
    <xf numFmtId="0" fontId="2" fillId="8" borderId="12" xfId="0" applyFont="1" applyFill="1" applyBorder="1" applyAlignment="1" applyProtection="1">
      <alignment horizontal="center" vertical="center" wrapText="1"/>
      <protection locked="0" hidden="1"/>
    </xf>
    <xf numFmtId="0" fontId="2" fillId="8" borderId="13" xfId="0" applyFont="1" applyFill="1" applyBorder="1" applyAlignment="1" applyProtection="1">
      <alignment horizontal="center" vertical="center" wrapText="1"/>
      <protection locked="0" hidden="1"/>
    </xf>
    <xf numFmtId="0" fontId="2" fillId="8" borderId="14" xfId="0" applyFont="1" applyFill="1" applyBorder="1" applyAlignment="1" applyProtection="1">
      <alignment horizontal="center" vertical="center" wrapText="1"/>
      <protection locked="0" hidden="1"/>
    </xf>
    <xf numFmtId="0" fontId="2" fillId="8" borderId="15" xfId="0" applyFont="1" applyFill="1" applyBorder="1" applyAlignment="1" applyProtection="1">
      <alignment horizontal="center" vertical="center" wrapText="1"/>
      <protection locked="0" hidden="1"/>
    </xf>
    <xf numFmtId="0" fontId="2" fillId="8" borderId="10" xfId="0" applyFont="1" applyFill="1" applyBorder="1" applyAlignment="1" applyProtection="1">
      <alignment horizontal="center" vertical="center" wrapText="1"/>
      <protection locked="0" hidden="1"/>
    </xf>
    <xf numFmtId="0" fontId="2" fillId="8" borderId="16" xfId="0" applyFont="1" applyFill="1" applyBorder="1" applyAlignment="1" applyProtection="1">
      <alignment horizontal="center" vertical="center" wrapText="1"/>
      <protection locked="0" hidden="1"/>
    </xf>
    <xf numFmtId="0" fontId="2" fillId="7" borderId="10" xfId="2" applyFont="1" applyFill="1" applyBorder="1" applyAlignment="1" applyProtection="1">
      <alignment horizontal="center" vertical="center" textRotation="90" wrapText="1"/>
      <protection hidden="1"/>
    </xf>
    <xf numFmtId="0" fontId="2" fillId="7" borderId="18" xfId="2" applyFont="1" applyFill="1" applyBorder="1" applyAlignment="1" applyProtection="1">
      <alignment horizontal="center" vertical="center" textRotation="90" wrapText="1"/>
      <protection hidden="1"/>
    </xf>
    <xf numFmtId="0" fontId="2" fillId="9" borderId="10" xfId="2" applyFont="1" applyFill="1" applyBorder="1" applyAlignment="1" applyProtection="1">
      <alignment horizontal="center" vertical="center" textRotation="90" wrapText="1"/>
      <protection hidden="1"/>
    </xf>
    <xf numFmtId="0" fontId="2" fillId="9" borderId="18" xfId="2" applyFont="1" applyFill="1" applyBorder="1" applyAlignment="1" applyProtection="1">
      <alignment horizontal="center" vertical="center" textRotation="90" wrapText="1"/>
      <protection hidden="1"/>
    </xf>
    <xf numFmtId="0" fontId="2" fillId="8" borderId="12" xfId="1" applyFont="1" applyFill="1" applyBorder="1" applyAlignment="1" applyProtection="1">
      <alignment horizontal="center" vertical="center" wrapText="1"/>
      <protection hidden="1"/>
    </xf>
    <xf numFmtId="0" fontId="2" fillId="8" borderId="15" xfId="1" applyFont="1" applyFill="1" applyBorder="1" applyAlignment="1" applyProtection="1">
      <alignment horizontal="center" vertical="center" wrapText="1"/>
      <protection hidden="1"/>
    </xf>
    <xf numFmtId="0" fontId="2" fillId="8" borderId="17" xfId="1" applyFont="1" applyFill="1" applyBorder="1" applyAlignment="1" applyProtection="1">
      <alignment horizontal="center" vertical="center" wrapText="1"/>
      <protection hidden="1"/>
    </xf>
    <xf numFmtId="0" fontId="2" fillId="8" borderId="13" xfId="1" applyFont="1" applyFill="1" applyBorder="1" applyAlignment="1" applyProtection="1">
      <alignment horizontal="center" vertical="center" wrapText="1"/>
      <protection hidden="1"/>
    </xf>
    <xf numFmtId="0" fontId="2" fillId="8" borderId="10" xfId="1" applyFont="1" applyFill="1" applyBorder="1" applyAlignment="1" applyProtection="1">
      <alignment horizontal="center" vertical="center" wrapText="1"/>
      <protection hidden="1"/>
    </xf>
    <xf numFmtId="0" fontId="2" fillId="8" borderId="14" xfId="1" applyFont="1" applyFill="1" applyBorder="1" applyAlignment="1" applyProtection="1">
      <alignment horizontal="center" vertical="center" wrapText="1"/>
      <protection hidden="1"/>
    </xf>
    <xf numFmtId="0" fontId="2" fillId="8" borderId="16" xfId="1" applyFont="1" applyFill="1" applyBorder="1" applyAlignment="1" applyProtection="1">
      <alignment horizontal="center" vertical="center" wrapText="1"/>
      <protection hidden="1"/>
    </xf>
    <xf numFmtId="0" fontId="2" fillId="7" borderId="15" xfId="2" applyFont="1" applyFill="1" applyBorder="1" applyAlignment="1" applyProtection="1">
      <alignment horizontal="center" vertical="center" wrapText="1"/>
      <protection hidden="1"/>
    </xf>
    <xf numFmtId="0" fontId="2" fillId="7" borderId="10" xfId="2" applyFont="1" applyFill="1" applyBorder="1" applyAlignment="1" applyProtection="1">
      <alignment horizontal="center" vertical="center" wrapText="1"/>
      <protection hidden="1"/>
    </xf>
    <xf numFmtId="0" fontId="2" fillId="7" borderId="16" xfId="2" applyFont="1" applyFill="1" applyBorder="1" applyAlignment="1" applyProtection="1">
      <alignment horizontal="center" vertical="center" wrapText="1"/>
      <protection hidden="1"/>
    </xf>
    <xf numFmtId="0" fontId="2" fillId="9" borderId="16" xfId="2" applyFont="1" applyFill="1" applyBorder="1" applyAlignment="1" applyProtection="1">
      <alignment horizontal="center" vertical="center" textRotation="90" wrapText="1"/>
      <protection hidden="1"/>
    </xf>
    <xf numFmtId="0" fontId="2" fillId="9" borderId="19" xfId="2" applyFont="1" applyFill="1" applyBorder="1" applyAlignment="1" applyProtection="1">
      <alignment horizontal="center" vertical="center" textRotation="90" wrapText="1"/>
      <protection hidden="1"/>
    </xf>
    <xf numFmtId="0" fontId="2" fillId="7" borderId="16" xfId="2" applyFont="1" applyFill="1" applyBorder="1" applyAlignment="1" applyProtection="1">
      <alignment horizontal="center" vertical="center" textRotation="90" wrapText="1"/>
      <protection hidden="1"/>
    </xf>
    <xf numFmtId="0" fontId="2" fillId="7" borderId="19" xfId="2" applyFont="1" applyFill="1" applyBorder="1" applyAlignment="1" applyProtection="1">
      <alignment horizontal="center" vertical="center" textRotation="90" wrapText="1"/>
      <protection hidden="1"/>
    </xf>
    <xf numFmtId="0" fontId="2" fillId="7" borderId="15" xfId="2" applyFont="1" applyFill="1" applyBorder="1" applyAlignment="1" applyProtection="1">
      <alignment horizontal="center" vertical="center" textRotation="90" wrapText="1"/>
      <protection hidden="1"/>
    </xf>
    <xf numFmtId="0" fontId="2" fillId="7" borderId="17" xfId="2" applyFont="1" applyFill="1" applyBorder="1" applyAlignment="1" applyProtection="1">
      <alignment horizontal="center" vertical="center" textRotation="90" wrapText="1"/>
      <protection hidden="1"/>
    </xf>
    <xf numFmtId="0" fontId="0" fillId="4" borderId="57" xfId="0" applyFill="1" applyBorder="1" applyAlignment="1" applyProtection="1">
      <alignment horizontal="left" vertical="center"/>
      <protection locked="0" hidden="1"/>
    </xf>
    <xf numFmtId="0" fontId="0" fillId="4" borderId="3" xfId="0" applyFill="1" applyBorder="1" applyAlignment="1" applyProtection="1">
      <alignment horizontal="left" vertical="center"/>
      <protection locked="0" hidden="1"/>
    </xf>
    <xf numFmtId="0" fontId="0" fillId="0" borderId="58" xfId="0" applyBorder="1" applyAlignment="1" applyProtection="1">
      <alignment horizontal="left" vertical="center"/>
      <protection locked="0" hidden="1"/>
    </xf>
    <xf numFmtId="0" fontId="0" fillId="0" borderId="59" xfId="0" applyBorder="1" applyAlignment="1" applyProtection="1">
      <alignment horizontal="left" vertical="center"/>
      <protection locked="0" hidden="1"/>
    </xf>
    <xf numFmtId="0" fontId="0" fillId="0" borderId="57" xfId="0" applyBorder="1" applyAlignment="1" applyProtection="1">
      <alignment horizontal="left" vertical="center"/>
      <protection locked="0" hidden="1"/>
    </xf>
    <xf numFmtId="0" fontId="0" fillId="0" borderId="3" xfId="0" applyBorder="1" applyAlignment="1" applyProtection="1">
      <alignment horizontal="left" vertical="center"/>
      <protection locked="0" hidden="1"/>
    </xf>
    <xf numFmtId="0" fontId="2" fillId="8" borderId="50" xfId="0" applyFont="1" applyFill="1" applyBorder="1" applyAlignment="1" applyProtection="1">
      <alignment horizontal="center" vertical="center"/>
      <protection hidden="1"/>
    </xf>
    <xf numFmtId="0" fontId="2" fillId="8" borderId="51" xfId="0" applyFont="1" applyFill="1" applyBorder="1" applyAlignment="1" applyProtection="1">
      <alignment horizontal="center" vertical="center"/>
      <protection hidden="1"/>
    </xf>
    <xf numFmtId="0" fontId="0" fillId="0" borderId="36" xfId="0" applyBorder="1" applyAlignment="1" applyProtection="1">
      <alignment horizontal="center" vertical="center"/>
      <protection hidden="1"/>
    </xf>
    <xf numFmtId="0" fontId="0" fillId="0" borderId="0" xfId="0" applyAlignment="1" applyProtection="1">
      <alignment horizontal="center" vertical="center"/>
      <protection hidden="1"/>
    </xf>
    <xf numFmtId="0" fontId="0" fillId="0" borderId="7" xfId="0" applyBorder="1" applyAlignment="1" applyProtection="1">
      <alignment horizontal="center" vertical="center"/>
      <protection hidden="1"/>
    </xf>
    <xf numFmtId="0" fontId="0" fillId="4" borderId="36" xfId="0" applyFill="1" applyBorder="1" applyAlignment="1" applyProtection="1">
      <alignment horizontal="center" vertical="center"/>
      <protection hidden="1"/>
    </xf>
    <xf numFmtId="0" fontId="0" fillId="4" borderId="0" xfId="0" applyFill="1" applyAlignment="1" applyProtection="1">
      <alignment horizontal="center" vertical="center"/>
      <protection hidden="1"/>
    </xf>
    <xf numFmtId="0" fontId="0" fillId="4" borderId="7" xfId="0" applyFill="1" applyBorder="1" applyAlignment="1" applyProtection="1">
      <alignment horizontal="center" vertical="center"/>
      <protection hidden="1"/>
    </xf>
    <xf numFmtId="0" fontId="2" fillId="8" borderId="52" xfId="0" applyFont="1" applyFill="1" applyBorder="1" applyAlignment="1" applyProtection="1">
      <alignment horizontal="center" vertical="center"/>
      <protection hidden="1"/>
    </xf>
    <xf numFmtId="49" fontId="0" fillId="0" borderId="72" xfId="0" applyNumberFormat="1" applyBorder="1" applyAlignment="1" applyProtection="1">
      <alignment horizontal="left" vertical="center"/>
      <protection locked="0" hidden="1"/>
    </xf>
    <xf numFmtId="49" fontId="0" fillId="0" borderId="23" xfId="0" applyNumberFormat="1" applyBorder="1" applyAlignment="1" applyProtection="1">
      <alignment horizontal="left" vertical="center"/>
      <protection locked="0" hidden="1"/>
    </xf>
    <xf numFmtId="0" fontId="0" fillId="0" borderId="0" xfId="0" applyAlignment="1" applyProtection="1">
      <alignment horizontal="center"/>
      <protection hidden="1"/>
    </xf>
    <xf numFmtId="0" fontId="0" fillId="0" borderId="0" xfId="0" applyAlignment="1" applyProtection="1">
      <alignment horizontal="center" wrapText="1"/>
      <protection hidden="1"/>
    </xf>
    <xf numFmtId="0" fontId="2" fillId="9" borderId="10" xfId="2" applyFont="1" applyFill="1" applyBorder="1" applyAlignment="1" applyProtection="1">
      <alignment horizontal="center" vertical="center" wrapText="1"/>
      <protection hidden="1"/>
    </xf>
    <xf numFmtId="0" fontId="2" fillId="9" borderId="16" xfId="2" applyFont="1" applyFill="1" applyBorder="1" applyAlignment="1" applyProtection="1">
      <alignment horizontal="center" vertical="center" wrapText="1"/>
      <protection hidden="1"/>
    </xf>
    <xf numFmtId="0" fontId="10" fillId="7" borderId="12" xfId="0" applyFont="1" applyFill="1" applyBorder="1" applyAlignment="1" applyProtection="1">
      <alignment horizontal="center" vertical="center"/>
      <protection hidden="1"/>
    </xf>
    <xf numFmtId="0" fontId="10" fillId="7" borderId="13" xfId="0" applyFont="1" applyFill="1" applyBorder="1" applyAlignment="1" applyProtection="1">
      <alignment horizontal="center" vertical="center"/>
      <protection hidden="1"/>
    </xf>
    <xf numFmtId="166" fontId="2" fillId="9" borderId="10" xfId="2" applyNumberFormat="1" applyFont="1" applyFill="1" applyBorder="1" applyAlignment="1" applyProtection="1">
      <alignment horizontal="center" vertical="center" textRotation="90" wrapText="1"/>
      <protection hidden="1"/>
    </xf>
    <xf numFmtId="166" fontId="2" fillId="9" borderId="18" xfId="2" applyNumberFormat="1" applyFont="1" applyFill="1" applyBorder="1" applyAlignment="1" applyProtection="1">
      <alignment horizontal="center" vertical="center" textRotation="90" wrapText="1"/>
      <protection hidden="1"/>
    </xf>
    <xf numFmtId="0" fontId="10" fillId="7" borderId="17" xfId="0" applyFont="1" applyFill="1" applyBorder="1" applyAlignment="1" applyProtection="1">
      <alignment horizontal="center" vertical="center"/>
      <protection hidden="1"/>
    </xf>
    <xf numFmtId="0" fontId="10" fillId="7" borderId="18" xfId="0" applyFont="1" applyFill="1" applyBorder="1" applyAlignment="1" applyProtection="1">
      <alignment horizontal="center" vertical="center"/>
      <protection hidden="1"/>
    </xf>
    <xf numFmtId="0" fontId="10" fillId="7" borderId="19" xfId="0" applyFont="1" applyFill="1" applyBorder="1" applyAlignment="1" applyProtection="1">
      <alignment horizontal="center" vertical="center"/>
      <protection hidden="1"/>
    </xf>
    <xf numFmtId="167" fontId="10" fillId="7" borderId="18" xfId="0" applyNumberFormat="1" applyFont="1" applyFill="1" applyBorder="1" applyAlignment="1" applyProtection="1">
      <alignment horizontal="center" vertical="center"/>
      <protection hidden="1"/>
    </xf>
    <xf numFmtId="167" fontId="10" fillId="7" borderId="17" xfId="0" applyNumberFormat="1" applyFont="1" applyFill="1" applyBorder="1" applyAlignment="1" applyProtection="1">
      <alignment horizontal="center" vertical="center"/>
      <protection hidden="1"/>
    </xf>
    <xf numFmtId="0" fontId="12" fillId="8" borderId="33" xfId="0" applyFont="1" applyFill="1" applyBorder="1" applyAlignment="1" applyProtection="1">
      <alignment horizontal="center" vertical="center"/>
      <protection hidden="1"/>
    </xf>
    <xf numFmtId="0" fontId="12" fillId="8" borderId="34" xfId="0" applyFont="1" applyFill="1" applyBorder="1" applyAlignment="1" applyProtection="1">
      <alignment horizontal="center" vertical="center"/>
      <protection hidden="1"/>
    </xf>
    <xf numFmtId="0" fontId="12" fillId="8" borderId="35" xfId="0" applyFont="1" applyFill="1" applyBorder="1" applyAlignment="1" applyProtection="1">
      <alignment horizontal="center" vertical="center"/>
      <protection hidden="1"/>
    </xf>
    <xf numFmtId="0" fontId="12" fillId="8" borderId="36" xfId="0" applyFont="1" applyFill="1" applyBorder="1" applyAlignment="1" applyProtection="1">
      <alignment horizontal="center" vertical="center"/>
      <protection hidden="1"/>
    </xf>
    <xf numFmtId="0" fontId="12" fillId="8" borderId="0" xfId="0" applyFont="1" applyFill="1" applyAlignment="1" applyProtection="1">
      <alignment horizontal="center" vertical="center"/>
      <protection hidden="1"/>
    </xf>
    <xf numFmtId="0" fontId="12" fillId="8" borderId="37" xfId="0" applyFont="1" applyFill="1" applyBorder="1" applyAlignment="1" applyProtection="1">
      <alignment horizontal="center" vertical="center"/>
      <protection hidden="1"/>
    </xf>
    <xf numFmtId="0" fontId="12" fillId="8" borderId="38" xfId="0" applyFont="1" applyFill="1" applyBorder="1" applyAlignment="1" applyProtection="1">
      <alignment horizontal="center" vertical="center"/>
      <protection hidden="1"/>
    </xf>
    <xf numFmtId="0" fontId="12" fillId="8" borderId="39" xfId="0" applyFont="1" applyFill="1" applyBorder="1" applyAlignment="1" applyProtection="1">
      <alignment horizontal="center" vertical="center"/>
      <protection hidden="1"/>
    </xf>
    <xf numFmtId="0" fontId="12" fillId="8" borderId="40" xfId="0" applyFont="1" applyFill="1" applyBorder="1" applyAlignment="1" applyProtection="1">
      <alignment horizontal="center" vertical="center"/>
      <protection hidden="1"/>
    </xf>
    <xf numFmtId="0" fontId="11" fillId="7" borderId="41" xfId="0" applyFont="1" applyFill="1" applyBorder="1" applyAlignment="1" applyProtection="1">
      <alignment horizontal="center" vertical="center"/>
      <protection locked="0" hidden="1"/>
    </xf>
    <xf numFmtId="0" fontId="11" fillId="7" borderId="42" xfId="0" applyFont="1" applyFill="1" applyBorder="1" applyAlignment="1" applyProtection="1">
      <alignment horizontal="center" vertical="center"/>
      <protection locked="0" hidden="1"/>
    </xf>
    <xf numFmtId="0" fontId="11" fillId="7" borderId="43" xfId="0" applyFont="1" applyFill="1" applyBorder="1" applyAlignment="1" applyProtection="1">
      <alignment horizontal="center" vertical="center"/>
      <protection locked="0" hidden="1"/>
    </xf>
    <xf numFmtId="0" fontId="11" fillId="7" borderId="44" xfId="0" applyFont="1" applyFill="1" applyBorder="1" applyAlignment="1" applyProtection="1">
      <alignment horizontal="center" vertical="center"/>
      <protection locked="0" hidden="1"/>
    </xf>
    <xf numFmtId="0" fontId="11" fillId="7" borderId="45" xfId="0" applyFont="1" applyFill="1" applyBorder="1" applyAlignment="1" applyProtection="1">
      <alignment horizontal="center" vertical="center"/>
      <protection locked="0" hidden="1"/>
    </xf>
    <xf numFmtId="0" fontId="11" fillId="7" borderId="46" xfId="0" applyFont="1" applyFill="1" applyBorder="1" applyAlignment="1" applyProtection="1">
      <alignment horizontal="center" vertical="center"/>
      <protection locked="0" hidden="1"/>
    </xf>
    <xf numFmtId="0" fontId="6" fillId="6" borderId="41" xfId="0" applyFont="1" applyFill="1" applyBorder="1" applyAlignment="1" applyProtection="1">
      <alignment horizontal="center" vertical="center"/>
      <protection hidden="1"/>
    </xf>
    <xf numFmtId="0" fontId="6" fillId="6" borderId="42" xfId="0" applyFont="1" applyFill="1" applyBorder="1" applyAlignment="1" applyProtection="1">
      <alignment horizontal="center" vertical="center"/>
      <protection hidden="1"/>
    </xf>
    <xf numFmtId="0" fontId="6" fillId="6" borderId="43" xfId="0" applyFont="1" applyFill="1" applyBorder="1" applyAlignment="1" applyProtection="1">
      <alignment horizontal="center" vertical="center"/>
      <protection hidden="1"/>
    </xf>
    <xf numFmtId="0" fontId="6" fillId="6" borderId="44" xfId="0" applyFont="1" applyFill="1" applyBorder="1" applyAlignment="1" applyProtection="1">
      <alignment horizontal="center" vertical="center"/>
      <protection hidden="1"/>
    </xf>
    <xf numFmtId="0" fontId="6" fillId="6" borderId="45" xfId="0" applyFont="1" applyFill="1" applyBorder="1" applyAlignment="1" applyProtection="1">
      <alignment horizontal="center" vertical="center"/>
      <protection hidden="1"/>
    </xf>
    <xf numFmtId="0" fontId="6" fillId="6" borderId="46" xfId="0" applyFont="1" applyFill="1" applyBorder="1" applyAlignment="1" applyProtection="1">
      <alignment horizontal="center" vertical="center"/>
      <protection hidden="1"/>
    </xf>
    <xf numFmtId="0" fontId="9" fillId="8" borderId="12" xfId="0" applyFont="1" applyFill="1" applyBorder="1" applyAlignment="1" applyProtection="1">
      <alignment horizontal="center" vertical="center"/>
      <protection hidden="1"/>
    </xf>
    <xf numFmtId="0" fontId="9" fillId="8" borderId="13" xfId="0" applyFont="1" applyFill="1" applyBorder="1" applyAlignment="1" applyProtection="1">
      <alignment horizontal="center" vertical="center"/>
      <protection hidden="1"/>
    </xf>
    <xf numFmtId="0" fontId="9" fillId="8" borderId="22" xfId="0" applyFont="1" applyFill="1" applyBorder="1" applyAlignment="1" applyProtection="1">
      <alignment horizontal="center" vertical="center"/>
      <protection hidden="1"/>
    </xf>
    <xf numFmtId="0" fontId="2" fillId="7" borderId="15" xfId="0" applyFont="1" applyFill="1" applyBorder="1" applyAlignment="1" applyProtection="1">
      <alignment horizontal="center" vertical="center" wrapText="1"/>
      <protection hidden="1"/>
    </xf>
    <xf numFmtId="0" fontId="2" fillId="7" borderId="17" xfId="0" applyFont="1" applyFill="1" applyBorder="1" applyAlignment="1" applyProtection="1">
      <alignment horizontal="center" vertical="center" wrapText="1"/>
      <protection hidden="1"/>
    </xf>
    <xf numFmtId="0" fontId="2" fillId="7" borderId="10" xfId="0" applyFont="1" applyFill="1" applyBorder="1" applyAlignment="1" applyProtection="1">
      <alignment horizontal="center" vertical="center" wrapText="1"/>
      <protection hidden="1"/>
    </xf>
    <xf numFmtId="0" fontId="2" fillId="7" borderId="18" xfId="0" applyFont="1" applyFill="1" applyBorder="1" applyAlignment="1" applyProtection="1">
      <alignment horizontal="center" vertical="center" wrapText="1"/>
      <protection hidden="1"/>
    </xf>
    <xf numFmtId="0" fontId="2" fillId="7" borderId="16" xfId="0" applyFont="1" applyFill="1" applyBorder="1" applyAlignment="1" applyProtection="1">
      <alignment horizontal="center" vertical="center" wrapText="1"/>
      <protection hidden="1"/>
    </xf>
    <xf numFmtId="0" fontId="2" fillId="7" borderId="19" xfId="0" applyFont="1" applyFill="1" applyBorder="1" applyAlignment="1" applyProtection="1">
      <alignment horizontal="center" vertical="center" wrapText="1"/>
      <protection hidden="1"/>
    </xf>
    <xf numFmtId="0" fontId="2" fillId="9" borderId="15" xfId="2" applyFont="1" applyFill="1" applyBorder="1" applyAlignment="1" applyProtection="1">
      <alignment horizontal="center" vertical="center" wrapText="1"/>
      <protection hidden="1"/>
    </xf>
    <xf numFmtId="0" fontId="2" fillId="8" borderId="12" xfId="0" applyFont="1" applyFill="1" applyBorder="1" applyAlignment="1" applyProtection="1">
      <alignment horizontal="center" vertical="center" wrapText="1"/>
      <protection hidden="1"/>
    </xf>
    <xf numFmtId="0" fontId="2" fillId="8" borderId="13" xfId="0" applyFont="1" applyFill="1" applyBorder="1" applyAlignment="1" applyProtection="1">
      <alignment horizontal="center" vertical="center" wrapText="1"/>
      <protection hidden="1"/>
    </xf>
    <xf numFmtId="0" fontId="2" fillId="8" borderId="14" xfId="0" applyFont="1" applyFill="1" applyBorder="1" applyAlignment="1" applyProtection="1">
      <alignment horizontal="center" vertical="center" wrapText="1"/>
      <protection hidden="1"/>
    </xf>
    <xf numFmtId="0" fontId="2" fillId="8" borderId="15" xfId="0" applyFont="1" applyFill="1" applyBorder="1" applyAlignment="1" applyProtection="1">
      <alignment horizontal="center" vertical="center" wrapText="1"/>
      <protection hidden="1"/>
    </xf>
    <xf numFmtId="0" fontId="2" fillId="8" borderId="10" xfId="0" applyFont="1" applyFill="1" applyBorder="1" applyAlignment="1" applyProtection="1">
      <alignment horizontal="center" vertical="center" wrapText="1"/>
      <protection hidden="1"/>
    </xf>
    <xf numFmtId="0" fontId="2" fillId="8" borderId="16" xfId="0" applyFont="1" applyFill="1" applyBorder="1" applyAlignment="1" applyProtection="1">
      <alignment horizontal="center" vertical="center" wrapText="1"/>
      <protection hidden="1"/>
    </xf>
    <xf numFmtId="0" fontId="0" fillId="7" borderId="27" xfId="0" applyFill="1" applyBorder="1" applyAlignment="1" applyProtection="1">
      <alignment horizontal="center"/>
      <protection hidden="1"/>
    </xf>
    <xf numFmtId="0" fontId="0" fillId="7" borderId="28" xfId="0" applyFill="1" applyBorder="1" applyAlignment="1" applyProtection="1">
      <alignment horizontal="center"/>
      <protection hidden="1"/>
    </xf>
    <xf numFmtId="0" fontId="0" fillId="7" borderId="29" xfId="0" applyFill="1" applyBorder="1" applyAlignment="1" applyProtection="1">
      <alignment horizontal="center"/>
      <protection hidden="1"/>
    </xf>
    <xf numFmtId="0" fontId="2" fillId="8" borderId="22" xfId="1" applyFont="1" applyFill="1" applyBorder="1" applyAlignment="1" applyProtection="1">
      <alignment horizontal="center" vertical="center" wrapText="1"/>
      <protection hidden="1"/>
    </xf>
    <xf numFmtId="0" fontId="2" fillId="9" borderId="15" xfId="2" applyFont="1" applyFill="1" applyBorder="1" applyAlignment="1" applyProtection="1">
      <alignment horizontal="center" vertical="center" textRotation="90" wrapText="1"/>
      <protection hidden="1"/>
    </xf>
    <xf numFmtId="0" fontId="2" fillId="9" borderId="17" xfId="2" applyFont="1" applyFill="1" applyBorder="1" applyAlignment="1" applyProtection="1">
      <alignment horizontal="center" vertical="center" textRotation="90" wrapText="1"/>
      <protection hidden="1"/>
    </xf>
    <xf numFmtId="0" fontId="2" fillId="9" borderId="21" xfId="2" applyFont="1" applyFill="1" applyBorder="1" applyAlignment="1" applyProtection="1">
      <alignment horizontal="center" vertical="center" textRotation="90" wrapText="1"/>
      <protection hidden="1"/>
    </xf>
    <xf numFmtId="0" fontId="2" fillId="9" borderId="20" xfId="2" applyFont="1" applyFill="1" applyBorder="1" applyAlignment="1" applyProtection="1">
      <alignment horizontal="center" vertical="center" textRotation="90" wrapText="1"/>
      <protection hidden="1"/>
    </xf>
    <xf numFmtId="166" fontId="2" fillId="9" borderId="16" xfId="2" applyNumberFormat="1" applyFont="1" applyFill="1" applyBorder="1" applyAlignment="1" applyProtection="1">
      <alignment horizontal="center" vertical="center" textRotation="90" wrapText="1"/>
      <protection hidden="1"/>
    </xf>
    <xf numFmtId="166" fontId="2" fillId="9" borderId="19" xfId="2" applyNumberFormat="1" applyFont="1" applyFill="1" applyBorder="1" applyAlignment="1" applyProtection="1">
      <alignment horizontal="center" vertical="center" textRotation="90" wrapText="1"/>
      <protection hidden="1"/>
    </xf>
    <xf numFmtId="0" fontId="0" fillId="0" borderId="64" xfId="0" applyBorder="1" applyAlignment="1" applyProtection="1">
      <alignment horizontal="left" vertical="center"/>
      <protection hidden="1"/>
    </xf>
    <xf numFmtId="0" fontId="0" fillId="0" borderId="8" xfId="0" applyBorder="1" applyAlignment="1" applyProtection="1">
      <alignment horizontal="left" vertical="center"/>
      <protection hidden="1"/>
    </xf>
    <xf numFmtId="0" fontId="0" fillId="0" borderId="9" xfId="0" applyBorder="1" applyAlignment="1" applyProtection="1">
      <alignment horizontal="left" vertical="center"/>
      <protection hidden="1"/>
    </xf>
    <xf numFmtId="0" fontId="0" fillId="4" borderId="64" xfId="0" applyFill="1" applyBorder="1" applyAlignment="1" applyProtection="1">
      <alignment horizontal="left" vertical="center"/>
      <protection hidden="1"/>
    </xf>
    <xf numFmtId="0" fontId="0" fillId="4" borderId="8" xfId="0" applyFill="1" applyBorder="1" applyAlignment="1" applyProtection="1">
      <alignment horizontal="left" vertical="center"/>
      <protection hidden="1"/>
    </xf>
    <xf numFmtId="0" fontId="0" fillId="4" borderId="9" xfId="0" applyFill="1" applyBorder="1" applyAlignment="1" applyProtection="1">
      <alignment horizontal="left" vertical="center"/>
      <protection hidden="1"/>
    </xf>
    <xf numFmtId="0" fontId="0" fillId="0" borderId="65" xfId="0" applyBorder="1" applyAlignment="1" applyProtection="1">
      <alignment horizontal="left" vertical="center"/>
      <protection hidden="1"/>
    </xf>
    <xf numFmtId="0" fontId="0" fillId="0" borderId="66" xfId="0" applyBorder="1" applyAlignment="1" applyProtection="1">
      <alignment horizontal="left" vertical="center"/>
      <protection hidden="1"/>
    </xf>
    <xf numFmtId="0" fontId="0" fillId="0" borderId="67" xfId="0" applyBorder="1" applyAlignment="1" applyProtection="1">
      <alignment horizontal="left" vertical="center"/>
      <protection hidden="1"/>
    </xf>
    <xf numFmtId="0" fontId="2" fillId="8" borderId="50" xfId="0" applyFont="1" applyFill="1" applyBorder="1" applyAlignment="1" applyProtection="1">
      <alignment horizontal="center" vertical="center" wrapText="1"/>
      <protection hidden="1"/>
    </xf>
    <xf numFmtId="0" fontId="2" fillId="8" borderId="51" xfId="0" applyFont="1" applyFill="1" applyBorder="1" applyAlignment="1" applyProtection="1">
      <alignment horizontal="center" vertical="center" wrapText="1"/>
      <protection hidden="1"/>
    </xf>
    <xf numFmtId="0" fontId="2" fillId="8" borderId="52" xfId="0" applyFont="1" applyFill="1" applyBorder="1" applyAlignment="1" applyProtection="1">
      <alignment horizontal="center" vertical="center" wrapText="1"/>
      <protection hidden="1"/>
    </xf>
    <xf numFmtId="0" fontId="0" fillId="0" borderId="62" xfId="0" applyBorder="1" applyAlignment="1" applyProtection="1">
      <alignment horizontal="left" vertical="center"/>
      <protection hidden="1"/>
    </xf>
    <xf numFmtId="0" fontId="0" fillId="0" borderId="47" xfId="0" applyBorder="1" applyAlignment="1" applyProtection="1">
      <alignment horizontal="left" vertical="center"/>
      <protection hidden="1"/>
    </xf>
    <xf numFmtId="0" fontId="0" fillId="0" borderId="48" xfId="0" applyBorder="1" applyAlignment="1" applyProtection="1">
      <alignment horizontal="left" vertical="center"/>
      <protection hidden="1"/>
    </xf>
    <xf numFmtId="0" fontId="2" fillId="8" borderId="53" xfId="0" applyFont="1" applyFill="1" applyBorder="1" applyAlignment="1" applyProtection="1">
      <alignment horizontal="center" vertical="center"/>
      <protection hidden="1"/>
    </xf>
    <xf numFmtId="0" fontId="2" fillId="8" borderId="54" xfId="0" applyFont="1" applyFill="1" applyBorder="1" applyAlignment="1" applyProtection="1">
      <alignment horizontal="center" vertical="center"/>
      <protection hidden="1"/>
    </xf>
    <xf numFmtId="0" fontId="0" fillId="0" borderId="23" xfId="0" applyBorder="1" applyAlignment="1" applyProtection="1">
      <alignment horizontal="center" vertical="center"/>
      <protection locked="0"/>
    </xf>
    <xf numFmtId="0" fontId="0" fillId="0" borderId="24" xfId="0" applyBorder="1" applyAlignment="1" applyProtection="1">
      <alignment horizontal="center" vertical="center"/>
      <protection locked="0"/>
    </xf>
    <xf numFmtId="0" fontId="0" fillId="4" borderId="3" xfId="0" applyFill="1" applyBorder="1" applyAlignment="1" applyProtection="1">
      <alignment horizontal="center" vertical="center"/>
      <protection locked="0"/>
    </xf>
    <xf numFmtId="0" fontId="0" fillId="4" borderId="5" xfId="0" applyFill="1"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5" xfId="0" applyBorder="1" applyAlignment="1" applyProtection="1">
      <alignment horizontal="center" vertical="center"/>
      <protection locked="0"/>
    </xf>
    <xf numFmtId="0" fontId="0" fillId="0" borderId="59" xfId="0" applyBorder="1" applyAlignment="1" applyProtection="1">
      <alignment horizontal="center" vertical="center"/>
      <protection locked="0"/>
    </xf>
    <xf numFmtId="0" fontId="0" fillId="0" borderId="68" xfId="0" applyBorder="1" applyAlignment="1" applyProtection="1">
      <alignment horizontal="center" vertical="center"/>
      <protection locked="0"/>
    </xf>
    <xf numFmtId="1" fontId="0" fillId="7" borderId="49" xfId="0" applyNumberFormat="1" applyFill="1" applyBorder="1" applyAlignment="1" applyProtection="1">
      <alignment horizontal="center" vertical="center"/>
      <protection hidden="1"/>
    </xf>
    <xf numFmtId="1" fontId="0" fillId="7" borderId="63" xfId="0" applyNumberFormat="1" applyFill="1" applyBorder="1" applyAlignment="1" applyProtection="1">
      <alignment horizontal="center" vertical="center"/>
      <protection hidden="1"/>
    </xf>
    <xf numFmtId="1" fontId="0" fillId="7" borderId="6" xfId="0" applyNumberFormat="1" applyFill="1" applyBorder="1" applyAlignment="1" applyProtection="1">
      <alignment horizontal="center" vertical="center"/>
      <protection hidden="1"/>
    </xf>
    <xf numFmtId="1" fontId="0" fillId="7" borderId="55" xfId="0" applyNumberFormat="1" applyFill="1" applyBorder="1" applyAlignment="1" applyProtection="1">
      <alignment horizontal="center" vertical="center"/>
      <protection hidden="1"/>
    </xf>
    <xf numFmtId="1" fontId="0" fillId="7" borderId="69" xfId="0" applyNumberFormat="1" applyFill="1" applyBorder="1" applyAlignment="1" applyProtection="1">
      <alignment horizontal="center" vertical="center"/>
      <protection hidden="1"/>
    </xf>
    <xf numFmtId="1" fontId="0" fillId="7" borderId="70" xfId="0" applyNumberFormat="1" applyFill="1" applyBorder="1" applyAlignment="1" applyProtection="1">
      <alignment horizontal="center" vertical="center"/>
      <protection hidden="1"/>
    </xf>
    <xf numFmtId="0" fontId="0" fillId="0" borderId="38" xfId="0" applyBorder="1" applyAlignment="1">
      <alignment horizontal="center"/>
    </xf>
    <xf numFmtId="0" fontId="0" fillId="0" borderId="39" xfId="0" applyBorder="1" applyAlignment="1">
      <alignment horizontal="center"/>
    </xf>
    <xf numFmtId="0" fontId="2" fillId="0" borderId="105" xfId="0" applyFont="1" applyBorder="1" applyAlignment="1">
      <alignment horizontal="center"/>
    </xf>
    <xf numFmtId="0" fontId="2" fillId="0" borderId="82" xfId="0" applyFont="1" applyBorder="1" applyAlignment="1">
      <alignment horizontal="center"/>
    </xf>
    <xf numFmtId="0" fontId="2" fillId="0" borderId="97" xfId="0" applyFont="1" applyBorder="1" applyAlignment="1">
      <alignment horizontal="center"/>
    </xf>
    <xf numFmtId="0" fontId="2" fillId="0" borderId="98" xfId="0" applyFont="1"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2" fillId="0" borderId="88" xfId="0" applyFont="1" applyBorder="1" applyAlignment="1">
      <alignment horizontal="center"/>
    </xf>
    <xf numFmtId="0" fontId="2" fillId="0" borderId="80" xfId="0" applyFont="1" applyBorder="1" applyAlignment="1">
      <alignment horizontal="center"/>
    </xf>
    <xf numFmtId="0" fontId="2" fillId="0" borderId="89" xfId="0" applyFont="1" applyBorder="1" applyAlignment="1">
      <alignment horizontal="center"/>
    </xf>
    <xf numFmtId="0" fontId="2" fillId="0" borderId="90" xfId="0" applyFont="1" applyBorder="1" applyAlignment="1">
      <alignment horizontal="center"/>
    </xf>
    <xf numFmtId="0" fontId="0" fillId="0" borderId="36" xfId="0" applyBorder="1" applyAlignment="1">
      <alignment horizontal="center"/>
    </xf>
    <xf numFmtId="0" fontId="2" fillId="0" borderId="86" xfId="0" applyFont="1" applyBorder="1" applyAlignment="1">
      <alignment horizontal="center"/>
    </xf>
    <xf numFmtId="0" fontId="2" fillId="0" borderId="81" xfId="0" applyFont="1" applyBorder="1" applyAlignment="1">
      <alignment horizontal="center"/>
    </xf>
    <xf numFmtId="0" fontId="2" fillId="0" borderId="94" xfId="0" applyFont="1" applyBorder="1" applyAlignment="1">
      <alignment horizontal="center"/>
    </xf>
    <xf numFmtId="0" fontId="2" fillId="0" borderId="87" xfId="0" applyFont="1" applyBorder="1" applyAlignment="1">
      <alignment horizontal="center"/>
    </xf>
    <xf numFmtId="164" fontId="2" fillId="0" borderId="88" xfId="1" applyNumberFormat="1" applyFont="1" applyFill="1" applyBorder="1" applyAlignment="1" applyProtection="1">
      <alignment horizontal="center" vertical="center"/>
      <protection hidden="1"/>
    </xf>
    <xf numFmtId="164" fontId="2" fillId="0" borderId="89" xfId="1" applyNumberFormat="1" applyFont="1" applyFill="1" applyBorder="1" applyAlignment="1" applyProtection="1">
      <alignment horizontal="center" vertical="center"/>
      <protection hidden="1"/>
    </xf>
    <xf numFmtId="164" fontId="2" fillId="0" borderId="90" xfId="1" applyNumberFormat="1" applyFont="1" applyFill="1" applyBorder="1" applyAlignment="1" applyProtection="1">
      <alignment horizontal="center" vertical="center"/>
      <protection hidden="1"/>
    </xf>
    <xf numFmtId="164" fontId="2" fillId="0" borderId="33" xfId="1" applyNumberFormat="1" applyFont="1" applyFill="1" applyBorder="1" applyAlignment="1" applyProtection="1">
      <alignment horizontal="center" vertical="center"/>
      <protection hidden="1"/>
    </xf>
    <xf numFmtId="164" fontId="2" fillId="0" borderId="35" xfId="1" applyNumberFormat="1" applyFont="1" applyFill="1" applyBorder="1" applyAlignment="1" applyProtection="1">
      <alignment horizontal="center" vertical="center"/>
      <protection hidden="1"/>
    </xf>
    <xf numFmtId="164" fontId="2" fillId="0" borderId="91" xfId="1" applyNumberFormat="1" applyFont="1" applyFill="1" applyBorder="1" applyAlignment="1" applyProtection="1">
      <alignment horizontal="center" vertical="center"/>
      <protection hidden="1"/>
    </xf>
    <xf numFmtId="164" fontId="2" fillId="0" borderId="93" xfId="1" applyNumberFormat="1" applyFont="1" applyFill="1" applyBorder="1" applyAlignment="1" applyProtection="1">
      <alignment horizontal="center" vertical="center"/>
      <protection hidden="1"/>
    </xf>
    <xf numFmtId="164" fontId="2" fillId="0" borderId="86" xfId="2" applyNumberFormat="1" applyFont="1" applyFill="1" applyBorder="1" applyAlignment="1" applyProtection="1">
      <alignment horizontal="center" vertical="center"/>
      <protection hidden="1"/>
    </xf>
    <xf numFmtId="164" fontId="2" fillId="0" borderId="81" xfId="2" applyNumberFormat="1" applyFont="1" applyFill="1" applyBorder="1" applyAlignment="1" applyProtection="1">
      <alignment horizontal="center" vertical="center"/>
      <protection hidden="1"/>
    </xf>
    <xf numFmtId="164" fontId="2" fillId="0" borderId="21" xfId="2" applyNumberFormat="1" applyFont="1" applyFill="1" applyBorder="1" applyAlignment="1" applyProtection="1">
      <alignment horizontal="center" vertical="center"/>
      <protection hidden="1"/>
    </xf>
    <xf numFmtId="164" fontId="2" fillId="0" borderId="87" xfId="2" applyNumberFormat="1" applyFont="1" applyFill="1" applyBorder="1" applyAlignment="1" applyProtection="1">
      <alignment horizontal="center" vertical="center"/>
      <protection hidden="1"/>
    </xf>
    <xf numFmtId="164" fontId="2" fillId="0" borderId="83" xfId="2" applyNumberFormat="1" applyFont="1" applyFill="1" applyBorder="1" applyAlignment="1" applyProtection="1">
      <alignment horizontal="center" vertical="center" textRotation="90" wrapText="1"/>
      <protection hidden="1"/>
    </xf>
    <xf numFmtId="164" fontId="2" fillId="0" borderId="103" xfId="2" applyNumberFormat="1" applyFont="1" applyFill="1" applyBorder="1" applyAlignment="1" applyProtection="1">
      <alignment horizontal="center" vertical="center" textRotation="90" wrapText="1"/>
      <protection hidden="1"/>
    </xf>
    <xf numFmtId="164" fontId="2" fillId="0" borderId="84" xfId="2" applyNumberFormat="1" applyFont="1" applyFill="1" applyBorder="1" applyAlignment="1" applyProtection="1">
      <alignment horizontal="center" vertical="center" textRotation="90"/>
      <protection hidden="1"/>
    </xf>
    <xf numFmtId="164" fontId="2" fillId="0" borderId="104" xfId="2" applyNumberFormat="1" applyFont="1" applyFill="1" applyBorder="1" applyAlignment="1" applyProtection="1">
      <alignment horizontal="center" vertical="center" textRotation="90"/>
      <protection hidden="1"/>
    </xf>
    <xf numFmtId="166" fontId="2" fillId="0" borderId="83" xfId="2" applyNumberFormat="1" applyFont="1" applyFill="1" applyBorder="1" applyAlignment="1" applyProtection="1">
      <alignment horizontal="center" vertical="center" textRotation="90"/>
      <protection hidden="1"/>
    </xf>
    <xf numFmtId="166" fontId="2" fillId="0" borderId="95" xfId="2" applyNumberFormat="1" applyFont="1" applyFill="1" applyBorder="1" applyAlignment="1" applyProtection="1">
      <alignment horizontal="center" vertical="center" textRotation="90"/>
      <protection hidden="1"/>
    </xf>
    <xf numFmtId="166" fontId="2" fillId="0" borderId="96" xfId="2" applyNumberFormat="1" applyFont="1" applyFill="1" applyBorder="1" applyAlignment="1" applyProtection="1">
      <alignment horizontal="center" vertical="center" textRotation="90"/>
      <protection hidden="1"/>
    </xf>
    <xf numFmtId="166" fontId="2" fillId="0" borderId="28" xfId="2" applyNumberFormat="1" applyFont="1" applyFill="1" applyBorder="1" applyAlignment="1" applyProtection="1">
      <alignment horizontal="center" vertical="center" textRotation="90"/>
      <protection hidden="1"/>
    </xf>
    <xf numFmtId="166" fontId="2" fillId="0" borderId="84" xfId="2" applyNumberFormat="1" applyFont="1" applyFill="1" applyBorder="1" applyAlignment="1" applyProtection="1">
      <alignment horizontal="center" vertical="center" textRotation="90"/>
      <protection hidden="1"/>
    </xf>
    <xf numFmtId="166" fontId="2" fillId="0" borderId="29" xfId="2" applyNumberFormat="1" applyFont="1" applyFill="1" applyBorder="1" applyAlignment="1" applyProtection="1">
      <alignment horizontal="center" vertical="center" textRotation="90"/>
      <protection hidden="1"/>
    </xf>
    <xf numFmtId="14" fontId="2" fillId="0" borderId="102" xfId="1" applyNumberFormat="1" applyFont="1" applyFill="1" applyBorder="1" applyAlignment="1" applyProtection="1">
      <alignment horizontal="center" vertical="center"/>
      <protection hidden="1"/>
    </xf>
    <xf numFmtId="14" fontId="2" fillId="0" borderId="103" xfId="1" applyNumberFormat="1" applyFont="1" applyFill="1" applyBorder="1" applyAlignment="1" applyProtection="1">
      <alignment horizontal="center" vertical="center"/>
      <protection hidden="1"/>
    </xf>
    <xf numFmtId="14" fontId="2" fillId="0" borderId="95" xfId="1" applyNumberFormat="1" applyFont="1" applyFill="1" applyBorder="1" applyAlignment="1" applyProtection="1">
      <alignment horizontal="center" vertical="center"/>
      <protection hidden="1"/>
    </xf>
    <xf numFmtId="0" fontId="2" fillId="0" borderId="99" xfId="1" applyFont="1" applyFill="1" applyBorder="1" applyAlignment="1" applyProtection="1">
      <alignment horizontal="center" vertical="center"/>
      <protection hidden="1"/>
    </xf>
    <xf numFmtId="0" fontId="2" fillId="0" borderId="101" xfId="1" applyFont="1" applyFill="1" applyBorder="1" applyAlignment="1" applyProtection="1">
      <alignment horizontal="center" vertical="center"/>
      <protection hidden="1"/>
    </xf>
    <xf numFmtId="0" fontId="2" fillId="0" borderId="92" xfId="1" applyFont="1" applyFill="1" applyBorder="1" applyAlignment="1" applyProtection="1">
      <alignment horizontal="center" vertical="center"/>
      <protection hidden="1"/>
    </xf>
    <xf numFmtId="0" fontId="2" fillId="0" borderId="85" xfId="1" applyFont="1" applyFill="1" applyBorder="1" applyAlignment="1" applyProtection="1">
      <alignment horizontal="center" vertical="center"/>
      <protection hidden="1"/>
    </xf>
    <xf numFmtId="0" fontId="2" fillId="0" borderId="34" xfId="1" applyFont="1" applyFill="1" applyBorder="1" applyAlignment="1" applyProtection="1">
      <alignment horizontal="center" vertical="center"/>
      <protection hidden="1"/>
    </xf>
    <xf numFmtId="0" fontId="2" fillId="0" borderId="35" xfId="1" applyFont="1" applyFill="1" applyBorder="1" applyAlignment="1" applyProtection="1">
      <alignment horizontal="center" vertical="center"/>
      <protection hidden="1"/>
    </xf>
    <xf numFmtId="0" fontId="2" fillId="0" borderId="100" xfId="1" applyFont="1" applyFill="1" applyBorder="1" applyAlignment="1" applyProtection="1">
      <alignment horizontal="center" vertical="center"/>
      <protection hidden="1"/>
    </xf>
    <xf numFmtId="0" fontId="2" fillId="0" borderId="93" xfId="1" applyFont="1" applyFill="1" applyBorder="1" applyAlignment="1" applyProtection="1">
      <alignment horizontal="center" vertical="center"/>
      <protection hidden="1"/>
    </xf>
    <xf numFmtId="0" fontId="2" fillId="0" borderId="20" xfId="2" applyFont="1" applyFill="1" applyBorder="1" applyAlignment="1" applyProtection="1">
      <alignment horizontal="center" vertical="center"/>
      <protection hidden="1"/>
    </xf>
    <xf numFmtId="0" fontId="2" fillId="0" borderId="97" xfId="2" applyFont="1" applyFill="1" applyBorder="1" applyAlignment="1" applyProtection="1">
      <alignment horizontal="center" vertical="center"/>
      <protection hidden="1"/>
    </xf>
    <xf numFmtId="0" fontId="2" fillId="0" borderId="98" xfId="2" applyFont="1" applyFill="1" applyBorder="1" applyAlignment="1" applyProtection="1">
      <alignment horizontal="center" vertical="center"/>
      <protection hidden="1"/>
    </xf>
  </cellXfs>
  <cellStyles count="4">
    <cellStyle name="60% - Accent1" xfId="2" builtinId="32"/>
    <cellStyle name="Accent1" xfId="1" builtinId="29"/>
    <cellStyle name="Hyperlink" xfId="3" builtinId="8"/>
    <cellStyle name="Normal" xfId="0" builtinId="0"/>
  </cellStyles>
  <dxfs count="80">
    <dxf>
      <font>
        <strike val="0"/>
        <color theme="0"/>
      </font>
    </dxf>
    <dxf>
      <numFmt numFmtId="169" formatCode=";;;"/>
    </dxf>
    <dxf>
      <numFmt numFmtId="169" formatCode=";;;"/>
    </dxf>
    <dxf>
      <numFmt numFmtId="169" formatCode=";;;"/>
    </dxf>
    <dxf>
      <fill>
        <patternFill>
          <bgColor rgb="FFC00000"/>
        </patternFill>
      </fill>
    </dxf>
    <dxf>
      <fill>
        <patternFill>
          <bgColor rgb="FFFFC000"/>
        </patternFill>
      </fill>
    </dxf>
    <dxf>
      <fill>
        <patternFill>
          <bgColor rgb="FFC00000"/>
        </patternFill>
      </fill>
    </dxf>
    <dxf>
      <fill>
        <patternFill>
          <bgColor rgb="FFFFC000"/>
        </patternFill>
      </fill>
    </dxf>
    <dxf>
      <fill>
        <patternFill>
          <bgColor rgb="FFFFC000"/>
        </patternFill>
      </fill>
    </dxf>
    <dxf>
      <fill>
        <patternFill>
          <bgColor rgb="FFC00000"/>
        </patternFill>
      </fill>
    </dxf>
    <dxf>
      <fill>
        <patternFill>
          <bgColor rgb="FFC00000"/>
        </patternFill>
      </fill>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 formatCode="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1"/>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 formatCode="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 formatCode="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 formatCode="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 formatCode="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 formatCode="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6" formatCode="0.0;\-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6" formatCode="0.0;\-0.0;;@"/>
      <fill>
        <patternFill patternType="none">
          <fgColor indexed="64"/>
          <bgColor auto="1"/>
        </patternFill>
      </fill>
      <alignment horizontal="center" vertical="center" textRotation="0" wrapText="0" indent="0" justifyLastLine="0" shrinkToFit="0" readingOrder="0"/>
      <border diagonalUp="0" diagonalDown="0">
        <left style="thin">
          <color theme="1"/>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1"/>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1"/>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1"/>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1"/>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1"/>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border diagonalUp="0" diagonalDown="0" outline="0">
        <left style="thin">
          <color theme="0" tint="-0.249977111117893"/>
        </left>
        <right style="thin">
          <color theme="0" tint="-0.249977111117893"/>
        </right>
        <top style="thin">
          <color theme="0" tint="-0.249977111117893"/>
        </top>
        <bottom style="thin">
          <color theme="0" tint="-0.249977111117893"/>
        </bottom>
      </border>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protection locked="0" hidden="1"/>
    </dxf>
    <dxf>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164" formatCode="0.0"/>
      <fill>
        <patternFill patternType="none">
          <fgColor indexed="64"/>
          <bgColor auto="1"/>
        </patternFill>
      </fill>
      <border diagonalUp="0" diagonalDown="0" outline="0">
        <left style="thin">
          <color theme="1"/>
        </left>
        <right style="thin">
          <color theme="0" tint="-0.249977111117893"/>
        </right>
        <top style="thin">
          <color theme="0" tint="-0.249977111117893"/>
        </top>
        <bottom style="thin">
          <color theme="0" tint="-0.249977111117893"/>
        </bottom>
      </border>
    </dxf>
    <dxf>
      <alignment horizontal="left"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30" formatCode="@"/>
      <fill>
        <patternFill patternType="none">
          <fgColor indexed="64"/>
          <bgColor auto="1"/>
        </patternFill>
      </fill>
      <border diagonalUp="0" diagonalDown="0">
        <left style="thin">
          <color theme="0" tint="-0.249977111117893"/>
        </left>
        <right style="thin">
          <color theme="1"/>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left"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30" formatCode="@"/>
      <fill>
        <patternFill patternType="none">
          <fgColor indexed="64"/>
          <bgColor auto="1"/>
        </patternFill>
      </fill>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left"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protection locked="0" hidden="1"/>
    </dxf>
    <dxf>
      <alignment horizontal="left"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30" formatCode="@"/>
      <fill>
        <patternFill patternType="none">
          <fgColor indexed="64"/>
          <bgColor auto="1"/>
        </patternFill>
      </fill>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left" vertical="center" textRotation="0" wrapText="0" indent="0" justifyLastLine="0" shrinkToFit="0" readingOrder="0"/>
      <border diagonalUp="0" diagonalDown="0" outline="0">
        <left style="thin">
          <color theme="0" tint="-0.249977111117893"/>
        </left>
        <right style="thin">
          <color theme="0" tint="-0.249977111117893"/>
        </right>
        <top/>
        <bottom/>
      </border>
      <protection locked="0" hidden="1"/>
    </dxf>
    <dxf>
      <numFmt numFmtId="30" formatCode="@"/>
      <fill>
        <patternFill patternType="none">
          <fgColor indexed="64"/>
          <bgColor auto="1"/>
        </patternFill>
      </fill>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numFmt numFmtId="30" formatCode="@"/>
      <fill>
        <patternFill patternType="none">
          <fgColor indexed="64"/>
          <bgColor auto="1"/>
        </patternFill>
      </fill>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numFmt numFmtId="170" formatCode="d/mm/yyyy"/>
      <fill>
        <patternFill patternType="none">
          <fgColor indexed="64"/>
          <bgColor auto="1"/>
        </patternFill>
      </fill>
      <border diagonalUp="0" diagonalDown="0">
        <left style="thin">
          <color theme="1"/>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numFmt numFmtId="0" formatCode="General"/>
      <fill>
        <patternFill patternType="none">
          <fgColor indexed="64"/>
          <bgColor auto="1"/>
        </patternFill>
      </fill>
    </dxf>
    <dxf>
      <numFmt numFmtId="0" formatCode="General"/>
      <fill>
        <patternFill patternType="none">
          <fgColor indexed="64"/>
          <bgColor auto="1"/>
        </patternFill>
      </fill>
      <alignment horizontal="center" vertical="center" textRotation="0" wrapText="0" indent="0" justifyLastLine="0" shrinkToFit="0" readingOrder="0"/>
      <protection locked="0" hidden="1"/>
    </dxf>
    <dxf>
      <numFmt numFmtId="0" formatCode="General"/>
      <fill>
        <patternFill patternType="none">
          <fgColor indexed="64"/>
          <bgColor auto="1"/>
        </patternFill>
      </fill>
      <alignment horizontal="center" vertical="center" textRotation="0" wrapText="0" indent="0" justifyLastLine="0" shrinkToFit="0" readingOrder="0"/>
      <protection locked="0" hidden="1"/>
    </dxf>
  </dxfs>
  <tableStyles count="0" defaultTableStyle="TableStyleMedium2" defaultPivotStyle="PivotStyleLight16"/>
  <colors>
    <mruColors>
      <color rgb="FFCFB000"/>
      <color rgb="FFE6CD3F"/>
      <color rgb="FFFFED84"/>
      <color rgb="FF0A2647"/>
      <color rgb="FF205295"/>
      <color rgb="FF1442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www.pilotlogbook.au/"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142875</xdr:colOff>
      <xdr:row>1</xdr:row>
      <xdr:rowOff>27315</xdr:rowOff>
    </xdr:from>
    <xdr:to>
      <xdr:col>8</xdr:col>
      <xdr:colOff>200025</xdr:colOff>
      <xdr:row>9</xdr:row>
      <xdr:rowOff>123404</xdr:rowOff>
    </xdr:to>
    <xdr:pic>
      <xdr:nvPicPr>
        <xdr:cNvPr id="4" name="Picture 3">
          <a:extLst>
            <a:ext uri="{FF2B5EF4-FFF2-40B4-BE49-F238E27FC236}">
              <a16:creationId xmlns:a16="http://schemas.microsoft.com/office/drawing/2014/main" id="{25BA5121-15E8-AE3B-4410-1C6D884476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0" y="217815"/>
          <a:ext cx="4714875" cy="16200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xdr:colOff>
      <xdr:row>24</xdr:row>
      <xdr:rowOff>124239</xdr:rowOff>
    </xdr:from>
    <xdr:to>
      <xdr:col>21</xdr:col>
      <xdr:colOff>2454</xdr:colOff>
      <xdr:row>31</xdr:row>
      <xdr:rowOff>69953</xdr:rowOff>
    </xdr:to>
    <xdr:pic>
      <xdr:nvPicPr>
        <xdr:cNvPr id="3" name="Picture 2">
          <a:hlinkClick xmlns:r="http://schemas.openxmlformats.org/officeDocument/2006/relationships" r:id="rId1"/>
          <a:extLst>
            <a:ext uri="{FF2B5EF4-FFF2-40B4-BE49-F238E27FC236}">
              <a16:creationId xmlns:a16="http://schemas.microsoft.com/office/drawing/2014/main" id="{0BFEF9A9-00B5-4774-D988-32EA3C4C0F9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98198" y="6427304"/>
          <a:ext cx="4735232" cy="162708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94BF0BB-2A1B-444E-8EE8-50548322C98C}" name="LOGBOOK" displayName="LOGBOOK" ref="B4:AI100" headerRowDxfId="79" dataDxfId="78" totalsRowDxfId="77">
  <autoFilter ref="B4:AI100" xr:uid="{594BF0BB-2A1B-444E-8EE8-50548322C98C}"/>
  <sortState xmlns:xlrd2="http://schemas.microsoft.com/office/spreadsheetml/2017/richdata2" ref="B5:AI31">
    <sortCondition ref="B4:B31"/>
  </sortState>
  <tableColumns count="34">
    <tableColumn id="1" xr3:uid="{A72AB1F6-A356-426E-AC8D-F13F48322C39}" name="DATE" totalsRowLabel="Total" dataDxfId="76"/>
    <tableColumn id="2" xr3:uid="{1AE0BACD-9551-4C3E-8D58-95A6BFBAB0A5}" name="TYPE" dataDxfId="75"/>
    <tableColumn id="3" xr3:uid="{92668C56-9D12-4010-9B6A-E1A761D1027F}" name="REG." dataDxfId="74" totalsRowDxfId="73"/>
    <tableColumn id="4" xr3:uid="{35219B4D-FE2B-484C-A13B-480183BC64A2}" name="PIC" dataDxfId="72" totalsRowDxfId="71"/>
    <tableColumn id="5" xr3:uid="{72B601B5-4680-4F07-A5C2-06D1DE4F965E}" name="OTHER" dataDxfId="70" totalsRowDxfId="69"/>
    <tableColumn id="6" xr3:uid="{5D50CCAA-EC39-471C-8C68-F0C3B1402ED4}" name="ROUTE" dataDxfId="68" totalsRowDxfId="67"/>
    <tableColumn id="7" xr3:uid="{88FD0A74-F916-40E5-A661-CF10D9EA45A4}" name="DETAILS" dataDxfId="66" totalsRowDxfId="65"/>
    <tableColumn id="8" xr3:uid="{9E8BA56A-AD22-42BF-BF1B-4A860A36DB3C}" name="SEA ICUS DAY" dataDxfId="64" totalsRowDxfId="63"/>
    <tableColumn id="9" xr3:uid="{5B593C6D-6C1A-4C96-BBAF-2641E239B75B}" name="SEA ICUS NIGHT" dataDxfId="62" totalsRowDxfId="61"/>
    <tableColumn id="10" xr3:uid="{8FA259D0-C9D9-4C1C-A9DD-DAE0FE71F643}" name="SEA DUAL DAY" dataDxfId="60" totalsRowDxfId="59"/>
    <tableColumn id="11" xr3:uid="{523FB582-23BD-42A1-98E8-0861EFE20CF6}" name="SEA DUAL NIGHT" dataDxfId="58" totalsRowDxfId="57"/>
    <tableColumn id="12" xr3:uid="{32578062-BD6D-4B0B-93BF-7B23DD16DD5C}" name="SEA COMMAND DAY" dataDxfId="56" totalsRowDxfId="55"/>
    <tableColumn id="13" xr3:uid="{B22E3B99-37A9-438D-92A2-58845174A7E4}" name="SEA COMMAND NIGHT" dataDxfId="54" totalsRowDxfId="53"/>
    <tableColumn id="14" xr3:uid="{31CF6C5E-D2F4-420F-BDAE-1124E4515253}" name="MEA ICUS DAY" dataDxfId="52" totalsRowDxfId="51"/>
    <tableColumn id="15" xr3:uid="{248D50FF-354E-4B46-A0C1-0042BEDDFC7C}" name="MEA ICUS NIGHT" dataDxfId="50" totalsRowDxfId="49"/>
    <tableColumn id="16" xr3:uid="{A7127A61-BE68-4EC8-A5D3-53229870B30D}" name="MEA DUAL DAY" dataDxfId="48" totalsRowDxfId="47"/>
    <tableColumn id="17" xr3:uid="{15A77031-0A76-4399-AA3C-D8C84B8C80AA}" name="MEA DUAL NIGHT" dataDxfId="46" totalsRowDxfId="45"/>
    <tableColumn id="18" xr3:uid="{41BF2F8E-5527-431B-BAEC-B322EAD43174}" name="MEA COMMAND DAY" dataDxfId="44" totalsRowDxfId="43"/>
    <tableColumn id="19" xr3:uid="{C658716B-8D5F-419E-9D4E-A99FAE47F3CB}" name="MEA COMMAND NIGHT" dataDxfId="42" totalsRowDxfId="41"/>
    <tableColumn id="20" xr3:uid="{10D4EE60-27CD-4B6C-91EF-618E7FD92A5F}" name="COPILOT DAY" dataDxfId="40" totalsRowDxfId="39"/>
    <tableColumn id="21" xr3:uid="{B52B347B-A21B-45C0-A789-DC06F9A61080}" name="COPILOT NIGHT" dataDxfId="38" totalsRowDxfId="37"/>
    <tableColumn id="22" xr3:uid="{E3D54D65-58C0-460D-A911-68351BA99541}" name="INSTRUMENT INFLIGHT" dataDxfId="36" totalsRowDxfId="35"/>
    <tableColumn id="23" xr3:uid="{D8460321-D633-459A-908A-6E7AEFF98331}" name="INSTRUMENT SIM" dataDxfId="34" totalsRowDxfId="33"/>
    <tableColumn id="24" xr3:uid="{F25DE483-B4D7-4F1E-99E6-CFC7265DF54C}" name="SPECIALIST INSTRUCTOR 1" dataDxfId="32" totalsRowDxfId="31"/>
    <tableColumn id="25" xr3:uid="{8BAA089C-C50B-446B-BD62-81278BF7B6AA}" name="SPECIALIST INSTRUCTOR 2" dataDxfId="30" totalsRowDxfId="29"/>
    <tableColumn id="26" xr3:uid="{2EC54DBD-0861-4B81-9A59-AEE38C373A27}" name="SPECIALIST INSTRUCTOR 3" dataDxfId="28" totalsRowDxfId="27"/>
    <tableColumn id="27" xr3:uid="{6FEB720B-6D0E-451F-9A11-58224CB9DE94}" name="BY DAY TAKEOFF" dataDxfId="26" totalsRowDxfId="25"/>
    <tableColumn id="28" xr3:uid="{A5587207-A19F-4EA4-8B03-20ECAEB3D298}" name="BY DAY LANDING" dataDxfId="24" totalsRowDxfId="23"/>
    <tableColumn id="29" xr3:uid="{D600A4E3-D5E7-44F2-9CA2-698025E69B52}" name="BY NIGHT TAKEOFF" dataDxfId="22" totalsRowDxfId="21"/>
    <tableColumn id="30" xr3:uid="{F1D4CDF0-BD94-49CA-A648-1DE82E23A788}" name="BY NIGHT LANDING" dataDxfId="20" totalsRowDxfId="19"/>
    <tableColumn id="31" xr3:uid="{C3AC787C-221B-4763-925B-3A628700E9EC}" name="IFR CDI" dataDxfId="18" totalsRowDxfId="17"/>
    <tableColumn id="32" xr3:uid="{DEB2CDCB-6B75-4036-9EAD-2F819A9FE307}" name="IFR AZIMUTH" dataDxfId="16" totalsRowDxfId="15"/>
    <tableColumn id="34" xr3:uid="{8643687B-2F6A-4F0F-8D26-467A149349AF}" name="IFR IAP2D" dataDxfId="14" totalsRowDxfId="13"/>
    <tableColumn id="33" xr3:uid="{4A0CB0A2-FDA2-4641-95D0-02991783E6DC}" name="IFR IAP3D" totalsRowFunction="count" dataDxfId="12" totalsRowDxfId="1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pilotlogbook.au/pages/using-your-logbook" TargetMode="External"/><Relationship Id="rId7" Type="http://schemas.openxmlformats.org/officeDocument/2006/relationships/printerSettings" Target="../printerSettings/printerSettings1.bin"/><Relationship Id="rId2" Type="http://schemas.openxmlformats.org/officeDocument/2006/relationships/hyperlink" Target="https://pilotlogbook.au/pages/developer-log" TargetMode="External"/><Relationship Id="rId1" Type="http://schemas.openxmlformats.org/officeDocument/2006/relationships/hyperlink" Target="mailto:info@pilotlogbook.au" TargetMode="External"/><Relationship Id="rId6" Type="http://schemas.openxmlformats.org/officeDocument/2006/relationships/hyperlink" Target="http://www.thepilotlogbook.com/" TargetMode="External"/><Relationship Id="rId5" Type="http://schemas.openxmlformats.org/officeDocument/2006/relationships/hyperlink" Target="mailto:info@thepilotlogbook.com" TargetMode="External"/><Relationship Id="rId4" Type="http://schemas.openxmlformats.org/officeDocument/2006/relationships/hyperlink" Target="https://pilotlogbook.au/account"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DCEB3-7A0B-4160-9754-A6BF33F6CE18}">
  <dimension ref="B2:M42"/>
  <sheetViews>
    <sheetView showGridLines="0" showRowColHeaders="0" topLeftCell="A42" workbookViewId="0">
      <selection activeCell="M30" sqref="M30"/>
    </sheetView>
  </sheetViews>
  <sheetFormatPr defaultRowHeight="14.5" x14ac:dyDescent="0.35"/>
  <cols>
    <col min="2" max="2" width="17.36328125" customWidth="1"/>
    <col min="3" max="4" width="12.36328125" customWidth="1"/>
    <col min="6" max="6" width="17.6328125" customWidth="1"/>
  </cols>
  <sheetData>
    <row r="2" spans="2:13" x14ac:dyDescent="0.35">
      <c r="B2" s="162"/>
      <c r="C2" s="153"/>
      <c r="D2" s="153"/>
      <c r="E2" s="153"/>
      <c r="F2" s="153"/>
      <c r="G2" s="153"/>
      <c r="H2" s="153"/>
      <c r="I2" s="153"/>
      <c r="J2" s="154"/>
    </row>
    <row r="3" spans="2:13" x14ac:dyDescent="0.35">
      <c r="B3" s="159"/>
      <c r="J3" s="160"/>
    </row>
    <row r="4" spans="2:13" x14ac:dyDescent="0.35">
      <c r="B4" s="159"/>
      <c r="J4" s="160"/>
    </row>
    <row r="5" spans="2:13" x14ac:dyDescent="0.35">
      <c r="B5" s="159"/>
      <c r="J5" s="160"/>
    </row>
    <row r="6" spans="2:13" x14ac:dyDescent="0.35">
      <c r="B6" s="159"/>
      <c r="J6" s="160"/>
    </row>
    <row r="7" spans="2:13" x14ac:dyDescent="0.35">
      <c r="B7" s="159"/>
      <c r="J7" s="160"/>
    </row>
    <row r="8" spans="2:13" x14ac:dyDescent="0.35">
      <c r="B8" s="159"/>
      <c r="J8" s="160"/>
    </row>
    <row r="9" spans="2:13" x14ac:dyDescent="0.35">
      <c r="B9" s="159"/>
      <c r="J9" s="160"/>
    </row>
    <row r="10" spans="2:13" ht="15" customHeight="1" x14ac:dyDescent="0.35">
      <c r="B10" s="159"/>
      <c r="J10" s="160"/>
      <c r="M10" s="7"/>
    </row>
    <row r="11" spans="2:13" ht="15" customHeight="1" x14ac:dyDescent="0.35">
      <c r="B11" s="244" t="s">
        <v>116</v>
      </c>
      <c r="C11" s="245"/>
      <c r="D11" s="245"/>
      <c r="E11" s="245"/>
      <c r="F11" s="245"/>
      <c r="G11" s="245"/>
      <c r="H11" s="245"/>
      <c r="I11" s="245"/>
      <c r="J11" s="246"/>
      <c r="K11" s="151"/>
      <c r="L11" s="151"/>
      <c r="M11" s="7"/>
    </row>
    <row r="12" spans="2:13" x14ac:dyDescent="0.35">
      <c r="B12" s="244"/>
      <c r="C12" s="245"/>
      <c r="D12" s="245"/>
      <c r="E12" s="245"/>
      <c r="F12" s="245"/>
      <c r="G12" s="245"/>
      <c r="H12" s="245"/>
      <c r="I12" s="245"/>
      <c r="J12" s="246"/>
      <c r="K12" s="151"/>
      <c r="L12" s="151"/>
      <c r="M12" s="7"/>
    </row>
    <row r="13" spans="2:13" x14ac:dyDescent="0.35">
      <c r="B13" s="244"/>
      <c r="C13" s="245"/>
      <c r="D13" s="245"/>
      <c r="E13" s="245"/>
      <c r="F13" s="245"/>
      <c r="G13" s="245"/>
      <c r="H13" s="245"/>
      <c r="I13" s="245"/>
      <c r="J13" s="246"/>
      <c r="K13" s="151"/>
      <c r="L13" s="151"/>
      <c r="M13" s="7"/>
    </row>
    <row r="14" spans="2:13" x14ac:dyDescent="0.35">
      <c r="B14" s="244"/>
      <c r="C14" s="245"/>
      <c r="D14" s="245"/>
      <c r="E14" s="245"/>
      <c r="F14" s="245"/>
      <c r="G14" s="245"/>
      <c r="H14" s="245"/>
      <c r="I14" s="245"/>
      <c r="J14" s="246"/>
      <c r="K14" s="151"/>
      <c r="L14" s="151"/>
      <c r="M14" s="7"/>
    </row>
    <row r="15" spans="2:13" x14ac:dyDescent="0.35">
      <c r="B15" s="244"/>
      <c r="C15" s="245"/>
      <c r="D15" s="245"/>
      <c r="E15" s="245"/>
      <c r="F15" s="245"/>
      <c r="G15" s="245"/>
      <c r="H15" s="245"/>
      <c r="I15" s="245"/>
      <c r="J15" s="246"/>
      <c r="K15" s="151"/>
      <c r="L15" s="151"/>
      <c r="M15" s="7"/>
    </row>
    <row r="16" spans="2:13" x14ac:dyDescent="0.35">
      <c r="B16" s="244"/>
      <c r="C16" s="245"/>
      <c r="D16" s="245"/>
      <c r="E16" s="245"/>
      <c r="F16" s="245"/>
      <c r="G16" s="245"/>
      <c r="H16" s="245"/>
      <c r="I16" s="245"/>
      <c r="J16" s="246"/>
      <c r="K16" s="151"/>
      <c r="L16" s="151"/>
      <c r="M16" s="7"/>
    </row>
    <row r="17" spans="2:13" x14ac:dyDescent="0.35">
      <c r="B17" s="244"/>
      <c r="C17" s="245"/>
      <c r="D17" s="245"/>
      <c r="E17" s="245"/>
      <c r="F17" s="245"/>
      <c r="G17" s="245"/>
      <c r="H17" s="245"/>
      <c r="I17" s="245"/>
      <c r="J17" s="246"/>
      <c r="K17" s="151"/>
      <c r="L17" s="151"/>
      <c r="M17" s="7"/>
    </row>
    <row r="18" spans="2:13" x14ac:dyDescent="0.35">
      <c r="B18" s="244"/>
      <c r="C18" s="245"/>
      <c r="D18" s="245"/>
      <c r="E18" s="245"/>
      <c r="F18" s="245"/>
      <c r="G18" s="245"/>
      <c r="H18" s="245"/>
      <c r="I18" s="245"/>
      <c r="J18" s="246"/>
      <c r="K18" s="151"/>
      <c r="L18" s="151"/>
      <c r="M18" s="7"/>
    </row>
    <row r="19" spans="2:13" x14ac:dyDescent="0.35">
      <c r="B19" s="244"/>
      <c r="C19" s="245"/>
      <c r="D19" s="245"/>
      <c r="E19" s="245"/>
      <c r="F19" s="245"/>
      <c r="G19" s="245"/>
      <c r="H19" s="245"/>
      <c r="I19" s="245"/>
      <c r="J19" s="246"/>
      <c r="K19" s="151"/>
      <c r="L19" s="151"/>
      <c r="M19" s="7"/>
    </row>
    <row r="20" spans="2:13" x14ac:dyDescent="0.35">
      <c r="B20" s="244"/>
      <c r="C20" s="245"/>
      <c r="D20" s="245"/>
      <c r="E20" s="245"/>
      <c r="F20" s="245"/>
      <c r="G20" s="245"/>
      <c r="H20" s="245"/>
      <c r="I20" s="245"/>
      <c r="J20" s="246"/>
      <c r="K20" s="151"/>
      <c r="L20" s="151"/>
      <c r="M20" s="7"/>
    </row>
    <row r="21" spans="2:13" ht="22.5" customHeight="1" x14ac:dyDescent="0.35">
      <c r="B21" s="244"/>
      <c r="C21" s="245"/>
      <c r="D21" s="245"/>
      <c r="E21" s="245"/>
      <c r="F21" s="245"/>
      <c r="G21" s="245"/>
      <c r="H21" s="245"/>
      <c r="I21" s="245"/>
      <c r="J21" s="246"/>
      <c r="K21" s="151"/>
      <c r="L21" s="151"/>
      <c r="M21" s="7"/>
    </row>
    <row r="22" spans="2:13" ht="22.5" customHeight="1" x14ac:dyDescent="0.35">
      <c r="B22" s="244"/>
      <c r="C22" s="245"/>
      <c r="D22" s="245"/>
      <c r="E22" s="245"/>
      <c r="F22" s="245"/>
      <c r="G22" s="245"/>
      <c r="H22" s="245"/>
      <c r="I22" s="245"/>
      <c r="J22" s="246"/>
      <c r="K22" s="151"/>
      <c r="L22" s="151"/>
      <c r="M22" s="7"/>
    </row>
    <row r="23" spans="2:13" ht="22.5" customHeight="1" x14ac:dyDescent="0.35">
      <c r="B23" s="244"/>
      <c r="C23" s="245"/>
      <c r="D23" s="245"/>
      <c r="E23" s="245"/>
      <c r="F23" s="245"/>
      <c r="G23" s="245"/>
      <c r="H23" s="245"/>
      <c r="I23" s="245"/>
      <c r="J23" s="246"/>
      <c r="K23" s="151"/>
      <c r="L23" s="151"/>
      <c r="M23" s="7"/>
    </row>
    <row r="24" spans="2:13" ht="22.5" customHeight="1" x14ac:dyDescent="0.35">
      <c r="B24" s="244"/>
      <c r="C24" s="245"/>
      <c r="D24" s="245"/>
      <c r="E24" s="245"/>
      <c r="F24" s="245"/>
      <c r="G24" s="245"/>
      <c r="H24" s="245"/>
      <c r="I24" s="245"/>
      <c r="J24" s="246"/>
      <c r="K24" s="151"/>
      <c r="L24" s="151"/>
      <c r="M24" s="7"/>
    </row>
    <row r="25" spans="2:13" x14ac:dyDescent="0.35">
      <c r="B25" s="159"/>
      <c r="E25" s="7"/>
      <c r="I25" s="7"/>
      <c r="J25" s="161"/>
      <c r="K25" s="7"/>
      <c r="M25" s="7"/>
    </row>
    <row r="26" spans="2:13" ht="18.75" customHeight="1" x14ac:dyDescent="0.55000000000000004">
      <c r="B26" s="254" t="s">
        <v>114</v>
      </c>
      <c r="C26" s="255"/>
      <c r="D26" s="255"/>
      <c r="E26" s="255"/>
      <c r="F26" s="255"/>
      <c r="G26" s="255"/>
      <c r="H26" s="255"/>
      <c r="I26" s="255"/>
      <c r="J26" s="256"/>
      <c r="K26" s="7"/>
      <c r="M26" s="7"/>
    </row>
    <row r="27" spans="2:13" x14ac:dyDescent="0.35">
      <c r="I27" s="7"/>
      <c r="J27" s="7"/>
      <c r="K27" s="7"/>
    </row>
    <row r="28" spans="2:13" x14ac:dyDescent="0.35">
      <c r="B28" s="158" t="s">
        <v>83</v>
      </c>
      <c r="C28" s="250" t="s">
        <v>84</v>
      </c>
      <c r="D28" s="250"/>
      <c r="E28" s="250"/>
      <c r="F28" s="251"/>
      <c r="I28" s="7"/>
      <c r="J28" s="7"/>
      <c r="K28" s="7"/>
    </row>
    <row r="29" spans="2:13" x14ac:dyDescent="0.35">
      <c r="B29" s="155" t="s">
        <v>68</v>
      </c>
      <c r="C29" s="252" t="s">
        <v>115</v>
      </c>
      <c r="D29" s="252"/>
      <c r="E29" s="252"/>
      <c r="F29" s="253"/>
    </row>
    <row r="30" spans="2:13" ht="15" customHeight="1" x14ac:dyDescent="0.35">
      <c r="B30" s="155" t="s">
        <v>69</v>
      </c>
      <c r="C30" s="248" t="s">
        <v>119</v>
      </c>
      <c r="D30" s="248"/>
      <c r="E30" s="248"/>
      <c r="F30" s="249"/>
    </row>
    <row r="31" spans="2:13" x14ac:dyDescent="0.35">
      <c r="B31" s="247" t="s">
        <v>85</v>
      </c>
      <c r="C31" s="242" t="s">
        <v>120</v>
      </c>
      <c r="D31" s="242"/>
      <c r="E31" s="242"/>
      <c r="F31" s="243"/>
      <c r="H31" s="7"/>
    </row>
    <row r="32" spans="2:13" x14ac:dyDescent="0.35">
      <c r="B32" s="247"/>
      <c r="C32" s="242"/>
      <c r="D32" s="242"/>
      <c r="E32" s="242"/>
      <c r="F32" s="243"/>
    </row>
    <row r="33" spans="2:8" x14ac:dyDescent="0.35">
      <c r="B33" s="241" t="s">
        <v>91</v>
      </c>
      <c r="C33" s="242" t="s">
        <v>118</v>
      </c>
      <c r="D33" s="242"/>
      <c r="E33" s="242"/>
      <c r="F33" s="243"/>
    </row>
    <row r="34" spans="2:8" x14ac:dyDescent="0.35">
      <c r="B34" s="241"/>
      <c r="C34" s="242"/>
      <c r="D34" s="242"/>
      <c r="E34" s="242"/>
      <c r="F34" s="243"/>
    </row>
    <row r="35" spans="2:8" x14ac:dyDescent="0.35">
      <c r="B35" s="156" t="s">
        <v>111</v>
      </c>
      <c r="C35" s="237" t="s">
        <v>121</v>
      </c>
      <c r="D35" s="237"/>
      <c r="E35" s="237"/>
      <c r="F35" s="238"/>
    </row>
    <row r="37" spans="2:8" ht="15" customHeight="1" x14ac:dyDescent="0.35"/>
    <row r="38" spans="2:8" x14ac:dyDescent="0.35">
      <c r="B38" s="152" t="s">
        <v>102</v>
      </c>
      <c r="C38" s="153" t="s">
        <v>103</v>
      </c>
      <c r="D38" s="153"/>
      <c r="E38" s="153"/>
      <c r="F38" s="153"/>
      <c r="G38" s="153"/>
      <c r="H38" s="153"/>
    </row>
    <row r="39" spans="2:8" x14ac:dyDescent="0.35">
      <c r="B39" s="155" t="s">
        <v>104</v>
      </c>
      <c r="C39" s="239" t="s">
        <v>105</v>
      </c>
      <c r="D39" s="239"/>
      <c r="E39" s="239"/>
      <c r="F39" s="239"/>
      <c r="G39" s="239"/>
      <c r="H39" s="240"/>
    </row>
    <row r="40" spans="2:8" x14ac:dyDescent="0.35">
      <c r="B40" s="155" t="s">
        <v>112</v>
      </c>
      <c r="C40" s="239" t="s">
        <v>106</v>
      </c>
      <c r="D40" s="239"/>
      <c r="E40" s="239"/>
      <c r="F40" s="239"/>
      <c r="G40" s="239"/>
      <c r="H40" s="240"/>
    </row>
    <row r="41" spans="2:8" x14ac:dyDescent="0.35">
      <c r="B41" s="155" t="s">
        <v>107</v>
      </c>
      <c r="C41" s="239" t="s">
        <v>108</v>
      </c>
      <c r="D41" s="239"/>
      <c r="E41" s="239"/>
      <c r="F41" s="239"/>
      <c r="G41" s="239"/>
      <c r="H41" s="240"/>
    </row>
    <row r="42" spans="2:8" x14ac:dyDescent="0.35">
      <c r="B42" s="156" t="s">
        <v>109</v>
      </c>
      <c r="C42" s="157" t="s">
        <v>110</v>
      </c>
      <c r="D42" s="157"/>
      <c r="E42" s="157"/>
      <c r="F42" s="157"/>
      <c r="G42" s="157"/>
      <c r="H42" s="157"/>
    </row>
  </sheetData>
  <sheetProtection password="8017" sheet="1" objects="1" scenarios="1" selectLockedCells="1" selectUnlockedCells="1"/>
  <mergeCells count="13">
    <mergeCell ref="B11:J24"/>
    <mergeCell ref="B31:B32"/>
    <mergeCell ref="C31:F32"/>
    <mergeCell ref="C30:F30"/>
    <mergeCell ref="C28:F28"/>
    <mergeCell ref="C29:F29"/>
    <mergeCell ref="B26:J26"/>
    <mergeCell ref="C35:F35"/>
    <mergeCell ref="C39:H39"/>
    <mergeCell ref="C40:H40"/>
    <mergeCell ref="C41:H41"/>
    <mergeCell ref="B33:B34"/>
    <mergeCell ref="C33:F34"/>
  </mergeCells>
  <hyperlinks>
    <hyperlink ref="C30" r:id="rId1" xr:uid="{8597C917-FE24-4761-A12E-661210BFDFA7}"/>
    <hyperlink ref="C33:D33" r:id="rId2" display="1.5.2" xr:uid="{3B85751B-38BF-4EB6-938E-3B4194FA2FF6}"/>
    <hyperlink ref="C31" r:id="rId3" xr:uid="{C8E24953-5D3C-4557-BC37-47B57A7F038D}"/>
    <hyperlink ref="C35" r:id="rId4" xr:uid="{3C5D6CA3-5292-49CD-863D-78CC942402D5}"/>
    <hyperlink ref="C30:F30" r:id="rId5" display="info@thepilotlogbook.com" xr:uid="{74EEAE4E-EA61-4627-AD1E-254CC06D88E9}"/>
    <hyperlink ref="B26" r:id="rId6" xr:uid="{2DEF123C-4551-44C2-A19A-F11AE3104AB0}"/>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44055-D219-4921-B0F9-042D2380E32B}">
  <dimension ref="B1:BR100"/>
  <sheetViews>
    <sheetView showGridLines="0" showRowColHeaders="0" zoomScale="95" zoomScaleNormal="115" workbookViewId="0">
      <pane ySplit="3" topLeftCell="A70" activePane="bottomLeft" state="frozen"/>
      <selection activeCell="S1" sqref="S1"/>
      <selection pane="bottomLeft" activeCell="G122" sqref="G122"/>
    </sheetView>
  </sheetViews>
  <sheetFormatPr defaultColWidth="9.1796875" defaultRowHeight="14.5" x14ac:dyDescent="0.35"/>
  <cols>
    <col min="1" max="1" width="9.1796875" style="19" customWidth="1"/>
    <col min="2" max="2" width="12.6328125" style="19" customWidth="1"/>
    <col min="3" max="3" width="9" style="19" customWidth="1"/>
    <col min="4" max="4" width="8.90625" style="19" customWidth="1"/>
    <col min="5" max="5" width="11.26953125" style="19" customWidth="1"/>
    <col min="6" max="6" width="9.1796875" style="19"/>
    <col min="7" max="7" width="23.08984375" style="19" customWidth="1"/>
    <col min="8" max="8" width="22.36328125" style="19" customWidth="1"/>
    <col min="9" max="27" width="6.7265625" style="19" customWidth="1"/>
    <col min="28" max="31" width="6.81640625" style="19" customWidth="1"/>
    <col min="32" max="35" width="7.54296875" style="19" customWidth="1"/>
    <col min="36" max="16384" width="9.1796875" style="19"/>
  </cols>
  <sheetData>
    <row r="1" spans="2:70" ht="28.5" customHeight="1" x14ac:dyDescent="0.35">
      <c r="B1" s="267" t="s">
        <v>0</v>
      </c>
      <c r="C1" s="270" t="s">
        <v>23</v>
      </c>
      <c r="D1" s="270"/>
      <c r="E1" s="270" t="s">
        <v>24</v>
      </c>
      <c r="F1" s="270"/>
      <c r="G1" s="270" t="s">
        <v>6</v>
      </c>
      <c r="H1" s="272"/>
      <c r="I1" s="267" t="s">
        <v>7</v>
      </c>
      <c r="J1" s="270"/>
      <c r="K1" s="270"/>
      <c r="L1" s="270"/>
      <c r="M1" s="270"/>
      <c r="N1" s="272"/>
      <c r="O1" s="267" t="s">
        <v>13</v>
      </c>
      <c r="P1" s="270"/>
      <c r="Q1" s="270"/>
      <c r="R1" s="270"/>
      <c r="S1" s="270"/>
      <c r="T1" s="272"/>
      <c r="U1" s="267" t="s">
        <v>14</v>
      </c>
      <c r="V1" s="270"/>
      <c r="W1" s="270" t="s">
        <v>15</v>
      </c>
      <c r="X1" s="270"/>
      <c r="Y1" s="270" t="s">
        <v>18</v>
      </c>
      <c r="Z1" s="270"/>
      <c r="AA1" s="272"/>
      <c r="AB1" s="267" t="s">
        <v>21</v>
      </c>
      <c r="AC1" s="270"/>
      <c r="AD1" s="270" t="s">
        <v>22</v>
      </c>
      <c r="AE1" s="272"/>
      <c r="AF1" s="257" t="s">
        <v>71</v>
      </c>
      <c r="AG1" s="258"/>
      <c r="AH1" s="258"/>
      <c r="AI1" s="259"/>
      <c r="AK1" s="143"/>
      <c r="AL1" s="143"/>
      <c r="AM1" s="143"/>
      <c r="AN1" s="143"/>
      <c r="AO1" s="143"/>
      <c r="AP1" s="143"/>
      <c r="AQ1" s="143"/>
      <c r="AR1" s="143"/>
      <c r="AS1" s="143"/>
      <c r="AT1" s="143"/>
      <c r="AU1" s="143"/>
      <c r="AV1" s="143"/>
      <c r="AW1" s="143"/>
      <c r="AX1" s="143"/>
      <c r="AY1" s="143"/>
      <c r="AZ1" s="143"/>
      <c r="BA1" s="143"/>
      <c r="BB1" s="143"/>
      <c r="BC1" s="143"/>
      <c r="BD1" s="143"/>
      <c r="BE1" s="143"/>
      <c r="BF1" s="143"/>
      <c r="BG1" s="143"/>
      <c r="BH1" s="143"/>
      <c r="BI1" s="143"/>
      <c r="BJ1" s="143"/>
      <c r="BK1" s="143"/>
      <c r="BL1" s="143"/>
      <c r="BM1" s="143"/>
      <c r="BN1" s="143"/>
      <c r="BO1" s="144"/>
      <c r="BP1" s="144"/>
      <c r="BQ1" s="144"/>
      <c r="BR1" s="144"/>
    </row>
    <row r="2" spans="2:70" ht="15" customHeight="1" x14ac:dyDescent="0.35">
      <c r="B2" s="268"/>
      <c r="C2" s="271"/>
      <c r="D2" s="271"/>
      <c r="E2" s="271"/>
      <c r="F2" s="271"/>
      <c r="G2" s="271"/>
      <c r="H2" s="273"/>
      <c r="I2" s="274" t="s">
        <v>8</v>
      </c>
      <c r="J2" s="275"/>
      <c r="K2" s="275" t="s">
        <v>11</v>
      </c>
      <c r="L2" s="275"/>
      <c r="M2" s="275" t="s">
        <v>12</v>
      </c>
      <c r="N2" s="276"/>
      <c r="O2" s="274" t="s">
        <v>8</v>
      </c>
      <c r="P2" s="275"/>
      <c r="Q2" s="275" t="s">
        <v>11</v>
      </c>
      <c r="R2" s="275"/>
      <c r="S2" s="275" t="s">
        <v>12</v>
      </c>
      <c r="T2" s="276"/>
      <c r="U2" s="268"/>
      <c r="V2" s="271"/>
      <c r="W2" s="263" t="s">
        <v>16</v>
      </c>
      <c r="X2" s="263" t="s">
        <v>17</v>
      </c>
      <c r="Y2" s="263"/>
      <c r="Z2" s="263"/>
      <c r="AA2" s="279"/>
      <c r="AB2" s="281" t="s">
        <v>19</v>
      </c>
      <c r="AC2" s="263" t="s">
        <v>20</v>
      </c>
      <c r="AD2" s="265" t="s">
        <v>19</v>
      </c>
      <c r="AE2" s="277" t="s">
        <v>20</v>
      </c>
      <c r="AF2" s="260"/>
      <c r="AG2" s="261"/>
      <c r="AH2" s="261"/>
      <c r="AI2" s="262"/>
      <c r="AK2" s="143"/>
      <c r="AL2" s="143"/>
      <c r="AM2" s="143"/>
      <c r="AN2" s="143"/>
      <c r="AO2" s="143"/>
      <c r="AP2" s="143"/>
      <c r="AQ2" s="143"/>
      <c r="AR2" s="145"/>
      <c r="AS2" s="145"/>
      <c r="AT2" s="145"/>
      <c r="AU2" s="145"/>
      <c r="AV2" s="145"/>
      <c r="AW2" s="145"/>
      <c r="AX2" s="145"/>
      <c r="AY2" s="145"/>
      <c r="AZ2" s="145"/>
      <c r="BA2" s="145"/>
      <c r="BB2" s="145"/>
      <c r="BC2" s="145"/>
      <c r="BD2" s="143"/>
      <c r="BE2" s="143"/>
      <c r="BF2" s="142"/>
      <c r="BG2" s="142"/>
      <c r="BH2" s="142"/>
      <c r="BI2" s="142"/>
      <c r="BJ2" s="142"/>
      <c r="BK2" s="142"/>
      <c r="BL2" s="142"/>
      <c r="BM2" s="142"/>
      <c r="BN2" s="142"/>
      <c r="BO2" s="144"/>
      <c r="BP2" s="144"/>
      <c r="BQ2" s="144"/>
      <c r="BR2" s="144"/>
    </row>
    <row r="3" spans="2:70" ht="46.5" thickBot="1" x14ac:dyDescent="0.4">
      <c r="B3" s="269"/>
      <c r="C3" s="10" t="s">
        <v>2</v>
      </c>
      <c r="D3" s="10" t="s">
        <v>1</v>
      </c>
      <c r="E3" s="10" t="s">
        <v>3</v>
      </c>
      <c r="F3" s="10" t="s">
        <v>4</v>
      </c>
      <c r="G3" s="10" t="s">
        <v>5</v>
      </c>
      <c r="H3" s="14" t="s">
        <v>6</v>
      </c>
      <c r="I3" s="15" t="s">
        <v>9</v>
      </c>
      <c r="J3" s="12" t="s">
        <v>10</v>
      </c>
      <c r="K3" s="11" t="s">
        <v>9</v>
      </c>
      <c r="L3" s="12" t="s">
        <v>10</v>
      </c>
      <c r="M3" s="11" t="s">
        <v>9</v>
      </c>
      <c r="N3" s="16" t="s">
        <v>10</v>
      </c>
      <c r="O3" s="15" t="s">
        <v>9</v>
      </c>
      <c r="P3" s="12" t="s">
        <v>10</v>
      </c>
      <c r="Q3" s="11" t="s">
        <v>9</v>
      </c>
      <c r="R3" s="12" t="s">
        <v>10</v>
      </c>
      <c r="S3" s="11" t="s">
        <v>9</v>
      </c>
      <c r="T3" s="16" t="s">
        <v>10</v>
      </c>
      <c r="U3" s="15" t="s">
        <v>9</v>
      </c>
      <c r="V3" s="12" t="s">
        <v>10</v>
      </c>
      <c r="W3" s="264"/>
      <c r="X3" s="264"/>
      <c r="Y3" s="264"/>
      <c r="Z3" s="264"/>
      <c r="AA3" s="280"/>
      <c r="AB3" s="282"/>
      <c r="AC3" s="264"/>
      <c r="AD3" s="266"/>
      <c r="AE3" s="278"/>
      <c r="AF3" s="18" t="s">
        <v>73</v>
      </c>
      <c r="AG3" s="13" t="s">
        <v>72</v>
      </c>
      <c r="AH3" s="13" t="s">
        <v>75</v>
      </c>
      <c r="AI3" s="53" t="s">
        <v>74</v>
      </c>
      <c r="AK3" s="143"/>
      <c r="AL3" s="139"/>
      <c r="AM3" s="139"/>
      <c r="AN3" s="139"/>
      <c r="AO3" s="139"/>
      <c r="AP3" s="139"/>
      <c r="AQ3" s="139"/>
      <c r="AR3" s="140"/>
      <c r="AS3" s="140"/>
      <c r="AT3" s="140"/>
      <c r="AU3" s="140"/>
      <c r="AV3" s="140"/>
      <c r="AW3" s="140"/>
      <c r="AX3" s="140"/>
      <c r="AY3" s="140"/>
      <c r="AZ3" s="140"/>
      <c r="BA3" s="140"/>
      <c r="BB3" s="140"/>
      <c r="BC3" s="140"/>
      <c r="BD3" s="140"/>
      <c r="BE3" s="140"/>
      <c r="BF3" s="142"/>
      <c r="BG3" s="142"/>
      <c r="BH3" s="142"/>
      <c r="BI3" s="142"/>
      <c r="BJ3" s="142"/>
      <c r="BK3" s="142"/>
      <c r="BL3" s="142"/>
      <c r="BM3" s="142"/>
      <c r="BN3" s="142"/>
      <c r="BO3" s="141"/>
      <c r="BP3" s="141"/>
      <c r="BQ3" s="141"/>
      <c r="BR3" s="141"/>
    </row>
    <row r="4" spans="2:70" ht="14.25" customHeight="1" x14ac:dyDescent="0.35">
      <c r="B4" s="130" t="s">
        <v>0</v>
      </c>
      <c r="C4" s="131" t="s">
        <v>2</v>
      </c>
      <c r="D4" s="132" t="s">
        <v>1</v>
      </c>
      <c r="E4" s="131" t="s">
        <v>25</v>
      </c>
      <c r="F4" s="132" t="s">
        <v>26</v>
      </c>
      <c r="G4" s="131" t="s">
        <v>5</v>
      </c>
      <c r="H4" s="132" t="s">
        <v>6</v>
      </c>
      <c r="I4" s="133" t="s">
        <v>27</v>
      </c>
      <c r="J4" s="130" t="s">
        <v>28</v>
      </c>
      <c r="K4" s="130" t="s">
        <v>29</v>
      </c>
      <c r="L4" s="130" t="s">
        <v>30</v>
      </c>
      <c r="M4" s="130" t="s">
        <v>31</v>
      </c>
      <c r="N4" s="132" t="s">
        <v>32</v>
      </c>
      <c r="O4" s="131" t="s">
        <v>33</v>
      </c>
      <c r="P4" s="130" t="s">
        <v>34</v>
      </c>
      <c r="Q4" s="130" t="s">
        <v>35</v>
      </c>
      <c r="R4" s="130" t="s">
        <v>36</v>
      </c>
      <c r="S4" s="130" t="s">
        <v>37</v>
      </c>
      <c r="T4" s="132" t="s">
        <v>38</v>
      </c>
      <c r="U4" s="131" t="s">
        <v>39</v>
      </c>
      <c r="V4" s="132" t="s">
        <v>40</v>
      </c>
      <c r="W4" s="130" t="s">
        <v>41</v>
      </c>
      <c r="X4" s="130" t="s">
        <v>42</v>
      </c>
      <c r="Y4" s="131" t="s">
        <v>43</v>
      </c>
      <c r="Z4" s="130" t="s">
        <v>44</v>
      </c>
      <c r="AA4" s="132" t="s">
        <v>45</v>
      </c>
      <c r="AB4" s="130" t="s">
        <v>46</v>
      </c>
      <c r="AC4" s="130" t="s">
        <v>47</v>
      </c>
      <c r="AD4" s="130" t="s">
        <v>48</v>
      </c>
      <c r="AE4" s="130" t="s">
        <v>49</v>
      </c>
      <c r="AF4" s="130" t="s">
        <v>76</v>
      </c>
      <c r="AG4" s="130" t="s">
        <v>77</v>
      </c>
      <c r="AH4" s="130" t="s">
        <v>78</v>
      </c>
      <c r="AI4" s="130" t="s">
        <v>79</v>
      </c>
    </row>
    <row r="5" spans="2:70" ht="15" customHeight="1" x14ac:dyDescent="0.35">
      <c r="B5" s="134">
        <v>44258</v>
      </c>
      <c r="C5" s="135" t="s">
        <v>100</v>
      </c>
      <c r="D5" s="136" t="s">
        <v>122</v>
      </c>
      <c r="E5" s="136" t="s">
        <v>123</v>
      </c>
      <c r="F5" s="136" t="s">
        <v>90</v>
      </c>
      <c r="G5" s="136" t="s">
        <v>124</v>
      </c>
      <c r="H5" s="137" t="s">
        <v>125</v>
      </c>
      <c r="I5" s="163"/>
      <c r="J5" s="164"/>
      <c r="K5" s="164">
        <v>0.9</v>
      </c>
      <c r="L5" s="164"/>
      <c r="M5" s="164"/>
      <c r="N5" s="165"/>
      <c r="O5" s="163"/>
      <c r="P5" s="164"/>
      <c r="Q5" s="164"/>
      <c r="R5" s="164"/>
      <c r="S5" s="164"/>
      <c r="T5" s="165"/>
      <c r="U5" s="163"/>
      <c r="V5" s="164"/>
      <c r="W5" s="164"/>
      <c r="X5" s="164"/>
      <c r="Y5" s="164"/>
      <c r="Z5" s="164"/>
      <c r="AA5" s="165"/>
      <c r="AB5" s="138"/>
      <c r="AC5" s="136"/>
      <c r="AD5" s="146"/>
      <c r="AE5" s="146"/>
      <c r="AF5" s="146"/>
      <c r="AG5" s="146"/>
      <c r="AH5" s="146"/>
      <c r="AI5" s="147"/>
    </row>
    <row r="6" spans="2:70" ht="15" customHeight="1" x14ac:dyDescent="0.35">
      <c r="B6" s="187">
        <v>44262</v>
      </c>
      <c r="C6" s="189" t="s">
        <v>100</v>
      </c>
      <c r="D6" s="189" t="s">
        <v>126</v>
      </c>
      <c r="E6" s="189" t="s">
        <v>127</v>
      </c>
      <c r="F6" s="192" t="s">
        <v>90</v>
      </c>
      <c r="G6" s="189" t="s">
        <v>124</v>
      </c>
      <c r="H6" s="193" t="s">
        <v>128</v>
      </c>
      <c r="I6" s="196"/>
      <c r="J6" s="199"/>
      <c r="K6" s="199">
        <v>1</v>
      </c>
      <c r="L6" s="199"/>
      <c r="M6" s="203"/>
      <c r="N6" s="205"/>
      <c r="O6" s="206"/>
      <c r="P6" s="199"/>
      <c r="Q6" s="199"/>
      <c r="R6" s="199"/>
      <c r="S6" s="199"/>
      <c r="T6" s="205"/>
      <c r="U6" s="206"/>
      <c r="V6" s="199"/>
      <c r="W6" s="203"/>
      <c r="X6" s="199"/>
      <c r="Y6" s="203"/>
      <c r="Z6" s="199"/>
      <c r="AA6" s="205"/>
      <c r="AB6" s="207"/>
      <c r="AC6" s="208"/>
      <c r="AD6" s="209"/>
      <c r="AE6" s="209"/>
      <c r="AF6" s="209"/>
      <c r="AG6" s="209"/>
      <c r="AH6" s="209"/>
      <c r="AI6" s="210"/>
    </row>
    <row r="7" spans="2:70" x14ac:dyDescent="0.35">
      <c r="B7" s="187">
        <v>44269</v>
      </c>
      <c r="C7" s="189" t="s">
        <v>100</v>
      </c>
      <c r="D7" s="189" t="s">
        <v>129</v>
      </c>
      <c r="E7" s="189" t="s">
        <v>127</v>
      </c>
      <c r="F7" s="192" t="s">
        <v>90</v>
      </c>
      <c r="G7" s="189" t="s">
        <v>124</v>
      </c>
      <c r="H7" s="193" t="s">
        <v>130</v>
      </c>
      <c r="I7" s="196"/>
      <c r="J7" s="199"/>
      <c r="K7" s="200">
        <v>1</v>
      </c>
      <c r="L7" s="199"/>
      <c r="M7" s="203"/>
      <c r="N7" s="205"/>
      <c r="O7" s="206"/>
      <c r="P7" s="199"/>
      <c r="Q7" s="199"/>
      <c r="R7" s="199"/>
      <c r="S7" s="199"/>
      <c r="T7" s="205"/>
      <c r="U7" s="206"/>
      <c r="V7" s="199"/>
      <c r="W7" s="203"/>
      <c r="X7" s="199"/>
      <c r="Y7" s="203"/>
      <c r="Z7" s="199"/>
      <c r="AA7" s="205"/>
      <c r="AB7" s="207"/>
      <c r="AC7" s="208"/>
      <c r="AD7" s="209"/>
      <c r="AE7" s="209"/>
      <c r="AF7" s="209"/>
      <c r="AG7" s="209"/>
      <c r="AH7" s="209"/>
      <c r="AI7" s="210"/>
    </row>
    <row r="8" spans="2:70" x14ac:dyDescent="0.35">
      <c r="B8" s="187">
        <v>44271</v>
      </c>
      <c r="C8" s="189" t="s">
        <v>100</v>
      </c>
      <c r="D8" s="191" t="s">
        <v>131</v>
      </c>
      <c r="E8" s="191" t="s">
        <v>127</v>
      </c>
      <c r="F8" s="192" t="s">
        <v>90</v>
      </c>
      <c r="G8" s="191" t="s">
        <v>124</v>
      </c>
      <c r="H8" s="194" t="s">
        <v>132</v>
      </c>
      <c r="I8" s="197"/>
      <c r="J8" s="199"/>
      <c r="K8" s="201">
        <v>1</v>
      </c>
      <c r="L8" s="199"/>
      <c r="M8" s="199"/>
      <c r="N8" s="205"/>
      <c r="O8" s="206"/>
      <c r="P8" s="199"/>
      <c r="Q8" s="199"/>
      <c r="R8" s="199"/>
      <c r="S8" s="199"/>
      <c r="T8" s="205"/>
      <c r="U8" s="206"/>
      <c r="V8" s="199"/>
      <c r="W8" s="199"/>
      <c r="X8" s="199"/>
      <c r="Y8" s="199"/>
      <c r="Z8" s="199"/>
      <c r="AA8" s="205"/>
      <c r="AB8" s="207"/>
      <c r="AC8" s="208"/>
      <c r="AD8" s="209"/>
      <c r="AE8" s="209"/>
      <c r="AF8" s="209"/>
      <c r="AG8" s="209"/>
      <c r="AH8" s="209"/>
      <c r="AI8" s="210"/>
    </row>
    <row r="9" spans="2:70" x14ac:dyDescent="0.35">
      <c r="B9" s="187">
        <v>44283</v>
      </c>
      <c r="C9" s="189" t="s">
        <v>100</v>
      </c>
      <c r="D9" s="191" t="s">
        <v>122</v>
      </c>
      <c r="E9" s="191" t="s">
        <v>127</v>
      </c>
      <c r="F9" s="192" t="s">
        <v>90</v>
      </c>
      <c r="G9" s="191" t="s">
        <v>124</v>
      </c>
      <c r="H9" s="194" t="s">
        <v>133</v>
      </c>
      <c r="I9" s="197"/>
      <c r="J9" s="199"/>
      <c r="K9" s="201">
        <v>0.9</v>
      </c>
      <c r="L9" s="199"/>
      <c r="M9" s="199"/>
      <c r="N9" s="205"/>
      <c r="O9" s="206"/>
      <c r="P9" s="199"/>
      <c r="Q9" s="199"/>
      <c r="R9" s="199"/>
      <c r="S9" s="199"/>
      <c r="T9" s="205"/>
      <c r="U9" s="206"/>
      <c r="V9" s="199"/>
      <c r="W9" s="199"/>
      <c r="X9" s="199"/>
      <c r="Y9" s="199"/>
      <c r="Z9" s="199"/>
      <c r="AA9" s="205"/>
      <c r="AB9" s="207"/>
      <c r="AC9" s="208"/>
      <c r="AD9" s="209"/>
      <c r="AE9" s="209"/>
      <c r="AF9" s="209"/>
      <c r="AG9" s="209"/>
      <c r="AH9" s="209"/>
      <c r="AI9" s="210"/>
    </row>
    <row r="10" spans="2:70" x14ac:dyDescent="0.35">
      <c r="B10" s="187">
        <v>44285</v>
      </c>
      <c r="C10" s="189" t="s">
        <v>100</v>
      </c>
      <c r="D10" s="191" t="s">
        <v>126</v>
      </c>
      <c r="E10" s="191" t="s">
        <v>127</v>
      </c>
      <c r="F10" s="192" t="s">
        <v>90</v>
      </c>
      <c r="G10" s="191" t="s">
        <v>124</v>
      </c>
      <c r="H10" s="194" t="s">
        <v>134</v>
      </c>
      <c r="I10" s="197"/>
      <c r="J10" s="199"/>
      <c r="K10" s="201">
        <v>1</v>
      </c>
      <c r="L10" s="199"/>
      <c r="M10" s="199"/>
      <c r="N10" s="205"/>
      <c r="O10" s="206"/>
      <c r="P10" s="199"/>
      <c r="Q10" s="199"/>
      <c r="R10" s="199"/>
      <c r="S10" s="199"/>
      <c r="T10" s="205"/>
      <c r="U10" s="206"/>
      <c r="V10" s="199"/>
      <c r="W10" s="199"/>
      <c r="X10" s="199"/>
      <c r="Y10" s="199"/>
      <c r="Z10" s="199"/>
      <c r="AA10" s="205"/>
      <c r="AB10" s="207"/>
      <c r="AC10" s="208"/>
      <c r="AD10" s="209"/>
      <c r="AE10" s="209"/>
      <c r="AF10" s="209"/>
      <c r="AG10" s="209"/>
      <c r="AH10" s="209"/>
      <c r="AI10" s="210"/>
    </row>
    <row r="11" spans="2:70" x14ac:dyDescent="0.35">
      <c r="B11" s="187">
        <v>44289</v>
      </c>
      <c r="C11" s="189" t="s">
        <v>100</v>
      </c>
      <c r="D11" s="191" t="s">
        <v>122</v>
      </c>
      <c r="E11" s="191" t="s">
        <v>127</v>
      </c>
      <c r="F11" s="192" t="s">
        <v>90</v>
      </c>
      <c r="G11" s="191" t="s">
        <v>124</v>
      </c>
      <c r="H11" s="194" t="s">
        <v>135</v>
      </c>
      <c r="I11" s="197"/>
      <c r="J11" s="199"/>
      <c r="K11" s="201">
        <v>1.1000000000000001</v>
      </c>
      <c r="L11" s="199"/>
      <c r="M11" s="199"/>
      <c r="N11" s="205"/>
      <c r="O11" s="206"/>
      <c r="P11" s="199"/>
      <c r="Q11" s="199"/>
      <c r="R11" s="199"/>
      <c r="S11" s="199"/>
      <c r="T11" s="205"/>
      <c r="U11" s="206"/>
      <c r="V11" s="199"/>
      <c r="W11" s="199"/>
      <c r="X11" s="199"/>
      <c r="Y11" s="199"/>
      <c r="Z11" s="199"/>
      <c r="AA11" s="205"/>
      <c r="AB11" s="207"/>
      <c r="AC11" s="208"/>
      <c r="AD11" s="209"/>
      <c r="AE11" s="209"/>
      <c r="AF11" s="209"/>
      <c r="AG11" s="209"/>
      <c r="AH11" s="209"/>
      <c r="AI11" s="210"/>
    </row>
    <row r="12" spans="2:70" x14ac:dyDescent="0.35">
      <c r="B12" s="187">
        <v>44292</v>
      </c>
      <c r="C12" s="189" t="s">
        <v>100</v>
      </c>
      <c r="D12" s="191" t="s">
        <v>126</v>
      </c>
      <c r="E12" s="191" t="s">
        <v>127</v>
      </c>
      <c r="F12" s="192" t="s">
        <v>90</v>
      </c>
      <c r="G12" s="191" t="s">
        <v>124</v>
      </c>
      <c r="H12" s="194" t="s">
        <v>136</v>
      </c>
      <c r="I12" s="197"/>
      <c r="J12" s="199"/>
      <c r="K12" s="201">
        <v>1</v>
      </c>
      <c r="L12" s="199"/>
      <c r="M12" s="199"/>
      <c r="N12" s="205"/>
      <c r="O12" s="206"/>
      <c r="P12" s="199"/>
      <c r="Q12" s="199"/>
      <c r="R12" s="199"/>
      <c r="S12" s="199"/>
      <c r="T12" s="205"/>
      <c r="U12" s="206"/>
      <c r="V12" s="199"/>
      <c r="W12" s="199"/>
      <c r="X12" s="199"/>
      <c r="Y12" s="199"/>
      <c r="Z12" s="199"/>
      <c r="AA12" s="205"/>
      <c r="AB12" s="207"/>
      <c r="AC12" s="208"/>
      <c r="AD12" s="209"/>
      <c r="AE12" s="209"/>
      <c r="AF12" s="209"/>
      <c r="AG12" s="209"/>
      <c r="AH12" s="209"/>
      <c r="AI12" s="210"/>
    </row>
    <row r="13" spans="2:70" x14ac:dyDescent="0.35">
      <c r="B13" s="187">
        <v>44294</v>
      </c>
      <c r="C13" s="189" t="s">
        <v>100</v>
      </c>
      <c r="D13" s="191" t="s">
        <v>131</v>
      </c>
      <c r="E13" s="191" t="s">
        <v>127</v>
      </c>
      <c r="F13" s="192" t="s">
        <v>90</v>
      </c>
      <c r="G13" s="191" t="s">
        <v>124</v>
      </c>
      <c r="H13" s="194" t="s">
        <v>136</v>
      </c>
      <c r="I13" s="197"/>
      <c r="J13" s="199"/>
      <c r="K13" s="201">
        <v>1.1000000000000001</v>
      </c>
      <c r="L13" s="199"/>
      <c r="M13" s="199"/>
      <c r="N13" s="205"/>
      <c r="O13" s="206"/>
      <c r="P13" s="199"/>
      <c r="Q13" s="199"/>
      <c r="R13" s="199"/>
      <c r="S13" s="199"/>
      <c r="T13" s="205"/>
      <c r="U13" s="206"/>
      <c r="V13" s="199"/>
      <c r="W13" s="199"/>
      <c r="X13" s="199"/>
      <c r="Y13" s="199"/>
      <c r="Z13" s="199"/>
      <c r="AA13" s="205"/>
      <c r="AB13" s="207"/>
      <c r="AC13" s="208"/>
      <c r="AD13" s="209"/>
      <c r="AE13" s="209"/>
      <c r="AF13" s="209"/>
      <c r="AG13" s="209"/>
      <c r="AH13" s="209"/>
      <c r="AI13" s="210"/>
    </row>
    <row r="14" spans="2:70" x14ac:dyDescent="0.35">
      <c r="B14" s="187">
        <v>44299</v>
      </c>
      <c r="C14" s="189" t="s">
        <v>100</v>
      </c>
      <c r="D14" s="191" t="s">
        <v>129</v>
      </c>
      <c r="E14" s="191" t="s">
        <v>127</v>
      </c>
      <c r="F14" s="192" t="s">
        <v>90</v>
      </c>
      <c r="G14" s="191" t="s">
        <v>124</v>
      </c>
      <c r="H14" s="194" t="s">
        <v>136</v>
      </c>
      <c r="I14" s="197"/>
      <c r="J14" s="199"/>
      <c r="K14" s="201">
        <v>1</v>
      </c>
      <c r="L14" s="199"/>
      <c r="M14" s="199"/>
      <c r="N14" s="205"/>
      <c r="O14" s="206"/>
      <c r="P14" s="199"/>
      <c r="Q14" s="199"/>
      <c r="R14" s="199"/>
      <c r="S14" s="199"/>
      <c r="T14" s="205"/>
      <c r="U14" s="206"/>
      <c r="V14" s="199"/>
      <c r="W14" s="199"/>
      <c r="X14" s="199"/>
      <c r="Y14" s="199"/>
      <c r="Z14" s="199"/>
      <c r="AA14" s="205"/>
      <c r="AB14" s="207"/>
      <c r="AC14" s="208"/>
      <c r="AD14" s="209"/>
      <c r="AE14" s="209"/>
      <c r="AF14" s="209"/>
      <c r="AG14" s="209"/>
      <c r="AH14" s="209"/>
      <c r="AI14" s="210"/>
    </row>
    <row r="15" spans="2:70" x14ac:dyDescent="0.35">
      <c r="B15" s="187">
        <v>44301</v>
      </c>
      <c r="C15" s="189" t="s">
        <v>100</v>
      </c>
      <c r="D15" s="191" t="s">
        <v>131</v>
      </c>
      <c r="E15" s="191" t="s">
        <v>127</v>
      </c>
      <c r="F15" s="192" t="s">
        <v>90</v>
      </c>
      <c r="G15" s="191" t="s">
        <v>124</v>
      </c>
      <c r="H15" s="194" t="s">
        <v>137</v>
      </c>
      <c r="I15" s="197"/>
      <c r="J15" s="199"/>
      <c r="K15" s="201">
        <v>1</v>
      </c>
      <c r="L15" s="199"/>
      <c r="M15" s="199"/>
      <c r="N15" s="205"/>
      <c r="O15" s="206"/>
      <c r="P15" s="199"/>
      <c r="Q15" s="199"/>
      <c r="R15" s="199"/>
      <c r="S15" s="199"/>
      <c r="T15" s="205"/>
      <c r="U15" s="206"/>
      <c r="V15" s="199"/>
      <c r="W15" s="199"/>
      <c r="X15" s="199"/>
      <c r="Y15" s="199"/>
      <c r="Z15" s="199"/>
      <c r="AA15" s="205"/>
      <c r="AB15" s="207"/>
      <c r="AC15" s="208"/>
      <c r="AD15" s="209"/>
      <c r="AE15" s="209"/>
      <c r="AF15" s="209"/>
      <c r="AG15" s="209"/>
      <c r="AH15" s="209"/>
      <c r="AI15" s="210"/>
    </row>
    <row r="16" spans="2:70" x14ac:dyDescent="0.35">
      <c r="B16" s="187">
        <v>44310</v>
      </c>
      <c r="C16" s="189" t="s">
        <v>100</v>
      </c>
      <c r="D16" s="191" t="s">
        <v>131</v>
      </c>
      <c r="E16" s="191" t="s">
        <v>138</v>
      </c>
      <c r="F16" s="192" t="s">
        <v>90</v>
      </c>
      <c r="G16" s="191" t="s">
        <v>124</v>
      </c>
      <c r="H16" s="194" t="s">
        <v>139</v>
      </c>
      <c r="I16" s="197"/>
      <c r="J16" s="199"/>
      <c r="K16" s="201">
        <v>1.1000000000000001</v>
      </c>
      <c r="L16" s="199"/>
      <c r="M16" s="199"/>
      <c r="N16" s="205"/>
      <c r="O16" s="206"/>
      <c r="P16" s="199"/>
      <c r="Q16" s="199"/>
      <c r="R16" s="199"/>
      <c r="S16" s="199"/>
      <c r="T16" s="205"/>
      <c r="U16" s="206"/>
      <c r="V16" s="199"/>
      <c r="W16" s="199"/>
      <c r="X16" s="199"/>
      <c r="Y16" s="199"/>
      <c r="Z16" s="199"/>
      <c r="AA16" s="205"/>
      <c r="AB16" s="207"/>
      <c r="AC16" s="208"/>
      <c r="AD16" s="209"/>
      <c r="AE16" s="209"/>
      <c r="AF16" s="209"/>
      <c r="AG16" s="209"/>
      <c r="AH16" s="209"/>
      <c r="AI16" s="210"/>
    </row>
    <row r="17" spans="2:35" x14ac:dyDescent="0.35">
      <c r="B17" s="187">
        <v>44318</v>
      </c>
      <c r="C17" s="189" t="s">
        <v>100</v>
      </c>
      <c r="D17" s="191" t="s">
        <v>129</v>
      </c>
      <c r="E17" s="191" t="s">
        <v>127</v>
      </c>
      <c r="F17" s="192" t="s">
        <v>90</v>
      </c>
      <c r="G17" s="191" t="s">
        <v>124</v>
      </c>
      <c r="H17" s="194" t="s">
        <v>140</v>
      </c>
      <c r="I17" s="197"/>
      <c r="J17" s="199"/>
      <c r="K17" s="201">
        <v>1.1000000000000001</v>
      </c>
      <c r="L17" s="199"/>
      <c r="M17" s="199"/>
      <c r="N17" s="205"/>
      <c r="O17" s="206"/>
      <c r="P17" s="199"/>
      <c r="Q17" s="199"/>
      <c r="R17" s="199"/>
      <c r="S17" s="199"/>
      <c r="T17" s="205"/>
      <c r="U17" s="206"/>
      <c r="V17" s="199"/>
      <c r="W17" s="199"/>
      <c r="X17" s="199"/>
      <c r="Y17" s="199"/>
      <c r="Z17" s="199"/>
      <c r="AA17" s="205"/>
      <c r="AB17" s="207"/>
      <c r="AC17" s="208"/>
      <c r="AD17" s="209"/>
      <c r="AE17" s="209"/>
      <c r="AF17" s="209"/>
      <c r="AG17" s="209"/>
      <c r="AH17" s="209"/>
      <c r="AI17" s="210"/>
    </row>
    <row r="18" spans="2:35" x14ac:dyDescent="0.35">
      <c r="B18" s="187">
        <v>44324</v>
      </c>
      <c r="C18" s="189" t="s">
        <v>100</v>
      </c>
      <c r="D18" s="191" t="s">
        <v>129</v>
      </c>
      <c r="E18" s="191" t="s">
        <v>127</v>
      </c>
      <c r="F18" s="192" t="s">
        <v>90</v>
      </c>
      <c r="G18" s="191" t="s">
        <v>124</v>
      </c>
      <c r="H18" s="194" t="s">
        <v>136</v>
      </c>
      <c r="I18" s="197"/>
      <c r="J18" s="199"/>
      <c r="K18" s="201">
        <v>1.1000000000000001</v>
      </c>
      <c r="L18" s="199"/>
      <c r="M18" s="199"/>
      <c r="N18" s="205"/>
      <c r="O18" s="206"/>
      <c r="P18" s="199"/>
      <c r="Q18" s="199"/>
      <c r="R18" s="199"/>
      <c r="S18" s="199"/>
      <c r="T18" s="205"/>
      <c r="U18" s="206"/>
      <c r="V18" s="199"/>
      <c r="W18" s="199"/>
      <c r="X18" s="199"/>
      <c r="Y18" s="199"/>
      <c r="Z18" s="199"/>
      <c r="AA18" s="205"/>
      <c r="AB18" s="207"/>
      <c r="AC18" s="208"/>
      <c r="AD18" s="209"/>
      <c r="AE18" s="209"/>
      <c r="AF18" s="209"/>
      <c r="AG18" s="209"/>
      <c r="AH18" s="209"/>
      <c r="AI18" s="210"/>
    </row>
    <row r="19" spans="2:35" x14ac:dyDescent="0.35">
      <c r="B19" s="187">
        <v>44332</v>
      </c>
      <c r="C19" s="189" t="s">
        <v>100</v>
      </c>
      <c r="D19" s="191" t="s">
        <v>129</v>
      </c>
      <c r="E19" s="191" t="s">
        <v>141</v>
      </c>
      <c r="F19" s="192" t="s">
        <v>90</v>
      </c>
      <c r="G19" s="191" t="s">
        <v>124</v>
      </c>
      <c r="H19" s="194" t="s">
        <v>136</v>
      </c>
      <c r="I19" s="197"/>
      <c r="J19" s="199"/>
      <c r="K19" s="201">
        <v>1.1000000000000001</v>
      </c>
      <c r="L19" s="199"/>
      <c r="M19" s="199"/>
      <c r="N19" s="205"/>
      <c r="O19" s="206"/>
      <c r="P19" s="199"/>
      <c r="Q19" s="199"/>
      <c r="R19" s="199"/>
      <c r="S19" s="199"/>
      <c r="T19" s="205"/>
      <c r="U19" s="206"/>
      <c r="V19" s="199"/>
      <c r="W19" s="199"/>
      <c r="X19" s="199"/>
      <c r="Y19" s="199"/>
      <c r="Z19" s="199"/>
      <c r="AA19" s="205"/>
      <c r="AB19" s="207"/>
      <c r="AC19" s="208"/>
      <c r="AD19" s="209"/>
      <c r="AE19" s="209"/>
      <c r="AF19" s="209"/>
      <c r="AG19" s="209"/>
      <c r="AH19" s="209"/>
      <c r="AI19" s="210"/>
    </row>
    <row r="20" spans="2:35" x14ac:dyDescent="0.35">
      <c r="B20" s="187">
        <v>44338</v>
      </c>
      <c r="C20" s="189" t="s">
        <v>100</v>
      </c>
      <c r="D20" s="191" t="s">
        <v>129</v>
      </c>
      <c r="E20" s="191" t="s">
        <v>138</v>
      </c>
      <c r="F20" s="192" t="s">
        <v>90</v>
      </c>
      <c r="G20" s="191" t="s">
        <v>124</v>
      </c>
      <c r="H20" s="194" t="s">
        <v>136</v>
      </c>
      <c r="I20" s="197"/>
      <c r="J20" s="199"/>
      <c r="K20" s="201">
        <v>1</v>
      </c>
      <c r="L20" s="199"/>
      <c r="M20" s="199"/>
      <c r="N20" s="205"/>
      <c r="O20" s="206"/>
      <c r="P20" s="199"/>
      <c r="Q20" s="199"/>
      <c r="R20" s="199"/>
      <c r="S20" s="199"/>
      <c r="T20" s="205"/>
      <c r="U20" s="206"/>
      <c r="V20" s="199"/>
      <c r="W20" s="199"/>
      <c r="X20" s="199"/>
      <c r="Y20" s="199"/>
      <c r="Z20" s="199"/>
      <c r="AA20" s="205"/>
      <c r="AB20" s="207"/>
      <c r="AC20" s="208"/>
      <c r="AD20" s="209"/>
      <c r="AE20" s="209"/>
      <c r="AF20" s="209"/>
      <c r="AG20" s="209"/>
      <c r="AH20" s="209"/>
      <c r="AI20" s="210"/>
    </row>
    <row r="21" spans="2:35" x14ac:dyDescent="0.35">
      <c r="B21" s="187">
        <v>44338</v>
      </c>
      <c r="C21" s="189" t="s">
        <v>100</v>
      </c>
      <c r="D21" s="191" t="s">
        <v>129</v>
      </c>
      <c r="E21" s="191" t="s">
        <v>90</v>
      </c>
      <c r="F21" s="192"/>
      <c r="G21" s="191" t="s">
        <v>124</v>
      </c>
      <c r="H21" s="194" t="s">
        <v>142</v>
      </c>
      <c r="I21" s="197"/>
      <c r="J21" s="199"/>
      <c r="K21" s="201"/>
      <c r="L21" s="199"/>
      <c r="M21" s="199">
        <v>0.5</v>
      </c>
      <c r="N21" s="205"/>
      <c r="O21" s="206"/>
      <c r="P21" s="199"/>
      <c r="Q21" s="199"/>
      <c r="R21" s="199"/>
      <c r="S21" s="199"/>
      <c r="T21" s="205"/>
      <c r="U21" s="206"/>
      <c r="V21" s="199"/>
      <c r="W21" s="199"/>
      <c r="X21" s="199"/>
      <c r="Y21" s="199"/>
      <c r="Z21" s="199"/>
      <c r="AA21" s="205"/>
      <c r="AB21" s="207"/>
      <c r="AC21" s="208"/>
      <c r="AD21" s="209"/>
      <c r="AE21" s="209"/>
      <c r="AF21" s="209"/>
      <c r="AG21" s="209"/>
      <c r="AH21" s="209"/>
      <c r="AI21" s="210"/>
    </row>
    <row r="22" spans="2:35" x14ac:dyDescent="0.35">
      <c r="B22" s="187">
        <v>44339</v>
      </c>
      <c r="C22" s="189" t="s">
        <v>100</v>
      </c>
      <c r="D22" s="191" t="s">
        <v>129</v>
      </c>
      <c r="E22" s="191" t="s">
        <v>127</v>
      </c>
      <c r="F22" s="192" t="s">
        <v>90</v>
      </c>
      <c r="G22" s="191" t="s">
        <v>124</v>
      </c>
      <c r="H22" s="194" t="s">
        <v>136</v>
      </c>
      <c r="I22" s="197"/>
      <c r="J22" s="199"/>
      <c r="K22" s="201">
        <v>1</v>
      </c>
      <c r="L22" s="199"/>
      <c r="M22" s="199"/>
      <c r="N22" s="205"/>
      <c r="O22" s="206"/>
      <c r="P22" s="199"/>
      <c r="Q22" s="199"/>
      <c r="R22" s="199"/>
      <c r="S22" s="199"/>
      <c r="T22" s="205"/>
      <c r="U22" s="206"/>
      <c r="V22" s="199"/>
      <c r="W22" s="199"/>
      <c r="X22" s="199"/>
      <c r="Y22" s="199"/>
      <c r="Z22" s="199"/>
      <c r="AA22" s="205"/>
      <c r="AB22" s="207"/>
      <c r="AC22" s="208"/>
      <c r="AD22" s="209"/>
      <c r="AE22" s="209"/>
      <c r="AF22" s="209"/>
      <c r="AG22" s="209"/>
      <c r="AH22" s="209"/>
      <c r="AI22" s="210"/>
    </row>
    <row r="23" spans="2:35" x14ac:dyDescent="0.35">
      <c r="B23" s="187">
        <v>44361</v>
      </c>
      <c r="C23" s="189" t="s">
        <v>100</v>
      </c>
      <c r="D23" s="191" t="s">
        <v>129</v>
      </c>
      <c r="E23" s="191" t="s">
        <v>138</v>
      </c>
      <c r="F23" s="192" t="s">
        <v>90</v>
      </c>
      <c r="G23" s="191" t="s">
        <v>124</v>
      </c>
      <c r="H23" s="194" t="s">
        <v>136</v>
      </c>
      <c r="I23" s="197"/>
      <c r="J23" s="199"/>
      <c r="K23" s="201">
        <v>0.7</v>
      </c>
      <c r="L23" s="199"/>
      <c r="M23" s="199"/>
      <c r="N23" s="205"/>
      <c r="O23" s="206"/>
      <c r="P23" s="199"/>
      <c r="Q23" s="199"/>
      <c r="R23" s="199"/>
      <c r="S23" s="199"/>
      <c r="T23" s="205"/>
      <c r="U23" s="206"/>
      <c r="V23" s="199"/>
      <c r="W23" s="199"/>
      <c r="X23" s="199"/>
      <c r="Y23" s="199"/>
      <c r="Z23" s="199"/>
      <c r="AA23" s="205"/>
      <c r="AB23" s="207"/>
      <c r="AC23" s="208"/>
      <c r="AD23" s="209"/>
      <c r="AE23" s="209"/>
      <c r="AF23" s="209"/>
      <c r="AG23" s="209"/>
      <c r="AH23" s="209"/>
      <c r="AI23" s="210"/>
    </row>
    <row r="24" spans="2:35" x14ac:dyDescent="0.35">
      <c r="B24" s="187">
        <v>44361</v>
      </c>
      <c r="C24" s="189" t="s">
        <v>100</v>
      </c>
      <c r="D24" s="191" t="s">
        <v>129</v>
      </c>
      <c r="E24" s="191" t="s">
        <v>90</v>
      </c>
      <c r="F24" s="192"/>
      <c r="G24" s="191" t="s">
        <v>124</v>
      </c>
      <c r="H24" s="194" t="s">
        <v>143</v>
      </c>
      <c r="I24" s="197"/>
      <c r="J24" s="199"/>
      <c r="K24" s="201"/>
      <c r="L24" s="199"/>
      <c r="M24" s="199">
        <v>0.8</v>
      </c>
      <c r="N24" s="205"/>
      <c r="O24" s="206"/>
      <c r="P24" s="199"/>
      <c r="Q24" s="199"/>
      <c r="R24" s="199"/>
      <c r="S24" s="199"/>
      <c r="T24" s="205"/>
      <c r="U24" s="206"/>
      <c r="V24" s="199"/>
      <c r="W24" s="199"/>
      <c r="X24" s="199"/>
      <c r="Y24" s="199"/>
      <c r="Z24" s="199"/>
      <c r="AA24" s="205"/>
      <c r="AB24" s="207"/>
      <c r="AC24" s="208"/>
      <c r="AD24" s="209"/>
      <c r="AE24" s="209"/>
      <c r="AF24" s="209"/>
      <c r="AG24" s="209"/>
      <c r="AH24" s="209"/>
      <c r="AI24" s="210"/>
    </row>
    <row r="25" spans="2:35" x14ac:dyDescent="0.35">
      <c r="B25" s="187">
        <v>44366</v>
      </c>
      <c r="C25" s="189" t="s">
        <v>100</v>
      </c>
      <c r="D25" s="191" t="s">
        <v>144</v>
      </c>
      <c r="E25" s="191" t="s">
        <v>127</v>
      </c>
      <c r="F25" s="192" t="s">
        <v>90</v>
      </c>
      <c r="G25" s="191" t="s">
        <v>124</v>
      </c>
      <c r="H25" s="194" t="s">
        <v>145</v>
      </c>
      <c r="I25" s="197"/>
      <c r="J25" s="199"/>
      <c r="K25" s="201">
        <v>1</v>
      </c>
      <c r="L25" s="199"/>
      <c r="M25" s="199"/>
      <c r="N25" s="205"/>
      <c r="O25" s="206"/>
      <c r="P25" s="199"/>
      <c r="Q25" s="199"/>
      <c r="R25" s="199"/>
      <c r="S25" s="199"/>
      <c r="T25" s="205"/>
      <c r="U25" s="206"/>
      <c r="V25" s="199"/>
      <c r="W25" s="199"/>
      <c r="X25" s="199"/>
      <c r="Y25" s="199"/>
      <c r="Z25" s="199"/>
      <c r="AA25" s="205"/>
      <c r="AB25" s="207"/>
      <c r="AC25" s="208"/>
      <c r="AD25" s="209"/>
      <c r="AE25" s="209"/>
      <c r="AF25" s="209"/>
      <c r="AG25" s="209"/>
      <c r="AH25" s="209"/>
      <c r="AI25" s="210"/>
    </row>
    <row r="26" spans="2:35" x14ac:dyDescent="0.35">
      <c r="B26" s="187">
        <v>44367</v>
      </c>
      <c r="C26" s="189" t="s">
        <v>100</v>
      </c>
      <c r="D26" s="191" t="s">
        <v>129</v>
      </c>
      <c r="E26" s="191" t="s">
        <v>90</v>
      </c>
      <c r="F26" s="192"/>
      <c r="G26" s="191" t="s">
        <v>124</v>
      </c>
      <c r="H26" s="194" t="s">
        <v>136</v>
      </c>
      <c r="I26" s="197"/>
      <c r="J26" s="199"/>
      <c r="K26" s="201"/>
      <c r="L26" s="199"/>
      <c r="M26" s="199">
        <v>1.1000000000000001</v>
      </c>
      <c r="N26" s="205"/>
      <c r="O26" s="206"/>
      <c r="P26" s="199"/>
      <c r="Q26" s="199"/>
      <c r="R26" s="199"/>
      <c r="S26" s="199"/>
      <c r="T26" s="205"/>
      <c r="U26" s="206"/>
      <c r="V26" s="199"/>
      <c r="W26" s="199"/>
      <c r="X26" s="199"/>
      <c r="Y26" s="199"/>
      <c r="Z26" s="199"/>
      <c r="AA26" s="205"/>
      <c r="AB26" s="207"/>
      <c r="AC26" s="208"/>
      <c r="AD26" s="209"/>
      <c r="AE26" s="209"/>
      <c r="AF26" s="209"/>
      <c r="AG26" s="209"/>
      <c r="AH26" s="209"/>
      <c r="AI26" s="210"/>
    </row>
    <row r="27" spans="2:35" x14ac:dyDescent="0.35">
      <c r="B27" s="187">
        <v>44367</v>
      </c>
      <c r="C27" s="189" t="s">
        <v>100</v>
      </c>
      <c r="D27" s="191" t="s">
        <v>144</v>
      </c>
      <c r="E27" s="191" t="s">
        <v>127</v>
      </c>
      <c r="F27" s="192" t="s">
        <v>90</v>
      </c>
      <c r="G27" s="191" t="s">
        <v>124</v>
      </c>
      <c r="H27" s="194" t="s">
        <v>146</v>
      </c>
      <c r="I27" s="197"/>
      <c r="J27" s="199"/>
      <c r="K27" s="201">
        <v>1</v>
      </c>
      <c r="L27" s="199"/>
      <c r="M27" s="199"/>
      <c r="N27" s="205"/>
      <c r="O27" s="206"/>
      <c r="P27" s="199"/>
      <c r="Q27" s="199"/>
      <c r="R27" s="199"/>
      <c r="S27" s="199"/>
      <c r="T27" s="205"/>
      <c r="U27" s="206"/>
      <c r="V27" s="199"/>
      <c r="W27" s="199"/>
      <c r="X27" s="199"/>
      <c r="Y27" s="199"/>
      <c r="Z27" s="199"/>
      <c r="AA27" s="205"/>
      <c r="AB27" s="207"/>
      <c r="AC27" s="208"/>
      <c r="AD27" s="209"/>
      <c r="AE27" s="209"/>
      <c r="AF27" s="209"/>
      <c r="AG27" s="209"/>
      <c r="AH27" s="209"/>
      <c r="AI27" s="210"/>
    </row>
    <row r="28" spans="2:35" x14ac:dyDescent="0.35">
      <c r="B28" s="187">
        <v>44373</v>
      </c>
      <c r="C28" s="189" t="s">
        <v>100</v>
      </c>
      <c r="D28" s="191" t="s">
        <v>126</v>
      </c>
      <c r="E28" s="191" t="s">
        <v>127</v>
      </c>
      <c r="F28" s="192" t="s">
        <v>90</v>
      </c>
      <c r="G28" s="191" t="s">
        <v>124</v>
      </c>
      <c r="H28" s="194" t="s">
        <v>147</v>
      </c>
      <c r="I28" s="197"/>
      <c r="J28" s="199"/>
      <c r="K28" s="201">
        <v>1</v>
      </c>
      <c r="L28" s="199"/>
      <c r="M28" s="199"/>
      <c r="N28" s="205"/>
      <c r="O28" s="206"/>
      <c r="P28" s="199"/>
      <c r="Q28" s="199"/>
      <c r="R28" s="199"/>
      <c r="S28" s="199"/>
      <c r="T28" s="205"/>
      <c r="U28" s="206"/>
      <c r="V28" s="199"/>
      <c r="W28" s="199"/>
      <c r="X28" s="199"/>
      <c r="Y28" s="199"/>
      <c r="Z28" s="199"/>
      <c r="AA28" s="205"/>
      <c r="AB28" s="207"/>
      <c r="AC28" s="208"/>
      <c r="AD28" s="209"/>
      <c r="AE28" s="209"/>
      <c r="AF28" s="209"/>
      <c r="AG28" s="209"/>
      <c r="AH28" s="209"/>
      <c r="AI28" s="210"/>
    </row>
    <row r="29" spans="2:35" x14ac:dyDescent="0.35">
      <c r="B29" s="187">
        <v>44376</v>
      </c>
      <c r="C29" s="189" t="s">
        <v>100</v>
      </c>
      <c r="D29" s="191" t="s">
        <v>129</v>
      </c>
      <c r="E29" s="191" t="s">
        <v>127</v>
      </c>
      <c r="F29" s="192" t="s">
        <v>90</v>
      </c>
      <c r="G29" s="191" t="s">
        <v>124</v>
      </c>
      <c r="H29" s="194" t="s">
        <v>148</v>
      </c>
      <c r="I29" s="197"/>
      <c r="J29" s="199"/>
      <c r="K29" s="201">
        <v>1</v>
      </c>
      <c r="L29" s="199"/>
      <c r="M29" s="199"/>
      <c r="N29" s="205"/>
      <c r="O29" s="206"/>
      <c r="P29" s="199"/>
      <c r="Q29" s="199"/>
      <c r="R29" s="199"/>
      <c r="S29" s="199"/>
      <c r="T29" s="205"/>
      <c r="U29" s="206"/>
      <c r="V29" s="199"/>
      <c r="W29" s="199"/>
      <c r="X29" s="199"/>
      <c r="Y29" s="199"/>
      <c r="Z29" s="199"/>
      <c r="AA29" s="205"/>
      <c r="AB29" s="207"/>
      <c r="AC29" s="208"/>
      <c r="AD29" s="209"/>
      <c r="AE29" s="209"/>
      <c r="AF29" s="209"/>
      <c r="AG29" s="209"/>
      <c r="AH29" s="209"/>
      <c r="AI29" s="210"/>
    </row>
    <row r="30" spans="2:35" x14ac:dyDescent="0.35">
      <c r="B30" s="187">
        <v>44378</v>
      </c>
      <c r="C30" s="189" t="s">
        <v>100</v>
      </c>
      <c r="D30" s="191" t="s">
        <v>126</v>
      </c>
      <c r="E30" s="191" t="s">
        <v>127</v>
      </c>
      <c r="F30" s="192" t="s">
        <v>90</v>
      </c>
      <c r="G30" s="191" t="s">
        <v>124</v>
      </c>
      <c r="H30" s="194" t="s">
        <v>149</v>
      </c>
      <c r="I30" s="197"/>
      <c r="J30" s="199"/>
      <c r="K30" s="201">
        <v>1</v>
      </c>
      <c r="L30" s="199"/>
      <c r="M30" s="199"/>
      <c r="N30" s="205"/>
      <c r="O30" s="206"/>
      <c r="P30" s="199"/>
      <c r="Q30" s="199"/>
      <c r="R30" s="199"/>
      <c r="S30" s="199"/>
      <c r="T30" s="205"/>
      <c r="U30" s="206"/>
      <c r="V30" s="199"/>
      <c r="W30" s="199"/>
      <c r="X30" s="199"/>
      <c r="Y30" s="199"/>
      <c r="Z30" s="199"/>
      <c r="AA30" s="205"/>
      <c r="AB30" s="207"/>
      <c r="AC30" s="208"/>
      <c r="AD30" s="209"/>
      <c r="AE30" s="209"/>
      <c r="AF30" s="209"/>
      <c r="AG30" s="209"/>
      <c r="AH30" s="209"/>
      <c r="AI30" s="210"/>
    </row>
    <row r="31" spans="2:35" x14ac:dyDescent="0.35">
      <c r="B31" s="187">
        <v>44384</v>
      </c>
      <c r="C31" s="189" t="s">
        <v>100</v>
      </c>
      <c r="D31" s="191" t="s">
        <v>122</v>
      </c>
      <c r="E31" s="191" t="s">
        <v>127</v>
      </c>
      <c r="F31" s="192" t="s">
        <v>90</v>
      </c>
      <c r="G31" s="191" t="s">
        <v>124</v>
      </c>
      <c r="H31" s="194" t="s">
        <v>150</v>
      </c>
      <c r="I31" s="197"/>
      <c r="J31" s="199"/>
      <c r="K31" s="201">
        <v>1.2</v>
      </c>
      <c r="L31" s="199"/>
      <c r="M31" s="199"/>
      <c r="N31" s="205"/>
      <c r="O31" s="206"/>
      <c r="P31" s="199"/>
      <c r="Q31" s="199"/>
      <c r="R31" s="199"/>
      <c r="S31" s="199"/>
      <c r="T31" s="205"/>
      <c r="U31" s="206"/>
      <c r="V31" s="199"/>
      <c r="W31" s="199"/>
      <c r="X31" s="199"/>
      <c r="Y31" s="199"/>
      <c r="Z31" s="199"/>
      <c r="AA31" s="205"/>
      <c r="AB31" s="207"/>
      <c r="AC31" s="208"/>
      <c r="AD31" s="209"/>
      <c r="AE31" s="209"/>
      <c r="AF31" s="209"/>
      <c r="AG31" s="209"/>
      <c r="AH31" s="209"/>
      <c r="AI31" s="210"/>
    </row>
    <row r="32" spans="2:35" x14ac:dyDescent="0.35">
      <c r="B32" s="188">
        <v>44409</v>
      </c>
      <c r="C32" s="190" t="s">
        <v>100</v>
      </c>
      <c r="D32" s="190" t="s">
        <v>144</v>
      </c>
      <c r="E32" s="190" t="s">
        <v>127</v>
      </c>
      <c r="F32" s="192" t="s">
        <v>90</v>
      </c>
      <c r="G32" s="190" t="s">
        <v>124</v>
      </c>
      <c r="H32" s="195" t="s">
        <v>150</v>
      </c>
      <c r="I32" s="198"/>
      <c r="J32" s="199"/>
      <c r="K32" s="202">
        <v>1.3</v>
      </c>
      <c r="L32" s="199"/>
      <c r="M32" s="204"/>
      <c r="N32" s="205"/>
      <c r="O32" s="206"/>
      <c r="P32" s="199"/>
      <c r="Q32" s="199"/>
      <c r="R32" s="199"/>
      <c r="S32" s="199"/>
      <c r="T32" s="205"/>
      <c r="U32" s="206"/>
      <c r="V32" s="199"/>
      <c r="W32" s="204"/>
      <c r="X32" s="199"/>
      <c r="Y32" s="204"/>
      <c r="Z32" s="199"/>
      <c r="AA32" s="205"/>
      <c r="AB32" s="207"/>
      <c r="AC32" s="208"/>
      <c r="AD32" s="209"/>
      <c r="AE32" s="209"/>
      <c r="AF32" s="209"/>
      <c r="AG32" s="209"/>
      <c r="AH32" s="209"/>
      <c r="AI32" s="210"/>
    </row>
    <row r="33" spans="2:35" x14ac:dyDescent="0.35">
      <c r="B33" s="188">
        <v>44436</v>
      </c>
      <c r="C33" s="190" t="s">
        <v>100</v>
      </c>
      <c r="D33" s="190" t="s">
        <v>131</v>
      </c>
      <c r="E33" s="190" t="s">
        <v>123</v>
      </c>
      <c r="F33" s="192" t="s">
        <v>90</v>
      </c>
      <c r="G33" s="190" t="s">
        <v>124</v>
      </c>
      <c r="H33" s="195" t="s">
        <v>150</v>
      </c>
      <c r="I33" s="198"/>
      <c r="J33" s="199"/>
      <c r="K33" s="202">
        <v>1.1000000000000001</v>
      </c>
      <c r="L33" s="199"/>
      <c r="M33" s="204"/>
      <c r="N33" s="205"/>
      <c r="O33" s="206"/>
      <c r="P33" s="199"/>
      <c r="Q33" s="199"/>
      <c r="R33" s="199"/>
      <c r="S33" s="199"/>
      <c r="T33" s="205"/>
      <c r="U33" s="206"/>
      <c r="V33" s="199"/>
      <c r="W33" s="204"/>
      <c r="X33" s="199"/>
      <c r="Y33" s="204"/>
      <c r="Z33" s="199"/>
      <c r="AA33" s="205"/>
      <c r="AB33" s="207"/>
      <c r="AC33" s="208"/>
      <c r="AD33" s="209"/>
      <c r="AE33" s="209"/>
      <c r="AF33" s="209"/>
      <c r="AG33" s="209"/>
      <c r="AH33" s="209"/>
      <c r="AI33" s="210"/>
    </row>
    <row r="34" spans="2:35" x14ac:dyDescent="0.35">
      <c r="B34" s="188">
        <v>44437</v>
      </c>
      <c r="C34" s="190" t="s">
        <v>100</v>
      </c>
      <c r="D34" s="190" t="s">
        <v>144</v>
      </c>
      <c r="E34" s="190" t="s">
        <v>138</v>
      </c>
      <c r="F34" s="192" t="s">
        <v>90</v>
      </c>
      <c r="G34" s="190" t="s">
        <v>124</v>
      </c>
      <c r="H34" s="195" t="s">
        <v>151</v>
      </c>
      <c r="I34" s="198"/>
      <c r="J34" s="199"/>
      <c r="K34" s="202">
        <v>1.1000000000000001</v>
      </c>
      <c r="L34" s="199"/>
      <c r="M34" s="204"/>
      <c r="N34" s="205"/>
      <c r="O34" s="206"/>
      <c r="P34" s="199"/>
      <c r="Q34" s="199"/>
      <c r="R34" s="199"/>
      <c r="S34" s="199"/>
      <c r="T34" s="205"/>
      <c r="U34" s="206"/>
      <c r="V34" s="199"/>
      <c r="W34" s="204"/>
      <c r="X34" s="199"/>
      <c r="Y34" s="204"/>
      <c r="Z34" s="199"/>
      <c r="AA34" s="205"/>
      <c r="AB34" s="207"/>
      <c r="AC34" s="208"/>
      <c r="AD34" s="209"/>
      <c r="AE34" s="209"/>
      <c r="AF34" s="209"/>
      <c r="AG34" s="209"/>
      <c r="AH34" s="209"/>
      <c r="AI34" s="210"/>
    </row>
    <row r="35" spans="2:35" x14ac:dyDescent="0.35">
      <c r="B35" s="188">
        <v>44437</v>
      </c>
      <c r="C35" s="190" t="s">
        <v>100</v>
      </c>
      <c r="D35" s="190" t="s">
        <v>144</v>
      </c>
      <c r="E35" s="190" t="s">
        <v>90</v>
      </c>
      <c r="F35" s="192"/>
      <c r="G35" s="190" t="s">
        <v>124</v>
      </c>
      <c r="H35" s="195" t="s">
        <v>152</v>
      </c>
      <c r="I35" s="198"/>
      <c r="J35" s="199"/>
      <c r="K35" s="202"/>
      <c r="L35" s="199"/>
      <c r="M35" s="204">
        <v>0.9</v>
      </c>
      <c r="N35" s="205"/>
      <c r="O35" s="206"/>
      <c r="P35" s="199"/>
      <c r="Q35" s="199"/>
      <c r="R35" s="199"/>
      <c r="S35" s="199"/>
      <c r="T35" s="205"/>
      <c r="U35" s="206"/>
      <c r="V35" s="199"/>
      <c r="W35" s="204"/>
      <c r="X35" s="199"/>
      <c r="Y35" s="204"/>
      <c r="Z35" s="199"/>
      <c r="AA35" s="205"/>
      <c r="AB35" s="207"/>
      <c r="AC35" s="208"/>
      <c r="AD35" s="209"/>
      <c r="AE35" s="209"/>
      <c r="AF35" s="209"/>
      <c r="AG35" s="209"/>
      <c r="AH35" s="209"/>
      <c r="AI35" s="210"/>
    </row>
    <row r="36" spans="2:35" x14ac:dyDescent="0.35">
      <c r="B36" s="188">
        <v>44443</v>
      </c>
      <c r="C36" s="190" t="s">
        <v>100</v>
      </c>
      <c r="D36" s="190" t="s">
        <v>144</v>
      </c>
      <c r="E36" s="190" t="s">
        <v>153</v>
      </c>
      <c r="F36" s="192" t="s">
        <v>90</v>
      </c>
      <c r="G36" s="190" t="s">
        <v>124</v>
      </c>
      <c r="H36" s="195" t="s">
        <v>154</v>
      </c>
      <c r="I36" s="198"/>
      <c r="J36" s="199"/>
      <c r="K36" s="202">
        <v>1</v>
      </c>
      <c r="L36" s="199"/>
      <c r="M36" s="204"/>
      <c r="N36" s="205"/>
      <c r="O36" s="206"/>
      <c r="P36" s="199"/>
      <c r="Q36" s="199"/>
      <c r="R36" s="199"/>
      <c r="S36" s="199"/>
      <c r="T36" s="205"/>
      <c r="U36" s="206"/>
      <c r="V36" s="199"/>
      <c r="W36" s="204"/>
      <c r="X36" s="199"/>
      <c r="Y36" s="204"/>
      <c r="Z36" s="199"/>
      <c r="AA36" s="205"/>
      <c r="AB36" s="207"/>
      <c r="AC36" s="208"/>
      <c r="AD36" s="209"/>
      <c r="AE36" s="209"/>
      <c r="AF36" s="209"/>
      <c r="AG36" s="209"/>
      <c r="AH36" s="209"/>
      <c r="AI36" s="210"/>
    </row>
    <row r="37" spans="2:35" x14ac:dyDescent="0.35">
      <c r="B37" s="188">
        <v>44444</v>
      </c>
      <c r="C37" s="190" t="s">
        <v>100</v>
      </c>
      <c r="D37" s="190" t="s">
        <v>122</v>
      </c>
      <c r="E37" s="190" t="s">
        <v>155</v>
      </c>
      <c r="F37" s="192" t="s">
        <v>90</v>
      </c>
      <c r="G37" s="190" t="s">
        <v>124</v>
      </c>
      <c r="H37" s="195" t="s">
        <v>156</v>
      </c>
      <c r="I37" s="198"/>
      <c r="J37" s="199"/>
      <c r="K37" s="202">
        <v>1</v>
      </c>
      <c r="L37" s="199"/>
      <c r="M37" s="204"/>
      <c r="N37" s="205"/>
      <c r="O37" s="206"/>
      <c r="P37" s="199"/>
      <c r="Q37" s="199"/>
      <c r="R37" s="199"/>
      <c r="S37" s="199"/>
      <c r="T37" s="205"/>
      <c r="U37" s="206"/>
      <c r="V37" s="199"/>
      <c r="W37" s="204">
        <v>0.5</v>
      </c>
      <c r="X37" s="199"/>
      <c r="Y37" s="204"/>
      <c r="Z37" s="199"/>
      <c r="AA37" s="205"/>
      <c r="AB37" s="207"/>
      <c r="AC37" s="208"/>
      <c r="AD37" s="209"/>
      <c r="AE37" s="209"/>
      <c r="AF37" s="209"/>
      <c r="AG37" s="209"/>
      <c r="AH37" s="209"/>
      <c r="AI37" s="210"/>
    </row>
    <row r="38" spans="2:35" x14ac:dyDescent="0.35">
      <c r="B38" s="188">
        <v>44447</v>
      </c>
      <c r="C38" s="190" t="s">
        <v>100</v>
      </c>
      <c r="D38" s="190" t="s">
        <v>129</v>
      </c>
      <c r="E38" s="190" t="s">
        <v>138</v>
      </c>
      <c r="F38" s="192" t="s">
        <v>90</v>
      </c>
      <c r="G38" s="190" t="s">
        <v>124</v>
      </c>
      <c r="H38" s="195" t="s">
        <v>150</v>
      </c>
      <c r="I38" s="198"/>
      <c r="J38" s="199"/>
      <c r="K38" s="202">
        <v>0.9</v>
      </c>
      <c r="L38" s="199"/>
      <c r="M38" s="204"/>
      <c r="N38" s="205"/>
      <c r="O38" s="206"/>
      <c r="P38" s="199"/>
      <c r="Q38" s="199"/>
      <c r="R38" s="199"/>
      <c r="S38" s="199"/>
      <c r="T38" s="205"/>
      <c r="U38" s="206"/>
      <c r="V38" s="199"/>
      <c r="W38" s="204"/>
      <c r="X38" s="199"/>
      <c r="Y38" s="204"/>
      <c r="Z38" s="199"/>
      <c r="AA38" s="205"/>
      <c r="AB38" s="207"/>
      <c r="AC38" s="208"/>
      <c r="AD38" s="209"/>
      <c r="AE38" s="209"/>
      <c r="AF38" s="209"/>
      <c r="AG38" s="209"/>
      <c r="AH38" s="209"/>
      <c r="AI38" s="210"/>
    </row>
    <row r="39" spans="2:35" x14ac:dyDescent="0.35">
      <c r="B39" s="188">
        <v>44447</v>
      </c>
      <c r="C39" s="190" t="s">
        <v>100</v>
      </c>
      <c r="D39" s="190" t="s">
        <v>129</v>
      </c>
      <c r="E39" s="190" t="s">
        <v>90</v>
      </c>
      <c r="F39" s="192"/>
      <c r="G39" s="190" t="s">
        <v>124</v>
      </c>
      <c r="H39" s="195" t="s">
        <v>157</v>
      </c>
      <c r="I39" s="198"/>
      <c r="J39" s="199"/>
      <c r="K39" s="202"/>
      <c r="L39" s="199"/>
      <c r="M39" s="204">
        <v>1.1000000000000001</v>
      </c>
      <c r="N39" s="205"/>
      <c r="O39" s="206"/>
      <c r="P39" s="199"/>
      <c r="Q39" s="199"/>
      <c r="R39" s="199"/>
      <c r="S39" s="199"/>
      <c r="T39" s="205"/>
      <c r="U39" s="206"/>
      <c r="V39" s="199"/>
      <c r="W39" s="204"/>
      <c r="X39" s="199"/>
      <c r="Y39" s="204"/>
      <c r="Z39" s="199"/>
      <c r="AA39" s="205"/>
      <c r="AB39" s="207"/>
      <c r="AC39" s="208"/>
      <c r="AD39" s="209"/>
      <c r="AE39" s="209"/>
      <c r="AF39" s="209"/>
      <c r="AG39" s="209"/>
      <c r="AH39" s="209"/>
      <c r="AI39" s="210"/>
    </row>
    <row r="40" spans="2:35" x14ac:dyDescent="0.35">
      <c r="B40" s="188">
        <v>44450</v>
      </c>
      <c r="C40" s="190" t="s">
        <v>100</v>
      </c>
      <c r="D40" s="190" t="s">
        <v>129</v>
      </c>
      <c r="E40" s="190" t="s">
        <v>158</v>
      </c>
      <c r="F40" s="192"/>
      <c r="G40" s="190" t="s">
        <v>124</v>
      </c>
      <c r="H40" s="195" t="s">
        <v>159</v>
      </c>
      <c r="I40" s="198"/>
      <c r="J40" s="199"/>
      <c r="K40" s="202">
        <v>1.2</v>
      </c>
      <c r="L40" s="199"/>
      <c r="M40" s="204"/>
      <c r="N40" s="205"/>
      <c r="O40" s="206"/>
      <c r="P40" s="199"/>
      <c r="Q40" s="199"/>
      <c r="R40" s="199"/>
      <c r="S40" s="199"/>
      <c r="T40" s="205"/>
      <c r="U40" s="206"/>
      <c r="V40" s="199"/>
      <c r="W40" s="204"/>
      <c r="X40" s="199"/>
      <c r="Y40" s="204"/>
      <c r="Z40" s="199"/>
      <c r="AA40" s="205"/>
      <c r="AB40" s="207"/>
      <c r="AC40" s="208"/>
      <c r="AD40" s="209"/>
      <c r="AE40" s="209"/>
      <c r="AF40" s="209"/>
      <c r="AG40" s="209"/>
      <c r="AH40" s="209"/>
      <c r="AI40" s="210"/>
    </row>
    <row r="41" spans="2:35" x14ac:dyDescent="0.35">
      <c r="B41" s="188">
        <v>44465</v>
      </c>
      <c r="C41" s="190" t="s">
        <v>100</v>
      </c>
      <c r="D41" s="190" t="s">
        <v>126</v>
      </c>
      <c r="E41" s="190" t="s">
        <v>153</v>
      </c>
      <c r="F41" s="192" t="s">
        <v>90</v>
      </c>
      <c r="G41" s="190" t="s">
        <v>124</v>
      </c>
      <c r="H41" s="195" t="s">
        <v>160</v>
      </c>
      <c r="I41" s="198"/>
      <c r="J41" s="199"/>
      <c r="K41" s="202">
        <v>1.1000000000000001</v>
      </c>
      <c r="L41" s="199"/>
      <c r="M41" s="204"/>
      <c r="N41" s="205"/>
      <c r="O41" s="206"/>
      <c r="P41" s="199"/>
      <c r="Q41" s="199"/>
      <c r="R41" s="199"/>
      <c r="S41" s="199"/>
      <c r="T41" s="205"/>
      <c r="U41" s="206"/>
      <c r="V41" s="199"/>
      <c r="W41" s="204"/>
      <c r="X41" s="199"/>
      <c r="Y41" s="204"/>
      <c r="Z41" s="199"/>
      <c r="AA41" s="205"/>
      <c r="AB41" s="207"/>
      <c r="AC41" s="208"/>
      <c r="AD41" s="209"/>
      <c r="AE41" s="209"/>
      <c r="AF41" s="209"/>
      <c r="AG41" s="209"/>
      <c r="AH41" s="209"/>
      <c r="AI41" s="210"/>
    </row>
    <row r="42" spans="2:35" x14ac:dyDescent="0.35">
      <c r="B42" s="188">
        <v>44465</v>
      </c>
      <c r="C42" s="190" t="s">
        <v>100</v>
      </c>
      <c r="D42" s="190" t="s">
        <v>126</v>
      </c>
      <c r="E42" s="190" t="s">
        <v>90</v>
      </c>
      <c r="F42" s="192"/>
      <c r="G42" s="190" t="s">
        <v>124</v>
      </c>
      <c r="H42" s="195" t="s">
        <v>157</v>
      </c>
      <c r="I42" s="198"/>
      <c r="J42" s="199"/>
      <c r="K42" s="202"/>
      <c r="L42" s="199"/>
      <c r="M42" s="204">
        <v>1.1000000000000001</v>
      </c>
      <c r="N42" s="205"/>
      <c r="O42" s="206"/>
      <c r="P42" s="199"/>
      <c r="Q42" s="199"/>
      <c r="R42" s="199"/>
      <c r="S42" s="199"/>
      <c r="T42" s="205"/>
      <c r="U42" s="206"/>
      <c r="V42" s="199"/>
      <c r="W42" s="204"/>
      <c r="X42" s="199"/>
      <c r="Y42" s="204"/>
      <c r="Z42" s="199"/>
      <c r="AA42" s="205"/>
      <c r="AB42" s="207"/>
      <c r="AC42" s="208"/>
      <c r="AD42" s="209"/>
      <c r="AE42" s="209"/>
      <c r="AF42" s="209"/>
      <c r="AG42" s="209"/>
      <c r="AH42" s="209"/>
      <c r="AI42" s="210"/>
    </row>
    <row r="43" spans="2:35" x14ac:dyDescent="0.35">
      <c r="B43" s="188">
        <v>44478</v>
      </c>
      <c r="C43" s="190" t="s">
        <v>100</v>
      </c>
      <c r="D43" s="190" t="s">
        <v>126</v>
      </c>
      <c r="E43" s="190" t="s">
        <v>90</v>
      </c>
      <c r="F43" s="192"/>
      <c r="G43" s="190" t="s">
        <v>124</v>
      </c>
      <c r="H43" s="195" t="s">
        <v>157</v>
      </c>
      <c r="I43" s="198"/>
      <c r="J43" s="199"/>
      <c r="K43" s="202"/>
      <c r="L43" s="199"/>
      <c r="M43" s="204">
        <v>1</v>
      </c>
      <c r="N43" s="205"/>
      <c r="O43" s="206"/>
      <c r="P43" s="199"/>
      <c r="Q43" s="199"/>
      <c r="R43" s="199"/>
      <c r="S43" s="199"/>
      <c r="T43" s="205"/>
      <c r="U43" s="206"/>
      <c r="V43" s="199"/>
      <c r="W43" s="204"/>
      <c r="X43" s="199"/>
      <c r="Y43" s="204"/>
      <c r="Z43" s="199"/>
      <c r="AA43" s="205"/>
      <c r="AB43" s="207"/>
      <c r="AC43" s="208"/>
      <c r="AD43" s="209"/>
      <c r="AE43" s="209"/>
      <c r="AF43" s="209"/>
      <c r="AG43" s="209"/>
      <c r="AH43" s="209"/>
      <c r="AI43" s="210"/>
    </row>
    <row r="44" spans="2:35" x14ac:dyDescent="0.35">
      <c r="B44" s="188">
        <v>44489</v>
      </c>
      <c r="C44" s="190" t="s">
        <v>100</v>
      </c>
      <c r="D44" s="190" t="s">
        <v>122</v>
      </c>
      <c r="E44" s="190" t="s">
        <v>138</v>
      </c>
      <c r="F44" s="192" t="s">
        <v>90</v>
      </c>
      <c r="G44" s="190" t="s">
        <v>124</v>
      </c>
      <c r="H44" s="195" t="s">
        <v>150</v>
      </c>
      <c r="I44" s="198"/>
      <c r="J44" s="199"/>
      <c r="K44" s="202">
        <v>1.1000000000000001</v>
      </c>
      <c r="L44" s="199"/>
      <c r="M44" s="204"/>
      <c r="N44" s="205"/>
      <c r="O44" s="206"/>
      <c r="P44" s="199"/>
      <c r="Q44" s="199"/>
      <c r="R44" s="199"/>
      <c r="S44" s="199"/>
      <c r="T44" s="205"/>
      <c r="U44" s="206"/>
      <c r="V44" s="199"/>
      <c r="W44" s="204"/>
      <c r="X44" s="199"/>
      <c r="Y44" s="204"/>
      <c r="Z44" s="199"/>
      <c r="AA44" s="205"/>
      <c r="AB44" s="207"/>
      <c r="AC44" s="208"/>
      <c r="AD44" s="209"/>
      <c r="AE44" s="209"/>
      <c r="AF44" s="209"/>
      <c r="AG44" s="209"/>
      <c r="AH44" s="209"/>
      <c r="AI44" s="210"/>
    </row>
    <row r="45" spans="2:35" x14ac:dyDescent="0.35">
      <c r="B45" s="188">
        <v>44500</v>
      </c>
      <c r="C45" s="190" t="s">
        <v>100</v>
      </c>
      <c r="D45" s="190" t="s">
        <v>131</v>
      </c>
      <c r="E45" s="190" t="s">
        <v>158</v>
      </c>
      <c r="F45" s="192" t="s">
        <v>90</v>
      </c>
      <c r="G45" s="190" t="s">
        <v>124</v>
      </c>
      <c r="H45" s="195" t="s">
        <v>161</v>
      </c>
      <c r="I45" s="198"/>
      <c r="J45" s="199"/>
      <c r="K45" s="202">
        <v>1.2</v>
      </c>
      <c r="L45" s="199"/>
      <c r="M45" s="204"/>
      <c r="N45" s="205"/>
      <c r="O45" s="206"/>
      <c r="P45" s="199"/>
      <c r="Q45" s="199"/>
      <c r="R45" s="199"/>
      <c r="S45" s="199"/>
      <c r="T45" s="205"/>
      <c r="U45" s="206"/>
      <c r="V45" s="199"/>
      <c r="W45" s="204"/>
      <c r="X45" s="199"/>
      <c r="Y45" s="204"/>
      <c r="Z45" s="199"/>
      <c r="AA45" s="205"/>
      <c r="AB45" s="207"/>
      <c r="AC45" s="208"/>
      <c r="AD45" s="209"/>
      <c r="AE45" s="209"/>
      <c r="AF45" s="209"/>
      <c r="AG45" s="209"/>
      <c r="AH45" s="209"/>
      <c r="AI45" s="210"/>
    </row>
    <row r="46" spans="2:35" x14ac:dyDescent="0.35">
      <c r="B46" s="188">
        <v>44500</v>
      </c>
      <c r="C46" s="190" t="s">
        <v>100</v>
      </c>
      <c r="D46" s="190" t="s">
        <v>131</v>
      </c>
      <c r="E46" s="190" t="s">
        <v>90</v>
      </c>
      <c r="F46" s="192"/>
      <c r="G46" s="190" t="s">
        <v>124</v>
      </c>
      <c r="H46" s="195" t="s">
        <v>157</v>
      </c>
      <c r="I46" s="198"/>
      <c r="J46" s="199"/>
      <c r="K46" s="202"/>
      <c r="L46" s="199"/>
      <c r="M46" s="204">
        <v>1</v>
      </c>
      <c r="N46" s="205"/>
      <c r="O46" s="206"/>
      <c r="P46" s="199"/>
      <c r="Q46" s="199"/>
      <c r="R46" s="199"/>
      <c r="S46" s="199"/>
      <c r="T46" s="205"/>
      <c r="U46" s="206"/>
      <c r="V46" s="199"/>
      <c r="W46" s="204"/>
      <c r="X46" s="199"/>
      <c r="Y46" s="204"/>
      <c r="Z46" s="199"/>
      <c r="AA46" s="205"/>
      <c r="AB46" s="207"/>
      <c r="AC46" s="208"/>
      <c r="AD46" s="209"/>
      <c r="AE46" s="209"/>
      <c r="AF46" s="209"/>
      <c r="AG46" s="209"/>
      <c r="AH46" s="209"/>
      <c r="AI46" s="210"/>
    </row>
    <row r="47" spans="2:35" x14ac:dyDescent="0.35">
      <c r="B47" s="188">
        <v>44508</v>
      </c>
      <c r="C47" s="190" t="s">
        <v>100</v>
      </c>
      <c r="D47" s="190" t="s">
        <v>131</v>
      </c>
      <c r="E47" s="190" t="s">
        <v>90</v>
      </c>
      <c r="F47" s="192"/>
      <c r="G47" s="190" t="s">
        <v>124</v>
      </c>
      <c r="H47" s="195" t="s">
        <v>157</v>
      </c>
      <c r="I47" s="198"/>
      <c r="J47" s="199"/>
      <c r="K47" s="202"/>
      <c r="L47" s="199"/>
      <c r="M47" s="204">
        <v>1.3</v>
      </c>
      <c r="N47" s="205"/>
      <c r="O47" s="206"/>
      <c r="P47" s="199"/>
      <c r="Q47" s="199"/>
      <c r="R47" s="199"/>
      <c r="S47" s="199"/>
      <c r="T47" s="205"/>
      <c r="U47" s="206"/>
      <c r="V47" s="199"/>
      <c r="W47" s="204"/>
      <c r="X47" s="199"/>
      <c r="Y47" s="204"/>
      <c r="Z47" s="199"/>
      <c r="AA47" s="205"/>
      <c r="AB47" s="207"/>
      <c r="AC47" s="208"/>
      <c r="AD47" s="209"/>
      <c r="AE47" s="209"/>
      <c r="AF47" s="209"/>
      <c r="AG47" s="209"/>
      <c r="AH47" s="209"/>
      <c r="AI47" s="210"/>
    </row>
    <row r="48" spans="2:35" x14ac:dyDescent="0.35">
      <c r="B48" s="188">
        <v>44521</v>
      </c>
      <c r="C48" s="190" t="s">
        <v>100</v>
      </c>
      <c r="D48" s="190" t="s">
        <v>144</v>
      </c>
      <c r="E48" s="190" t="s">
        <v>127</v>
      </c>
      <c r="F48" s="192" t="s">
        <v>90</v>
      </c>
      <c r="G48" s="190" t="s">
        <v>124</v>
      </c>
      <c r="H48" s="195" t="s">
        <v>150</v>
      </c>
      <c r="I48" s="198"/>
      <c r="J48" s="199"/>
      <c r="K48" s="202">
        <v>1.1000000000000001</v>
      </c>
      <c r="L48" s="199"/>
      <c r="M48" s="204"/>
      <c r="N48" s="205"/>
      <c r="O48" s="206"/>
      <c r="P48" s="199"/>
      <c r="Q48" s="199"/>
      <c r="R48" s="199"/>
      <c r="S48" s="199"/>
      <c r="T48" s="205"/>
      <c r="U48" s="206"/>
      <c r="V48" s="199"/>
      <c r="W48" s="204"/>
      <c r="X48" s="199"/>
      <c r="Y48" s="204"/>
      <c r="Z48" s="199"/>
      <c r="AA48" s="205"/>
      <c r="AB48" s="207"/>
      <c r="AC48" s="208"/>
      <c r="AD48" s="209"/>
      <c r="AE48" s="209"/>
      <c r="AF48" s="209"/>
      <c r="AG48" s="209"/>
      <c r="AH48" s="209"/>
      <c r="AI48" s="210"/>
    </row>
    <row r="49" spans="2:35" x14ac:dyDescent="0.35">
      <c r="B49" s="188">
        <v>44528</v>
      </c>
      <c r="C49" s="190" t="s">
        <v>100</v>
      </c>
      <c r="D49" s="190" t="s">
        <v>129</v>
      </c>
      <c r="E49" s="190" t="s">
        <v>158</v>
      </c>
      <c r="F49" s="192" t="s">
        <v>90</v>
      </c>
      <c r="G49" s="190" t="s">
        <v>124</v>
      </c>
      <c r="H49" s="195" t="s">
        <v>150</v>
      </c>
      <c r="I49" s="198"/>
      <c r="J49" s="199"/>
      <c r="K49" s="202">
        <v>1.1000000000000001</v>
      </c>
      <c r="L49" s="199"/>
      <c r="M49" s="204"/>
      <c r="N49" s="205"/>
      <c r="O49" s="206"/>
      <c r="P49" s="199"/>
      <c r="Q49" s="199"/>
      <c r="R49" s="199"/>
      <c r="S49" s="199"/>
      <c r="T49" s="205"/>
      <c r="U49" s="206"/>
      <c r="V49" s="199"/>
      <c r="W49" s="204">
        <v>0.3</v>
      </c>
      <c r="X49" s="199"/>
      <c r="Y49" s="204"/>
      <c r="Z49" s="199"/>
      <c r="AA49" s="205"/>
      <c r="AB49" s="207"/>
      <c r="AC49" s="208"/>
      <c r="AD49" s="209"/>
      <c r="AE49" s="209"/>
      <c r="AF49" s="209"/>
      <c r="AG49" s="209"/>
      <c r="AH49" s="209"/>
      <c r="AI49" s="210"/>
    </row>
    <row r="50" spans="2:35" x14ac:dyDescent="0.35">
      <c r="B50" s="188">
        <v>44528</v>
      </c>
      <c r="C50" s="190" t="s">
        <v>100</v>
      </c>
      <c r="D50" s="190" t="s">
        <v>129</v>
      </c>
      <c r="E50" s="190" t="s">
        <v>90</v>
      </c>
      <c r="F50" s="192"/>
      <c r="G50" s="190" t="s">
        <v>124</v>
      </c>
      <c r="H50" s="195" t="s">
        <v>157</v>
      </c>
      <c r="I50" s="198"/>
      <c r="J50" s="199"/>
      <c r="K50" s="202"/>
      <c r="L50" s="199"/>
      <c r="M50" s="204">
        <v>1.6</v>
      </c>
      <c r="N50" s="205"/>
      <c r="O50" s="206"/>
      <c r="P50" s="199"/>
      <c r="Q50" s="199"/>
      <c r="R50" s="199"/>
      <c r="S50" s="199"/>
      <c r="T50" s="205"/>
      <c r="U50" s="206"/>
      <c r="V50" s="199"/>
      <c r="W50" s="204"/>
      <c r="X50" s="199"/>
      <c r="Y50" s="204"/>
      <c r="Z50" s="199"/>
      <c r="AA50" s="205"/>
      <c r="AB50" s="207"/>
      <c r="AC50" s="208"/>
      <c r="AD50" s="209"/>
      <c r="AE50" s="209"/>
      <c r="AF50" s="209"/>
      <c r="AG50" s="209"/>
      <c r="AH50" s="209"/>
      <c r="AI50" s="210"/>
    </row>
    <row r="51" spans="2:35" x14ac:dyDescent="0.35">
      <c r="B51" s="188">
        <v>44546</v>
      </c>
      <c r="C51" s="190" t="s">
        <v>100</v>
      </c>
      <c r="D51" s="190" t="s">
        <v>122</v>
      </c>
      <c r="E51" s="190" t="s">
        <v>138</v>
      </c>
      <c r="F51" s="192" t="s">
        <v>90</v>
      </c>
      <c r="G51" s="190" t="s">
        <v>124</v>
      </c>
      <c r="H51" s="195" t="s">
        <v>162</v>
      </c>
      <c r="I51" s="198"/>
      <c r="J51" s="199"/>
      <c r="K51" s="202">
        <v>1.4</v>
      </c>
      <c r="L51" s="199"/>
      <c r="M51" s="204"/>
      <c r="N51" s="205"/>
      <c r="O51" s="206"/>
      <c r="P51" s="199"/>
      <c r="Q51" s="199"/>
      <c r="R51" s="199"/>
      <c r="S51" s="199"/>
      <c r="T51" s="205"/>
      <c r="U51" s="206"/>
      <c r="V51" s="199"/>
      <c r="W51" s="204">
        <v>0.3</v>
      </c>
      <c r="X51" s="199"/>
      <c r="Y51" s="204"/>
      <c r="Z51" s="199"/>
      <c r="AA51" s="205"/>
      <c r="AB51" s="207"/>
      <c r="AC51" s="208"/>
      <c r="AD51" s="209"/>
      <c r="AE51" s="209"/>
      <c r="AF51" s="209"/>
      <c r="AG51" s="209"/>
      <c r="AH51" s="209"/>
      <c r="AI51" s="210"/>
    </row>
    <row r="52" spans="2:35" x14ac:dyDescent="0.35">
      <c r="B52" s="188">
        <v>44559</v>
      </c>
      <c r="C52" s="190" t="s">
        <v>100</v>
      </c>
      <c r="D52" s="190" t="s">
        <v>131</v>
      </c>
      <c r="E52" s="190" t="s">
        <v>163</v>
      </c>
      <c r="F52" s="192" t="s">
        <v>90</v>
      </c>
      <c r="G52" s="190" t="s">
        <v>124</v>
      </c>
      <c r="H52" s="195" t="s">
        <v>164</v>
      </c>
      <c r="I52" s="198"/>
      <c r="J52" s="199"/>
      <c r="K52" s="202">
        <v>1.6</v>
      </c>
      <c r="L52" s="199"/>
      <c r="M52" s="204"/>
      <c r="N52" s="205"/>
      <c r="O52" s="206"/>
      <c r="P52" s="199"/>
      <c r="Q52" s="199"/>
      <c r="R52" s="199"/>
      <c r="S52" s="199"/>
      <c r="T52" s="205"/>
      <c r="U52" s="206"/>
      <c r="V52" s="199"/>
      <c r="W52" s="204">
        <v>0.1</v>
      </c>
      <c r="X52" s="199"/>
      <c r="Y52" s="204"/>
      <c r="Z52" s="199"/>
      <c r="AA52" s="205"/>
      <c r="AB52" s="207"/>
      <c r="AC52" s="208"/>
      <c r="AD52" s="209"/>
      <c r="AE52" s="209"/>
      <c r="AF52" s="209"/>
      <c r="AG52" s="209"/>
      <c r="AH52" s="209"/>
      <c r="AI52" s="210"/>
    </row>
    <row r="53" spans="2:35" x14ac:dyDescent="0.35">
      <c r="B53" s="188">
        <v>44585</v>
      </c>
      <c r="C53" s="190" t="s">
        <v>100</v>
      </c>
      <c r="D53" s="190" t="s">
        <v>144</v>
      </c>
      <c r="E53" s="190" t="s">
        <v>127</v>
      </c>
      <c r="F53" s="192" t="s">
        <v>90</v>
      </c>
      <c r="G53" s="190" t="s">
        <v>165</v>
      </c>
      <c r="H53" s="195" t="s">
        <v>166</v>
      </c>
      <c r="I53" s="198"/>
      <c r="J53" s="199"/>
      <c r="K53" s="202">
        <v>2.6</v>
      </c>
      <c r="L53" s="199"/>
      <c r="M53" s="204"/>
      <c r="N53" s="205"/>
      <c r="O53" s="206"/>
      <c r="P53" s="199"/>
      <c r="Q53" s="199"/>
      <c r="R53" s="199"/>
      <c r="S53" s="199"/>
      <c r="T53" s="205"/>
      <c r="U53" s="206"/>
      <c r="V53" s="199"/>
      <c r="W53" s="204"/>
      <c r="X53" s="199"/>
      <c r="Y53" s="204"/>
      <c r="Z53" s="199"/>
      <c r="AA53" s="205"/>
      <c r="AB53" s="207"/>
      <c r="AC53" s="208"/>
      <c r="AD53" s="209"/>
      <c r="AE53" s="209"/>
      <c r="AF53" s="209"/>
      <c r="AG53" s="209"/>
      <c r="AH53" s="209"/>
      <c r="AI53" s="210"/>
    </row>
    <row r="54" spans="2:35" x14ac:dyDescent="0.35">
      <c r="B54" s="188">
        <v>44615</v>
      </c>
      <c r="C54" s="190" t="s">
        <v>100</v>
      </c>
      <c r="D54" s="190" t="s">
        <v>126</v>
      </c>
      <c r="E54" s="190" t="s">
        <v>127</v>
      </c>
      <c r="F54" s="192" t="s">
        <v>90</v>
      </c>
      <c r="G54" s="190" t="s">
        <v>167</v>
      </c>
      <c r="H54" s="195" t="s">
        <v>166</v>
      </c>
      <c r="I54" s="198"/>
      <c r="J54" s="199"/>
      <c r="K54" s="202">
        <v>2.2999999999999998</v>
      </c>
      <c r="L54" s="199"/>
      <c r="M54" s="204"/>
      <c r="N54" s="205"/>
      <c r="O54" s="206"/>
      <c r="P54" s="199"/>
      <c r="Q54" s="199"/>
      <c r="R54" s="199"/>
      <c r="S54" s="199"/>
      <c r="T54" s="205"/>
      <c r="U54" s="206"/>
      <c r="V54" s="199"/>
      <c r="W54" s="204"/>
      <c r="X54" s="199"/>
      <c r="Y54" s="204"/>
      <c r="Z54" s="199"/>
      <c r="AA54" s="205"/>
      <c r="AB54" s="207"/>
      <c r="AC54" s="208"/>
      <c r="AD54" s="209"/>
      <c r="AE54" s="209"/>
      <c r="AF54" s="209"/>
      <c r="AG54" s="209"/>
      <c r="AH54" s="209"/>
      <c r="AI54" s="210"/>
    </row>
    <row r="55" spans="2:35" x14ac:dyDescent="0.35">
      <c r="B55" s="188">
        <v>44632</v>
      </c>
      <c r="C55" s="190" t="s">
        <v>100</v>
      </c>
      <c r="D55" s="190" t="s">
        <v>131</v>
      </c>
      <c r="E55" s="190" t="s">
        <v>90</v>
      </c>
      <c r="F55" s="192"/>
      <c r="G55" s="190" t="s">
        <v>124</v>
      </c>
      <c r="H55" s="195" t="s">
        <v>168</v>
      </c>
      <c r="I55" s="198"/>
      <c r="J55" s="199"/>
      <c r="K55" s="202"/>
      <c r="L55" s="199"/>
      <c r="M55" s="204">
        <v>1</v>
      </c>
      <c r="N55" s="205"/>
      <c r="O55" s="206"/>
      <c r="P55" s="199"/>
      <c r="Q55" s="199"/>
      <c r="R55" s="199"/>
      <c r="S55" s="199"/>
      <c r="T55" s="205"/>
      <c r="U55" s="206"/>
      <c r="V55" s="199"/>
      <c r="W55" s="204"/>
      <c r="X55" s="199"/>
      <c r="Y55" s="204"/>
      <c r="Z55" s="199"/>
      <c r="AA55" s="205"/>
      <c r="AB55" s="207"/>
      <c r="AC55" s="208"/>
      <c r="AD55" s="209"/>
      <c r="AE55" s="209"/>
      <c r="AF55" s="209"/>
      <c r="AG55" s="209"/>
      <c r="AH55" s="209"/>
      <c r="AI55" s="210"/>
    </row>
    <row r="56" spans="2:35" x14ac:dyDescent="0.35">
      <c r="B56" s="188">
        <v>44664</v>
      </c>
      <c r="C56" s="190" t="s">
        <v>100</v>
      </c>
      <c r="D56" s="190" t="s">
        <v>122</v>
      </c>
      <c r="E56" s="190" t="s">
        <v>127</v>
      </c>
      <c r="F56" s="192" t="s">
        <v>90</v>
      </c>
      <c r="G56" s="190" t="s">
        <v>169</v>
      </c>
      <c r="H56" s="195" t="s">
        <v>166</v>
      </c>
      <c r="I56" s="198"/>
      <c r="J56" s="199"/>
      <c r="K56" s="202">
        <v>1.5</v>
      </c>
      <c r="L56" s="199"/>
      <c r="M56" s="204"/>
      <c r="N56" s="205"/>
      <c r="O56" s="206"/>
      <c r="P56" s="199"/>
      <c r="Q56" s="199"/>
      <c r="R56" s="199"/>
      <c r="S56" s="199"/>
      <c r="T56" s="205"/>
      <c r="U56" s="206"/>
      <c r="V56" s="199"/>
      <c r="W56" s="204"/>
      <c r="X56" s="199"/>
      <c r="Y56" s="204"/>
      <c r="Z56" s="199"/>
      <c r="AA56" s="205"/>
      <c r="AB56" s="207"/>
      <c r="AC56" s="208"/>
      <c r="AD56" s="209"/>
      <c r="AE56" s="209"/>
      <c r="AF56" s="209"/>
      <c r="AG56" s="209"/>
      <c r="AH56" s="209"/>
      <c r="AI56" s="210"/>
    </row>
    <row r="57" spans="2:35" x14ac:dyDescent="0.35">
      <c r="B57" s="188">
        <v>44672</v>
      </c>
      <c r="C57" s="190" t="s">
        <v>100</v>
      </c>
      <c r="D57" s="190" t="s">
        <v>170</v>
      </c>
      <c r="E57" s="190" t="s">
        <v>127</v>
      </c>
      <c r="F57" s="192" t="s">
        <v>90</v>
      </c>
      <c r="G57" s="190" t="s">
        <v>171</v>
      </c>
      <c r="H57" s="195" t="s">
        <v>166</v>
      </c>
      <c r="I57" s="198"/>
      <c r="J57" s="199"/>
      <c r="K57" s="202">
        <v>2.9</v>
      </c>
      <c r="L57" s="199"/>
      <c r="M57" s="204"/>
      <c r="N57" s="205"/>
      <c r="O57" s="206"/>
      <c r="P57" s="199"/>
      <c r="Q57" s="199"/>
      <c r="R57" s="199"/>
      <c r="S57" s="199"/>
      <c r="T57" s="205"/>
      <c r="U57" s="206"/>
      <c r="V57" s="199"/>
      <c r="W57" s="204">
        <v>0.2</v>
      </c>
      <c r="X57" s="199"/>
      <c r="Y57" s="204"/>
      <c r="Z57" s="199"/>
      <c r="AA57" s="205"/>
      <c r="AB57" s="207"/>
      <c r="AC57" s="208"/>
      <c r="AD57" s="209"/>
      <c r="AE57" s="209"/>
      <c r="AF57" s="209"/>
      <c r="AG57" s="209"/>
      <c r="AH57" s="209"/>
      <c r="AI57" s="210"/>
    </row>
    <row r="58" spans="2:35" x14ac:dyDescent="0.35">
      <c r="B58" s="188">
        <v>44681</v>
      </c>
      <c r="C58" s="190" t="s">
        <v>100</v>
      </c>
      <c r="D58" s="190" t="s">
        <v>126</v>
      </c>
      <c r="E58" s="190" t="s">
        <v>127</v>
      </c>
      <c r="F58" s="192" t="s">
        <v>90</v>
      </c>
      <c r="G58" s="190" t="s">
        <v>172</v>
      </c>
      <c r="H58" s="195" t="s">
        <v>166</v>
      </c>
      <c r="I58" s="198"/>
      <c r="J58" s="199"/>
      <c r="K58" s="202">
        <v>2.1</v>
      </c>
      <c r="L58" s="199"/>
      <c r="M58" s="204"/>
      <c r="N58" s="205"/>
      <c r="O58" s="206"/>
      <c r="P58" s="199"/>
      <c r="Q58" s="199"/>
      <c r="R58" s="199"/>
      <c r="S58" s="199"/>
      <c r="T58" s="205"/>
      <c r="U58" s="206"/>
      <c r="V58" s="199"/>
      <c r="W58" s="204"/>
      <c r="X58" s="199"/>
      <c r="Y58" s="204"/>
      <c r="Z58" s="199"/>
      <c r="AA58" s="205"/>
      <c r="AB58" s="207"/>
      <c r="AC58" s="208"/>
      <c r="AD58" s="209"/>
      <c r="AE58" s="209"/>
      <c r="AF58" s="209"/>
      <c r="AG58" s="209"/>
      <c r="AH58" s="209"/>
      <c r="AI58" s="210"/>
    </row>
    <row r="59" spans="2:35" x14ac:dyDescent="0.35">
      <c r="B59" s="188">
        <v>44731</v>
      </c>
      <c r="C59" s="190" t="s">
        <v>100</v>
      </c>
      <c r="D59" s="190" t="s">
        <v>126</v>
      </c>
      <c r="E59" s="190" t="s">
        <v>123</v>
      </c>
      <c r="F59" s="192" t="s">
        <v>90</v>
      </c>
      <c r="G59" s="190" t="s">
        <v>172</v>
      </c>
      <c r="H59" s="195"/>
      <c r="I59" s="198"/>
      <c r="J59" s="199"/>
      <c r="K59" s="202">
        <v>2.4</v>
      </c>
      <c r="L59" s="199"/>
      <c r="M59" s="204"/>
      <c r="N59" s="205"/>
      <c r="O59" s="206"/>
      <c r="P59" s="199"/>
      <c r="Q59" s="199"/>
      <c r="R59" s="199"/>
      <c r="S59" s="199"/>
      <c r="T59" s="205"/>
      <c r="U59" s="206"/>
      <c r="V59" s="199"/>
      <c r="W59" s="204">
        <v>0.2</v>
      </c>
      <c r="X59" s="199"/>
      <c r="Y59" s="204"/>
      <c r="Z59" s="199"/>
      <c r="AA59" s="205"/>
      <c r="AB59" s="207"/>
      <c r="AC59" s="208"/>
      <c r="AD59" s="209"/>
      <c r="AE59" s="209"/>
      <c r="AF59" s="209"/>
      <c r="AG59" s="209"/>
      <c r="AH59" s="209"/>
      <c r="AI59" s="210"/>
    </row>
    <row r="60" spans="2:35" x14ac:dyDescent="0.35">
      <c r="B60" s="188">
        <v>44741</v>
      </c>
      <c r="C60" s="190" t="s">
        <v>100</v>
      </c>
      <c r="D60" s="190" t="s">
        <v>129</v>
      </c>
      <c r="E60" s="190" t="s">
        <v>90</v>
      </c>
      <c r="F60" s="192"/>
      <c r="G60" s="190" t="s">
        <v>173</v>
      </c>
      <c r="H60" s="195" t="s">
        <v>174</v>
      </c>
      <c r="I60" s="198"/>
      <c r="J60" s="199"/>
      <c r="K60" s="202"/>
      <c r="L60" s="199"/>
      <c r="M60" s="204">
        <v>2.4</v>
      </c>
      <c r="N60" s="205"/>
      <c r="O60" s="206"/>
      <c r="P60" s="199"/>
      <c r="Q60" s="199"/>
      <c r="R60" s="199"/>
      <c r="S60" s="199"/>
      <c r="T60" s="205"/>
      <c r="U60" s="206"/>
      <c r="V60" s="199"/>
      <c r="W60" s="204"/>
      <c r="X60" s="199"/>
      <c r="Y60" s="204"/>
      <c r="Z60" s="199"/>
      <c r="AA60" s="205"/>
      <c r="AB60" s="207"/>
      <c r="AC60" s="208"/>
      <c r="AD60" s="209"/>
      <c r="AE60" s="209"/>
      <c r="AF60" s="209"/>
      <c r="AG60" s="209"/>
      <c r="AH60" s="209"/>
      <c r="AI60" s="210"/>
    </row>
    <row r="61" spans="2:35" x14ac:dyDescent="0.35">
      <c r="B61" s="211">
        <v>44842</v>
      </c>
      <c r="C61" s="212" t="s">
        <v>100</v>
      </c>
      <c r="D61" s="212" t="s">
        <v>129</v>
      </c>
      <c r="E61" s="212" t="s">
        <v>175</v>
      </c>
      <c r="F61" s="213" t="s">
        <v>90</v>
      </c>
      <c r="G61" s="212" t="s">
        <v>176</v>
      </c>
      <c r="H61" s="214" t="s">
        <v>166</v>
      </c>
      <c r="I61" s="215"/>
      <c r="J61" s="216"/>
      <c r="K61" s="217">
        <v>1.6</v>
      </c>
      <c r="L61" s="216"/>
      <c r="M61" s="218"/>
      <c r="N61" s="219"/>
      <c r="O61" s="220"/>
      <c r="P61" s="216"/>
      <c r="Q61" s="216"/>
      <c r="R61" s="216"/>
      <c r="S61" s="216"/>
      <c r="T61" s="219"/>
      <c r="U61" s="220"/>
      <c r="V61" s="216"/>
      <c r="W61" s="218">
        <v>0.4</v>
      </c>
      <c r="X61" s="216"/>
      <c r="Y61" s="218"/>
      <c r="Z61" s="216"/>
      <c r="AA61" s="219"/>
      <c r="AB61" s="221"/>
      <c r="AC61" s="222"/>
      <c r="AD61" s="223"/>
      <c r="AE61" s="223"/>
      <c r="AF61" s="223"/>
      <c r="AG61" s="223"/>
      <c r="AH61" s="223"/>
      <c r="AI61" s="224"/>
    </row>
    <row r="62" spans="2:35" x14ac:dyDescent="0.35">
      <c r="B62" s="211">
        <v>44875</v>
      </c>
      <c r="C62" s="212" t="s">
        <v>100</v>
      </c>
      <c r="D62" s="212" t="s">
        <v>122</v>
      </c>
      <c r="E62" s="212" t="s">
        <v>177</v>
      </c>
      <c r="F62" s="213" t="s">
        <v>90</v>
      </c>
      <c r="G62" s="212" t="s">
        <v>178</v>
      </c>
      <c r="H62" s="214" t="s">
        <v>166</v>
      </c>
      <c r="I62" s="215"/>
      <c r="J62" s="216"/>
      <c r="K62" s="217">
        <v>2.7</v>
      </c>
      <c r="L62" s="216"/>
      <c r="M62" s="218"/>
      <c r="N62" s="219"/>
      <c r="O62" s="220"/>
      <c r="P62" s="216"/>
      <c r="Q62" s="216"/>
      <c r="R62" s="216"/>
      <c r="S62" s="216"/>
      <c r="T62" s="219"/>
      <c r="U62" s="220"/>
      <c r="V62" s="216"/>
      <c r="W62" s="218">
        <v>0.2</v>
      </c>
      <c r="X62" s="216"/>
      <c r="Y62" s="218"/>
      <c r="Z62" s="216"/>
      <c r="AA62" s="219"/>
      <c r="AB62" s="221"/>
      <c r="AC62" s="222"/>
      <c r="AD62" s="223"/>
      <c r="AE62" s="223"/>
      <c r="AF62" s="223"/>
      <c r="AG62" s="223"/>
      <c r="AH62" s="223"/>
      <c r="AI62" s="224"/>
    </row>
    <row r="63" spans="2:35" x14ac:dyDescent="0.35">
      <c r="B63" s="211">
        <v>44882</v>
      </c>
      <c r="C63" s="212" t="s">
        <v>100</v>
      </c>
      <c r="D63" s="212" t="s">
        <v>126</v>
      </c>
      <c r="E63" s="212" t="s">
        <v>177</v>
      </c>
      <c r="F63" s="213" t="s">
        <v>90</v>
      </c>
      <c r="G63" s="212" t="s">
        <v>179</v>
      </c>
      <c r="H63" s="214" t="s">
        <v>166</v>
      </c>
      <c r="I63" s="215"/>
      <c r="J63" s="216"/>
      <c r="K63" s="217">
        <v>2.5</v>
      </c>
      <c r="L63" s="216"/>
      <c r="M63" s="218"/>
      <c r="N63" s="219"/>
      <c r="O63" s="220"/>
      <c r="P63" s="216"/>
      <c r="Q63" s="216"/>
      <c r="R63" s="216"/>
      <c r="S63" s="216"/>
      <c r="T63" s="219"/>
      <c r="U63" s="220"/>
      <c r="V63" s="216"/>
      <c r="W63" s="218">
        <v>0.2</v>
      </c>
      <c r="X63" s="216"/>
      <c r="Y63" s="218"/>
      <c r="Z63" s="216"/>
      <c r="AA63" s="219"/>
      <c r="AB63" s="221"/>
      <c r="AC63" s="222"/>
      <c r="AD63" s="223"/>
      <c r="AE63" s="223"/>
      <c r="AF63" s="223"/>
      <c r="AG63" s="223"/>
      <c r="AH63" s="223"/>
      <c r="AI63" s="224"/>
    </row>
    <row r="64" spans="2:35" x14ac:dyDescent="0.35">
      <c r="B64" s="211">
        <v>44883</v>
      </c>
      <c r="C64" s="212" t="s">
        <v>100</v>
      </c>
      <c r="D64" s="212" t="s">
        <v>170</v>
      </c>
      <c r="E64" s="212" t="s">
        <v>177</v>
      </c>
      <c r="F64" s="213" t="s">
        <v>90</v>
      </c>
      <c r="G64" s="212" t="s">
        <v>180</v>
      </c>
      <c r="H64" s="214" t="s">
        <v>166</v>
      </c>
      <c r="I64" s="215"/>
      <c r="J64" s="216"/>
      <c r="K64" s="217">
        <v>3.5</v>
      </c>
      <c r="L64" s="216"/>
      <c r="M64" s="218"/>
      <c r="N64" s="219"/>
      <c r="O64" s="220"/>
      <c r="P64" s="216"/>
      <c r="Q64" s="216"/>
      <c r="R64" s="216"/>
      <c r="S64" s="216"/>
      <c r="T64" s="219"/>
      <c r="U64" s="220"/>
      <c r="V64" s="216"/>
      <c r="W64" s="218">
        <v>0.3</v>
      </c>
      <c r="X64" s="216"/>
      <c r="Y64" s="218"/>
      <c r="Z64" s="216"/>
      <c r="AA64" s="219"/>
      <c r="AB64" s="221"/>
      <c r="AC64" s="222"/>
      <c r="AD64" s="223"/>
      <c r="AE64" s="223"/>
      <c r="AF64" s="223"/>
      <c r="AG64" s="223"/>
      <c r="AH64" s="223"/>
      <c r="AI64" s="224"/>
    </row>
    <row r="65" spans="2:35" x14ac:dyDescent="0.35">
      <c r="B65" s="211">
        <v>44890</v>
      </c>
      <c r="C65" s="212" t="s">
        <v>100</v>
      </c>
      <c r="D65" s="212" t="s">
        <v>122</v>
      </c>
      <c r="E65" s="212" t="s">
        <v>90</v>
      </c>
      <c r="F65" s="213"/>
      <c r="G65" s="212" t="s">
        <v>181</v>
      </c>
      <c r="H65" s="214" t="s">
        <v>166</v>
      </c>
      <c r="I65" s="215"/>
      <c r="J65" s="216"/>
      <c r="K65" s="217"/>
      <c r="L65" s="216"/>
      <c r="M65" s="218">
        <v>4.4000000000000004</v>
      </c>
      <c r="N65" s="219"/>
      <c r="O65" s="220"/>
      <c r="P65" s="216"/>
      <c r="Q65" s="216"/>
      <c r="R65" s="216"/>
      <c r="S65" s="216"/>
      <c r="T65" s="219"/>
      <c r="U65" s="220"/>
      <c r="V65" s="216"/>
      <c r="W65" s="218"/>
      <c r="X65" s="216"/>
      <c r="Y65" s="218"/>
      <c r="Z65" s="216"/>
      <c r="AA65" s="219"/>
      <c r="AB65" s="221"/>
      <c r="AC65" s="222"/>
      <c r="AD65" s="223"/>
      <c r="AE65" s="223"/>
      <c r="AF65" s="223"/>
      <c r="AG65" s="223"/>
      <c r="AH65" s="223"/>
      <c r="AI65" s="224"/>
    </row>
    <row r="66" spans="2:35" x14ac:dyDescent="0.35">
      <c r="B66" s="211">
        <v>44897</v>
      </c>
      <c r="C66" s="212" t="s">
        <v>100</v>
      </c>
      <c r="D66" s="212" t="s">
        <v>122</v>
      </c>
      <c r="E66" s="212" t="s">
        <v>90</v>
      </c>
      <c r="F66" s="213"/>
      <c r="G66" s="212" t="s">
        <v>124</v>
      </c>
      <c r="H66" s="214" t="s">
        <v>168</v>
      </c>
      <c r="I66" s="215"/>
      <c r="J66" s="216"/>
      <c r="K66" s="217"/>
      <c r="L66" s="216"/>
      <c r="M66" s="218">
        <v>1.4</v>
      </c>
      <c r="N66" s="219"/>
      <c r="O66" s="220"/>
      <c r="P66" s="216"/>
      <c r="Q66" s="216"/>
      <c r="R66" s="216"/>
      <c r="S66" s="216"/>
      <c r="T66" s="219"/>
      <c r="U66" s="220"/>
      <c r="V66" s="216"/>
      <c r="W66" s="218"/>
      <c r="X66" s="216"/>
      <c r="Y66" s="218"/>
      <c r="Z66" s="216"/>
      <c r="AA66" s="219"/>
      <c r="AB66" s="221"/>
      <c r="AC66" s="222"/>
      <c r="AD66" s="223"/>
      <c r="AE66" s="223"/>
      <c r="AF66" s="223"/>
      <c r="AG66" s="223"/>
      <c r="AH66" s="223"/>
      <c r="AI66" s="224"/>
    </row>
    <row r="67" spans="2:35" x14ac:dyDescent="0.35">
      <c r="B67" s="211">
        <v>44899</v>
      </c>
      <c r="C67" s="212" t="s">
        <v>100</v>
      </c>
      <c r="D67" s="212" t="s">
        <v>126</v>
      </c>
      <c r="E67" s="212" t="s">
        <v>158</v>
      </c>
      <c r="F67" s="213" t="s">
        <v>90</v>
      </c>
      <c r="G67" s="212" t="s">
        <v>182</v>
      </c>
      <c r="H67" s="214" t="s">
        <v>166</v>
      </c>
      <c r="I67" s="215"/>
      <c r="J67" s="216"/>
      <c r="K67" s="217">
        <v>3.1</v>
      </c>
      <c r="L67" s="216"/>
      <c r="M67" s="218"/>
      <c r="N67" s="219"/>
      <c r="O67" s="220"/>
      <c r="P67" s="216"/>
      <c r="Q67" s="216"/>
      <c r="R67" s="216"/>
      <c r="S67" s="216"/>
      <c r="T67" s="219"/>
      <c r="U67" s="220"/>
      <c r="V67" s="216"/>
      <c r="W67" s="218">
        <v>0.3</v>
      </c>
      <c r="X67" s="216"/>
      <c r="Y67" s="218"/>
      <c r="Z67" s="216"/>
      <c r="AA67" s="219"/>
      <c r="AB67" s="221"/>
      <c r="AC67" s="222"/>
      <c r="AD67" s="223"/>
      <c r="AE67" s="223"/>
      <c r="AF67" s="223"/>
      <c r="AG67" s="223"/>
      <c r="AH67" s="223"/>
      <c r="AI67" s="224"/>
    </row>
    <row r="68" spans="2:35" x14ac:dyDescent="0.35">
      <c r="B68" s="211">
        <v>44903</v>
      </c>
      <c r="C68" s="212" t="s">
        <v>100</v>
      </c>
      <c r="D68" s="212" t="s">
        <v>170</v>
      </c>
      <c r="E68" s="212" t="s">
        <v>158</v>
      </c>
      <c r="F68" s="213" t="s">
        <v>90</v>
      </c>
      <c r="G68" s="212" t="s">
        <v>183</v>
      </c>
      <c r="H68" s="214" t="s">
        <v>166</v>
      </c>
      <c r="I68" s="215"/>
      <c r="J68" s="216"/>
      <c r="K68" s="217">
        <v>2.2000000000000002</v>
      </c>
      <c r="L68" s="216"/>
      <c r="M68" s="218"/>
      <c r="N68" s="219"/>
      <c r="O68" s="220"/>
      <c r="P68" s="216"/>
      <c r="Q68" s="216"/>
      <c r="R68" s="216"/>
      <c r="S68" s="216"/>
      <c r="T68" s="219"/>
      <c r="U68" s="220"/>
      <c r="V68" s="216"/>
      <c r="W68" s="218">
        <v>0.1</v>
      </c>
      <c r="X68" s="216"/>
      <c r="Y68" s="218"/>
      <c r="Z68" s="216"/>
      <c r="AA68" s="219"/>
      <c r="AB68" s="221"/>
      <c r="AC68" s="222"/>
      <c r="AD68" s="223"/>
      <c r="AE68" s="223"/>
      <c r="AF68" s="223"/>
      <c r="AG68" s="223"/>
      <c r="AH68" s="223"/>
      <c r="AI68" s="224"/>
    </row>
    <row r="69" spans="2:35" x14ac:dyDescent="0.35">
      <c r="B69" s="211">
        <v>44905</v>
      </c>
      <c r="C69" s="212" t="s">
        <v>100</v>
      </c>
      <c r="D69" s="212" t="s">
        <v>122</v>
      </c>
      <c r="E69" s="212" t="s">
        <v>90</v>
      </c>
      <c r="F69" s="213"/>
      <c r="G69" s="212" t="s">
        <v>124</v>
      </c>
      <c r="H69" s="214" t="s">
        <v>168</v>
      </c>
      <c r="I69" s="215"/>
      <c r="J69" s="216"/>
      <c r="K69" s="217"/>
      <c r="L69" s="225"/>
      <c r="M69" s="218">
        <v>0.8</v>
      </c>
      <c r="N69" s="219"/>
      <c r="O69" s="220"/>
      <c r="P69" s="216"/>
      <c r="Q69" s="216"/>
      <c r="R69" s="216"/>
      <c r="S69" s="216"/>
      <c r="T69" s="219"/>
      <c r="U69" s="220"/>
      <c r="V69" s="216"/>
      <c r="W69" s="218"/>
      <c r="X69" s="216"/>
      <c r="Y69" s="218"/>
      <c r="Z69" s="216"/>
      <c r="AA69" s="219"/>
      <c r="AB69" s="221"/>
      <c r="AC69" s="222"/>
      <c r="AD69" s="223"/>
      <c r="AE69" s="223"/>
      <c r="AF69" s="223"/>
      <c r="AG69" s="223"/>
      <c r="AH69" s="223"/>
      <c r="AI69" s="224"/>
    </row>
    <row r="70" spans="2:35" x14ac:dyDescent="0.35">
      <c r="B70" s="211">
        <v>44914</v>
      </c>
      <c r="C70" s="212" t="s">
        <v>100</v>
      </c>
      <c r="D70" s="212" t="s">
        <v>129</v>
      </c>
      <c r="E70" s="212" t="s">
        <v>184</v>
      </c>
      <c r="F70" s="213" t="s">
        <v>90</v>
      </c>
      <c r="G70" s="212" t="s">
        <v>172</v>
      </c>
      <c r="H70" s="214" t="s">
        <v>185</v>
      </c>
      <c r="I70" s="215"/>
      <c r="J70" s="216"/>
      <c r="K70" s="217">
        <v>2.9</v>
      </c>
      <c r="L70" s="225"/>
      <c r="M70" s="218"/>
      <c r="N70" s="226"/>
      <c r="O70" s="220"/>
      <c r="P70" s="216"/>
      <c r="Q70" s="216"/>
      <c r="R70" s="216"/>
      <c r="S70" s="216"/>
      <c r="T70" s="219"/>
      <c r="U70" s="220"/>
      <c r="V70" s="216"/>
      <c r="W70" s="218">
        <v>0.2</v>
      </c>
      <c r="X70" s="216"/>
      <c r="Y70" s="218"/>
      <c r="Z70" s="216"/>
      <c r="AA70" s="219"/>
      <c r="AB70" s="221"/>
      <c r="AC70" s="222"/>
      <c r="AD70" s="223"/>
      <c r="AE70" s="223"/>
      <c r="AF70" s="223"/>
      <c r="AG70" s="223"/>
      <c r="AH70" s="223"/>
      <c r="AI70" s="224"/>
    </row>
    <row r="71" spans="2:35" x14ac:dyDescent="0.35">
      <c r="B71" s="211">
        <v>44971</v>
      </c>
      <c r="C71" s="212" t="s">
        <v>100</v>
      </c>
      <c r="D71" s="212" t="s">
        <v>170</v>
      </c>
      <c r="E71" s="212" t="s">
        <v>158</v>
      </c>
      <c r="F71" s="213" t="s">
        <v>90</v>
      </c>
      <c r="G71" s="212" t="s">
        <v>124</v>
      </c>
      <c r="H71" s="214" t="s">
        <v>186</v>
      </c>
      <c r="I71" s="215"/>
      <c r="J71" s="216"/>
      <c r="K71" s="217">
        <v>0.6</v>
      </c>
      <c r="L71" s="216"/>
      <c r="M71" s="218"/>
      <c r="N71" s="226"/>
      <c r="O71" s="220"/>
      <c r="P71" s="216"/>
      <c r="Q71" s="216"/>
      <c r="R71" s="216"/>
      <c r="S71" s="216"/>
      <c r="T71" s="219"/>
      <c r="U71" s="220"/>
      <c r="V71" s="216"/>
      <c r="W71" s="218"/>
      <c r="X71" s="216"/>
      <c r="Y71" s="218"/>
      <c r="Z71" s="216"/>
      <c r="AA71" s="219"/>
      <c r="AB71" s="221">
        <v>3</v>
      </c>
      <c r="AC71" s="222">
        <v>3</v>
      </c>
      <c r="AD71" s="223"/>
      <c r="AE71" s="223"/>
      <c r="AF71" s="223"/>
      <c r="AG71" s="223"/>
      <c r="AH71" s="223"/>
      <c r="AI71" s="224"/>
    </row>
    <row r="72" spans="2:35" x14ac:dyDescent="0.35">
      <c r="B72" s="211">
        <v>44971</v>
      </c>
      <c r="C72" s="212" t="s">
        <v>100</v>
      </c>
      <c r="D72" s="212" t="s">
        <v>170</v>
      </c>
      <c r="E72" s="212" t="s">
        <v>90</v>
      </c>
      <c r="F72" s="213"/>
      <c r="G72" s="212" t="s">
        <v>187</v>
      </c>
      <c r="H72" s="214" t="s">
        <v>168</v>
      </c>
      <c r="I72" s="215"/>
      <c r="J72" s="216"/>
      <c r="K72" s="217"/>
      <c r="L72" s="216"/>
      <c r="M72" s="218">
        <v>0.9</v>
      </c>
      <c r="N72" s="219"/>
      <c r="O72" s="220"/>
      <c r="P72" s="216"/>
      <c r="Q72" s="216"/>
      <c r="R72" s="216"/>
      <c r="S72" s="216"/>
      <c r="T72" s="219"/>
      <c r="U72" s="220"/>
      <c r="V72" s="216"/>
      <c r="W72" s="218"/>
      <c r="X72" s="216"/>
      <c r="Y72" s="218"/>
      <c r="Z72" s="216"/>
      <c r="AA72" s="219"/>
      <c r="AB72" s="221"/>
      <c r="AC72" s="222"/>
      <c r="AD72" s="223"/>
      <c r="AE72" s="223"/>
      <c r="AF72" s="223"/>
      <c r="AG72" s="223"/>
      <c r="AH72" s="223"/>
      <c r="AI72" s="224"/>
    </row>
    <row r="73" spans="2:35" x14ac:dyDescent="0.35">
      <c r="B73" s="211">
        <v>44997</v>
      </c>
      <c r="C73" s="212" t="s">
        <v>100</v>
      </c>
      <c r="D73" s="212" t="s">
        <v>122</v>
      </c>
      <c r="E73" s="212" t="s">
        <v>90</v>
      </c>
      <c r="F73" s="213"/>
      <c r="G73" s="212" t="s">
        <v>124</v>
      </c>
      <c r="H73" s="214" t="s">
        <v>168</v>
      </c>
      <c r="I73" s="215"/>
      <c r="J73" s="216"/>
      <c r="K73" s="217"/>
      <c r="L73" s="216"/>
      <c r="M73" s="218">
        <v>0.9</v>
      </c>
      <c r="N73" s="219"/>
      <c r="O73" s="220"/>
      <c r="P73" s="216"/>
      <c r="Q73" s="216"/>
      <c r="R73" s="216"/>
      <c r="S73" s="216"/>
      <c r="T73" s="219"/>
      <c r="U73" s="220"/>
      <c r="V73" s="216"/>
      <c r="W73" s="218"/>
      <c r="X73" s="216"/>
      <c r="Y73" s="218"/>
      <c r="Z73" s="216"/>
      <c r="AA73" s="219"/>
      <c r="AB73" s="221"/>
      <c r="AC73" s="222"/>
      <c r="AD73" s="223"/>
      <c r="AE73" s="223"/>
      <c r="AF73" s="223"/>
      <c r="AG73" s="223"/>
      <c r="AH73" s="223"/>
      <c r="AI73" s="224"/>
    </row>
    <row r="74" spans="2:35" x14ac:dyDescent="0.35">
      <c r="B74" s="211">
        <v>45009</v>
      </c>
      <c r="C74" s="212" t="s">
        <v>100</v>
      </c>
      <c r="D74" s="212" t="s">
        <v>188</v>
      </c>
      <c r="E74" s="212" t="s">
        <v>189</v>
      </c>
      <c r="F74" s="213" t="s">
        <v>90</v>
      </c>
      <c r="G74" s="212" t="s">
        <v>124</v>
      </c>
      <c r="H74" s="214" t="s">
        <v>190</v>
      </c>
      <c r="I74" s="215"/>
      <c r="J74" s="216"/>
      <c r="K74" s="217">
        <v>1</v>
      </c>
      <c r="L74" s="216"/>
      <c r="M74" s="218"/>
      <c r="N74" s="219"/>
      <c r="O74" s="220"/>
      <c r="P74" s="216"/>
      <c r="Q74" s="216"/>
      <c r="R74" s="216"/>
      <c r="S74" s="216"/>
      <c r="T74" s="219"/>
      <c r="U74" s="220"/>
      <c r="V74" s="216"/>
      <c r="W74" s="218"/>
      <c r="X74" s="216"/>
      <c r="Y74" s="218"/>
      <c r="Z74" s="216"/>
      <c r="AA74" s="219"/>
      <c r="AB74" s="221"/>
      <c r="AC74" s="222"/>
      <c r="AD74" s="223"/>
      <c r="AE74" s="223"/>
      <c r="AF74" s="223"/>
      <c r="AG74" s="223"/>
      <c r="AH74" s="223"/>
      <c r="AI74" s="224"/>
    </row>
    <row r="75" spans="2:35" x14ac:dyDescent="0.35">
      <c r="B75" s="211">
        <v>45020</v>
      </c>
      <c r="C75" s="212" t="s">
        <v>100</v>
      </c>
      <c r="D75" s="212" t="s">
        <v>191</v>
      </c>
      <c r="E75" s="212" t="s">
        <v>90</v>
      </c>
      <c r="F75" s="213"/>
      <c r="G75" s="212" t="s">
        <v>124</v>
      </c>
      <c r="H75" s="214" t="s">
        <v>168</v>
      </c>
      <c r="I75" s="215"/>
      <c r="J75" s="216"/>
      <c r="K75" s="217"/>
      <c r="L75" s="216"/>
      <c r="M75" s="218">
        <v>0.9</v>
      </c>
      <c r="N75" s="219"/>
      <c r="O75" s="220"/>
      <c r="P75" s="216"/>
      <c r="Q75" s="216"/>
      <c r="R75" s="216"/>
      <c r="S75" s="216"/>
      <c r="T75" s="219"/>
      <c r="U75" s="220"/>
      <c r="V75" s="216"/>
      <c r="W75" s="218"/>
      <c r="X75" s="216"/>
      <c r="Y75" s="218"/>
      <c r="Z75" s="216"/>
      <c r="AA75" s="219"/>
      <c r="AB75" s="221"/>
      <c r="AC75" s="222"/>
      <c r="AD75" s="223"/>
      <c r="AE75" s="223"/>
      <c r="AF75" s="223"/>
      <c r="AG75" s="223"/>
      <c r="AH75" s="223"/>
      <c r="AI75" s="224"/>
    </row>
    <row r="76" spans="2:35" x14ac:dyDescent="0.35">
      <c r="B76" s="211">
        <v>45154</v>
      </c>
      <c r="C76" s="212" t="s">
        <v>192</v>
      </c>
      <c r="D76" s="212" t="s">
        <v>193</v>
      </c>
      <c r="E76" s="212" t="s">
        <v>194</v>
      </c>
      <c r="F76" s="213" t="s">
        <v>90</v>
      </c>
      <c r="G76" s="212"/>
      <c r="H76" s="214" t="s">
        <v>195</v>
      </c>
      <c r="I76" s="215"/>
      <c r="J76" s="216"/>
      <c r="K76" s="217"/>
      <c r="L76" s="216"/>
      <c r="M76" s="218"/>
      <c r="N76" s="219"/>
      <c r="O76" s="220"/>
      <c r="P76" s="216"/>
      <c r="Q76" s="216"/>
      <c r="R76" s="216"/>
      <c r="S76" s="216"/>
      <c r="T76" s="219"/>
      <c r="U76" s="220"/>
      <c r="V76" s="216"/>
      <c r="W76" s="218"/>
      <c r="X76" s="216">
        <v>1</v>
      </c>
      <c r="Y76" s="218"/>
      <c r="Z76" s="216"/>
      <c r="AA76" s="219"/>
      <c r="AB76" s="221"/>
      <c r="AC76" s="222"/>
      <c r="AD76" s="223"/>
      <c r="AE76" s="223"/>
      <c r="AF76" s="223"/>
      <c r="AG76" s="223"/>
      <c r="AH76" s="223"/>
      <c r="AI76" s="224"/>
    </row>
    <row r="77" spans="2:35" x14ac:dyDescent="0.35">
      <c r="B77" s="211">
        <v>45154</v>
      </c>
      <c r="C77" s="212" t="s">
        <v>192</v>
      </c>
      <c r="D77" s="212" t="s">
        <v>196</v>
      </c>
      <c r="E77" s="212" t="s">
        <v>197</v>
      </c>
      <c r="F77" s="213" t="s">
        <v>90</v>
      </c>
      <c r="G77" s="212"/>
      <c r="H77" s="214" t="s">
        <v>198</v>
      </c>
      <c r="I77" s="215"/>
      <c r="J77" s="216"/>
      <c r="K77" s="217"/>
      <c r="L77" s="216"/>
      <c r="M77" s="218"/>
      <c r="N77" s="219"/>
      <c r="O77" s="220"/>
      <c r="P77" s="216"/>
      <c r="Q77" s="216"/>
      <c r="R77" s="216"/>
      <c r="S77" s="216"/>
      <c r="T77" s="219"/>
      <c r="U77" s="220"/>
      <c r="V77" s="216"/>
      <c r="W77" s="218"/>
      <c r="X77" s="216">
        <v>1.2</v>
      </c>
      <c r="Y77" s="218"/>
      <c r="Z77" s="216"/>
      <c r="AA77" s="219"/>
      <c r="AB77" s="221"/>
      <c r="AC77" s="222"/>
      <c r="AD77" s="223"/>
      <c r="AE77" s="223"/>
      <c r="AF77" s="223"/>
      <c r="AG77" s="223"/>
      <c r="AH77" s="223"/>
      <c r="AI77" s="224"/>
    </row>
    <row r="78" spans="2:35" x14ac:dyDescent="0.35">
      <c r="B78" s="211">
        <v>45155</v>
      </c>
      <c r="C78" s="212" t="s">
        <v>192</v>
      </c>
      <c r="D78" s="212" t="s">
        <v>196</v>
      </c>
      <c r="E78" s="212" t="s">
        <v>197</v>
      </c>
      <c r="F78" s="213" t="s">
        <v>90</v>
      </c>
      <c r="G78" s="212"/>
      <c r="H78" s="214" t="s">
        <v>199</v>
      </c>
      <c r="I78" s="215"/>
      <c r="J78" s="216"/>
      <c r="K78" s="217"/>
      <c r="L78" s="216"/>
      <c r="M78" s="218"/>
      <c r="N78" s="219"/>
      <c r="O78" s="220"/>
      <c r="P78" s="216"/>
      <c r="Q78" s="216"/>
      <c r="R78" s="216"/>
      <c r="S78" s="216"/>
      <c r="T78" s="219"/>
      <c r="U78" s="220"/>
      <c r="V78" s="216"/>
      <c r="W78" s="218"/>
      <c r="X78" s="216">
        <v>1</v>
      </c>
      <c r="Y78" s="218"/>
      <c r="Z78" s="216"/>
      <c r="AA78" s="219"/>
      <c r="AB78" s="221"/>
      <c r="AC78" s="222"/>
      <c r="AD78" s="223"/>
      <c r="AE78" s="223"/>
      <c r="AF78" s="223"/>
      <c r="AG78" s="223"/>
      <c r="AH78" s="223"/>
      <c r="AI78" s="224"/>
    </row>
    <row r="79" spans="2:35" x14ac:dyDescent="0.35">
      <c r="B79" s="211">
        <v>45155</v>
      </c>
      <c r="C79" s="212" t="s">
        <v>192</v>
      </c>
      <c r="D79" s="212" t="s">
        <v>193</v>
      </c>
      <c r="E79" s="212" t="s">
        <v>200</v>
      </c>
      <c r="F79" s="213" t="s">
        <v>90</v>
      </c>
      <c r="G79" s="212"/>
      <c r="H79" s="214" t="s">
        <v>201</v>
      </c>
      <c r="I79" s="215"/>
      <c r="J79" s="216"/>
      <c r="K79" s="217"/>
      <c r="L79" s="216"/>
      <c r="M79" s="218"/>
      <c r="N79" s="219"/>
      <c r="O79" s="220"/>
      <c r="P79" s="216"/>
      <c r="Q79" s="216"/>
      <c r="R79" s="216"/>
      <c r="S79" s="216"/>
      <c r="T79" s="219"/>
      <c r="U79" s="220"/>
      <c r="V79" s="216"/>
      <c r="W79" s="218"/>
      <c r="X79" s="216">
        <v>0.9</v>
      </c>
      <c r="Y79" s="218"/>
      <c r="Z79" s="216"/>
      <c r="AA79" s="219"/>
      <c r="AB79" s="221"/>
      <c r="AC79" s="222"/>
      <c r="AD79" s="223"/>
      <c r="AE79" s="223"/>
      <c r="AF79" s="223"/>
      <c r="AG79" s="223"/>
      <c r="AH79" s="223"/>
      <c r="AI79" s="224"/>
    </row>
    <row r="80" spans="2:35" x14ac:dyDescent="0.35">
      <c r="B80" s="211">
        <v>45159</v>
      </c>
      <c r="C80" s="212" t="s">
        <v>192</v>
      </c>
      <c r="D80" s="212" t="s">
        <v>193</v>
      </c>
      <c r="E80" s="212" t="s">
        <v>200</v>
      </c>
      <c r="F80" s="213" t="s">
        <v>90</v>
      </c>
      <c r="G80" s="212"/>
      <c r="H80" s="214" t="s">
        <v>166</v>
      </c>
      <c r="I80" s="215"/>
      <c r="J80" s="216"/>
      <c r="K80" s="217"/>
      <c r="L80" s="216"/>
      <c r="M80" s="218"/>
      <c r="N80" s="219"/>
      <c r="O80" s="220"/>
      <c r="P80" s="216"/>
      <c r="Q80" s="216"/>
      <c r="R80" s="216"/>
      <c r="S80" s="216"/>
      <c r="T80" s="219"/>
      <c r="U80" s="220"/>
      <c r="V80" s="216"/>
      <c r="W80" s="218"/>
      <c r="X80" s="216">
        <v>1</v>
      </c>
      <c r="Y80" s="218"/>
      <c r="Z80" s="216"/>
      <c r="AA80" s="219"/>
      <c r="AB80" s="221"/>
      <c r="AC80" s="222"/>
      <c r="AD80" s="223"/>
      <c r="AE80" s="223"/>
      <c r="AF80" s="223"/>
      <c r="AG80" s="223"/>
      <c r="AH80" s="223"/>
      <c r="AI80" s="224"/>
    </row>
    <row r="81" spans="2:35" x14ac:dyDescent="0.35">
      <c r="B81" s="211">
        <v>45162</v>
      </c>
      <c r="C81" s="212" t="s">
        <v>100</v>
      </c>
      <c r="D81" s="212" t="s">
        <v>202</v>
      </c>
      <c r="E81" s="212" t="s">
        <v>203</v>
      </c>
      <c r="F81" s="213" t="s">
        <v>90</v>
      </c>
      <c r="G81" s="212" t="s">
        <v>204</v>
      </c>
      <c r="H81" s="214" t="s">
        <v>166</v>
      </c>
      <c r="I81" s="215"/>
      <c r="J81" s="216"/>
      <c r="K81" s="217">
        <v>2.6</v>
      </c>
      <c r="L81" s="216"/>
      <c r="M81" s="218"/>
      <c r="N81" s="219"/>
      <c r="O81" s="220"/>
      <c r="P81" s="216"/>
      <c r="Q81" s="216"/>
      <c r="R81" s="216"/>
      <c r="S81" s="216"/>
      <c r="T81" s="219"/>
      <c r="U81" s="220"/>
      <c r="V81" s="216"/>
      <c r="W81" s="218"/>
      <c r="X81" s="216"/>
      <c r="Y81" s="218"/>
      <c r="Z81" s="216"/>
      <c r="AA81" s="219"/>
      <c r="AB81" s="221"/>
      <c r="AC81" s="222"/>
      <c r="AD81" s="223"/>
      <c r="AE81" s="223"/>
      <c r="AF81" s="223"/>
      <c r="AG81" s="223"/>
      <c r="AH81" s="223"/>
      <c r="AI81" s="224"/>
    </row>
    <row r="82" spans="2:35" x14ac:dyDescent="0.35">
      <c r="B82" s="211">
        <v>45165</v>
      </c>
      <c r="C82" s="212" t="s">
        <v>100</v>
      </c>
      <c r="D82" s="212" t="s">
        <v>205</v>
      </c>
      <c r="E82" s="212" t="s">
        <v>90</v>
      </c>
      <c r="F82" s="213"/>
      <c r="G82" s="212" t="s">
        <v>206</v>
      </c>
      <c r="H82" s="214" t="s">
        <v>166</v>
      </c>
      <c r="I82" s="215"/>
      <c r="J82" s="216"/>
      <c r="K82" s="217"/>
      <c r="L82" s="216"/>
      <c r="M82" s="218">
        <v>1.9</v>
      </c>
      <c r="N82" s="219"/>
      <c r="O82" s="220"/>
      <c r="P82" s="216"/>
      <c r="Q82" s="216"/>
      <c r="R82" s="216"/>
      <c r="S82" s="216"/>
      <c r="T82" s="219"/>
      <c r="U82" s="220"/>
      <c r="V82" s="216"/>
      <c r="W82" s="218"/>
      <c r="X82" s="216"/>
      <c r="Y82" s="218"/>
      <c r="Z82" s="216"/>
      <c r="AA82" s="219"/>
      <c r="AB82" s="221"/>
      <c r="AC82" s="222"/>
      <c r="AD82" s="223"/>
      <c r="AE82" s="223"/>
      <c r="AF82" s="223"/>
      <c r="AG82" s="223"/>
      <c r="AH82" s="223"/>
      <c r="AI82" s="224"/>
    </row>
    <row r="83" spans="2:35" x14ac:dyDescent="0.35">
      <c r="B83" s="211">
        <v>45167</v>
      </c>
      <c r="C83" s="212" t="s">
        <v>100</v>
      </c>
      <c r="D83" s="212" t="s">
        <v>207</v>
      </c>
      <c r="E83" s="212" t="s">
        <v>200</v>
      </c>
      <c r="F83" s="213" t="s">
        <v>90</v>
      </c>
      <c r="G83" s="212" t="s">
        <v>208</v>
      </c>
      <c r="H83" s="214" t="s">
        <v>166</v>
      </c>
      <c r="I83" s="215"/>
      <c r="J83" s="216"/>
      <c r="K83" s="217">
        <v>2.2999999999999998</v>
      </c>
      <c r="L83" s="216"/>
      <c r="M83" s="218"/>
      <c r="N83" s="219"/>
      <c r="O83" s="220"/>
      <c r="P83" s="216"/>
      <c r="Q83" s="216"/>
      <c r="R83" s="216"/>
      <c r="S83" s="216"/>
      <c r="T83" s="219"/>
      <c r="U83" s="220"/>
      <c r="V83" s="216"/>
      <c r="W83" s="218">
        <v>0.2</v>
      </c>
      <c r="X83" s="216"/>
      <c r="Y83" s="218"/>
      <c r="Z83" s="216"/>
      <c r="AA83" s="219"/>
      <c r="AB83" s="221"/>
      <c r="AC83" s="222"/>
      <c r="AD83" s="223"/>
      <c r="AE83" s="223"/>
      <c r="AF83" s="223"/>
      <c r="AG83" s="223"/>
      <c r="AH83" s="223"/>
      <c r="AI83" s="224"/>
    </row>
    <row r="84" spans="2:35" x14ac:dyDescent="0.35">
      <c r="B84" s="211">
        <v>45170</v>
      </c>
      <c r="C84" s="212" t="s">
        <v>100</v>
      </c>
      <c r="D84" s="212" t="s">
        <v>209</v>
      </c>
      <c r="E84" s="212" t="s">
        <v>90</v>
      </c>
      <c r="F84" s="213"/>
      <c r="G84" s="212" t="s">
        <v>210</v>
      </c>
      <c r="H84" s="214" t="s">
        <v>166</v>
      </c>
      <c r="I84" s="215"/>
      <c r="J84" s="216"/>
      <c r="K84" s="217"/>
      <c r="L84" s="216"/>
      <c r="M84" s="218">
        <v>3.2</v>
      </c>
      <c r="N84" s="219"/>
      <c r="O84" s="220"/>
      <c r="P84" s="216"/>
      <c r="Q84" s="216"/>
      <c r="R84" s="216"/>
      <c r="S84" s="216"/>
      <c r="T84" s="219"/>
      <c r="U84" s="220"/>
      <c r="V84" s="216"/>
      <c r="W84" s="218"/>
      <c r="X84" s="216"/>
      <c r="Y84" s="218"/>
      <c r="Z84" s="216"/>
      <c r="AA84" s="219"/>
      <c r="AB84" s="221"/>
      <c r="AC84" s="222"/>
      <c r="AD84" s="223"/>
      <c r="AE84" s="223"/>
      <c r="AF84" s="223"/>
      <c r="AG84" s="223"/>
      <c r="AH84" s="223"/>
      <c r="AI84" s="224"/>
    </row>
    <row r="85" spans="2:35" x14ac:dyDescent="0.35">
      <c r="B85" s="211">
        <v>45173</v>
      </c>
      <c r="C85" s="212" t="s">
        <v>100</v>
      </c>
      <c r="D85" s="212" t="s">
        <v>191</v>
      </c>
      <c r="E85" s="212" t="s">
        <v>90</v>
      </c>
      <c r="F85" s="213"/>
      <c r="G85" s="212" t="s">
        <v>211</v>
      </c>
      <c r="H85" s="214" t="s">
        <v>166</v>
      </c>
      <c r="I85" s="215"/>
      <c r="J85" s="216"/>
      <c r="K85" s="217"/>
      <c r="L85" s="216"/>
      <c r="M85" s="218">
        <v>3.6</v>
      </c>
      <c r="N85" s="219"/>
      <c r="O85" s="220"/>
      <c r="P85" s="216"/>
      <c r="Q85" s="216"/>
      <c r="R85" s="216"/>
      <c r="S85" s="216"/>
      <c r="T85" s="219"/>
      <c r="U85" s="220"/>
      <c r="V85" s="216"/>
      <c r="W85" s="218"/>
      <c r="X85" s="216"/>
      <c r="Y85" s="218"/>
      <c r="Z85" s="216"/>
      <c r="AA85" s="219"/>
      <c r="AB85" s="221"/>
      <c r="AC85" s="222"/>
      <c r="AD85" s="223"/>
      <c r="AE85" s="223"/>
      <c r="AF85" s="223"/>
      <c r="AG85" s="223"/>
      <c r="AH85" s="223"/>
      <c r="AI85" s="224"/>
    </row>
    <row r="86" spans="2:35" x14ac:dyDescent="0.35">
      <c r="B86" s="211">
        <v>45175</v>
      </c>
      <c r="C86" s="212" t="s">
        <v>100</v>
      </c>
      <c r="D86" s="212" t="s">
        <v>212</v>
      </c>
      <c r="E86" s="212" t="s">
        <v>90</v>
      </c>
      <c r="F86" s="213"/>
      <c r="G86" s="212" t="s">
        <v>213</v>
      </c>
      <c r="H86" s="214" t="s">
        <v>166</v>
      </c>
      <c r="I86" s="215"/>
      <c r="J86" s="216"/>
      <c r="K86" s="217"/>
      <c r="L86" s="216"/>
      <c r="M86" s="218">
        <v>3.8</v>
      </c>
      <c r="N86" s="219"/>
      <c r="O86" s="220"/>
      <c r="P86" s="216"/>
      <c r="Q86" s="216"/>
      <c r="R86" s="216"/>
      <c r="S86" s="216"/>
      <c r="T86" s="219"/>
      <c r="U86" s="220"/>
      <c r="V86" s="216"/>
      <c r="W86" s="218"/>
      <c r="X86" s="216"/>
      <c r="Y86" s="218"/>
      <c r="Z86" s="216"/>
      <c r="AA86" s="219"/>
      <c r="AB86" s="221"/>
      <c r="AC86" s="222"/>
      <c r="AD86" s="223"/>
      <c r="AE86" s="223"/>
      <c r="AF86" s="223"/>
      <c r="AG86" s="223"/>
      <c r="AH86" s="223"/>
      <c r="AI86" s="224"/>
    </row>
    <row r="87" spans="2:35" x14ac:dyDescent="0.35">
      <c r="B87" s="211">
        <v>45180</v>
      </c>
      <c r="C87" s="212" t="s">
        <v>100</v>
      </c>
      <c r="D87" s="212" t="s">
        <v>202</v>
      </c>
      <c r="E87" s="212" t="s">
        <v>214</v>
      </c>
      <c r="F87" s="213" t="s">
        <v>90</v>
      </c>
      <c r="G87" s="212" t="s">
        <v>215</v>
      </c>
      <c r="H87" s="214" t="s">
        <v>166</v>
      </c>
      <c r="I87" s="215"/>
      <c r="J87" s="216"/>
      <c r="K87" s="217">
        <v>2.1</v>
      </c>
      <c r="L87" s="216"/>
      <c r="M87" s="218"/>
      <c r="N87" s="219"/>
      <c r="O87" s="220"/>
      <c r="P87" s="216"/>
      <c r="Q87" s="216"/>
      <c r="R87" s="216"/>
      <c r="S87" s="216"/>
      <c r="T87" s="219"/>
      <c r="U87" s="220"/>
      <c r="V87" s="216"/>
      <c r="W87" s="218">
        <v>0.3</v>
      </c>
      <c r="X87" s="216"/>
      <c r="Y87" s="218"/>
      <c r="Z87" s="216"/>
      <c r="AA87" s="219"/>
      <c r="AB87" s="221"/>
      <c r="AC87" s="222"/>
      <c r="AD87" s="223"/>
      <c r="AE87" s="223"/>
      <c r="AF87" s="223"/>
      <c r="AG87" s="223"/>
      <c r="AH87" s="223"/>
      <c r="AI87" s="224"/>
    </row>
    <row r="88" spans="2:35" x14ac:dyDescent="0.35">
      <c r="B88" s="211">
        <v>45181</v>
      </c>
      <c r="C88" s="212" t="s">
        <v>100</v>
      </c>
      <c r="D88" s="212" t="s">
        <v>209</v>
      </c>
      <c r="E88" s="212" t="s">
        <v>90</v>
      </c>
      <c r="F88" s="213"/>
      <c r="G88" s="212" t="s">
        <v>216</v>
      </c>
      <c r="H88" s="214" t="s">
        <v>166</v>
      </c>
      <c r="I88" s="215"/>
      <c r="J88" s="216"/>
      <c r="K88" s="217"/>
      <c r="L88" s="216"/>
      <c r="M88" s="218">
        <v>3.1</v>
      </c>
      <c r="N88" s="219"/>
      <c r="O88" s="220"/>
      <c r="P88" s="216"/>
      <c r="Q88" s="216"/>
      <c r="R88" s="216"/>
      <c r="S88" s="216"/>
      <c r="T88" s="219"/>
      <c r="U88" s="220"/>
      <c r="V88" s="216"/>
      <c r="W88" s="218"/>
      <c r="X88" s="216"/>
      <c r="Y88" s="218"/>
      <c r="Z88" s="216"/>
      <c r="AA88" s="219"/>
      <c r="AB88" s="221"/>
      <c r="AC88" s="222"/>
      <c r="AD88" s="223"/>
      <c r="AE88" s="223"/>
      <c r="AF88" s="223"/>
      <c r="AG88" s="223"/>
      <c r="AH88" s="223"/>
      <c r="AI88" s="224"/>
    </row>
    <row r="89" spans="2:35" x14ac:dyDescent="0.35">
      <c r="B89" s="211">
        <v>45182</v>
      </c>
      <c r="C89" s="212" t="s">
        <v>100</v>
      </c>
      <c r="D89" s="212" t="s">
        <v>207</v>
      </c>
      <c r="E89" s="212" t="s">
        <v>90</v>
      </c>
      <c r="F89" s="213"/>
      <c r="G89" s="212" t="s">
        <v>217</v>
      </c>
      <c r="H89" s="214" t="s">
        <v>166</v>
      </c>
      <c r="I89" s="215"/>
      <c r="J89" s="216"/>
      <c r="K89" s="217"/>
      <c r="L89" s="216"/>
      <c r="M89" s="218">
        <v>2.6</v>
      </c>
      <c r="N89" s="219"/>
      <c r="O89" s="220"/>
      <c r="P89" s="216"/>
      <c r="Q89" s="216"/>
      <c r="R89" s="216"/>
      <c r="S89" s="216"/>
      <c r="T89" s="219"/>
      <c r="U89" s="220"/>
      <c r="V89" s="216"/>
      <c r="W89" s="218"/>
      <c r="X89" s="216"/>
      <c r="Y89" s="218"/>
      <c r="Z89" s="216"/>
      <c r="AA89" s="219"/>
      <c r="AB89" s="221"/>
      <c r="AC89" s="222"/>
      <c r="AD89" s="223"/>
      <c r="AE89" s="223"/>
      <c r="AF89" s="223"/>
      <c r="AG89" s="223"/>
      <c r="AH89" s="223"/>
      <c r="AI89" s="224"/>
    </row>
    <row r="90" spans="2:35" x14ac:dyDescent="0.35">
      <c r="B90" s="211">
        <v>45183</v>
      </c>
      <c r="C90" s="212" t="s">
        <v>100</v>
      </c>
      <c r="D90" s="212" t="s">
        <v>202</v>
      </c>
      <c r="E90" s="212" t="s">
        <v>90</v>
      </c>
      <c r="F90" s="213"/>
      <c r="G90" s="212" t="s">
        <v>218</v>
      </c>
      <c r="H90" s="214" t="s">
        <v>166</v>
      </c>
      <c r="I90" s="215"/>
      <c r="J90" s="216"/>
      <c r="K90" s="217"/>
      <c r="L90" s="216"/>
      <c r="M90" s="218">
        <v>3</v>
      </c>
      <c r="N90" s="219"/>
      <c r="O90" s="220"/>
      <c r="P90" s="216"/>
      <c r="Q90" s="216"/>
      <c r="R90" s="216"/>
      <c r="S90" s="216"/>
      <c r="T90" s="219"/>
      <c r="U90" s="220"/>
      <c r="V90" s="216"/>
      <c r="W90" s="218"/>
      <c r="X90" s="216"/>
      <c r="Y90" s="218"/>
      <c r="Z90" s="216"/>
      <c r="AA90" s="219"/>
      <c r="AB90" s="221"/>
      <c r="AC90" s="222"/>
      <c r="AD90" s="223"/>
      <c r="AE90" s="223"/>
      <c r="AF90" s="223"/>
      <c r="AG90" s="223"/>
      <c r="AH90" s="223"/>
      <c r="AI90" s="224"/>
    </row>
    <row r="91" spans="2:35" x14ac:dyDescent="0.35">
      <c r="B91" s="211">
        <v>45188</v>
      </c>
      <c r="C91" s="212" t="s">
        <v>100</v>
      </c>
      <c r="D91" s="212" t="s">
        <v>207</v>
      </c>
      <c r="E91" s="212" t="s">
        <v>90</v>
      </c>
      <c r="F91" s="213"/>
      <c r="G91" s="212" t="s">
        <v>219</v>
      </c>
      <c r="H91" s="214" t="s">
        <v>166</v>
      </c>
      <c r="I91" s="215"/>
      <c r="J91" s="216"/>
      <c r="K91" s="217"/>
      <c r="L91" s="216"/>
      <c r="M91" s="218">
        <v>4.8</v>
      </c>
      <c r="N91" s="219"/>
      <c r="O91" s="220"/>
      <c r="P91" s="216"/>
      <c r="Q91" s="216"/>
      <c r="R91" s="216"/>
      <c r="S91" s="216"/>
      <c r="T91" s="219"/>
      <c r="U91" s="220"/>
      <c r="V91" s="216"/>
      <c r="W91" s="218"/>
      <c r="X91" s="216"/>
      <c r="Y91" s="218"/>
      <c r="Z91" s="216"/>
      <c r="AA91" s="219"/>
      <c r="AB91" s="221"/>
      <c r="AC91" s="222"/>
      <c r="AD91" s="223"/>
      <c r="AE91" s="223"/>
      <c r="AF91" s="223"/>
      <c r="AG91" s="223"/>
      <c r="AH91" s="223"/>
      <c r="AI91" s="224"/>
    </row>
    <row r="92" spans="2:35" x14ac:dyDescent="0.35">
      <c r="B92" s="211">
        <v>45190</v>
      </c>
      <c r="C92" s="212" t="s">
        <v>100</v>
      </c>
      <c r="D92" s="212" t="s">
        <v>188</v>
      </c>
      <c r="E92" s="212" t="s">
        <v>90</v>
      </c>
      <c r="F92" s="213"/>
      <c r="G92" s="212" t="s">
        <v>220</v>
      </c>
      <c r="H92" s="214"/>
      <c r="I92" s="215"/>
      <c r="J92" s="216"/>
      <c r="K92" s="217"/>
      <c r="L92" s="216"/>
      <c r="M92" s="218">
        <v>2.5</v>
      </c>
      <c r="N92" s="219"/>
      <c r="O92" s="220"/>
      <c r="P92" s="216"/>
      <c r="Q92" s="216"/>
      <c r="R92" s="216"/>
      <c r="S92" s="216"/>
      <c r="T92" s="219"/>
      <c r="U92" s="220"/>
      <c r="V92" s="216"/>
      <c r="W92" s="218"/>
      <c r="X92" s="216"/>
      <c r="Y92" s="218"/>
      <c r="Z92" s="216"/>
      <c r="AA92" s="219"/>
      <c r="AB92" s="221"/>
      <c r="AC92" s="222"/>
      <c r="AD92" s="223"/>
      <c r="AE92" s="223"/>
      <c r="AF92" s="223"/>
      <c r="AG92" s="223"/>
      <c r="AH92" s="223"/>
      <c r="AI92" s="224"/>
    </row>
    <row r="93" spans="2:35" x14ac:dyDescent="0.35">
      <c r="B93" s="231">
        <v>45191</v>
      </c>
      <c r="C93" s="135" t="s">
        <v>100</v>
      </c>
      <c r="D93" s="227" t="s">
        <v>202</v>
      </c>
      <c r="E93" s="227" t="s">
        <v>90</v>
      </c>
      <c r="F93" s="213"/>
      <c r="G93" s="227" t="s">
        <v>221</v>
      </c>
      <c r="H93" s="228" t="s">
        <v>166</v>
      </c>
      <c r="I93" s="229"/>
      <c r="J93" s="216"/>
      <c r="K93" s="230"/>
      <c r="L93" s="216"/>
      <c r="M93" s="230">
        <v>5.3</v>
      </c>
      <c r="N93" s="219"/>
      <c r="O93" s="220"/>
      <c r="P93" s="216"/>
      <c r="Q93" s="216"/>
      <c r="R93" s="216"/>
      <c r="S93" s="216"/>
      <c r="T93" s="219"/>
      <c r="U93" s="220"/>
      <c r="V93" s="216"/>
      <c r="W93" s="230"/>
      <c r="X93" s="216"/>
      <c r="Y93" s="230"/>
      <c r="Z93" s="216"/>
      <c r="AA93" s="219"/>
      <c r="AB93" s="221"/>
      <c r="AC93" s="222"/>
      <c r="AD93" s="223"/>
      <c r="AE93" s="223"/>
      <c r="AF93" s="223"/>
      <c r="AG93" s="223"/>
      <c r="AH93" s="223"/>
      <c r="AI93" s="224"/>
    </row>
    <row r="94" spans="2:35" x14ac:dyDescent="0.35">
      <c r="B94" s="233">
        <v>45191</v>
      </c>
      <c r="C94" s="213" t="s">
        <v>100</v>
      </c>
      <c r="D94" s="213" t="s">
        <v>207</v>
      </c>
      <c r="E94" s="213" t="s">
        <v>90</v>
      </c>
      <c r="F94" s="213"/>
      <c r="G94" s="213" t="s">
        <v>222</v>
      </c>
      <c r="H94" s="232" t="s">
        <v>166</v>
      </c>
      <c r="I94" s="220"/>
      <c r="J94" s="216"/>
      <c r="K94" s="216"/>
      <c r="L94" s="216"/>
      <c r="M94" s="216">
        <v>5.3</v>
      </c>
      <c r="N94" s="219"/>
      <c r="O94" s="220"/>
      <c r="P94" s="216"/>
      <c r="Q94" s="216"/>
      <c r="R94" s="216"/>
      <c r="S94" s="216"/>
      <c r="T94" s="219"/>
      <c r="U94" s="220"/>
      <c r="V94" s="216"/>
      <c r="W94" s="216"/>
      <c r="X94" s="216"/>
      <c r="Y94" s="216"/>
      <c r="Z94" s="216"/>
      <c r="AA94" s="219"/>
      <c r="AB94" s="221"/>
      <c r="AC94" s="222"/>
      <c r="AD94" s="223"/>
      <c r="AE94" s="223"/>
      <c r="AF94" s="223"/>
      <c r="AG94" s="223"/>
      <c r="AH94" s="223"/>
      <c r="AI94" s="224"/>
    </row>
    <row r="95" spans="2:35" x14ac:dyDescent="0.35">
      <c r="B95" s="233">
        <v>45197</v>
      </c>
      <c r="C95" s="213" t="s">
        <v>100</v>
      </c>
      <c r="D95" s="213" t="s">
        <v>188</v>
      </c>
      <c r="E95" s="213" t="s">
        <v>90</v>
      </c>
      <c r="F95" s="213"/>
      <c r="G95" s="213" t="s">
        <v>223</v>
      </c>
      <c r="H95" s="232" t="s">
        <v>166</v>
      </c>
      <c r="I95" s="220"/>
      <c r="J95" s="216"/>
      <c r="K95" s="216"/>
      <c r="L95" s="216"/>
      <c r="M95" s="216">
        <v>2.5</v>
      </c>
      <c r="N95" s="219"/>
      <c r="O95" s="220"/>
      <c r="P95" s="216"/>
      <c r="Q95" s="216"/>
      <c r="R95" s="216"/>
      <c r="S95" s="216"/>
      <c r="T95" s="219"/>
      <c r="U95" s="220"/>
      <c r="V95" s="216"/>
      <c r="W95" s="216"/>
      <c r="X95" s="216"/>
      <c r="Y95" s="216"/>
      <c r="Z95" s="216"/>
      <c r="AA95" s="219"/>
      <c r="AB95" s="221"/>
      <c r="AC95" s="222"/>
      <c r="AD95" s="223"/>
      <c r="AE95" s="223"/>
      <c r="AF95" s="223"/>
      <c r="AG95" s="223"/>
      <c r="AH95" s="223"/>
      <c r="AI95" s="224"/>
    </row>
    <row r="96" spans="2:35" x14ac:dyDescent="0.35">
      <c r="B96" s="236">
        <v>45217</v>
      </c>
      <c r="C96" s="227" t="s">
        <v>100</v>
      </c>
      <c r="D96" s="227" t="s">
        <v>188</v>
      </c>
      <c r="E96" s="227" t="s">
        <v>194</v>
      </c>
      <c r="F96" s="213" t="s">
        <v>90</v>
      </c>
      <c r="G96" s="227" t="s">
        <v>224</v>
      </c>
      <c r="H96" s="228" t="s">
        <v>166</v>
      </c>
      <c r="I96" s="234"/>
      <c r="J96" s="216"/>
      <c r="K96" s="235">
        <v>2.2000000000000002</v>
      </c>
      <c r="L96" s="216"/>
      <c r="M96" s="216"/>
      <c r="N96" s="219"/>
      <c r="O96" s="220"/>
      <c r="P96" s="216"/>
      <c r="Q96" s="216"/>
      <c r="R96" s="216"/>
      <c r="S96" s="216"/>
      <c r="T96" s="219"/>
      <c r="U96" s="220"/>
      <c r="V96" s="216"/>
      <c r="W96" s="216">
        <v>0.4</v>
      </c>
      <c r="X96" s="216"/>
      <c r="Y96" s="216"/>
      <c r="Z96" s="216"/>
      <c r="AA96" s="219"/>
      <c r="AB96" s="221"/>
      <c r="AC96" s="222"/>
      <c r="AD96" s="223"/>
      <c r="AE96" s="223"/>
      <c r="AF96" s="223"/>
      <c r="AG96" s="223"/>
      <c r="AH96" s="223"/>
      <c r="AI96" s="224"/>
    </row>
    <row r="97" spans="2:35" x14ac:dyDescent="0.35">
      <c r="B97" s="236">
        <v>45223</v>
      </c>
      <c r="C97" s="227" t="s">
        <v>100</v>
      </c>
      <c r="D97" s="227" t="s">
        <v>207</v>
      </c>
      <c r="E97" s="227" t="s">
        <v>90</v>
      </c>
      <c r="F97" s="213"/>
      <c r="G97" s="227" t="s">
        <v>227</v>
      </c>
      <c r="H97" s="228" t="s">
        <v>166</v>
      </c>
      <c r="I97" s="234"/>
      <c r="J97" s="216"/>
      <c r="K97" s="235"/>
      <c r="L97" s="216"/>
      <c r="M97" s="216">
        <v>3.5</v>
      </c>
      <c r="N97" s="219"/>
      <c r="O97" s="220"/>
      <c r="P97" s="216"/>
      <c r="Q97" s="216"/>
      <c r="R97" s="216"/>
      <c r="S97" s="216"/>
      <c r="T97" s="219"/>
      <c r="U97" s="220"/>
      <c r="V97" s="216"/>
      <c r="W97" s="216"/>
      <c r="X97" s="216"/>
      <c r="Y97" s="216"/>
      <c r="Z97" s="216"/>
      <c r="AA97" s="219"/>
      <c r="AB97" s="221"/>
      <c r="AC97" s="222"/>
      <c r="AD97" s="223"/>
      <c r="AE97" s="223"/>
      <c r="AF97" s="223"/>
      <c r="AG97" s="223"/>
      <c r="AH97" s="223"/>
      <c r="AI97" s="224"/>
    </row>
    <row r="98" spans="2:35" x14ac:dyDescent="0.35">
      <c r="B98" s="236">
        <v>45226</v>
      </c>
      <c r="C98" s="227" t="s">
        <v>100</v>
      </c>
      <c r="D98" s="227" t="s">
        <v>202</v>
      </c>
      <c r="E98" s="227" t="s">
        <v>90</v>
      </c>
      <c r="F98" s="213"/>
      <c r="G98" s="227" t="s">
        <v>124</v>
      </c>
      <c r="H98" s="228" t="s">
        <v>168</v>
      </c>
      <c r="I98" s="234"/>
      <c r="J98" s="216"/>
      <c r="K98" s="235"/>
      <c r="L98" s="216"/>
      <c r="M98" s="216">
        <v>0.6</v>
      </c>
      <c r="N98" s="219"/>
      <c r="O98" s="220"/>
      <c r="P98" s="216"/>
      <c r="Q98" s="216"/>
      <c r="R98" s="216"/>
      <c r="S98" s="216"/>
      <c r="T98" s="219"/>
      <c r="U98" s="220"/>
      <c r="V98" s="216"/>
      <c r="W98" s="216"/>
      <c r="X98" s="216"/>
      <c r="Y98" s="216"/>
      <c r="Z98" s="216"/>
      <c r="AA98" s="219"/>
      <c r="AB98" s="221"/>
      <c r="AC98" s="222"/>
      <c r="AD98" s="223"/>
      <c r="AE98" s="223"/>
      <c r="AF98" s="223"/>
      <c r="AG98" s="223"/>
      <c r="AH98" s="223"/>
      <c r="AI98" s="224"/>
    </row>
    <row r="99" spans="2:35" x14ac:dyDescent="0.35">
      <c r="B99" s="236">
        <v>45229</v>
      </c>
      <c r="C99" s="227" t="s">
        <v>225</v>
      </c>
      <c r="D99" s="227" t="s">
        <v>226</v>
      </c>
      <c r="E99" s="227" t="s">
        <v>214</v>
      </c>
      <c r="F99" s="213" t="s">
        <v>90</v>
      </c>
      <c r="G99" s="227" t="s">
        <v>124</v>
      </c>
      <c r="H99" s="228" t="s">
        <v>136</v>
      </c>
      <c r="I99" s="234"/>
      <c r="J99" s="216"/>
      <c r="K99" s="235">
        <v>1</v>
      </c>
      <c r="L99" s="216"/>
      <c r="M99" s="216"/>
      <c r="N99" s="219"/>
      <c r="O99" s="220"/>
      <c r="P99" s="216"/>
      <c r="Q99" s="216"/>
      <c r="R99" s="216"/>
      <c r="S99" s="216"/>
      <c r="T99" s="219"/>
      <c r="U99" s="220"/>
      <c r="V99" s="216"/>
      <c r="W99" s="216"/>
      <c r="X99" s="216"/>
      <c r="Y99" s="216"/>
      <c r="Z99" s="216"/>
      <c r="AA99" s="219"/>
      <c r="AB99" s="221"/>
      <c r="AC99" s="222"/>
      <c r="AD99" s="223"/>
      <c r="AE99" s="223"/>
      <c r="AF99" s="223"/>
      <c r="AG99" s="223"/>
      <c r="AH99" s="223"/>
      <c r="AI99" s="224"/>
    </row>
    <row r="100" spans="2:35" x14ac:dyDescent="0.35">
      <c r="B100" s="236">
        <v>45230</v>
      </c>
      <c r="C100" s="227" t="s">
        <v>225</v>
      </c>
      <c r="D100" s="227" t="s">
        <v>226</v>
      </c>
      <c r="E100" s="227" t="s">
        <v>194</v>
      </c>
      <c r="F100" s="213" t="s">
        <v>90</v>
      </c>
      <c r="G100" s="227" t="s">
        <v>228</v>
      </c>
      <c r="H100" s="228" t="s">
        <v>229</v>
      </c>
      <c r="I100" s="234"/>
      <c r="J100" s="216"/>
      <c r="K100" s="235">
        <v>1.3</v>
      </c>
      <c r="L100" s="216"/>
      <c r="M100" s="216"/>
      <c r="N100" s="219"/>
      <c r="O100" s="220"/>
      <c r="P100" s="216"/>
      <c r="Q100" s="216"/>
      <c r="R100" s="216"/>
      <c r="S100" s="216"/>
      <c r="T100" s="219"/>
      <c r="U100" s="220"/>
      <c r="V100" s="216"/>
      <c r="W100" s="216"/>
      <c r="X100" s="216"/>
      <c r="Y100" s="216"/>
      <c r="Z100" s="216"/>
      <c r="AA100" s="219"/>
      <c r="AB100" s="221"/>
      <c r="AC100" s="222"/>
      <c r="AD100" s="223"/>
      <c r="AE100" s="223"/>
      <c r="AF100" s="223"/>
      <c r="AG100" s="223"/>
      <c r="AH100" s="223"/>
      <c r="AI100" s="224"/>
    </row>
  </sheetData>
  <sheetProtection selectLockedCells="1"/>
  <mergeCells count="27">
    <mergeCell ref="O2:P2"/>
    <mergeCell ref="Q2:R2"/>
    <mergeCell ref="U1:V2"/>
    <mergeCell ref="AD1:AE1"/>
    <mergeCell ref="S2:T2"/>
    <mergeCell ref="W2:W3"/>
    <mergeCell ref="Y2:Y3"/>
    <mergeCell ref="Z2:Z3"/>
    <mergeCell ref="AA2:AA3"/>
    <mergeCell ref="AB2:AB3"/>
    <mergeCell ref="X2:X3"/>
    <mergeCell ref="AF1:AI2"/>
    <mergeCell ref="AC2:AC3"/>
    <mergeCell ref="AD2:AD3"/>
    <mergeCell ref="B1:B3"/>
    <mergeCell ref="C1:D2"/>
    <mergeCell ref="E1:F2"/>
    <mergeCell ref="G1:H2"/>
    <mergeCell ref="I1:N1"/>
    <mergeCell ref="I2:J2"/>
    <mergeCell ref="K2:L2"/>
    <mergeCell ref="M2:N2"/>
    <mergeCell ref="AE2:AE3"/>
    <mergeCell ref="O1:T1"/>
    <mergeCell ref="W1:X1"/>
    <mergeCell ref="Y1:AA1"/>
    <mergeCell ref="AB1:AC1"/>
  </mergeCells>
  <phoneticPr fontId="4"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59C6B-62A6-4FBF-B66F-5858D4B113E3}">
  <dimension ref="B1:AJ35"/>
  <sheetViews>
    <sheetView showGridLines="0" showRowColHeaders="0" topLeftCell="A10" zoomScale="115" zoomScaleNormal="115" workbookViewId="0">
      <selection activeCell="AA27" sqref="AA27:AB27"/>
    </sheetView>
  </sheetViews>
  <sheetFormatPr defaultColWidth="9.1796875" defaultRowHeight="14.5" x14ac:dyDescent="0.35"/>
  <cols>
    <col min="1" max="1" width="9.1796875" style="6" customWidth="1"/>
    <col min="2" max="2" width="20.7265625" style="6" customWidth="1"/>
    <col min="3" max="3" width="13.54296875" style="6" customWidth="1"/>
    <col min="4" max="4" width="14.08984375" style="6" customWidth="1"/>
    <col min="5" max="5" width="16.54296875" style="6" customWidth="1"/>
    <col min="6" max="23" width="6.453125" style="6" customWidth="1"/>
    <col min="24" max="24" width="7.36328125" style="6" customWidth="1"/>
    <col min="25" max="26" width="9" style="6" customWidth="1"/>
    <col min="27" max="30" width="7.36328125" style="6" customWidth="1"/>
    <col min="31" max="31" width="3" style="6" customWidth="1"/>
    <col min="32" max="34" width="9.1796875" style="6"/>
    <col min="35" max="35" width="13.81640625" style="6" customWidth="1"/>
    <col min="36" max="36" width="16.26953125" style="6" customWidth="1"/>
    <col min="37" max="16384" width="9.1796875" style="6"/>
  </cols>
  <sheetData>
    <row r="1" spans="2:36" ht="15" thickBot="1" x14ac:dyDescent="0.4"/>
    <row r="2" spans="2:36" ht="37.5" customHeight="1" x14ac:dyDescent="0.35">
      <c r="B2" s="334" t="s">
        <v>50</v>
      </c>
      <c r="C2" s="335"/>
      <c r="D2" s="336"/>
      <c r="E2" s="150">
        <f ca="1">IF(COUNT(LOGBOOK[DATE])=0, "", IF(MAX(LOGBOOK[DATE])=0, "", IF(TODAY() - MAX(LOGBOOK[DATE])&lt;=0, "", TODAY() - MAX(LOGBOOK[DATE]))))</f>
        <v>489</v>
      </c>
      <c r="F2" s="267" t="s">
        <v>7</v>
      </c>
      <c r="G2" s="270"/>
      <c r="H2" s="270"/>
      <c r="I2" s="270"/>
      <c r="J2" s="270"/>
      <c r="K2" s="272"/>
      <c r="L2" s="267" t="s">
        <v>13</v>
      </c>
      <c r="M2" s="270"/>
      <c r="N2" s="270"/>
      <c r="O2" s="270"/>
      <c r="P2" s="270"/>
      <c r="Q2" s="272"/>
      <c r="R2" s="267" t="s">
        <v>14</v>
      </c>
      <c r="S2" s="270"/>
      <c r="T2" s="270" t="s">
        <v>15</v>
      </c>
      <c r="U2" s="270"/>
      <c r="V2" s="270" t="s">
        <v>18</v>
      </c>
      <c r="W2" s="270"/>
      <c r="X2" s="272"/>
      <c r="Y2" s="267" t="s">
        <v>117</v>
      </c>
      <c r="Z2" s="353"/>
      <c r="AA2" s="344" t="s">
        <v>71</v>
      </c>
      <c r="AB2" s="345"/>
      <c r="AC2" s="345"/>
      <c r="AD2" s="346"/>
    </row>
    <row r="3" spans="2:36" ht="19.5" customHeight="1" x14ac:dyDescent="0.35">
      <c r="B3" s="337" t="s">
        <v>51</v>
      </c>
      <c r="C3" s="339" t="s">
        <v>54</v>
      </c>
      <c r="D3" s="339" t="s">
        <v>53</v>
      </c>
      <c r="E3" s="341" t="s">
        <v>52</v>
      </c>
      <c r="F3" s="343" t="s">
        <v>8</v>
      </c>
      <c r="G3" s="302"/>
      <c r="H3" s="302" t="s">
        <v>11</v>
      </c>
      <c r="I3" s="302"/>
      <c r="J3" s="302" t="s">
        <v>12</v>
      </c>
      <c r="K3" s="303"/>
      <c r="L3" s="343" t="s">
        <v>8</v>
      </c>
      <c r="M3" s="302"/>
      <c r="N3" s="302" t="s">
        <v>11</v>
      </c>
      <c r="O3" s="302"/>
      <c r="P3" s="302" t="s">
        <v>12</v>
      </c>
      <c r="Q3" s="303"/>
      <c r="R3" s="268"/>
      <c r="S3" s="271"/>
      <c r="T3" s="265" t="s">
        <v>16</v>
      </c>
      <c r="U3" s="265" t="s">
        <v>17</v>
      </c>
      <c r="V3" s="306">
        <f>'LOGBOOK DATA'!Y2</f>
        <v>0</v>
      </c>
      <c r="W3" s="306">
        <f>'LOGBOOK DATA'!Z2</f>
        <v>0</v>
      </c>
      <c r="X3" s="358">
        <f>'LOGBOOK DATA'!AA2</f>
        <v>0</v>
      </c>
      <c r="Y3" s="354" t="s">
        <v>19</v>
      </c>
      <c r="Z3" s="356" t="s">
        <v>20</v>
      </c>
      <c r="AA3" s="347"/>
      <c r="AB3" s="348"/>
      <c r="AC3" s="348"/>
      <c r="AD3" s="349"/>
    </row>
    <row r="4" spans="2:36" ht="54" customHeight="1" thickBot="1" x14ac:dyDescent="0.4">
      <c r="B4" s="338"/>
      <c r="C4" s="340"/>
      <c r="D4" s="340"/>
      <c r="E4" s="342"/>
      <c r="F4" s="20" t="s">
        <v>9</v>
      </c>
      <c r="G4" s="11" t="s">
        <v>10</v>
      </c>
      <c r="H4" s="12" t="s">
        <v>9</v>
      </c>
      <c r="I4" s="11" t="s">
        <v>10</v>
      </c>
      <c r="J4" s="12" t="s">
        <v>9</v>
      </c>
      <c r="K4" s="17" t="s">
        <v>10</v>
      </c>
      <c r="L4" s="20" t="s">
        <v>9</v>
      </c>
      <c r="M4" s="11" t="s">
        <v>10</v>
      </c>
      <c r="N4" s="12" t="s">
        <v>9</v>
      </c>
      <c r="O4" s="11" t="s">
        <v>10</v>
      </c>
      <c r="P4" s="12" t="s">
        <v>9</v>
      </c>
      <c r="Q4" s="17" t="s">
        <v>10</v>
      </c>
      <c r="R4" s="20" t="s">
        <v>9</v>
      </c>
      <c r="S4" s="11" t="s">
        <v>10</v>
      </c>
      <c r="T4" s="266"/>
      <c r="U4" s="266"/>
      <c r="V4" s="307"/>
      <c r="W4" s="307"/>
      <c r="X4" s="359"/>
      <c r="Y4" s="355"/>
      <c r="Z4" s="357"/>
      <c r="AA4" s="109" t="s">
        <v>73</v>
      </c>
      <c r="AB4" s="110" t="s">
        <v>72</v>
      </c>
      <c r="AC4" s="110" t="s">
        <v>75</v>
      </c>
      <c r="AD4" s="111" t="s">
        <v>74</v>
      </c>
    </row>
    <row r="5" spans="2:36" ht="18" customHeight="1" x14ac:dyDescent="0.35">
      <c r="B5" s="39" t="str" cm="1">
        <f t="array" ref="B5:B7">_xlfn.UNIQUE(LOGBOOK[TYPE])</f>
        <v>PA28</v>
      </c>
      <c r="C5" s="40">
        <f ca="1">IF(_xlfn.MAXIFS(LOGBOOK[DATE], LOGBOOK[TYPE], B5)=0, "", TODAY() - _xlfn.MAXIFS(LOGBOOK[DATE], LOGBOOK[TYPE], B5))</f>
        <v>493</v>
      </c>
      <c r="D5" s="40">
        <f>COUNTIF(LOGBOOK[TYPE], B5)</f>
        <v>89</v>
      </c>
      <c r="E5" s="41">
        <f>SUM(F5:S5)</f>
        <v>152.39999999999998</v>
      </c>
      <c r="F5" s="41">
        <f>SUMIFS(LOGBOOK[SEA ICUS DAY], LOGBOOK[TYPE], B5)</f>
        <v>0</v>
      </c>
      <c r="G5" s="41">
        <f>SUMIFS(LOGBOOK[SEA ICUS NIGHT], LOGBOOK[TYPE], B5)</f>
        <v>0</v>
      </c>
      <c r="H5" s="41">
        <f>SUMIFS(LOGBOOK[SEA DUAL DAY], LOGBOOK[TYPE], B5)</f>
        <v>83.6</v>
      </c>
      <c r="I5" s="41">
        <f>SUMIFS(LOGBOOK[SEA DUAL NIGHT], LOGBOOK[TYPE], B5)</f>
        <v>0</v>
      </c>
      <c r="J5" s="41">
        <f>SUMIFS(LOGBOOK[SEA COMMAND DAY], LOGBOOK[TYPE], B5)</f>
        <v>68.799999999999983</v>
      </c>
      <c r="K5" s="41">
        <f>SUMIFS(LOGBOOK[SEA COMMAND NIGHT], LOGBOOK[TYPE], B5)</f>
        <v>0</v>
      </c>
      <c r="L5" s="41">
        <f>SUMIFS(LOGBOOK[MEA ICUS DAY], LOGBOOK[TYPE], B5)</f>
        <v>0</v>
      </c>
      <c r="M5" s="41">
        <f>SUMIFS(LOGBOOK[MEA ICUS NIGHT], LOGBOOK[TYPE], B5)</f>
        <v>0</v>
      </c>
      <c r="N5" s="41">
        <f>SUMIFS(LOGBOOK[MEA DUAL DAY], LOGBOOK[TYPE], B5)</f>
        <v>0</v>
      </c>
      <c r="O5" s="41">
        <f>SUMIFS(LOGBOOK[MEA DUAL NIGHT], LOGBOOK[TYPE], B5)</f>
        <v>0</v>
      </c>
      <c r="P5" s="41">
        <f>SUMIFS(LOGBOOK[MEA COMMAND DAY], LOGBOOK[TYPE], B5)</f>
        <v>0</v>
      </c>
      <c r="Q5" s="41">
        <f>SUMIFS(LOGBOOK[MEA COMMAND NIGHT], LOGBOOK[TYPE], B5)</f>
        <v>0</v>
      </c>
      <c r="R5" s="41">
        <f>SUMIFS(LOGBOOK[COPILOT DAY], LOGBOOK[TYPE], B5)</f>
        <v>0</v>
      </c>
      <c r="S5" s="41">
        <f>SUMIFS(LOGBOOK[COPILOT NIGHT], LOGBOOK[TYPE], B5)</f>
        <v>0</v>
      </c>
      <c r="T5" s="41">
        <f>SUMIFS(LOGBOOK[INSTRUMENT INFLIGHT], LOGBOOK[TYPE], B5)</f>
        <v>4.2</v>
      </c>
      <c r="U5" s="41">
        <f>SUMIFS(LOGBOOK[INSTRUMENT SIM], LOGBOOK[TYPE], B5)</f>
        <v>0</v>
      </c>
      <c r="V5" s="41">
        <f>SUMIFS(LOGBOOK[SPECIALIST INSTRUCTOR 1], LOGBOOK[TYPE], B5)</f>
        <v>0</v>
      </c>
      <c r="W5" s="41">
        <f>SUMIFS(LOGBOOK[SPECIALIST INSTRUCTOR 2], LOGBOOK[TYPE], B5)</f>
        <v>0</v>
      </c>
      <c r="X5" s="41">
        <f>SUMIFS(LOGBOOK[SPECIALIST INSTRUCTOR 3], LOGBOOK[TYPE], B5)</f>
        <v>0</v>
      </c>
      <c r="Y5" s="40">
        <f>SUMIFS(LOGBOOK[BY DAY TAKEOFF], LOGBOOK[TYPE], B5) + SUMIFS(LOGBOOK[BY NIGHT TAKEOFF], LOGBOOK[TYPE], B5)</f>
        <v>3</v>
      </c>
      <c r="Z5" s="42">
        <f>SUMIFS(LOGBOOK[BY DAY LANDING], LOGBOOK[TYPE], B5) + SUMIFS(LOGBOOK[BY NIGHT LANDING], LOGBOOK[TYPE], B5)</f>
        <v>3</v>
      </c>
      <c r="AA5" s="40">
        <f>SUMIFS(LOGBOOK[IFR CDI], LOGBOOK[TYPE], B5)</f>
        <v>0</v>
      </c>
      <c r="AB5" s="40">
        <f>SUMIFS(LOGBOOK[IFR AZIMUTH], LOGBOOK[TYPE], B5)</f>
        <v>0</v>
      </c>
      <c r="AC5" s="40">
        <f>SUMIFS(LOGBOOK[IFR IAP2D], LOGBOOK[TYPE], B5)</f>
        <v>0</v>
      </c>
      <c r="AD5" s="43">
        <f>SUMIFS(LOGBOOK[IFR IAP3D], LOGBOOK[TYPE], B5)</f>
        <v>0</v>
      </c>
    </row>
    <row r="6" spans="2:36" ht="18" customHeight="1" thickBot="1" x14ac:dyDescent="0.4">
      <c r="B6" s="44" t="str">
        <v>SIM</v>
      </c>
      <c r="C6" s="1">
        <f ca="1">IF(_xlfn.MAXIFS(LOGBOOK[DATE], LOGBOOK[TYPE], B6)=0, "", TODAY() - _xlfn.MAXIFS(LOGBOOK[DATE], LOGBOOK[TYPE], B6))</f>
        <v>560</v>
      </c>
      <c r="D6" s="1">
        <f>COUNTIF(LOGBOOK[TYPE], B6)</f>
        <v>5</v>
      </c>
      <c r="E6" s="2">
        <f>SUM(F6:S6)</f>
        <v>0</v>
      </c>
      <c r="F6" s="2">
        <f>SUMIFS(LOGBOOK[SEA ICUS DAY], LOGBOOK[TYPE], B6)</f>
        <v>0</v>
      </c>
      <c r="G6" s="2">
        <f>SUMIFS(LOGBOOK[SEA ICUS NIGHT], LOGBOOK[TYPE], B6)</f>
        <v>0</v>
      </c>
      <c r="H6" s="2">
        <f>SUMIFS(LOGBOOK[SEA DUAL DAY], LOGBOOK[TYPE], B6)</f>
        <v>0</v>
      </c>
      <c r="I6" s="2">
        <f>SUMIFS(LOGBOOK[SEA DUAL NIGHT], LOGBOOK[TYPE], B6)</f>
        <v>0</v>
      </c>
      <c r="J6" s="2">
        <f>SUMIFS(LOGBOOK[SEA COMMAND DAY], LOGBOOK[TYPE], B6)</f>
        <v>0</v>
      </c>
      <c r="K6" s="2">
        <f>SUMIFS(LOGBOOK[SEA COMMAND NIGHT], LOGBOOK[TYPE], B6)</f>
        <v>0</v>
      </c>
      <c r="L6" s="2">
        <f>SUMIFS(LOGBOOK[MEA ICUS DAY], LOGBOOK[TYPE], B6)</f>
        <v>0</v>
      </c>
      <c r="M6" s="2">
        <f>SUMIFS(LOGBOOK[MEA ICUS NIGHT], LOGBOOK[TYPE], B6)</f>
        <v>0</v>
      </c>
      <c r="N6" s="2">
        <f>SUMIFS(LOGBOOK[MEA DUAL DAY], LOGBOOK[TYPE], B6)</f>
        <v>0</v>
      </c>
      <c r="O6" s="2">
        <f>SUMIFS(LOGBOOK[MEA DUAL NIGHT], LOGBOOK[TYPE], B6)</f>
        <v>0</v>
      </c>
      <c r="P6" s="2">
        <f>SUMIFS(LOGBOOK[MEA COMMAND DAY], LOGBOOK[TYPE], B6)</f>
        <v>0</v>
      </c>
      <c r="Q6" s="2">
        <f>SUMIFS(LOGBOOK[MEA COMMAND NIGHT], LOGBOOK[TYPE], B6)</f>
        <v>0</v>
      </c>
      <c r="R6" s="2">
        <f>SUMIFS(LOGBOOK[COPILOT DAY], LOGBOOK[TYPE], B6)</f>
        <v>0</v>
      </c>
      <c r="S6" s="2">
        <f>SUMIFS(LOGBOOK[COPILOT NIGHT], LOGBOOK[TYPE], B6)</f>
        <v>0</v>
      </c>
      <c r="T6" s="2">
        <f>SUMIFS(LOGBOOK[INSTRUMENT INFLIGHT], LOGBOOK[TYPE], B6)</f>
        <v>0</v>
      </c>
      <c r="U6" s="2">
        <f>SUMIFS(LOGBOOK[INSTRUMENT SIM], LOGBOOK[TYPE], B6)</f>
        <v>5.1000000000000005</v>
      </c>
      <c r="V6" s="2">
        <f>SUMIFS(LOGBOOK[SPECIALIST INSTRUCTOR 1], LOGBOOK[TYPE], B6)</f>
        <v>0</v>
      </c>
      <c r="W6" s="2">
        <f>SUMIFS(LOGBOOK[SPECIALIST INSTRUCTOR 2], LOGBOOK[TYPE], B6)</f>
        <v>0</v>
      </c>
      <c r="X6" s="2">
        <f>SUMIFS(LOGBOOK[SPECIALIST INSTRUCTOR 3], LOGBOOK[TYPE], B6)</f>
        <v>0</v>
      </c>
      <c r="Y6" s="1">
        <f>SUMIFS(LOGBOOK[BY DAY TAKEOFF], LOGBOOK[TYPE], B6) + SUMIFS(LOGBOOK[BY NIGHT TAKEOFF], LOGBOOK[TYPE], B6)</f>
        <v>0</v>
      </c>
      <c r="Z6" s="8">
        <f>SUMIFS(LOGBOOK[BY DAY LANDING], LOGBOOK[TYPE], B6) + SUMIFS(LOGBOOK[BY NIGHT LANDING], LOGBOOK[TYPE], B6)</f>
        <v>0</v>
      </c>
      <c r="AA6" s="1">
        <f>SUMIFS(LOGBOOK[IFR CDI], LOGBOOK[TYPE], B6)</f>
        <v>0</v>
      </c>
      <c r="AB6" s="1">
        <f>SUMIFS(LOGBOOK[IFR AZIMUTH], LOGBOOK[TYPE], B6)</f>
        <v>0</v>
      </c>
      <c r="AC6" s="1">
        <f>SUMIFS(LOGBOOK[IFR IAP2D], LOGBOOK[TYPE], B6)</f>
        <v>0</v>
      </c>
      <c r="AD6" s="45">
        <f>SUMIFS(LOGBOOK[IFR IAP3D], LOGBOOK[TYPE], B6)</f>
        <v>0</v>
      </c>
    </row>
    <row r="7" spans="2:36" ht="18" customHeight="1" thickBot="1" x14ac:dyDescent="0.4">
      <c r="B7" s="46" t="str">
        <v>PA28R</v>
      </c>
      <c r="C7" s="3">
        <f ca="1">IF(_xlfn.MAXIFS(LOGBOOK[DATE], LOGBOOK[TYPE], B7)=0, "", TODAY() - _xlfn.MAXIFS(LOGBOOK[DATE], LOGBOOK[TYPE], B7))</f>
        <v>489</v>
      </c>
      <c r="D7" s="3">
        <f>COUNTIF(LOGBOOK[TYPE], B7)</f>
        <v>2</v>
      </c>
      <c r="E7" s="4">
        <f>SUM(F7:S7)</f>
        <v>2.2999999999999998</v>
      </c>
      <c r="F7" s="4">
        <f>SUMIFS(LOGBOOK[SEA ICUS DAY], LOGBOOK[TYPE], B7)</f>
        <v>0</v>
      </c>
      <c r="G7" s="4">
        <f>SUMIFS(LOGBOOK[SEA ICUS NIGHT], LOGBOOK[TYPE], B7)</f>
        <v>0</v>
      </c>
      <c r="H7" s="4">
        <f>SUMIFS(LOGBOOK[SEA DUAL DAY], LOGBOOK[TYPE], B7)</f>
        <v>2.2999999999999998</v>
      </c>
      <c r="I7" s="4">
        <f>SUMIFS(LOGBOOK[SEA DUAL NIGHT], LOGBOOK[TYPE], B7)</f>
        <v>0</v>
      </c>
      <c r="J7" s="4">
        <f>SUMIFS(LOGBOOK[SEA COMMAND DAY], LOGBOOK[TYPE], B7)</f>
        <v>0</v>
      </c>
      <c r="K7" s="4">
        <f>SUMIFS(LOGBOOK[SEA COMMAND NIGHT], LOGBOOK[TYPE], B7)</f>
        <v>0</v>
      </c>
      <c r="L7" s="4">
        <f>SUMIFS(LOGBOOK[MEA ICUS DAY], LOGBOOK[TYPE], B7)</f>
        <v>0</v>
      </c>
      <c r="M7" s="4">
        <f>SUMIFS(LOGBOOK[MEA ICUS NIGHT], LOGBOOK[TYPE], B7)</f>
        <v>0</v>
      </c>
      <c r="N7" s="4">
        <f>SUMIFS(LOGBOOK[MEA DUAL DAY], LOGBOOK[TYPE], B7)</f>
        <v>0</v>
      </c>
      <c r="O7" s="4">
        <f>SUMIFS(LOGBOOK[MEA DUAL NIGHT], LOGBOOK[TYPE], B7)</f>
        <v>0</v>
      </c>
      <c r="P7" s="4">
        <f>SUMIFS(LOGBOOK[MEA COMMAND DAY], LOGBOOK[TYPE], B7)</f>
        <v>0</v>
      </c>
      <c r="Q7" s="4">
        <f>SUMIFS(LOGBOOK[MEA COMMAND NIGHT], LOGBOOK[TYPE], B7)</f>
        <v>0</v>
      </c>
      <c r="R7" s="4">
        <f>SUMIFS(LOGBOOK[COPILOT DAY], LOGBOOK[TYPE], B7)</f>
        <v>0</v>
      </c>
      <c r="S7" s="4">
        <f>SUMIFS(LOGBOOK[COPILOT NIGHT], LOGBOOK[TYPE], B7)</f>
        <v>0</v>
      </c>
      <c r="T7" s="4">
        <f>SUMIFS(LOGBOOK[INSTRUMENT INFLIGHT], LOGBOOK[TYPE], B7)</f>
        <v>0</v>
      </c>
      <c r="U7" s="4">
        <f>SUMIFS(LOGBOOK[INSTRUMENT SIM], LOGBOOK[TYPE], B7)</f>
        <v>0</v>
      </c>
      <c r="V7" s="4">
        <f>SUMIFS(LOGBOOK[SPECIALIST INSTRUCTOR 1], LOGBOOK[TYPE], B7)</f>
        <v>0</v>
      </c>
      <c r="W7" s="4">
        <f>SUMIFS(LOGBOOK[SPECIALIST INSTRUCTOR 2], LOGBOOK[TYPE], B7)</f>
        <v>0</v>
      </c>
      <c r="X7" s="4">
        <f>SUMIFS(LOGBOOK[SPECIALIST INSTRUCTOR 3], LOGBOOK[TYPE], B7)</f>
        <v>0</v>
      </c>
      <c r="Y7" s="3">
        <f>SUMIFS(LOGBOOK[BY DAY TAKEOFF], LOGBOOK[TYPE], B7) + SUMIFS(LOGBOOK[BY NIGHT TAKEOFF], LOGBOOK[TYPE], B7)</f>
        <v>0</v>
      </c>
      <c r="Z7" s="9">
        <f>SUMIFS(LOGBOOK[BY DAY LANDING], LOGBOOK[TYPE], B7) + SUMIFS(LOGBOOK[BY NIGHT LANDING], LOGBOOK[TYPE], B7)</f>
        <v>0</v>
      </c>
      <c r="AA7" s="3">
        <f>SUMIFS(LOGBOOK[IFR CDI], LOGBOOK[TYPE], B7)</f>
        <v>0</v>
      </c>
      <c r="AB7" s="3">
        <f>SUMIFS(LOGBOOK[IFR AZIMUTH], LOGBOOK[TYPE], B7)</f>
        <v>0</v>
      </c>
      <c r="AC7" s="3">
        <f>SUMIFS(LOGBOOK[IFR IAP2D], LOGBOOK[TYPE], B7)</f>
        <v>0</v>
      </c>
      <c r="AD7" s="47">
        <f>SUMIFS(LOGBOOK[IFR IAP3D], LOGBOOK[TYPE], B7)</f>
        <v>0</v>
      </c>
      <c r="AF7" s="289" t="s">
        <v>56</v>
      </c>
      <c r="AG7" s="290"/>
      <c r="AH7" s="290"/>
      <c r="AI7" s="32" t="s">
        <v>59</v>
      </c>
      <c r="AJ7" s="33" t="s">
        <v>60</v>
      </c>
    </row>
    <row r="8" spans="2:36" ht="18" customHeight="1" x14ac:dyDescent="0.35">
      <c r="B8" s="44"/>
      <c r="C8" s="5" t="str">
        <f ca="1">IF(_xlfn.MAXIFS(LOGBOOK[DATE], LOGBOOK[TYPE], B8)=0, "", TODAY() - _xlfn.MAXIFS(LOGBOOK[DATE], LOGBOOK[TYPE], B8))</f>
        <v/>
      </c>
      <c r="D8" s="1">
        <f>COUNTIF(LOGBOOK[TYPE], B8)</f>
        <v>0</v>
      </c>
      <c r="E8" s="2">
        <f t="shared" ref="E8:E21" si="0">SUM(F8:S8)</f>
        <v>0</v>
      </c>
      <c r="F8" s="2">
        <f>SUMIFS(LOGBOOK[SEA ICUS DAY], LOGBOOK[TYPE], B8)</f>
        <v>0</v>
      </c>
      <c r="G8" s="2">
        <f>SUMIFS(LOGBOOK[SEA ICUS NIGHT], LOGBOOK[TYPE], B8)</f>
        <v>0</v>
      </c>
      <c r="H8" s="2">
        <f>SUMIFS(LOGBOOK[SEA DUAL DAY], LOGBOOK[TYPE], B8)</f>
        <v>0</v>
      </c>
      <c r="I8" s="2">
        <f>SUMIFS(LOGBOOK[SEA DUAL NIGHT], LOGBOOK[TYPE], B8)</f>
        <v>0</v>
      </c>
      <c r="J8" s="2">
        <f>SUMIFS(LOGBOOK[SEA COMMAND DAY], LOGBOOK[TYPE], B8)</f>
        <v>0</v>
      </c>
      <c r="K8" s="2">
        <f>SUMIFS(LOGBOOK[SEA COMMAND NIGHT], LOGBOOK[TYPE], B8)</f>
        <v>0</v>
      </c>
      <c r="L8" s="2">
        <f>SUMIFS(LOGBOOK[MEA ICUS DAY], LOGBOOK[TYPE], B8)</f>
        <v>0</v>
      </c>
      <c r="M8" s="2">
        <f>SUMIFS(LOGBOOK[MEA ICUS NIGHT], LOGBOOK[TYPE], B8)</f>
        <v>0</v>
      </c>
      <c r="N8" s="2">
        <f>SUMIFS(LOGBOOK[MEA DUAL DAY], LOGBOOK[TYPE], B8)</f>
        <v>0</v>
      </c>
      <c r="O8" s="2">
        <f>SUMIFS(LOGBOOK[MEA DUAL NIGHT], LOGBOOK[TYPE], B8)</f>
        <v>0</v>
      </c>
      <c r="P8" s="2">
        <f>SUMIFS(LOGBOOK[MEA COMMAND DAY], LOGBOOK[TYPE], B8)</f>
        <v>0</v>
      </c>
      <c r="Q8" s="2">
        <f>SUMIFS(LOGBOOK[MEA COMMAND NIGHT], LOGBOOK[TYPE], B8)</f>
        <v>0</v>
      </c>
      <c r="R8" s="2">
        <f>SUMIFS(LOGBOOK[COPILOT DAY], LOGBOOK[TYPE], B8)</f>
        <v>0</v>
      </c>
      <c r="S8" s="2">
        <f>SUMIFS(LOGBOOK[COPILOT NIGHT], LOGBOOK[TYPE], B8)</f>
        <v>0</v>
      </c>
      <c r="T8" s="2">
        <f>SUMIFS(LOGBOOK[INSTRUMENT INFLIGHT], LOGBOOK[TYPE], B8)</f>
        <v>0</v>
      </c>
      <c r="U8" s="2">
        <f>SUMIFS(LOGBOOK[INSTRUMENT SIM], LOGBOOK[TYPE], B8)</f>
        <v>0</v>
      </c>
      <c r="V8" s="2">
        <f>SUMIFS(LOGBOOK[SPECIALIST INSTRUCTOR 1], LOGBOOK[TYPE], B8)</f>
        <v>0</v>
      </c>
      <c r="W8" s="2">
        <f>SUMIFS(LOGBOOK[SPECIALIST INSTRUCTOR 2], LOGBOOK[TYPE], B8)</f>
        <v>0</v>
      </c>
      <c r="X8" s="2">
        <f>SUMIFS(LOGBOOK[SPECIALIST INSTRUCTOR 3], LOGBOOK[TYPE], B8)</f>
        <v>0</v>
      </c>
      <c r="Y8" s="1">
        <f>SUMIFS(LOGBOOK[BY DAY TAKEOFF], LOGBOOK[TYPE], B8) + SUMIFS(LOGBOOK[BY NIGHT TAKEOFF], LOGBOOK[TYPE], B8)</f>
        <v>0</v>
      </c>
      <c r="Z8" s="8">
        <f>SUMIFS(LOGBOOK[BY DAY LANDING], LOGBOOK[TYPE], B8) + SUMIFS(LOGBOOK[BY NIGHT LANDING], LOGBOOK[TYPE], B8)</f>
        <v>0</v>
      </c>
      <c r="AA8" s="1">
        <f>SUMIFS(LOGBOOK[IFR CDI], LOGBOOK[TYPE], B8)</f>
        <v>0</v>
      </c>
      <c r="AB8" s="1">
        <f>SUMIFS(LOGBOOK[IFR AZIMUTH], LOGBOOK[TYPE], B8)</f>
        <v>0</v>
      </c>
      <c r="AC8" s="1">
        <f>SUMIFS(LOGBOOK[IFR IAP2D], LOGBOOK[TYPE], B8)</f>
        <v>0</v>
      </c>
      <c r="AD8" s="45">
        <f>SUMIFS(LOGBOOK[IFR IAP3D], LOGBOOK[TYPE], B8)</f>
        <v>0</v>
      </c>
      <c r="AF8" s="291" t="s">
        <v>57</v>
      </c>
      <c r="AG8" s="292"/>
      <c r="AH8" s="293"/>
      <c r="AI8" s="148" t="s">
        <v>113</v>
      </c>
      <c r="AJ8" s="34">
        <f ca="1">SUMIFS(LOGBOOK[BY DAY TAKEOFF], LOGBOOK[DATE], "&gt;" &amp; TODAY() - 90) + SUMIFS(LOGBOOK[BY NIGHT TAKEOFF], LOGBOOK[DATE], "&gt;" &amp; TODAY() - 90)</f>
        <v>0</v>
      </c>
    </row>
    <row r="9" spans="2:36" ht="18" customHeight="1" thickBot="1" x14ac:dyDescent="0.4">
      <c r="B9" s="46"/>
      <c r="C9" s="3" t="str">
        <f ca="1">IF(_xlfn.MAXIFS(LOGBOOK[DATE], LOGBOOK[TYPE], B9)=0, "", TODAY() - _xlfn.MAXIFS(LOGBOOK[DATE], LOGBOOK[TYPE], B9))</f>
        <v/>
      </c>
      <c r="D9" s="3">
        <f>COUNTIF(LOGBOOK[TYPE], B9)</f>
        <v>0</v>
      </c>
      <c r="E9" s="4">
        <f t="shared" si="0"/>
        <v>0</v>
      </c>
      <c r="F9" s="4">
        <f>SUMIFS(LOGBOOK[SEA ICUS DAY], LOGBOOK[TYPE], B9)</f>
        <v>0</v>
      </c>
      <c r="G9" s="4">
        <f>SUMIFS(LOGBOOK[SEA ICUS NIGHT], LOGBOOK[TYPE], B9)</f>
        <v>0</v>
      </c>
      <c r="H9" s="4">
        <f>SUMIFS(LOGBOOK[SEA DUAL DAY], LOGBOOK[TYPE], B9)</f>
        <v>0</v>
      </c>
      <c r="I9" s="4">
        <f>SUMIFS(LOGBOOK[SEA DUAL NIGHT], LOGBOOK[TYPE], B9)</f>
        <v>0</v>
      </c>
      <c r="J9" s="4">
        <f>SUMIFS(LOGBOOK[SEA COMMAND DAY], LOGBOOK[TYPE], B9)</f>
        <v>0</v>
      </c>
      <c r="K9" s="4">
        <f>SUMIFS(LOGBOOK[SEA COMMAND NIGHT], LOGBOOK[TYPE], B9)</f>
        <v>0</v>
      </c>
      <c r="L9" s="4">
        <f>SUMIFS(LOGBOOK[MEA ICUS DAY], LOGBOOK[TYPE], B9)</f>
        <v>0</v>
      </c>
      <c r="M9" s="4">
        <f>SUMIFS(LOGBOOK[MEA ICUS NIGHT], LOGBOOK[TYPE], B9)</f>
        <v>0</v>
      </c>
      <c r="N9" s="4">
        <f>SUMIFS(LOGBOOK[MEA DUAL DAY], LOGBOOK[TYPE], B9)</f>
        <v>0</v>
      </c>
      <c r="O9" s="4">
        <f>SUMIFS(LOGBOOK[MEA DUAL NIGHT], LOGBOOK[TYPE], B9)</f>
        <v>0</v>
      </c>
      <c r="P9" s="4">
        <f>SUMIFS(LOGBOOK[MEA COMMAND DAY], LOGBOOK[TYPE], B9)</f>
        <v>0</v>
      </c>
      <c r="Q9" s="4">
        <f>SUMIFS(LOGBOOK[MEA COMMAND NIGHT], LOGBOOK[TYPE], B9)</f>
        <v>0</v>
      </c>
      <c r="R9" s="4">
        <f>SUMIFS(LOGBOOK[COPILOT DAY], LOGBOOK[TYPE], B9)</f>
        <v>0</v>
      </c>
      <c r="S9" s="4">
        <f>SUMIFS(LOGBOOK[COPILOT NIGHT], LOGBOOK[TYPE], B9)</f>
        <v>0</v>
      </c>
      <c r="T9" s="4">
        <f>SUMIFS(LOGBOOK[INSTRUMENT INFLIGHT], LOGBOOK[TYPE], B9)</f>
        <v>0</v>
      </c>
      <c r="U9" s="4">
        <f>SUMIFS(LOGBOOK[INSTRUMENT SIM], LOGBOOK[TYPE], B9)</f>
        <v>0</v>
      </c>
      <c r="V9" s="4">
        <f>SUMIFS(LOGBOOK[SPECIALIST INSTRUCTOR 1], LOGBOOK[TYPE], B9)</f>
        <v>0</v>
      </c>
      <c r="W9" s="4">
        <f>SUMIFS(LOGBOOK[SPECIALIST INSTRUCTOR 2], LOGBOOK[TYPE], B9)</f>
        <v>0</v>
      </c>
      <c r="X9" s="4">
        <f>SUMIFS(LOGBOOK[SPECIALIST INSTRUCTOR 3], LOGBOOK[TYPE], B9)</f>
        <v>0</v>
      </c>
      <c r="Y9" s="3">
        <f>SUMIFS(LOGBOOK[BY DAY TAKEOFF], LOGBOOK[TYPE], B9) + SUMIFS(LOGBOOK[BY NIGHT TAKEOFF], LOGBOOK[TYPE], B9)</f>
        <v>0</v>
      </c>
      <c r="Z9" s="9">
        <f>SUMIFS(LOGBOOK[BY DAY LANDING], LOGBOOK[TYPE], B9) + SUMIFS(LOGBOOK[BY NIGHT LANDING], LOGBOOK[TYPE], B9)</f>
        <v>0</v>
      </c>
      <c r="AA9" s="3">
        <f>SUMIFS(LOGBOOK[IFR CDI], LOGBOOK[TYPE], B9)</f>
        <v>0</v>
      </c>
      <c r="AB9" s="3">
        <f>SUMIFS(LOGBOOK[IFR AZIMUTH], LOGBOOK[TYPE], B9)</f>
        <v>0</v>
      </c>
      <c r="AC9" s="3">
        <f>SUMIFS(LOGBOOK[IFR IAP2D], LOGBOOK[TYPE], B9)</f>
        <v>0</v>
      </c>
      <c r="AD9" s="47">
        <f>SUMIFS(LOGBOOK[IFR IAP3D], LOGBOOK[TYPE], B9)</f>
        <v>0</v>
      </c>
      <c r="AF9" s="294" t="s">
        <v>58</v>
      </c>
      <c r="AG9" s="295"/>
      <c r="AH9" s="296"/>
      <c r="AI9" s="149" t="s">
        <v>113</v>
      </c>
      <c r="AJ9" s="35">
        <f ca="1">SUMIFS(LOGBOOK[BY DAY LANDING], LOGBOOK[DATE], "&gt;" &amp; TODAY() - 90) + SUMIFS(LOGBOOK[BY NIGHT LANDING], LOGBOOK[DATE], "&gt;" &amp; TODAY() - 90)</f>
        <v>0</v>
      </c>
    </row>
    <row r="10" spans="2:36" ht="18" customHeight="1" thickBot="1" x14ac:dyDescent="0.4">
      <c r="B10" s="44"/>
      <c r="C10" s="1" t="str">
        <f ca="1">IF(_xlfn.MAXIFS(LOGBOOK[DATE], LOGBOOK[TYPE], B10)=0, "", TODAY() - _xlfn.MAXIFS(LOGBOOK[DATE], LOGBOOK[TYPE], B10))</f>
        <v/>
      </c>
      <c r="D10" s="1">
        <f>COUNTIF(LOGBOOK[TYPE], B10)</f>
        <v>0</v>
      </c>
      <c r="E10" s="2">
        <f t="shared" si="0"/>
        <v>0</v>
      </c>
      <c r="F10" s="2">
        <f>SUMIFS(LOGBOOK[SEA ICUS DAY], LOGBOOK[TYPE], B10)</f>
        <v>0</v>
      </c>
      <c r="G10" s="2">
        <f>SUMIFS(LOGBOOK[SEA ICUS NIGHT], LOGBOOK[TYPE], B10)</f>
        <v>0</v>
      </c>
      <c r="H10" s="2">
        <f>SUMIFS(LOGBOOK[SEA DUAL DAY], LOGBOOK[TYPE], B10)</f>
        <v>0</v>
      </c>
      <c r="I10" s="2">
        <f>SUMIFS(LOGBOOK[SEA DUAL NIGHT], LOGBOOK[TYPE], B10)</f>
        <v>0</v>
      </c>
      <c r="J10" s="2">
        <f>SUMIFS(LOGBOOK[SEA COMMAND DAY], LOGBOOK[TYPE], B10)</f>
        <v>0</v>
      </c>
      <c r="K10" s="2">
        <f>SUMIFS(LOGBOOK[SEA COMMAND NIGHT], LOGBOOK[TYPE], B10)</f>
        <v>0</v>
      </c>
      <c r="L10" s="2">
        <f>SUMIFS(LOGBOOK[MEA ICUS DAY], LOGBOOK[TYPE], B10)</f>
        <v>0</v>
      </c>
      <c r="M10" s="2">
        <f>SUMIFS(LOGBOOK[MEA ICUS NIGHT], LOGBOOK[TYPE], B10)</f>
        <v>0</v>
      </c>
      <c r="N10" s="2">
        <f>SUMIFS(LOGBOOK[MEA DUAL DAY], LOGBOOK[TYPE], B10)</f>
        <v>0</v>
      </c>
      <c r="O10" s="2">
        <f>SUMIFS(LOGBOOK[MEA DUAL NIGHT], LOGBOOK[TYPE], B10)</f>
        <v>0</v>
      </c>
      <c r="P10" s="2">
        <f>SUMIFS(LOGBOOK[MEA COMMAND DAY], LOGBOOK[TYPE], B10)</f>
        <v>0</v>
      </c>
      <c r="Q10" s="2">
        <f>SUMIFS(LOGBOOK[MEA COMMAND NIGHT], LOGBOOK[TYPE], B10)</f>
        <v>0</v>
      </c>
      <c r="R10" s="2">
        <f>SUMIFS(LOGBOOK[COPILOT DAY], LOGBOOK[TYPE], B10)</f>
        <v>0</v>
      </c>
      <c r="S10" s="2">
        <f>SUMIFS(LOGBOOK[COPILOT NIGHT], LOGBOOK[TYPE], B10)</f>
        <v>0</v>
      </c>
      <c r="T10" s="2">
        <f>SUMIFS(LOGBOOK[INSTRUMENT INFLIGHT], LOGBOOK[TYPE], B10)</f>
        <v>0</v>
      </c>
      <c r="U10" s="2">
        <f>SUMIFS(LOGBOOK[INSTRUMENT SIM], LOGBOOK[TYPE], B10)</f>
        <v>0</v>
      </c>
      <c r="V10" s="2">
        <f>SUMIFS(LOGBOOK[SPECIALIST INSTRUCTOR 1], LOGBOOK[TYPE], B10)</f>
        <v>0</v>
      </c>
      <c r="W10" s="2">
        <f>SUMIFS(LOGBOOK[SPECIALIST INSTRUCTOR 2], LOGBOOK[TYPE], B10)</f>
        <v>0</v>
      </c>
      <c r="X10" s="2">
        <f>SUMIFS(LOGBOOK[SPECIALIST INSTRUCTOR 3], LOGBOOK[TYPE], B10)</f>
        <v>0</v>
      </c>
      <c r="Y10" s="1">
        <f>SUMIFS(LOGBOOK[BY DAY TAKEOFF], LOGBOOK[TYPE], B10) + SUMIFS(LOGBOOK[BY NIGHT TAKEOFF], LOGBOOK[TYPE], B10)</f>
        <v>0</v>
      </c>
      <c r="Z10" s="8">
        <f>SUMIFS(LOGBOOK[BY DAY LANDING], LOGBOOK[TYPE], B10) + SUMIFS(LOGBOOK[BY NIGHT LANDING], LOGBOOK[TYPE], B10)</f>
        <v>0</v>
      </c>
      <c r="AA10" s="1">
        <f>SUMIFS(LOGBOOK[IFR CDI], LOGBOOK[TYPE], B10)</f>
        <v>0</v>
      </c>
      <c r="AB10" s="1">
        <f>SUMIFS(LOGBOOK[IFR AZIMUTH], LOGBOOK[TYPE], B10)</f>
        <v>0</v>
      </c>
      <c r="AC10" s="1">
        <f>SUMIFS(LOGBOOK[IFR IAP2D], LOGBOOK[TYPE], B10)</f>
        <v>0</v>
      </c>
      <c r="AD10" s="45">
        <f>SUMIFS(LOGBOOK[IFR IAP3D], LOGBOOK[TYPE], B10)</f>
        <v>0</v>
      </c>
      <c r="AF10" s="289" t="s">
        <v>61</v>
      </c>
      <c r="AG10" s="290"/>
      <c r="AH10" s="297"/>
      <c r="AI10" s="30" t="s">
        <v>63</v>
      </c>
      <c r="AJ10" s="31" t="s">
        <v>62</v>
      </c>
    </row>
    <row r="11" spans="2:36" ht="18" customHeight="1" x14ac:dyDescent="0.35">
      <c r="B11" s="46"/>
      <c r="C11" s="3" t="str">
        <f ca="1">IF(_xlfn.MAXIFS(LOGBOOK[DATE], LOGBOOK[TYPE], B11)=0, "", TODAY() - _xlfn.MAXIFS(LOGBOOK[DATE], LOGBOOK[TYPE], B11))</f>
        <v/>
      </c>
      <c r="D11" s="3">
        <f>COUNTIF(LOGBOOK[TYPE], B11)</f>
        <v>0</v>
      </c>
      <c r="E11" s="4">
        <f t="shared" si="0"/>
        <v>0</v>
      </c>
      <c r="F11" s="4">
        <f>SUMIFS(LOGBOOK[SEA ICUS DAY], LOGBOOK[TYPE], B11)</f>
        <v>0</v>
      </c>
      <c r="G11" s="4">
        <f>SUMIFS(LOGBOOK[SEA ICUS NIGHT], LOGBOOK[TYPE], B11)</f>
        <v>0</v>
      </c>
      <c r="H11" s="4">
        <f>SUMIFS(LOGBOOK[SEA DUAL DAY], LOGBOOK[TYPE], B11)</f>
        <v>0</v>
      </c>
      <c r="I11" s="4">
        <f>SUMIFS(LOGBOOK[SEA DUAL NIGHT], LOGBOOK[TYPE], B11)</f>
        <v>0</v>
      </c>
      <c r="J11" s="4">
        <f>SUMIFS(LOGBOOK[SEA COMMAND DAY], LOGBOOK[TYPE], B11)</f>
        <v>0</v>
      </c>
      <c r="K11" s="4">
        <f>SUMIFS(LOGBOOK[SEA COMMAND NIGHT], LOGBOOK[TYPE], B11)</f>
        <v>0</v>
      </c>
      <c r="L11" s="4">
        <f>SUMIFS(LOGBOOK[MEA ICUS DAY], LOGBOOK[TYPE], B11)</f>
        <v>0</v>
      </c>
      <c r="M11" s="4">
        <f>SUMIFS(LOGBOOK[MEA ICUS NIGHT], LOGBOOK[TYPE], B11)</f>
        <v>0</v>
      </c>
      <c r="N11" s="4">
        <f>SUMIFS(LOGBOOK[MEA DUAL DAY], LOGBOOK[TYPE], B11)</f>
        <v>0</v>
      </c>
      <c r="O11" s="4">
        <f>SUMIFS(LOGBOOK[MEA DUAL NIGHT], LOGBOOK[TYPE], B11)</f>
        <v>0</v>
      </c>
      <c r="P11" s="4">
        <f>SUMIFS(LOGBOOK[MEA COMMAND DAY], LOGBOOK[TYPE], B11)</f>
        <v>0</v>
      </c>
      <c r="Q11" s="4">
        <f>SUMIFS(LOGBOOK[MEA COMMAND NIGHT], LOGBOOK[TYPE], B11)</f>
        <v>0</v>
      </c>
      <c r="R11" s="4">
        <f>SUMIFS(LOGBOOK[COPILOT DAY], LOGBOOK[TYPE], B11)</f>
        <v>0</v>
      </c>
      <c r="S11" s="4">
        <f>SUMIFS(LOGBOOK[COPILOT NIGHT], LOGBOOK[TYPE], B11)</f>
        <v>0</v>
      </c>
      <c r="T11" s="4">
        <f>SUMIFS(LOGBOOK[INSTRUMENT INFLIGHT], LOGBOOK[TYPE], B11)</f>
        <v>0</v>
      </c>
      <c r="U11" s="4">
        <f>SUMIFS(LOGBOOK[INSTRUMENT SIM], LOGBOOK[TYPE], B11)</f>
        <v>0</v>
      </c>
      <c r="V11" s="4">
        <f>SUMIFS(LOGBOOK[SPECIALIST INSTRUCTOR 1], LOGBOOK[TYPE], B11)</f>
        <v>0</v>
      </c>
      <c r="W11" s="4">
        <f>SUMIFS(LOGBOOK[SPECIALIST INSTRUCTOR 2], LOGBOOK[TYPE], B11)</f>
        <v>0</v>
      </c>
      <c r="X11" s="4">
        <f>SUMIFS(LOGBOOK[SPECIALIST INSTRUCTOR 3], LOGBOOK[TYPE], B11)</f>
        <v>0</v>
      </c>
      <c r="Y11" s="3">
        <f>SUMIFS(LOGBOOK[BY DAY TAKEOFF], LOGBOOK[TYPE], B11) + SUMIFS(LOGBOOK[BY NIGHT TAKEOFF], LOGBOOK[TYPE], B11)</f>
        <v>0</v>
      </c>
      <c r="Z11" s="9">
        <f>SUMIFS(LOGBOOK[BY DAY LANDING], LOGBOOK[TYPE], B11) + SUMIFS(LOGBOOK[BY NIGHT LANDING], LOGBOOK[TYPE], B11)</f>
        <v>0</v>
      </c>
      <c r="AA11" s="3">
        <f>SUMIFS(LOGBOOK[IFR CDI], LOGBOOK[TYPE], B11)</f>
        <v>0</v>
      </c>
      <c r="AB11" s="3">
        <f>SUMIFS(LOGBOOK[IFR AZIMUTH], LOGBOOK[TYPE], B11)</f>
        <v>0</v>
      </c>
      <c r="AC11" s="3">
        <f>SUMIFS(LOGBOOK[IFR IAP2D], LOGBOOK[TYPE], B11)</f>
        <v>0</v>
      </c>
      <c r="AD11" s="47">
        <f>SUMIFS(LOGBOOK[IFR IAP3D], LOGBOOK[TYPE], B11)</f>
        <v>0</v>
      </c>
      <c r="AF11" s="298" t="s">
        <v>92</v>
      </c>
      <c r="AG11" s="299"/>
      <c r="AH11" s="299"/>
      <c r="AI11" s="166">
        <v>46188</v>
      </c>
      <c r="AJ11" s="36">
        <f t="shared" ref="AJ11:AJ23" ca="1" si="1">IF(AI11="", "", AI11 - TODAY())</f>
        <v>469</v>
      </c>
    </row>
    <row r="12" spans="2:36" ht="18" customHeight="1" x14ac:dyDescent="0.35">
      <c r="B12" s="44"/>
      <c r="C12" s="1" t="str">
        <f ca="1">IF(_xlfn.MAXIFS(LOGBOOK[DATE], LOGBOOK[TYPE], B12)=0, "", TODAY() - _xlfn.MAXIFS(LOGBOOK[DATE], LOGBOOK[TYPE], B12))</f>
        <v/>
      </c>
      <c r="D12" s="1">
        <f>COUNTIF(LOGBOOK[TYPE], B12)</f>
        <v>0</v>
      </c>
      <c r="E12" s="2">
        <f t="shared" si="0"/>
        <v>0</v>
      </c>
      <c r="F12" s="2">
        <f>SUMIFS(LOGBOOK[SEA ICUS DAY], LOGBOOK[TYPE], B12)</f>
        <v>0</v>
      </c>
      <c r="G12" s="2">
        <f>SUMIFS(LOGBOOK[SEA ICUS NIGHT], LOGBOOK[TYPE], B12)</f>
        <v>0</v>
      </c>
      <c r="H12" s="2">
        <f>SUMIFS(LOGBOOK[SEA DUAL DAY], LOGBOOK[TYPE], B12)</f>
        <v>0</v>
      </c>
      <c r="I12" s="2">
        <f>SUMIFS(LOGBOOK[SEA DUAL NIGHT], LOGBOOK[TYPE], B12)</f>
        <v>0</v>
      </c>
      <c r="J12" s="2">
        <f>SUMIFS(LOGBOOK[SEA COMMAND DAY], LOGBOOK[TYPE], B12)</f>
        <v>0</v>
      </c>
      <c r="K12" s="2">
        <f>SUMIFS(LOGBOOK[SEA COMMAND NIGHT], LOGBOOK[TYPE], B12)</f>
        <v>0</v>
      </c>
      <c r="L12" s="2">
        <f>SUMIFS(LOGBOOK[MEA ICUS DAY], LOGBOOK[TYPE], B12)</f>
        <v>0</v>
      </c>
      <c r="M12" s="2">
        <f>SUMIFS(LOGBOOK[MEA ICUS NIGHT], LOGBOOK[TYPE], B12)</f>
        <v>0</v>
      </c>
      <c r="N12" s="2">
        <f>SUMIFS(LOGBOOK[MEA DUAL DAY], LOGBOOK[TYPE], B12)</f>
        <v>0</v>
      </c>
      <c r="O12" s="2">
        <f>SUMIFS(LOGBOOK[MEA DUAL NIGHT], LOGBOOK[TYPE], B12)</f>
        <v>0</v>
      </c>
      <c r="P12" s="2">
        <f>SUMIFS(LOGBOOK[MEA COMMAND DAY], LOGBOOK[TYPE], B12)</f>
        <v>0</v>
      </c>
      <c r="Q12" s="2">
        <f>SUMIFS(LOGBOOK[MEA COMMAND NIGHT], LOGBOOK[TYPE], B12)</f>
        <v>0</v>
      </c>
      <c r="R12" s="2">
        <f>SUMIFS(LOGBOOK[COPILOT DAY], LOGBOOK[TYPE], B12)</f>
        <v>0</v>
      </c>
      <c r="S12" s="2">
        <f>SUMIFS(LOGBOOK[COPILOT NIGHT], LOGBOOK[TYPE], B12)</f>
        <v>0</v>
      </c>
      <c r="T12" s="2">
        <f>SUMIFS(LOGBOOK[INSTRUMENT INFLIGHT], LOGBOOK[TYPE], B12)</f>
        <v>0</v>
      </c>
      <c r="U12" s="2">
        <f>SUMIFS(LOGBOOK[INSTRUMENT SIM], LOGBOOK[TYPE], B12)</f>
        <v>0</v>
      </c>
      <c r="V12" s="2">
        <f>SUMIFS(LOGBOOK[SPECIALIST INSTRUCTOR 1], LOGBOOK[TYPE], B12)</f>
        <v>0</v>
      </c>
      <c r="W12" s="2">
        <f>SUMIFS(LOGBOOK[SPECIALIST INSTRUCTOR 2], LOGBOOK[TYPE], B12)</f>
        <v>0</v>
      </c>
      <c r="X12" s="2">
        <f>SUMIFS(LOGBOOK[SPECIALIST INSTRUCTOR 3], LOGBOOK[TYPE], B12)</f>
        <v>0</v>
      </c>
      <c r="Y12" s="1">
        <f>SUMIFS(LOGBOOK[BY DAY TAKEOFF], LOGBOOK[TYPE], B12) + SUMIFS(LOGBOOK[BY NIGHT TAKEOFF], LOGBOOK[TYPE], B12)</f>
        <v>0</v>
      </c>
      <c r="Z12" s="8">
        <f>SUMIFS(LOGBOOK[BY DAY LANDING], LOGBOOK[TYPE], B12) + SUMIFS(LOGBOOK[BY NIGHT LANDING], LOGBOOK[TYPE], B12)</f>
        <v>0</v>
      </c>
      <c r="AA12" s="1">
        <f>SUMIFS(LOGBOOK[IFR CDI], LOGBOOK[TYPE], B12)</f>
        <v>0</v>
      </c>
      <c r="AB12" s="1">
        <f>SUMIFS(LOGBOOK[IFR AZIMUTH], LOGBOOK[TYPE], B12)</f>
        <v>0</v>
      </c>
      <c r="AC12" s="1">
        <f>SUMIFS(LOGBOOK[IFR IAP2D], LOGBOOK[TYPE], B12)</f>
        <v>0</v>
      </c>
      <c r="AD12" s="45">
        <f>SUMIFS(LOGBOOK[IFR IAP3D], LOGBOOK[TYPE], B12)</f>
        <v>0</v>
      </c>
      <c r="AF12" s="283"/>
      <c r="AG12" s="284"/>
      <c r="AH12" s="284"/>
      <c r="AI12" s="167"/>
      <c r="AJ12" s="37" t="str">
        <f t="shared" ca="1" si="1"/>
        <v/>
      </c>
    </row>
    <row r="13" spans="2:36" ht="18" customHeight="1" x14ac:dyDescent="0.35">
      <c r="B13" s="46"/>
      <c r="C13" s="3" t="str">
        <f ca="1">IF(_xlfn.MAXIFS(LOGBOOK[DATE], LOGBOOK[TYPE], B13)=0, "", TODAY() - _xlfn.MAXIFS(LOGBOOK[DATE], LOGBOOK[TYPE], B13))</f>
        <v/>
      </c>
      <c r="D13" s="3">
        <f>COUNTIF(LOGBOOK[TYPE], B13)</f>
        <v>0</v>
      </c>
      <c r="E13" s="4">
        <f t="shared" si="0"/>
        <v>0</v>
      </c>
      <c r="F13" s="4">
        <f>SUMIFS(LOGBOOK[SEA ICUS DAY], LOGBOOK[TYPE], B13)</f>
        <v>0</v>
      </c>
      <c r="G13" s="4">
        <f>SUMIFS(LOGBOOK[SEA ICUS NIGHT], LOGBOOK[TYPE], B13)</f>
        <v>0</v>
      </c>
      <c r="H13" s="4">
        <f>SUMIFS(LOGBOOK[SEA DUAL DAY], LOGBOOK[TYPE], B13)</f>
        <v>0</v>
      </c>
      <c r="I13" s="4">
        <f>SUMIFS(LOGBOOK[SEA DUAL NIGHT], LOGBOOK[TYPE], B13)</f>
        <v>0</v>
      </c>
      <c r="J13" s="4">
        <f>SUMIFS(LOGBOOK[SEA COMMAND DAY], LOGBOOK[TYPE], B13)</f>
        <v>0</v>
      </c>
      <c r="K13" s="4">
        <f>SUMIFS(LOGBOOK[SEA COMMAND NIGHT], LOGBOOK[TYPE], B13)</f>
        <v>0</v>
      </c>
      <c r="L13" s="4">
        <f>SUMIFS(LOGBOOK[MEA ICUS DAY], LOGBOOK[TYPE], B13)</f>
        <v>0</v>
      </c>
      <c r="M13" s="4">
        <f>SUMIFS(LOGBOOK[MEA ICUS NIGHT], LOGBOOK[TYPE], B13)</f>
        <v>0</v>
      </c>
      <c r="N13" s="4">
        <f>SUMIFS(LOGBOOK[MEA DUAL DAY], LOGBOOK[TYPE], B13)</f>
        <v>0</v>
      </c>
      <c r="O13" s="4">
        <f>SUMIFS(LOGBOOK[MEA DUAL NIGHT], LOGBOOK[TYPE], B13)</f>
        <v>0</v>
      </c>
      <c r="P13" s="4">
        <f>SUMIFS(LOGBOOK[MEA COMMAND DAY], LOGBOOK[TYPE], B13)</f>
        <v>0</v>
      </c>
      <c r="Q13" s="4">
        <f>SUMIFS(LOGBOOK[MEA COMMAND NIGHT], LOGBOOK[TYPE], B13)</f>
        <v>0</v>
      </c>
      <c r="R13" s="4">
        <f>SUMIFS(LOGBOOK[COPILOT DAY], LOGBOOK[TYPE], B13)</f>
        <v>0</v>
      </c>
      <c r="S13" s="4">
        <f>SUMIFS(LOGBOOK[COPILOT NIGHT], LOGBOOK[TYPE], B13)</f>
        <v>0</v>
      </c>
      <c r="T13" s="4">
        <f>SUMIFS(LOGBOOK[INSTRUMENT INFLIGHT], LOGBOOK[TYPE], B13)</f>
        <v>0</v>
      </c>
      <c r="U13" s="4">
        <f>SUMIFS(LOGBOOK[INSTRUMENT SIM], LOGBOOK[TYPE], B13)</f>
        <v>0</v>
      </c>
      <c r="V13" s="4">
        <f>SUMIFS(LOGBOOK[SPECIALIST INSTRUCTOR 1], LOGBOOK[TYPE], B13)</f>
        <v>0</v>
      </c>
      <c r="W13" s="4">
        <f>SUMIFS(LOGBOOK[SPECIALIST INSTRUCTOR 2], LOGBOOK[TYPE], B13)</f>
        <v>0</v>
      </c>
      <c r="X13" s="4">
        <f>SUMIFS(LOGBOOK[SPECIALIST INSTRUCTOR 3], LOGBOOK[TYPE], B13)</f>
        <v>0</v>
      </c>
      <c r="Y13" s="3">
        <f>SUMIFS(LOGBOOK[BY DAY TAKEOFF], LOGBOOK[TYPE], B13) + SUMIFS(LOGBOOK[BY NIGHT TAKEOFF], LOGBOOK[TYPE], B13)</f>
        <v>0</v>
      </c>
      <c r="Z13" s="9">
        <f>SUMIFS(LOGBOOK[BY DAY LANDING], LOGBOOK[TYPE], B13) + SUMIFS(LOGBOOK[BY NIGHT LANDING], LOGBOOK[TYPE], B13)</f>
        <v>0</v>
      </c>
      <c r="AA13" s="3">
        <f>SUMIFS(LOGBOOK[IFR CDI], LOGBOOK[TYPE], B13)</f>
        <v>0</v>
      </c>
      <c r="AB13" s="3">
        <f>SUMIFS(LOGBOOK[IFR AZIMUTH], LOGBOOK[TYPE], B13)</f>
        <v>0</v>
      </c>
      <c r="AC13" s="3">
        <f>SUMIFS(LOGBOOK[IFR IAP2D], LOGBOOK[TYPE], B13)</f>
        <v>0</v>
      </c>
      <c r="AD13" s="47">
        <f>SUMIFS(LOGBOOK[IFR IAP3D], LOGBOOK[TYPE], B13)</f>
        <v>0</v>
      </c>
      <c r="AF13" s="287"/>
      <c r="AG13" s="288"/>
      <c r="AH13" s="288"/>
      <c r="AI13" s="168"/>
      <c r="AJ13" s="37" t="str">
        <f t="shared" ca="1" si="1"/>
        <v/>
      </c>
    </row>
    <row r="14" spans="2:36" ht="18" customHeight="1" x14ac:dyDescent="0.35">
      <c r="B14" s="44"/>
      <c r="C14" s="1" t="str">
        <f ca="1">IF(_xlfn.MAXIFS(LOGBOOK[DATE], LOGBOOK[TYPE], B14)=0, "", TODAY() - _xlfn.MAXIFS(LOGBOOK[DATE], LOGBOOK[TYPE], B14))</f>
        <v/>
      </c>
      <c r="D14" s="1">
        <f>COUNTIF(LOGBOOK[TYPE], B14)</f>
        <v>0</v>
      </c>
      <c r="E14" s="2">
        <f t="shared" si="0"/>
        <v>0</v>
      </c>
      <c r="F14" s="2">
        <f>SUMIFS(LOGBOOK[SEA ICUS DAY], LOGBOOK[TYPE], B14)</f>
        <v>0</v>
      </c>
      <c r="G14" s="2">
        <f>SUMIFS(LOGBOOK[SEA ICUS NIGHT], LOGBOOK[TYPE], B14)</f>
        <v>0</v>
      </c>
      <c r="H14" s="2">
        <f>SUMIFS(LOGBOOK[SEA DUAL DAY], LOGBOOK[TYPE], B14)</f>
        <v>0</v>
      </c>
      <c r="I14" s="2">
        <f>SUMIFS(LOGBOOK[SEA DUAL NIGHT], LOGBOOK[TYPE], B14)</f>
        <v>0</v>
      </c>
      <c r="J14" s="2">
        <f>SUMIFS(LOGBOOK[SEA COMMAND DAY], LOGBOOK[TYPE], B14)</f>
        <v>0</v>
      </c>
      <c r="K14" s="2">
        <f>SUMIFS(LOGBOOK[SEA COMMAND NIGHT], LOGBOOK[TYPE], B14)</f>
        <v>0</v>
      </c>
      <c r="L14" s="2">
        <f>SUMIFS(LOGBOOK[MEA ICUS DAY], LOGBOOK[TYPE], B14)</f>
        <v>0</v>
      </c>
      <c r="M14" s="2">
        <f>SUMIFS(LOGBOOK[MEA ICUS NIGHT], LOGBOOK[TYPE], B14)</f>
        <v>0</v>
      </c>
      <c r="N14" s="2">
        <f>SUMIFS(LOGBOOK[MEA DUAL DAY], LOGBOOK[TYPE], B14)</f>
        <v>0</v>
      </c>
      <c r="O14" s="2">
        <f>SUMIFS(LOGBOOK[MEA DUAL NIGHT], LOGBOOK[TYPE], B14)</f>
        <v>0</v>
      </c>
      <c r="P14" s="2">
        <f>SUMIFS(LOGBOOK[MEA COMMAND DAY], LOGBOOK[TYPE], B14)</f>
        <v>0</v>
      </c>
      <c r="Q14" s="2">
        <f>SUMIFS(LOGBOOK[MEA COMMAND NIGHT], LOGBOOK[TYPE], B14)</f>
        <v>0</v>
      </c>
      <c r="R14" s="2">
        <f>SUMIFS(LOGBOOK[COPILOT DAY], LOGBOOK[TYPE], B14)</f>
        <v>0</v>
      </c>
      <c r="S14" s="2">
        <f>SUMIFS(LOGBOOK[COPILOT NIGHT], LOGBOOK[TYPE], B14)</f>
        <v>0</v>
      </c>
      <c r="T14" s="2">
        <f>SUMIFS(LOGBOOK[INSTRUMENT INFLIGHT], LOGBOOK[TYPE], B14)</f>
        <v>0</v>
      </c>
      <c r="U14" s="2">
        <f>SUMIFS(LOGBOOK[INSTRUMENT SIM], LOGBOOK[TYPE], B14)</f>
        <v>0</v>
      </c>
      <c r="V14" s="2">
        <f>SUMIFS(LOGBOOK[SPECIALIST INSTRUCTOR 1], LOGBOOK[TYPE], B14)</f>
        <v>0</v>
      </c>
      <c r="W14" s="2">
        <f>SUMIFS(LOGBOOK[SPECIALIST INSTRUCTOR 2], LOGBOOK[TYPE], B14)</f>
        <v>0</v>
      </c>
      <c r="X14" s="2">
        <f>SUMIFS(LOGBOOK[SPECIALIST INSTRUCTOR 3], LOGBOOK[TYPE], B14)</f>
        <v>0</v>
      </c>
      <c r="Y14" s="1">
        <f>SUMIFS(LOGBOOK[BY DAY TAKEOFF], LOGBOOK[TYPE], B14) + SUMIFS(LOGBOOK[BY NIGHT TAKEOFF], LOGBOOK[TYPE], B14)</f>
        <v>0</v>
      </c>
      <c r="Z14" s="8">
        <f>SUMIFS(LOGBOOK[BY DAY LANDING], LOGBOOK[TYPE], B14) + SUMIFS(LOGBOOK[BY NIGHT LANDING], LOGBOOK[TYPE], B14)</f>
        <v>0</v>
      </c>
      <c r="AA14" s="1">
        <f>SUMIFS(LOGBOOK[IFR CDI], LOGBOOK[TYPE], B14)</f>
        <v>0</v>
      </c>
      <c r="AB14" s="1">
        <f>SUMIFS(LOGBOOK[IFR AZIMUTH], LOGBOOK[TYPE], B14)</f>
        <v>0</v>
      </c>
      <c r="AC14" s="1">
        <f>SUMIFS(LOGBOOK[IFR IAP2D], LOGBOOK[TYPE], B14)</f>
        <v>0</v>
      </c>
      <c r="AD14" s="45">
        <f>SUMIFS(LOGBOOK[IFR IAP3D], LOGBOOK[TYPE], B14)</f>
        <v>0</v>
      </c>
      <c r="AF14" s="283"/>
      <c r="AG14" s="284"/>
      <c r="AH14" s="284"/>
      <c r="AI14" s="167"/>
      <c r="AJ14" s="37" t="str">
        <f t="shared" ca="1" si="1"/>
        <v/>
      </c>
    </row>
    <row r="15" spans="2:36" ht="18" customHeight="1" x14ac:dyDescent="0.35">
      <c r="B15" s="46"/>
      <c r="C15" s="3" t="str">
        <f ca="1">IF(_xlfn.MAXIFS(LOGBOOK[DATE], LOGBOOK[TYPE], B15)=0, "", TODAY() - _xlfn.MAXIFS(LOGBOOK[DATE], LOGBOOK[TYPE], B15))</f>
        <v/>
      </c>
      <c r="D15" s="3">
        <f>COUNTIF(LOGBOOK[TYPE], B15)</f>
        <v>0</v>
      </c>
      <c r="E15" s="4">
        <f t="shared" si="0"/>
        <v>0</v>
      </c>
      <c r="F15" s="4">
        <f>SUMIFS(LOGBOOK[SEA ICUS DAY], LOGBOOK[TYPE], B15)</f>
        <v>0</v>
      </c>
      <c r="G15" s="4">
        <f>SUMIFS(LOGBOOK[SEA ICUS NIGHT], LOGBOOK[TYPE], B15)</f>
        <v>0</v>
      </c>
      <c r="H15" s="4">
        <f>SUMIFS(LOGBOOK[SEA DUAL DAY], LOGBOOK[TYPE], B15)</f>
        <v>0</v>
      </c>
      <c r="I15" s="4">
        <f>SUMIFS(LOGBOOK[SEA DUAL NIGHT], LOGBOOK[TYPE], B15)</f>
        <v>0</v>
      </c>
      <c r="J15" s="4">
        <f>SUMIFS(LOGBOOK[SEA COMMAND DAY], LOGBOOK[TYPE], B15)</f>
        <v>0</v>
      </c>
      <c r="K15" s="4">
        <f>SUMIFS(LOGBOOK[SEA COMMAND NIGHT], LOGBOOK[TYPE], B15)</f>
        <v>0</v>
      </c>
      <c r="L15" s="4">
        <f>SUMIFS(LOGBOOK[MEA ICUS DAY], LOGBOOK[TYPE], B15)</f>
        <v>0</v>
      </c>
      <c r="M15" s="4">
        <f>SUMIFS(LOGBOOK[MEA ICUS NIGHT], LOGBOOK[TYPE], B15)</f>
        <v>0</v>
      </c>
      <c r="N15" s="4">
        <f>SUMIFS(LOGBOOK[MEA DUAL DAY], LOGBOOK[TYPE], B15)</f>
        <v>0</v>
      </c>
      <c r="O15" s="4">
        <f>SUMIFS(LOGBOOK[MEA DUAL NIGHT], LOGBOOK[TYPE], B15)</f>
        <v>0</v>
      </c>
      <c r="P15" s="4">
        <f>SUMIFS(LOGBOOK[MEA COMMAND DAY], LOGBOOK[TYPE], B15)</f>
        <v>0</v>
      </c>
      <c r="Q15" s="4">
        <f>SUMIFS(LOGBOOK[MEA COMMAND NIGHT], LOGBOOK[TYPE], B15)</f>
        <v>0</v>
      </c>
      <c r="R15" s="4">
        <f>SUMIFS(LOGBOOK[COPILOT DAY], LOGBOOK[TYPE], B15)</f>
        <v>0</v>
      </c>
      <c r="S15" s="4">
        <f>SUMIFS(LOGBOOK[COPILOT NIGHT], LOGBOOK[TYPE], B15)</f>
        <v>0</v>
      </c>
      <c r="T15" s="4">
        <f>SUMIFS(LOGBOOK[INSTRUMENT INFLIGHT], LOGBOOK[TYPE], B15)</f>
        <v>0</v>
      </c>
      <c r="U15" s="4">
        <f>SUMIFS(LOGBOOK[INSTRUMENT SIM], LOGBOOK[TYPE], B15)</f>
        <v>0</v>
      </c>
      <c r="V15" s="4">
        <f>SUMIFS(LOGBOOK[SPECIALIST INSTRUCTOR 1], LOGBOOK[TYPE], B15)</f>
        <v>0</v>
      </c>
      <c r="W15" s="4">
        <f>SUMIFS(LOGBOOK[SPECIALIST INSTRUCTOR 2], LOGBOOK[TYPE], B15)</f>
        <v>0</v>
      </c>
      <c r="X15" s="4">
        <f>SUMIFS(LOGBOOK[SPECIALIST INSTRUCTOR 3], LOGBOOK[TYPE], B15)</f>
        <v>0</v>
      </c>
      <c r="Y15" s="3">
        <f>SUMIFS(LOGBOOK[BY DAY TAKEOFF], LOGBOOK[TYPE], B15) + SUMIFS(LOGBOOK[BY NIGHT TAKEOFF], LOGBOOK[TYPE], B15)</f>
        <v>0</v>
      </c>
      <c r="Z15" s="9">
        <f>SUMIFS(LOGBOOK[BY DAY LANDING], LOGBOOK[TYPE], B15) + SUMIFS(LOGBOOK[BY NIGHT LANDING], LOGBOOK[TYPE], B15)</f>
        <v>0</v>
      </c>
      <c r="AA15" s="3">
        <f>SUMIFS(LOGBOOK[IFR CDI], LOGBOOK[TYPE], B15)</f>
        <v>0</v>
      </c>
      <c r="AB15" s="3">
        <f>SUMIFS(LOGBOOK[IFR AZIMUTH], LOGBOOK[TYPE], B15)</f>
        <v>0</v>
      </c>
      <c r="AC15" s="3">
        <f>SUMIFS(LOGBOOK[IFR IAP2D], LOGBOOK[TYPE], B15)</f>
        <v>0</v>
      </c>
      <c r="AD15" s="47">
        <f>SUMIFS(LOGBOOK[IFR IAP3D], LOGBOOK[TYPE], B15)</f>
        <v>0</v>
      </c>
      <c r="AF15" s="287"/>
      <c r="AG15" s="288"/>
      <c r="AH15" s="288"/>
      <c r="AI15" s="168"/>
      <c r="AJ15" s="37" t="str">
        <f t="shared" ca="1" si="1"/>
        <v/>
      </c>
    </row>
    <row r="16" spans="2:36" ht="18" customHeight="1" x14ac:dyDescent="0.35">
      <c r="B16" s="44"/>
      <c r="C16" s="1" t="str">
        <f ca="1">IF(_xlfn.MAXIFS(LOGBOOK[DATE], LOGBOOK[TYPE], B16)=0, "", TODAY() - _xlfn.MAXIFS(LOGBOOK[DATE], LOGBOOK[TYPE], B16))</f>
        <v/>
      </c>
      <c r="D16" s="1">
        <f>COUNTIF(LOGBOOK[TYPE], B16)</f>
        <v>0</v>
      </c>
      <c r="E16" s="2">
        <f t="shared" si="0"/>
        <v>0</v>
      </c>
      <c r="F16" s="2">
        <f>SUMIFS(LOGBOOK[SEA ICUS DAY], LOGBOOK[TYPE], B16)</f>
        <v>0</v>
      </c>
      <c r="G16" s="2">
        <f>SUMIFS(LOGBOOK[SEA ICUS NIGHT], LOGBOOK[TYPE], B16)</f>
        <v>0</v>
      </c>
      <c r="H16" s="2">
        <f>SUMIFS(LOGBOOK[SEA DUAL DAY], LOGBOOK[TYPE], B16)</f>
        <v>0</v>
      </c>
      <c r="I16" s="2">
        <f>SUMIFS(LOGBOOK[SEA DUAL NIGHT], LOGBOOK[TYPE], B16)</f>
        <v>0</v>
      </c>
      <c r="J16" s="2">
        <f>SUMIFS(LOGBOOK[SEA COMMAND DAY], LOGBOOK[TYPE], B16)</f>
        <v>0</v>
      </c>
      <c r="K16" s="2">
        <f>SUMIFS(LOGBOOK[SEA COMMAND NIGHT], LOGBOOK[TYPE], B16)</f>
        <v>0</v>
      </c>
      <c r="L16" s="2">
        <f>SUMIFS(LOGBOOK[MEA ICUS DAY], LOGBOOK[TYPE], B16)</f>
        <v>0</v>
      </c>
      <c r="M16" s="2">
        <f>SUMIFS(LOGBOOK[MEA ICUS NIGHT], LOGBOOK[TYPE], B16)</f>
        <v>0</v>
      </c>
      <c r="N16" s="2">
        <f>SUMIFS(LOGBOOK[MEA DUAL DAY], LOGBOOK[TYPE], B16)</f>
        <v>0</v>
      </c>
      <c r="O16" s="2">
        <f>SUMIFS(LOGBOOK[MEA DUAL NIGHT], LOGBOOK[TYPE], B16)</f>
        <v>0</v>
      </c>
      <c r="P16" s="2">
        <f>SUMIFS(LOGBOOK[MEA COMMAND DAY], LOGBOOK[TYPE], B16)</f>
        <v>0</v>
      </c>
      <c r="Q16" s="2">
        <f>SUMIFS(LOGBOOK[MEA COMMAND NIGHT], LOGBOOK[TYPE], B16)</f>
        <v>0</v>
      </c>
      <c r="R16" s="2">
        <f>SUMIFS(LOGBOOK[COPILOT DAY], LOGBOOK[TYPE], B16)</f>
        <v>0</v>
      </c>
      <c r="S16" s="2">
        <f>SUMIFS(LOGBOOK[COPILOT NIGHT], LOGBOOK[TYPE], B16)</f>
        <v>0</v>
      </c>
      <c r="T16" s="2">
        <f>SUMIFS(LOGBOOK[INSTRUMENT INFLIGHT], LOGBOOK[TYPE], B16)</f>
        <v>0</v>
      </c>
      <c r="U16" s="2">
        <f>SUMIFS(LOGBOOK[INSTRUMENT SIM], LOGBOOK[TYPE], B16)</f>
        <v>0</v>
      </c>
      <c r="V16" s="2">
        <f>SUMIFS(LOGBOOK[SPECIALIST INSTRUCTOR 1], LOGBOOK[TYPE], B16)</f>
        <v>0</v>
      </c>
      <c r="W16" s="2">
        <f>SUMIFS(LOGBOOK[SPECIALIST INSTRUCTOR 2], LOGBOOK[TYPE], B16)</f>
        <v>0</v>
      </c>
      <c r="X16" s="2">
        <f>SUMIFS(LOGBOOK[SPECIALIST INSTRUCTOR 3], LOGBOOK[TYPE], B16)</f>
        <v>0</v>
      </c>
      <c r="Y16" s="1">
        <f>SUMIFS(LOGBOOK[BY DAY TAKEOFF], LOGBOOK[TYPE], B16) + SUMIFS(LOGBOOK[BY NIGHT TAKEOFF], LOGBOOK[TYPE], B16)</f>
        <v>0</v>
      </c>
      <c r="Z16" s="8">
        <f>SUMIFS(LOGBOOK[BY DAY LANDING], LOGBOOK[TYPE], B16) + SUMIFS(LOGBOOK[BY NIGHT LANDING], LOGBOOK[TYPE], B16)</f>
        <v>0</v>
      </c>
      <c r="AA16" s="1">
        <f>SUMIFS(LOGBOOK[IFR CDI], LOGBOOK[TYPE], B16)</f>
        <v>0</v>
      </c>
      <c r="AB16" s="1">
        <f>SUMIFS(LOGBOOK[IFR AZIMUTH], LOGBOOK[TYPE], B16)</f>
        <v>0</v>
      </c>
      <c r="AC16" s="1">
        <f>SUMIFS(LOGBOOK[IFR IAP2D], LOGBOOK[TYPE], B16)</f>
        <v>0</v>
      </c>
      <c r="AD16" s="45">
        <f>SUMIFS(LOGBOOK[IFR IAP3D], LOGBOOK[TYPE], B16)</f>
        <v>0</v>
      </c>
      <c r="AF16" s="283"/>
      <c r="AG16" s="284"/>
      <c r="AH16" s="284"/>
      <c r="AI16" s="167"/>
      <c r="AJ16" s="37" t="str">
        <f t="shared" ca="1" si="1"/>
        <v/>
      </c>
    </row>
    <row r="17" spans="2:36" ht="18" customHeight="1" x14ac:dyDescent="0.35">
      <c r="B17" s="46"/>
      <c r="C17" s="3" t="str">
        <f ca="1">IF(_xlfn.MAXIFS(LOGBOOK[DATE], LOGBOOK[TYPE], B17)=0, "", TODAY() - _xlfn.MAXIFS(LOGBOOK[DATE], LOGBOOK[TYPE], B17))</f>
        <v/>
      </c>
      <c r="D17" s="3">
        <f>COUNTIF(LOGBOOK[TYPE], B17)</f>
        <v>0</v>
      </c>
      <c r="E17" s="4">
        <f t="shared" si="0"/>
        <v>0</v>
      </c>
      <c r="F17" s="4">
        <f>SUMIFS(LOGBOOK[SEA ICUS DAY], LOGBOOK[TYPE], B17)</f>
        <v>0</v>
      </c>
      <c r="G17" s="4">
        <f>SUMIFS(LOGBOOK[SEA ICUS NIGHT], LOGBOOK[TYPE], B17)</f>
        <v>0</v>
      </c>
      <c r="H17" s="4">
        <f>SUMIFS(LOGBOOK[SEA DUAL DAY], LOGBOOK[TYPE], B17)</f>
        <v>0</v>
      </c>
      <c r="I17" s="4">
        <f>SUMIFS(LOGBOOK[SEA DUAL NIGHT], LOGBOOK[TYPE], B17)</f>
        <v>0</v>
      </c>
      <c r="J17" s="4">
        <f>SUMIFS(LOGBOOK[SEA COMMAND DAY], LOGBOOK[TYPE], B17)</f>
        <v>0</v>
      </c>
      <c r="K17" s="4">
        <f>SUMIFS(LOGBOOK[SEA COMMAND NIGHT], LOGBOOK[TYPE], B17)</f>
        <v>0</v>
      </c>
      <c r="L17" s="4">
        <f>SUMIFS(LOGBOOK[MEA ICUS DAY], LOGBOOK[TYPE], B17)</f>
        <v>0</v>
      </c>
      <c r="M17" s="4">
        <f>SUMIFS(LOGBOOK[MEA ICUS NIGHT], LOGBOOK[TYPE], B17)</f>
        <v>0</v>
      </c>
      <c r="N17" s="4">
        <f>SUMIFS(LOGBOOK[MEA DUAL DAY], LOGBOOK[TYPE], B17)</f>
        <v>0</v>
      </c>
      <c r="O17" s="4">
        <f>SUMIFS(LOGBOOK[MEA DUAL NIGHT], LOGBOOK[TYPE], B17)</f>
        <v>0</v>
      </c>
      <c r="P17" s="4">
        <f>SUMIFS(LOGBOOK[MEA COMMAND DAY], LOGBOOK[TYPE], B17)</f>
        <v>0</v>
      </c>
      <c r="Q17" s="4">
        <f>SUMIFS(LOGBOOK[MEA COMMAND NIGHT], LOGBOOK[TYPE], B17)</f>
        <v>0</v>
      </c>
      <c r="R17" s="4">
        <f>SUMIFS(LOGBOOK[COPILOT DAY], LOGBOOK[TYPE], B17)</f>
        <v>0</v>
      </c>
      <c r="S17" s="4">
        <f>SUMIFS(LOGBOOK[COPILOT NIGHT], LOGBOOK[TYPE], B17)</f>
        <v>0</v>
      </c>
      <c r="T17" s="4">
        <f>SUMIFS(LOGBOOK[INSTRUMENT INFLIGHT], LOGBOOK[TYPE], B17)</f>
        <v>0</v>
      </c>
      <c r="U17" s="4">
        <f>SUMIFS(LOGBOOK[INSTRUMENT SIM], LOGBOOK[TYPE], B17)</f>
        <v>0</v>
      </c>
      <c r="V17" s="4">
        <f>SUMIFS(LOGBOOK[SPECIALIST INSTRUCTOR 1], LOGBOOK[TYPE], B17)</f>
        <v>0</v>
      </c>
      <c r="W17" s="4">
        <f>SUMIFS(LOGBOOK[SPECIALIST INSTRUCTOR 2], LOGBOOK[TYPE], B17)</f>
        <v>0</v>
      </c>
      <c r="X17" s="4">
        <f>SUMIFS(LOGBOOK[SPECIALIST INSTRUCTOR 3], LOGBOOK[TYPE], B17)</f>
        <v>0</v>
      </c>
      <c r="Y17" s="3">
        <f>SUMIFS(LOGBOOK[BY DAY TAKEOFF], LOGBOOK[TYPE], B17) + SUMIFS(LOGBOOK[BY NIGHT TAKEOFF], LOGBOOK[TYPE], B17)</f>
        <v>0</v>
      </c>
      <c r="Z17" s="9">
        <f>SUMIFS(LOGBOOK[BY DAY LANDING], LOGBOOK[TYPE], B17) + SUMIFS(LOGBOOK[BY NIGHT LANDING], LOGBOOK[TYPE], B17)</f>
        <v>0</v>
      </c>
      <c r="AA17" s="3">
        <f>SUMIFS(LOGBOOK[IFR CDI], LOGBOOK[TYPE], B17)</f>
        <v>0</v>
      </c>
      <c r="AB17" s="3">
        <f>SUMIFS(LOGBOOK[IFR AZIMUTH], LOGBOOK[TYPE], B17)</f>
        <v>0</v>
      </c>
      <c r="AC17" s="3">
        <f>SUMIFS(LOGBOOK[IFR IAP2D], LOGBOOK[TYPE], B17)</f>
        <v>0</v>
      </c>
      <c r="AD17" s="47">
        <f>SUMIFS(LOGBOOK[IFR IAP3D], LOGBOOK[TYPE], B17)</f>
        <v>0</v>
      </c>
      <c r="AF17" s="287"/>
      <c r="AG17" s="288"/>
      <c r="AH17" s="288"/>
      <c r="AI17" s="168"/>
      <c r="AJ17" s="37" t="str">
        <f t="shared" ca="1" si="1"/>
        <v/>
      </c>
    </row>
    <row r="18" spans="2:36" ht="18" customHeight="1" x14ac:dyDescent="0.35">
      <c r="B18" s="44"/>
      <c r="C18" s="1" t="str">
        <f ca="1">IF(_xlfn.MAXIFS(LOGBOOK[DATE], LOGBOOK[TYPE], B18)=0, "", TODAY() - _xlfn.MAXIFS(LOGBOOK[DATE], LOGBOOK[TYPE], B18))</f>
        <v/>
      </c>
      <c r="D18" s="1">
        <f>COUNTIF(LOGBOOK[TYPE], B18)</f>
        <v>0</v>
      </c>
      <c r="E18" s="2">
        <f t="shared" si="0"/>
        <v>0</v>
      </c>
      <c r="F18" s="2">
        <f>SUMIFS(LOGBOOK[SEA ICUS DAY], LOGBOOK[TYPE], B18)</f>
        <v>0</v>
      </c>
      <c r="G18" s="2">
        <f>SUMIFS(LOGBOOK[SEA ICUS NIGHT], LOGBOOK[TYPE], B18)</f>
        <v>0</v>
      </c>
      <c r="H18" s="2">
        <f>SUMIFS(LOGBOOK[SEA DUAL DAY], LOGBOOK[TYPE], B18)</f>
        <v>0</v>
      </c>
      <c r="I18" s="2">
        <f>SUMIFS(LOGBOOK[SEA DUAL NIGHT], LOGBOOK[TYPE], B18)</f>
        <v>0</v>
      </c>
      <c r="J18" s="2">
        <f>SUMIFS(LOGBOOK[SEA COMMAND DAY], LOGBOOK[TYPE], B18)</f>
        <v>0</v>
      </c>
      <c r="K18" s="2">
        <f>SUMIFS(LOGBOOK[SEA COMMAND NIGHT], LOGBOOK[TYPE], B18)</f>
        <v>0</v>
      </c>
      <c r="L18" s="2">
        <f>SUMIFS(LOGBOOK[MEA ICUS DAY], LOGBOOK[TYPE], B18)</f>
        <v>0</v>
      </c>
      <c r="M18" s="2">
        <f>SUMIFS(LOGBOOK[MEA ICUS NIGHT], LOGBOOK[TYPE], B18)</f>
        <v>0</v>
      </c>
      <c r="N18" s="2">
        <f>SUMIFS(LOGBOOK[MEA DUAL DAY], LOGBOOK[TYPE], B18)</f>
        <v>0</v>
      </c>
      <c r="O18" s="2">
        <f>SUMIFS(LOGBOOK[MEA DUAL NIGHT], LOGBOOK[TYPE], B18)</f>
        <v>0</v>
      </c>
      <c r="P18" s="2">
        <f>SUMIFS(LOGBOOK[MEA COMMAND DAY], LOGBOOK[TYPE], B18)</f>
        <v>0</v>
      </c>
      <c r="Q18" s="2">
        <f>SUMIFS(LOGBOOK[MEA COMMAND NIGHT], LOGBOOK[TYPE], B18)</f>
        <v>0</v>
      </c>
      <c r="R18" s="2">
        <f>SUMIFS(LOGBOOK[COPILOT DAY], LOGBOOK[TYPE], B18)</f>
        <v>0</v>
      </c>
      <c r="S18" s="2">
        <f>SUMIFS(LOGBOOK[COPILOT NIGHT], LOGBOOK[TYPE], B18)</f>
        <v>0</v>
      </c>
      <c r="T18" s="2">
        <f>SUMIFS(LOGBOOK[INSTRUMENT INFLIGHT], LOGBOOK[TYPE], B18)</f>
        <v>0</v>
      </c>
      <c r="U18" s="2">
        <f>SUMIFS(LOGBOOK[INSTRUMENT SIM], LOGBOOK[TYPE], B18)</f>
        <v>0</v>
      </c>
      <c r="V18" s="2">
        <f>SUMIFS(LOGBOOK[SPECIALIST INSTRUCTOR 1], LOGBOOK[TYPE], B18)</f>
        <v>0</v>
      </c>
      <c r="W18" s="2">
        <f>SUMIFS(LOGBOOK[SPECIALIST INSTRUCTOR 2], LOGBOOK[TYPE], B18)</f>
        <v>0</v>
      </c>
      <c r="X18" s="2">
        <f>SUMIFS(LOGBOOK[SPECIALIST INSTRUCTOR 3], LOGBOOK[TYPE], B18)</f>
        <v>0</v>
      </c>
      <c r="Y18" s="1">
        <f>SUMIFS(LOGBOOK[BY DAY TAKEOFF], LOGBOOK[TYPE], B18) + SUMIFS(LOGBOOK[BY NIGHT TAKEOFF], LOGBOOK[TYPE], B18)</f>
        <v>0</v>
      </c>
      <c r="Z18" s="8">
        <f>SUMIFS(LOGBOOK[BY DAY LANDING], LOGBOOK[TYPE], B18) + SUMIFS(LOGBOOK[BY NIGHT LANDING], LOGBOOK[TYPE], B18)</f>
        <v>0</v>
      </c>
      <c r="AA18" s="1">
        <f>SUMIFS(LOGBOOK[IFR CDI], LOGBOOK[TYPE], B18)</f>
        <v>0</v>
      </c>
      <c r="AB18" s="1">
        <f>SUMIFS(LOGBOOK[IFR AZIMUTH], LOGBOOK[TYPE], B18)</f>
        <v>0</v>
      </c>
      <c r="AC18" s="1">
        <f>SUMIFS(LOGBOOK[IFR IAP2D], LOGBOOK[TYPE], B18)</f>
        <v>0</v>
      </c>
      <c r="AD18" s="45">
        <f>SUMIFS(LOGBOOK[IFR IAP3D], LOGBOOK[TYPE], B18)</f>
        <v>0</v>
      </c>
      <c r="AF18" s="283"/>
      <c r="AG18" s="284"/>
      <c r="AH18" s="284"/>
      <c r="AI18" s="167"/>
      <c r="AJ18" s="37" t="str">
        <f t="shared" ca="1" si="1"/>
        <v/>
      </c>
    </row>
    <row r="19" spans="2:36" ht="18" customHeight="1" x14ac:dyDescent="0.35">
      <c r="B19" s="46"/>
      <c r="C19" s="3" t="str">
        <f ca="1">IF(_xlfn.MAXIFS(LOGBOOK[DATE], LOGBOOK[TYPE], B19)=0, "", TODAY() - _xlfn.MAXIFS(LOGBOOK[DATE], LOGBOOK[TYPE], B19))</f>
        <v/>
      </c>
      <c r="D19" s="3">
        <f>COUNTIF(LOGBOOK[TYPE], B19)</f>
        <v>0</v>
      </c>
      <c r="E19" s="4">
        <f t="shared" si="0"/>
        <v>0</v>
      </c>
      <c r="F19" s="4">
        <f>SUMIFS(LOGBOOK[SEA ICUS DAY], LOGBOOK[TYPE], B19)</f>
        <v>0</v>
      </c>
      <c r="G19" s="4">
        <f>SUMIFS(LOGBOOK[SEA ICUS NIGHT], LOGBOOK[TYPE], B19)</f>
        <v>0</v>
      </c>
      <c r="H19" s="4">
        <f>SUMIFS(LOGBOOK[SEA DUAL DAY], LOGBOOK[TYPE], B19)</f>
        <v>0</v>
      </c>
      <c r="I19" s="4">
        <f>SUMIFS(LOGBOOK[SEA DUAL NIGHT], LOGBOOK[TYPE], B19)</f>
        <v>0</v>
      </c>
      <c r="J19" s="4">
        <f>SUMIFS(LOGBOOK[SEA COMMAND DAY], LOGBOOK[TYPE], B19)</f>
        <v>0</v>
      </c>
      <c r="K19" s="4">
        <f>SUMIFS(LOGBOOK[SEA COMMAND NIGHT], LOGBOOK[TYPE], B19)</f>
        <v>0</v>
      </c>
      <c r="L19" s="4">
        <f>SUMIFS(LOGBOOK[MEA ICUS DAY], LOGBOOK[TYPE], B19)</f>
        <v>0</v>
      </c>
      <c r="M19" s="4">
        <f>SUMIFS(LOGBOOK[MEA ICUS NIGHT], LOGBOOK[TYPE], B19)</f>
        <v>0</v>
      </c>
      <c r="N19" s="4">
        <f>SUMIFS(LOGBOOK[MEA DUAL DAY], LOGBOOK[TYPE], B19)</f>
        <v>0</v>
      </c>
      <c r="O19" s="4">
        <f>SUMIFS(LOGBOOK[MEA DUAL NIGHT], LOGBOOK[TYPE], B19)</f>
        <v>0</v>
      </c>
      <c r="P19" s="4">
        <f>SUMIFS(LOGBOOK[MEA COMMAND DAY], LOGBOOK[TYPE], B19)</f>
        <v>0</v>
      </c>
      <c r="Q19" s="4">
        <f>SUMIFS(LOGBOOK[MEA COMMAND NIGHT], LOGBOOK[TYPE], B19)</f>
        <v>0</v>
      </c>
      <c r="R19" s="4">
        <f>SUMIFS(LOGBOOK[COPILOT DAY], LOGBOOK[TYPE], B19)</f>
        <v>0</v>
      </c>
      <c r="S19" s="4">
        <f>SUMIFS(LOGBOOK[COPILOT NIGHT], LOGBOOK[TYPE], B19)</f>
        <v>0</v>
      </c>
      <c r="T19" s="4">
        <f>SUMIFS(LOGBOOK[INSTRUMENT INFLIGHT], LOGBOOK[TYPE], B19)</f>
        <v>0</v>
      </c>
      <c r="U19" s="4">
        <f>SUMIFS(LOGBOOK[INSTRUMENT SIM], LOGBOOK[TYPE], B19)</f>
        <v>0</v>
      </c>
      <c r="V19" s="4">
        <f>SUMIFS(LOGBOOK[SPECIALIST INSTRUCTOR 1], LOGBOOK[TYPE], B19)</f>
        <v>0</v>
      </c>
      <c r="W19" s="4">
        <f>SUMIFS(LOGBOOK[SPECIALIST INSTRUCTOR 2], LOGBOOK[TYPE], B19)</f>
        <v>0</v>
      </c>
      <c r="X19" s="4">
        <f>SUMIFS(LOGBOOK[SPECIALIST INSTRUCTOR 3], LOGBOOK[TYPE], B19)</f>
        <v>0</v>
      </c>
      <c r="Y19" s="3">
        <f>SUMIFS(LOGBOOK[BY DAY TAKEOFF], LOGBOOK[TYPE], B19) + SUMIFS(LOGBOOK[BY NIGHT TAKEOFF], LOGBOOK[TYPE], B19)</f>
        <v>0</v>
      </c>
      <c r="Z19" s="9">
        <f>SUMIFS(LOGBOOK[BY DAY LANDING], LOGBOOK[TYPE], B19) + SUMIFS(LOGBOOK[BY NIGHT LANDING], LOGBOOK[TYPE], B19)</f>
        <v>0</v>
      </c>
      <c r="AA19" s="3">
        <f>SUMIFS(LOGBOOK[IFR CDI], LOGBOOK[TYPE], B19)</f>
        <v>0</v>
      </c>
      <c r="AB19" s="3">
        <f>SUMIFS(LOGBOOK[IFR AZIMUTH], LOGBOOK[TYPE], B19)</f>
        <v>0</v>
      </c>
      <c r="AC19" s="3">
        <f>SUMIFS(LOGBOOK[IFR IAP2D], LOGBOOK[TYPE], B19)</f>
        <v>0</v>
      </c>
      <c r="AD19" s="47">
        <f>SUMIFS(LOGBOOK[IFR IAP3D], LOGBOOK[TYPE], B19)</f>
        <v>0</v>
      </c>
      <c r="AF19" s="287"/>
      <c r="AG19" s="288"/>
      <c r="AH19" s="288"/>
      <c r="AI19" s="168"/>
      <c r="AJ19" s="37" t="str">
        <f t="shared" ca="1" si="1"/>
        <v/>
      </c>
    </row>
    <row r="20" spans="2:36" ht="18" customHeight="1" x14ac:dyDescent="0.35">
      <c r="B20" s="44"/>
      <c r="C20" s="1" t="str">
        <f ca="1">IF(_xlfn.MAXIFS(LOGBOOK[DATE], LOGBOOK[TYPE], B20)=0, "", TODAY() - _xlfn.MAXIFS(LOGBOOK[DATE], LOGBOOK[TYPE], B20))</f>
        <v/>
      </c>
      <c r="D20" s="1">
        <f>COUNTIF(LOGBOOK[TYPE], B20)</f>
        <v>0</v>
      </c>
      <c r="E20" s="2">
        <f>SUM(F20:S20)</f>
        <v>0</v>
      </c>
      <c r="F20" s="2">
        <f>SUMIFS(LOGBOOK[SEA ICUS DAY], LOGBOOK[TYPE], B20)</f>
        <v>0</v>
      </c>
      <c r="G20" s="2">
        <f>SUMIFS(LOGBOOK[SEA ICUS NIGHT], LOGBOOK[TYPE], B20)</f>
        <v>0</v>
      </c>
      <c r="H20" s="2">
        <f>SUMIFS(LOGBOOK[SEA DUAL DAY], LOGBOOK[TYPE], B20)</f>
        <v>0</v>
      </c>
      <c r="I20" s="2">
        <f>SUMIFS(LOGBOOK[SEA DUAL NIGHT], LOGBOOK[TYPE], B20)</f>
        <v>0</v>
      </c>
      <c r="J20" s="2">
        <f>SUMIFS(LOGBOOK[SEA COMMAND DAY], LOGBOOK[TYPE], B20)</f>
        <v>0</v>
      </c>
      <c r="K20" s="2">
        <f>SUMIFS(LOGBOOK[SEA COMMAND NIGHT], LOGBOOK[TYPE], B20)</f>
        <v>0</v>
      </c>
      <c r="L20" s="2">
        <f>SUMIFS(LOGBOOK[MEA ICUS DAY], LOGBOOK[TYPE], B20)</f>
        <v>0</v>
      </c>
      <c r="M20" s="2">
        <f>SUMIFS(LOGBOOK[MEA ICUS NIGHT], LOGBOOK[TYPE], B20)</f>
        <v>0</v>
      </c>
      <c r="N20" s="2">
        <f>SUMIFS(LOGBOOK[MEA DUAL DAY], LOGBOOK[TYPE], B20)</f>
        <v>0</v>
      </c>
      <c r="O20" s="2">
        <f>SUMIFS(LOGBOOK[MEA DUAL NIGHT], LOGBOOK[TYPE], B20)</f>
        <v>0</v>
      </c>
      <c r="P20" s="2">
        <f>SUMIFS(LOGBOOK[MEA COMMAND DAY], LOGBOOK[TYPE], B20)</f>
        <v>0</v>
      </c>
      <c r="Q20" s="2">
        <f>SUMIFS(LOGBOOK[MEA COMMAND NIGHT], LOGBOOK[TYPE], B20)</f>
        <v>0</v>
      </c>
      <c r="R20" s="2">
        <f>SUMIFS(LOGBOOK[COPILOT DAY], LOGBOOK[TYPE], B20)</f>
        <v>0</v>
      </c>
      <c r="S20" s="2">
        <f>SUMIFS(LOGBOOK[COPILOT NIGHT], LOGBOOK[TYPE], B20)</f>
        <v>0</v>
      </c>
      <c r="T20" s="2">
        <f>SUMIFS(LOGBOOK[INSTRUMENT INFLIGHT], LOGBOOK[TYPE], B20)</f>
        <v>0</v>
      </c>
      <c r="U20" s="2">
        <f>SUMIFS(LOGBOOK[INSTRUMENT SIM], LOGBOOK[TYPE], B20)</f>
        <v>0</v>
      </c>
      <c r="V20" s="2">
        <f>SUMIFS(LOGBOOK[SPECIALIST INSTRUCTOR 1], LOGBOOK[TYPE], B20)</f>
        <v>0</v>
      </c>
      <c r="W20" s="2">
        <f>SUMIFS(LOGBOOK[SPECIALIST INSTRUCTOR 2], LOGBOOK[TYPE], B20)</f>
        <v>0</v>
      </c>
      <c r="X20" s="2">
        <f>SUMIFS(LOGBOOK[SPECIALIST INSTRUCTOR 3], LOGBOOK[TYPE], B20)</f>
        <v>0</v>
      </c>
      <c r="Y20" s="1">
        <f>SUMIFS(LOGBOOK[BY DAY TAKEOFF], LOGBOOK[TYPE], B20) + SUMIFS(LOGBOOK[BY NIGHT TAKEOFF], LOGBOOK[TYPE], B20)</f>
        <v>0</v>
      </c>
      <c r="Z20" s="8">
        <f>SUMIFS(LOGBOOK[BY DAY LANDING], LOGBOOK[TYPE], B20) + SUMIFS(LOGBOOK[BY NIGHT LANDING], LOGBOOK[TYPE], B20)</f>
        <v>0</v>
      </c>
      <c r="AA20" s="1">
        <f>SUMIFS(LOGBOOK[IFR CDI], LOGBOOK[TYPE], B20)</f>
        <v>0</v>
      </c>
      <c r="AB20" s="1">
        <f>SUMIFS(LOGBOOK[IFR AZIMUTH], LOGBOOK[TYPE], B20)</f>
        <v>0</v>
      </c>
      <c r="AC20" s="1">
        <f>SUMIFS(LOGBOOK[IFR IAP2D], LOGBOOK[TYPE], B20)</f>
        <v>0</v>
      </c>
      <c r="AD20" s="45">
        <f>SUMIFS(LOGBOOK[IFR IAP3D], LOGBOOK[TYPE], B20)</f>
        <v>0</v>
      </c>
      <c r="AF20" s="283"/>
      <c r="AG20" s="284"/>
      <c r="AH20" s="284"/>
      <c r="AI20" s="167"/>
      <c r="AJ20" s="37" t="str">
        <f t="shared" ca="1" si="1"/>
        <v/>
      </c>
    </row>
    <row r="21" spans="2:36" ht="18" customHeight="1" thickBot="1" x14ac:dyDescent="0.4">
      <c r="B21" s="48"/>
      <c r="C21" s="49" t="str">
        <f ca="1">IF(_xlfn.MAXIFS(LOGBOOK[DATE], LOGBOOK[TYPE], B21)=0, "", TODAY() - _xlfn.MAXIFS(LOGBOOK[DATE], LOGBOOK[TYPE], B21))</f>
        <v/>
      </c>
      <c r="D21" s="49">
        <f>COUNTIF(LOGBOOK[TYPE], B21)</f>
        <v>0</v>
      </c>
      <c r="E21" s="50">
        <f t="shared" si="0"/>
        <v>0</v>
      </c>
      <c r="F21" s="50">
        <f>SUMIFS(LOGBOOK[SEA ICUS DAY], LOGBOOK[TYPE], B21)</f>
        <v>0</v>
      </c>
      <c r="G21" s="50">
        <f>SUMIFS(LOGBOOK[SEA ICUS NIGHT], LOGBOOK[TYPE], B21)</f>
        <v>0</v>
      </c>
      <c r="H21" s="50">
        <f>SUMIFS(LOGBOOK[SEA DUAL DAY], LOGBOOK[TYPE], B21)</f>
        <v>0</v>
      </c>
      <c r="I21" s="50">
        <f>SUMIFS(LOGBOOK[SEA DUAL NIGHT], LOGBOOK[TYPE], B21)</f>
        <v>0</v>
      </c>
      <c r="J21" s="50">
        <f>SUMIFS(LOGBOOK[SEA COMMAND DAY], LOGBOOK[TYPE], B21)</f>
        <v>0</v>
      </c>
      <c r="K21" s="50">
        <f>SUMIFS(LOGBOOK[SEA COMMAND NIGHT], LOGBOOK[TYPE], B21)</f>
        <v>0</v>
      </c>
      <c r="L21" s="50">
        <f>SUMIFS(LOGBOOK[MEA ICUS DAY], LOGBOOK[TYPE], B21)</f>
        <v>0</v>
      </c>
      <c r="M21" s="50">
        <f>SUMIFS(LOGBOOK[MEA ICUS NIGHT], LOGBOOK[TYPE], B21)</f>
        <v>0</v>
      </c>
      <c r="N21" s="50">
        <f>SUMIFS(LOGBOOK[MEA DUAL DAY], LOGBOOK[TYPE], B21)</f>
        <v>0</v>
      </c>
      <c r="O21" s="50">
        <f>SUMIFS(LOGBOOK[MEA DUAL NIGHT], LOGBOOK[TYPE], B21)</f>
        <v>0</v>
      </c>
      <c r="P21" s="50">
        <f>SUMIFS(LOGBOOK[MEA COMMAND DAY], LOGBOOK[TYPE], B21)</f>
        <v>0</v>
      </c>
      <c r="Q21" s="50">
        <f>SUMIFS(LOGBOOK[MEA COMMAND NIGHT], LOGBOOK[TYPE], B21)</f>
        <v>0</v>
      </c>
      <c r="R21" s="50">
        <f>SUMIFS(LOGBOOK[COPILOT DAY], LOGBOOK[TYPE], B21)</f>
        <v>0</v>
      </c>
      <c r="S21" s="50">
        <f>SUMIFS(LOGBOOK[COPILOT NIGHT], LOGBOOK[TYPE], B21)</f>
        <v>0</v>
      </c>
      <c r="T21" s="50">
        <f>SUMIFS(LOGBOOK[INSTRUMENT INFLIGHT], LOGBOOK[TYPE], B21)</f>
        <v>0</v>
      </c>
      <c r="U21" s="50">
        <f>SUMIFS(LOGBOOK[INSTRUMENT SIM], LOGBOOK[TYPE], B21)</f>
        <v>0</v>
      </c>
      <c r="V21" s="50">
        <f>SUMIFS(LOGBOOK[SPECIALIST INSTRUCTOR 1], LOGBOOK[TYPE], B21)</f>
        <v>0</v>
      </c>
      <c r="W21" s="50">
        <f>SUMIFS(LOGBOOK[SPECIALIST INSTRUCTOR 2], LOGBOOK[TYPE], B21)</f>
        <v>0</v>
      </c>
      <c r="X21" s="50">
        <f>SUMIFS(LOGBOOK[SPECIALIST INSTRUCTOR 3], LOGBOOK[TYPE], B21)</f>
        <v>0</v>
      </c>
      <c r="Y21" s="49">
        <f>SUMIFS(LOGBOOK[BY DAY TAKEOFF], LOGBOOK[TYPE], B21) + SUMIFS(LOGBOOK[BY NIGHT TAKEOFF], LOGBOOK[TYPE], B21)</f>
        <v>0</v>
      </c>
      <c r="Z21" s="51">
        <f>SUMIFS(LOGBOOK[BY DAY LANDING], LOGBOOK[TYPE], B21) + SUMIFS(LOGBOOK[BY NIGHT LANDING], LOGBOOK[TYPE], B21)</f>
        <v>0</v>
      </c>
      <c r="AA21" s="49">
        <f>SUMIFS(LOGBOOK[IFR CDI], LOGBOOK[TYPE], B21)</f>
        <v>0</v>
      </c>
      <c r="AB21" s="49">
        <f>SUMIFS(LOGBOOK[IFR AZIMUTH], LOGBOOK[TYPE], B21)</f>
        <v>0</v>
      </c>
      <c r="AC21" s="49">
        <f>SUMIFS(LOGBOOK[IFR IAP2D], LOGBOOK[TYPE], B21)</f>
        <v>0</v>
      </c>
      <c r="AD21" s="52">
        <f>SUMIFS(LOGBOOK[IFR IAP3D], LOGBOOK[TYPE], B21)</f>
        <v>0</v>
      </c>
      <c r="AF21" s="287"/>
      <c r="AG21" s="288"/>
      <c r="AH21" s="288"/>
      <c r="AI21" s="168"/>
      <c r="AJ21" s="37" t="str">
        <f t="shared" ca="1" si="1"/>
        <v/>
      </c>
    </row>
    <row r="22" spans="2:36" ht="28.5" customHeight="1" thickBot="1" x14ac:dyDescent="0.4">
      <c r="B22" s="304" t="s">
        <v>55</v>
      </c>
      <c r="C22" s="305"/>
      <c r="D22" s="21">
        <f>SUM(D5:D21)</f>
        <v>96</v>
      </c>
      <c r="E22" s="23">
        <f>SUM(E5:E21)</f>
        <v>154.69999999999999</v>
      </c>
      <c r="F22" s="24">
        <f t="shared" ref="F22:Z22" si="2">SUM(F5:F21)</f>
        <v>0</v>
      </c>
      <c r="G22" s="22">
        <f t="shared" si="2"/>
        <v>0</v>
      </c>
      <c r="H22" s="22">
        <f t="shared" si="2"/>
        <v>85.899999999999991</v>
      </c>
      <c r="I22" s="22">
        <f t="shared" si="2"/>
        <v>0</v>
      </c>
      <c r="J22" s="22">
        <f t="shared" si="2"/>
        <v>68.799999999999983</v>
      </c>
      <c r="K22" s="23">
        <f t="shared" si="2"/>
        <v>0</v>
      </c>
      <c r="L22" s="24">
        <f t="shared" si="2"/>
        <v>0</v>
      </c>
      <c r="M22" s="22">
        <f t="shared" si="2"/>
        <v>0</v>
      </c>
      <c r="N22" s="22">
        <f t="shared" si="2"/>
        <v>0</v>
      </c>
      <c r="O22" s="22">
        <f t="shared" si="2"/>
        <v>0</v>
      </c>
      <c r="P22" s="22">
        <f t="shared" si="2"/>
        <v>0</v>
      </c>
      <c r="Q22" s="23">
        <f t="shared" si="2"/>
        <v>0</v>
      </c>
      <c r="R22" s="24">
        <f t="shared" si="2"/>
        <v>0</v>
      </c>
      <c r="S22" s="23">
        <f t="shared" si="2"/>
        <v>0</v>
      </c>
      <c r="T22" s="25">
        <f t="shared" si="2"/>
        <v>4.2</v>
      </c>
      <c r="U22" s="26">
        <f t="shared" si="2"/>
        <v>5.1000000000000005</v>
      </c>
      <c r="V22" s="26">
        <f t="shared" si="2"/>
        <v>0</v>
      </c>
      <c r="W22" s="26">
        <f t="shared" si="2"/>
        <v>0</v>
      </c>
      <c r="X22" s="26">
        <f t="shared" si="2"/>
        <v>0</v>
      </c>
      <c r="Y22" s="27">
        <f t="shared" si="2"/>
        <v>3</v>
      </c>
      <c r="Z22" s="27">
        <f t="shared" si="2"/>
        <v>3</v>
      </c>
      <c r="AA22" s="28">
        <f>SUM(AA5:AA21)</f>
        <v>0</v>
      </c>
      <c r="AB22" s="28">
        <f>SUM(AB5:AB21)</f>
        <v>0</v>
      </c>
      <c r="AC22" s="28">
        <f>SUM(AC5:AC21)</f>
        <v>0</v>
      </c>
      <c r="AD22" s="29">
        <f>SUM(AD5:AD21)</f>
        <v>0</v>
      </c>
      <c r="AF22" s="283"/>
      <c r="AG22" s="284"/>
      <c r="AH22" s="284"/>
      <c r="AI22" s="167"/>
      <c r="AJ22" s="37" t="str">
        <f t="shared" ca="1" si="1"/>
        <v/>
      </c>
    </row>
    <row r="23" spans="2:36" ht="24.75" customHeight="1" thickBot="1" x14ac:dyDescent="0.4">
      <c r="B23" s="308" t="s">
        <v>64</v>
      </c>
      <c r="C23" s="309"/>
      <c r="D23" s="309"/>
      <c r="E23" s="310"/>
      <c r="F23" s="312">
        <f>SUM(F22+G22)</f>
        <v>0</v>
      </c>
      <c r="G23" s="309"/>
      <c r="H23" s="311">
        <f>SUM(H22+I22)</f>
        <v>85.899999999999991</v>
      </c>
      <c r="I23" s="309"/>
      <c r="J23" s="311">
        <f>SUM(J22+K22)</f>
        <v>68.799999999999983</v>
      </c>
      <c r="K23" s="310"/>
      <c r="L23" s="312">
        <f>SUM(L22+M22)</f>
        <v>0</v>
      </c>
      <c r="M23" s="309"/>
      <c r="N23" s="311">
        <f>SUM(N22+O22)</f>
        <v>0</v>
      </c>
      <c r="O23" s="309"/>
      <c r="P23" s="311">
        <f>SUM(P22+Q22)</f>
        <v>0</v>
      </c>
      <c r="Q23" s="310"/>
      <c r="R23" s="312">
        <f>SUM(R22+S22)</f>
        <v>0</v>
      </c>
      <c r="S23" s="310"/>
      <c r="T23" s="350"/>
      <c r="U23" s="351"/>
      <c r="V23" s="351"/>
      <c r="W23" s="351"/>
      <c r="X23" s="351"/>
      <c r="Y23" s="351"/>
      <c r="Z23" s="351"/>
      <c r="AA23" s="351"/>
      <c r="AB23" s="351"/>
      <c r="AC23" s="351"/>
      <c r="AD23" s="352"/>
      <c r="AF23" s="285"/>
      <c r="AG23" s="286"/>
      <c r="AH23" s="286"/>
      <c r="AI23" s="169"/>
      <c r="AJ23" s="38" t="str">
        <f t="shared" ca="1" si="1"/>
        <v/>
      </c>
    </row>
    <row r="24" spans="2:36" ht="5.25" customHeight="1" x14ac:dyDescent="0.35"/>
    <row r="25" spans="2:36" ht="10.5" customHeight="1" thickBot="1" x14ac:dyDescent="0.4">
      <c r="F25" s="301"/>
      <c r="G25" s="301"/>
    </row>
    <row r="26" spans="2:36" ht="30.75" customHeight="1" thickBot="1" x14ac:dyDescent="0.4">
      <c r="B26" s="313" t="s">
        <v>65</v>
      </c>
      <c r="C26" s="314"/>
      <c r="D26" s="314"/>
      <c r="E26" s="315"/>
      <c r="F26" s="322" t="s">
        <v>70</v>
      </c>
      <c r="G26" s="323"/>
      <c r="H26" s="328">
        <f>SUMIFS(LOGBOOK[SEA ICUS DAY], LOGBOOK[REG.], $F$26) +
 SUMIFS(LOGBOOK[SEA ICUS NIGHT], LOGBOOK[REG.], $F$26) +
 SUMIFS(LOGBOOK[SEA DUAL DAY], LOGBOOK[REG.], $F$26) +
 SUMIFS(LOGBOOK[SEA DUAL NIGHT], LOGBOOK[REG.], $F$26) +
 SUMIFS(LOGBOOK[SEA COMMAND DAY], LOGBOOK[REG.], $F$26) +
 SUMIFS(LOGBOOK[SEA COMMAND NIGHT], LOGBOOK[REG.], $F$26) +
 SUMIFS(LOGBOOK[MEA ICUS DAY], LOGBOOK[REG.], $F$26) +
 SUMIFS(LOGBOOK[MEA ICUS NIGHT], LOGBOOK[REG.], $F$26) +
 SUMIFS(LOGBOOK[MEA DUAL DAY], LOGBOOK[REG.], $F$26) +
 SUMIFS(LOGBOOK[MEA DUAL NIGHT], LOGBOOK[REG.], $F$26) +
 SUMIFS(LOGBOOK[MEA COMMAND DAY], LOGBOOK[REG.], $F$26) +
 SUMIFS(LOGBOOK[MEA COMMAND NIGHT], LOGBOOK[REG.], $F$26) +
 SUMIFS(LOGBOOK[COPILOT DAY], LOGBOOK[REG.], $F$26) +
 SUMIFS(LOGBOOK[COPILOT NIGHT], LOGBOOK[REG.], $F$26)</f>
        <v>0</v>
      </c>
      <c r="I26" s="329"/>
      <c r="W26" s="369" t="s">
        <v>82</v>
      </c>
      <c r="X26" s="370"/>
      <c r="Y26" s="370"/>
      <c r="Z26" s="371"/>
      <c r="AA26" s="375" t="s">
        <v>59</v>
      </c>
      <c r="AB26" s="375"/>
      <c r="AC26" s="375" t="s">
        <v>60</v>
      </c>
      <c r="AD26" s="376"/>
    </row>
    <row r="27" spans="2:36" ht="18" customHeight="1" x14ac:dyDescent="0.35">
      <c r="B27" s="316"/>
      <c r="C27" s="317"/>
      <c r="D27" s="317"/>
      <c r="E27" s="318"/>
      <c r="F27" s="324"/>
      <c r="G27" s="325"/>
      <c r="H27" s="330"/>
      <c r="I27" s="331"/>
      <c r="W27" s="372" t="s">
        <v>81</v>
      </c>
      <c r="X27" s="373"/>
      <c r="Y27" s="373"/>
      <c r="Z27" s="374"/>
      <c r="AA27" s="377" t="s">
        <v>113</v>
      </c>
      <c r="AB27" s="378"/>
      <c r="AC27" s="385">
        <f ca="1">SUMIFS(LOGBOOK[IFR CDI], LOGBOOK[DATE], "&gt;" &amp; TODAY() - 90)</f>
        <v>0</v>
      </c>
      <c r="AD27" s="386"/>
    </row>
    <row r="28" spans="2:36" ht="18" customHeight="1" x14ac:dyDescent="0.35">
      <c r="B28" s="316"/>
      <c r="C28" s="317"/>
      <c r="D28" s="317"/>
      <c r="E28" s="318"/>
      <c r="F28" s="324"/>
      <c r="G28" s="325"/>
      <c r="H28" s="330"/>
      <c r="I28" s="331"/>
      <c r="W28" s="363" t="s">
        <v>80</v>
      </c>
      <c r="X28" s="364"/>
      <c r="Y28" s="364"/>
      <c r="Z28" s="365"/>
      <c r="AA28" s="379" t="s">
        <v>113</v>
      </c>
      <c r="AB28" s="380"/>
      <c r="AC28" s="387">
        <f ca="1">SUMIFS(LOGBOOK[IFR AZIMUTH], LOGBOOK[DATE], "&gt;" &amp; TODAY() - 90)</f>
        <v>0</v>
      </c>
      <c r="AD28" s="388"/>
    </row>
    <row r="29" spans="2:36" ht="18" customHeight="1" thickBot="1" x14ac:dyDescent="0.4">
      <c r="B29" s="319"/>
      <c r="C29" s="320"/>
      <c r="D29" s="320"/>
      <c r="E29" s="321"/>
      <c r="F29" s="326"/>
      <c r="G29" s="327"/>
      <c r="H29" s="332"/>
      <c r="I29" s="333"/>
      <c r="W29" s="360" t="s">
        <v>75</v>
      </c>
      <c r="X29" s="361"/>
      <c r="Y29" s="361"/>
      <c r="Z29" s="362"/>
      <c r="AA29" s="381" t="s">
        <v>113</v>
      </c>
      <c r="AB29" s="382"/>
      <c r="AC29" s="387">
        <f ca="1">SUMIFS(LOGBOOK[IFR IAP2D], LOGBOOK[DATE], "&gt;" &amp; TODAY() - 90)</f>
        <v>0</v>
      </c>
      <c r="AD29" s="388"/>
    </row>
    <row r="30" spans="2:36" ht="18" customHeight="1" thickBot="1" x14ac:dyDescent="0.4">
      <c r="W30" s="363" t="s">
        <v>74</v>
      </c>
      <c r="X30" s="364"/>
      <c r="Y30" s="364"/>
      <c r="Z30" s="365"/>
      <c r="AA30" s="379" t="s">
        <v>113</v>
      </c>
      <c r="AB30" s="380"/>
      <c r="AC30" s="387">
        <f ca="1">SUMIFS(LOGBOOK[IFR IAP3D], LOGBOOK[DATE], "&gt;" &amp; TODAY() - 90)</f>
        <v>0</v>
      </c>
      <c r="AD30" s="388"/>
    </row>
    <row r="31" spans="2:36" ht="18" customHeight="1" thickBot="1" x14ac:dyDescent="0.4">
      <c r="B31" s="313" t="s">
        <v>66</v>
      </c>
      <c r="C31" s="314"/>
      <c r="D31" s="314"/>
      <c r="E31" s="315"/>
      <c r="F31" s="322">
        <v>2021</v>
      </c>
      <c r="G31" s="323"/>
      <c r="H31" s="328">
        <f>SUMIFS(LOGBOOK[SEA ICUS DAY], LOGBOOK[DATE], "&gt;= " &amp; DATE($F$31, 1, 1), LOGBOOK[DATE], "&lt;= " &amp; DATE($F$31, 12, 31)) +
 SUMIFS(LOGBOOK[SEA ICUS NIGHT], LOGBOOK[DATE], "&gt;= " &amp; DATE($F$31, 1, 1), LOGBOOK[DATE], "&lt;= " &amp; DATE($F$31, 12, 31)) +
 SUMIFS(LOGBOOK[SEA DUAL DAY], LOGBOOK[DATE], "&gt;= " &amp; DATE($F$31, 1, 1), LOGBOOK[DATE], "&lt;= " &amp; DATE($F$31, 12, 31)) +
 SUMIFS(LOGBOOK[SEA DUAL NIGHT], LOGBOOK[DATE], "&gt;= " &amp; DATE($F$31, 1, 1), LOGBOOK[DATE], "&lt;= " &amp; DATE($F$31, 12, 31)) +
 SUMIFS(LOGBOOK[SEA COMMAND DAY], LOGBOOK[DATE], "&gt;= " &amp; DATE($F$31, 1, 1), LOGBOOK[DATE], "&lt;= " &amp; DATE($F$31, 12, 31)) +
 SUMIFS(LOGBOOK[SEA COMMAND NIGHT], LOGBOOK[DATE], "&gt;= " &amp; DATE($F$31, 1, 1), LOGBOOK[DATE], "&lt;= " &amp; DATE($F$31, 12, 31)) +
 SUMIFS(LOGBOOK[MEA ICUS DAY], LOGBOOK[DATE], "&gt;= " &amp; DATE($F$31, 1, 1), LOGBOOK[DATE], "&lt;= " &amp; DATE($F$31, 12, 31)) +
 SUMIFS(LOGBOOK[MEA ICUS NIGHT], LOGBOOK[DATE], "&gt;= " &amp; DATE($F$31, 1, 1), LOGBOOK[DATE], "&lt;= " &amp; DATE($F$31, 12, 31)) +
 SUMIFS(LOGBOOK[MEA DUAL DAY], LOGBOOK[DATE], "&gt;= " &amp; DATE($F$31, 1, 1), LOGBOOK[DATE], "&lt;= " &amp; DATE($F$31, 12, 31)) +
 SUMIFS(LOGBOOK[MEA DUAL NIGHT], LOGBOOK[DATE], "&gt;= " &amp; DATE($F$31, 1, 1), LOGBOOK[DATE], "&lt;= " &amp; DATE($F$31, 12, 31)) +
 SUMIFS(LOGBOOK[MEA COMMAND DAY], LOGBOOK[DATE], "&gt;= " &amp; DATE($F$31, 1, 1), LOGBOOK[DATE], "&lt;= " &amp; DATE($F$31, 12, 31)) +
 SUMIFS(LOGBOOK[MEA COMMAND NIGHT], LOGBOOK[DATE], "&gt;= " &amp; DATE($F$31, 1, 1), LOGBOOK[DATE], "&lt;= " &amp; DATE($F$31, 12, 31)) +
 SUMIFS(LOGBOOK[COPILOT DAY], LOGBOOK[DATE], "&gt;= " &amp; DATE($F$31, 1, 1), LOGBOOK[DATE], "&lt;= " &amp; DATE($F$31, 12, 31)) +
 SUMIFS(LOGBOOK[COPILOT NIGHT], LOGBOOK[DATE], "&gt;= " &amp; DATE($F$31, 1, 1), LOGBOOK[DATE], "&lt;= " &amp; DATE($F$31, 12, 31))</f>
        <v>50.900000000000006</v>
      </c>
      <c r="I31" s="329"/>
      <c r="W31" s="366" t="s">
        <v>55</v>
      </c>
      <c r="X31" s="367"/>
      <c r="Y31" s="367"/>
      <c r="Z31" s="368"/>
      <c r="AA31" s="383" t="s">
        <v>113</v>
      </c>
      <c r="AB31" s="384"/>
      <c r="AC31" s="389">
        <f ca="1">SUM(AC29:AD30)</f>
        <v>0</v>
      </c>
      <c r="AD31" s="390"/>
    </row>
    <row r="32" spans="2:36" ht="17.25" customHeight="1" x14ac:dyDescent="0.35">
      <c r="B32" s="316"/>
      <c r="C32" s="317"/>
      <c r="D32" s="317"/>
      <c r="E32" s="318"/>
      <c r="F32" s="324"/>
      <c r="G32" s="325"/>
      <c r="H32" s="330"/>
      <c r="I32" s="331"/>
    </row>
    <row r="33" spans="2:9" ht="17.25" customHeight="1" x14ac:dyDescent="0.35">
      <c r="B33" s="316"/>
      <c r="C33" s="317"/>
      <c r="D33" s="317"/>
      <c r="E33" s="318"/>
      <c r="F33" s="324"/>
      <c r="G33" s="325"/>
      <c r="H33" s="330"/>
      <c r="I33" s="331"/>
    </row>
    <row r="34" spans="2:9" ht="17.25" customHeight="1" thickBot="1" x14ac:dyDescent="0.4">
      <c r="B34" s="319"/>
      <c r="C34" s="320"/>
      <c r="D34" s="320"/>
      <c r="E34" s="321"/>
      <c r="F34" s="326"/>
      <c r="G34" s="327"/>
      <c r="H34" s="332"/>
      <c r="I34" s="333"/>
    </row>
    <row r="35" spans="2:9" ht="17.25" customHeight="1" x14ac:dyDescent="0.35">
      <c r="F35" s="300" t="s">
        <v>67</v>
      </c>
      <c r="G35" s="300"/>
    </row>
  </sheetData>
  <sheetProtection algorithmName="SHA-512" hashValue="hFzDNNvYGbjcZOphMgqGJCv/U6Y9k67v9WOZENGo2OZJDw5KbrcyY3vtO35Ipg5ShvhXtOK9KNJbYm0HvYYYjQ==" saltValue="Xm5FSrWmmRyEaae+QgJ5JA==" spinCount="100000" sheet="1" selectLockedCells="1"/>
  <mergeCells count="78">
    <mergeCell ref="AA30:AB30"/>
    <mergeCell ref="AA31:AB31"/>
    <mergeCell ref="AC27:AD27"/>
    <mergeCell ref="AC28:AD28"/>
    <mergeCell ref="AC29:AD29"/>
    <mergeCell ref="AC30:AD30"/>
    <mergeCell ref="AC31:AD31"/>
    <mergeCell ref="AA26:AB26"/>
    <mergeCell ref="AC26:AD26"/>
    <mergeCell ref="AA27:AB27"/>
    <mergeCell ref="AA28:AB28"/>
    <mergeCell ref="AA29:AB29"/>
    <mergeCell ref="W29:Z29"/>
    <mergeCell ref="W30:Z30"/>
    <mergeCell ref="W31:Z31"/>
    <mergeCell ref="W26:Z26"/>
    <mergeCell ref="W27:Z27"/>
    <mergeCell ref="W28:Z28"/>
    <mergeCell ref="AA2:AD3"/>
    <mergeCell ref="T23:AD23"/>
    <mergeCell ref="F23:G23"/>
    <mergeCell ref="H23:I23"/>
    <mergeCell ref="R23:S23"/>
    <mergeCell ref="Y2:Z2"/>
    <mergeCell ref="Y3:Y4"/>
    <mergeCell ref="Z3:Z4"/>
    <mergeCell ref="N3:O3"/>
    <mergeCell ref="P3:Q3"/>
    <mergeCell ref="T3:T4"/>
    <mergeCell ref="U3:U4"/>
    <mergeCell ref="V3:V4"/>
    <mergeCell ref="T2:U2"/>
    <mergeCell ref="V2:X2"/>
    <mergeCell ref="X3:X4"/>
    <mergeCell ref="B2:D2"/>
    <mergeCell ref="H3:I3"/>
    <mergeCell ref="F2:K2"/>
    <mergeCell ref="L2:Q2"/>
    <mergeCell ref="R2:S3"/>
    <mergeCell ref="B3:B4"/>
    <mergeCell ref="C3:C4"/>
    <mergeCell ref="D3:D4"/>
    <mergeCell ref="E3:E4"/>
    <mergeCell ref="L3:M3"/>
    <mergeCell ref="F3:G3"/>
    <mergeCell ref="F35:G35"/>
    <mergeCell ref="F25:G25"/>
    <mergeCell ref="J3:K3"/>
    <mergeCell ref="B22:C22"/>
    <mergeCell ref="W3:W4"/>
    <mergeCell ref="B23:E23"/>
    <mergeCell ref="J23:K23"/>
    <mergeCell ref="L23:M23"/>
    <mergeCell ref="N23:O23"/>
    <mergeCell ref="P23:Q23"/>
    <mergeCell ref="B31:E34"/>
    <mergeCell ref="F31:G34"/>
    <mergeCell ref="H31:I34"/>
    <mergeCell ref="B26:E29"/>
    <mergeCell ref="F26:G29"/>
    <mergeCell ref="H26:I29"/>
    <mergeCell ref="AF7:AH7"/>
    <mergeCell ref="AF8:AH8"/>
    <mergeCell ref="AF9:AH9"/>
    <mergeCell ref="AF10:AH10"/>
    <mergeCell ref="AF11:AH11"/>
    <mergeCell ref="AF12:AH12"/>
    <mergeCell ref="AF13:AH13"/>
    <mergeCell ref="AF14:AH14"/>
    <mergeCell ref="AF15:AH15"/>
    <mergeCell ref="AF16:AH16"/>
    <mergeCell ref="AF22:AH22"/>
    <mergeCell ref="AF23:AH23"/>
    <mergeCell ref="AF17:AH17"/>
    <mergeCell ref="AF18:AH18"/>
    <mergeCell ref="AF19:AH19"/>
    <mergeCell ref="AF20:AH20"/>
    <mergeCell ref="AF21:AH21"/>
  </mergeCells>
  <conditionalFormatting sqref="C5:C8">
    <cfRule type="expression" dxfId="10" priority="17">
      <formula>AND(ISNUMBER(C5), C5 &gt; 90)</formula>
    </cfRule>
  </conditionalFormatting>
  <conditionalFormatting sqref="AC27:AD31">
    <cfRule type="expression" dxfId="9" priority="2">
      <formula>AC27 &lt; AA27</formula>
    </cfRule>
    <cfRule type="expression" dxfId="8" priority="3">
      <formula>AND(AC27 &gt;= AA27, AC27 &lt;= AA27 + 3)</formula>
    </cfRule>
  </conditionalFormatting>
  <conditionalFormatting sqref="AJ8:AJ9">
    <cfRule type="expression" dxfId="7" priority="11">
      <formula>AND(AJ8 &gt;= AI8, AJ8 &lt;= AI8 + 3)</formula>
    </cfRule>
    <cfRule type="expression" dxfId="6" priority="12">
      <formula>AJ8 &lt; AI8</formula>
    </cfRule>
  </conditionalFormatting>
  <conditionalFormatting sqref="AJ11:AJ23">
    <cfRule type="expression" dxfId="5" priority="9">
      <formula>AND(ISNUMBER(AJ11), AJ11 &lt;= 60, AJ11 &gt; 0)</formula>
    </cfRule>
    <cfRule type="expression" dxfId="4" priority="10">
      <formula>AND(ISNUMBER(AJ11), AJ11 &lt;= 0)</formula>
    </cfRule>
  </conditionalFormatting>
  <dataValidations count="1">
    <dataValidation type="list" allowBlank="1" showInputMessage="1" showErrorMessage="1" sqref="F26" xr:uid="{6803235E-7104-464B-94C1-167A30EC3903}">
      <formula1>Registration</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843B0-2FC2-49BF-8C82-C55BC41F3F68}">
  <dimension ref="A1:AG10000"/>
  <sheetViews>
    <sheetView workbookViewId="0">
      <selection activeCell="H4" sqref="H4"/>
    </sheetView>
  </sheetViews>
  <sheetFormatPr defaultRowHeight="14.5" x14ac:dyDescent="0.35"/>
  <cols>
    <col min="1" max="1" width="10.453125" style="54" bestFit="1" customWidth="1"/>
    <col min="2" max="2" width="11.1796875" customWidth="1"/>
    <col min="32" max="32" width="11" style="54" customWidth="1"/>
    <col min="33" max="33" width="9.453125" bestFit="1" customWidth="1"/>
  </cols>
  <sheetData>
    <row r="1" spans="1:33" x14ac:dyDescent="0.35">
      <c r="A1" s="54" cm="1">
        <f t="array" ref="A1:A96">IFERROR(INDEX(LOGBOOK[DATE], _xlfn.SEQUENCE(ROWS(LOGBOOK[DATE]))), "")</f>
        <v>44258</v>
      </c>
      <c r="B1" t="str" cm="1">
        <f t="array" ref="B1:B96">IFERROR(INDEX(LOGBOOK[TYPE], _xlfn.SEQUENCE(ROWS(LOGBOOK[TYPE]))), "")</f>
        <v>PA28</v>
      </c>
      <c r="C1" t="str" cm="1">
        <f t="array" ref="C1:C96">IFERROR(INDEX(LOGBOOK[REG.], _xlfn.SEQUENCE(ROWS(LOGBOOK[REG.]))), "")</f>
        <v>VH-TAE</v>
      </c>
      <c r="D1" t="str" cm="1">
        <f t="array" ref="D1:D96">IFERROR(INDEX(LOGBOOK[PIC], _xlfn.SEQUENCE(ROWS(LOGBOOK[PIC]))), "")</f>
        <v>E.TSIATSIKAS</v>
      </c>
      <c r="E1" t="str" cm="1">
        <f t="array" ref="E1:E96">IFERROR(INDEX(LOGBOOK[OTHER], _xlfn.SEQUENCE(ROWS(LOGBOOK[OTHER]))), "")</f>
        <v>SELF</v>
      </c>
      <c r="F1" t="str" cm="1">
        <f t="array" ref="F1:F96">IFERROR(INDEX(LOGBOOK[ROUTE], _xlfn.SEQUENCE(ROWS(LOGBOOK[ROUTE]))), "")</f>
        <v xml:space="preserve">YMMB-YMMB </v>
      </c>
      <c r="G1" t="str" cm="1">
        <f t="array" ref="G1:G96">IFERROR(INDEX(LOGBOOK[DETAILS], _xlfn.SEQUENCE(ROWS(LOGBOOK[DETAILS]))), "")</f>
        <v>EOC</v>
      </c>
      <c r="H1" cm="1">
        <f t="array" ref="H1:H96">IFERROR(INDEX(LOGBOOK[SEA ICUS DAY], _xlfn.SEQUENCE(ROWS(LOGBOOK[SEA ICUS DAY]))), "")</f>
        <v>0</v>
      </c>
      <c r="I1" cm="1">
        <f t="array" ref="I1:I96">IFERROR(INDEX(LOGBOOK[SEA ICUS NIGHT], _xlfn.SEQUENCE(ROWS(LOGBOOK[SEA ICUS NIGHT]))), "")</f>
        <v>0</v>
      </c>
      <c r="J1" cm="1">
        <f t="array" ref="J1:J96">IFERROR(INDEX(LOGBOOK[SEA DUAL DAY], _xlfn.SEQUENCE(ROWS(LOGBOOK[SEA DUAL DAY]))), "")</f>
        <v>0.9</v>
      </c>
      <c r="K1" cm="1">
        <f t="array" ref="K1:K96">IFERROR(INDEX(LOGBOOK[SEA DUAL NIGHT], _xlfn.SEQUENCE(ROWS(LOGBOOK[SEA DUAL NIGHT]))), "")</f>
        <v>0</v>
      </c>
      <c r="L1" cm="1">
        <f t="array" ref="L1:L96">IFERROR(INDEX(LOGBOOK[SEA COMMAND DAY], _xlfn.SEQUENCE(ROWS(LOGBOOK[SEA COMMAND DAY]))), "")</f>
        <v>0</v>
      </c>
      <c r="M1" cm="1">
        <f t="array" ref="M1:M96">IFERROR(INDEX(LOGBOOK[SEA COMMAND NIGHT], _xlfn.SEQUENCE(ROWS(LOGBOOK[SEA COMMAND NIGHT]))), "")</f>
        <v>0</v>
      </c>
      <c r="N1" cm="1">
        <f t="array" ref="N1:N96">IFERROR(INDEX(LOGBOOK[MEA ICUS DAY], _xlfn.SEQUENCE(ROWS(LOGBOOK[MEA ICUS DAY]))), "")</f>
        <v>0</v>
      </c>
      <c r="O1" cm="1">
        <f t="array" ref="O1:O96">IFERROR(INDEX(LOGBOOK[MEA ICUS NIGHT], _xlfn.SEQUENCE(ROWS(LOGBOOK[MEA ICUS NIGHT]))), "")</f>
        <v>0</v>
      </c>
      <c r="P1" cm="1">
        <f t="array" ref="P1:P96">IFERROR(INDEX(LOGBOOK[MEA DUAL DAY], _xlfn.SEQUENCE(ROWS(LOGBOOK[MEA DUAL DAY]))), "")</f>
        <v>0</v>
      </c>
      <c r="Q1" cm="1">
        <f t="array" ref="Q1:Q96">IFERROR(INDEX(LOGBOOK[MEA DUAL NIGHT], _xlfn.SEQUENCE(ROWS(LOGBOOK[MEA DUAL NIGHT]))), "")</f>
        <v>0</v>
      </c>
      <c r="R1" cm="1">
        <f t="array" ref="R1:R96">IFERROR(INDEX(LOGBOOK[MEA COMMAND DAY], _xlfn.SEQUENCE(ROWS(LOGBOOK[MEA COMMAND DAY]))), "")</f>
        <v>0</v>
      </c>
      <c r="S1" cm="1">
        <f t="array" ref="S1:S96">IFERROR(INDEX(LOGBOOK[MEA COMMAND NIGHT], _xlfn.SEQUENCE(ROWS(LOGBOOK[MEA COMMAND NIGHT]))), "")</f>
        <v>0</v>
      </c>
      <c r="T1" cm="1">
        <f t="array" ref="T1:T96">IFERROR(INDEX(LOGBOOK[COPILOT DAY], _xlfn.SEQUENCE(ROWS(LOGBOOK[COPILOT DAY]))), "")</f>
        <v>0</v>
      </c>
      <c r="U1" cm="1">
        <f t="array" ref="U1:U96">IFERROR(INDEX(LOGBOOK[COPILOT NIGHT], _xlfn.SEQUENCE(ROWS(LOGBOOK[COPILOT NIGHT]))), "")</f>
        <v>0</v>
      </c>
      <c r="V1" cm="1">
        <f t="array" ref="V1:V96">IFERROR(INDEX(LOGBOOK[INSTRUMENT INFLIGHT], _xlfn.SEQUENCE(ROWS(LOGBOOK[INSTRUMENT INFLIGHT]))), "")</f>
        <v>0</v>
      </c>
      <c r="W1" cm="1">
        <f t="array" ref="W1:W96">IFERROR(INDEX(LOGBOOK[INSTRUMENT SIM], _xlfn.SEQUENCE(ROWS(LOGBOOK[INSTRUMENT SIM]))), "")</f>
        <v>0</v>
      </c>
      <c r="X1" cm="1">
        <f t="array" ref="X1:X96">IFERROR(INDEX(LOGBOOK[SPECIALIST INSTRUCTOR 1], _xlfn.SEQUENCE(ROWS(LOGBOOK[SPECIALIST INSTRUCTOR 1]))), "")</f>
        <v>0</v>
      </c>
      <c r="Y1" cm="1">
        <f t="array" ref="Y1:Y96">IFERROR(INDEX(LOGBOOK[SPECIALIST INSTRUCTOR 2], _xlfn.SEQUENCE(ROWS(LOGBOOK[SPECIALIST INSTRUCTOR 2]))), "")</f>
        <v>0</v>
      </c>
      <c r="Z1" cm="1">
        <f t="array" ref="Z1:Z96">IFERROR(INDEX(LOGBOOK[SPECIALIST INSTRUCTOR 3], _xlfn.SEQUENCE(ROWS(LOGBOOK[SPECIALIST INSTRUCTOR 3]))), "")</f>
        <v>0</v>
      </c>
    </row>
    <row r="2" spans="1:33" x14ac:dyDescent="0.35">
      <c r="A2" s="54">
        <v>44262</v>
      </c>
      <c r="B2" s="54" t="str">
        <v>PA28</v>
      </c>
      <c r="C2" t="str">
        <v>VH-TAJ</v>
      </c>
      <c r="D2" t="str">
        <v>E.LINCOLN-PRICE</v>
      </c>
      <c r="E2" t="str">
        <v>SELF</v>
      </c>
      <c r="F2" t="str">
        <v xml:space="preserve">YMMB-YMMB </v>
      </c>
      <c r="G2" t="str">
        <v>S+L</v>
      </c>
      <c r="H2">
        <v>0</v>
      </c>
      <c r="I2">
        <v>0</v>
      </c>
      <c r="J2">
        <v>1</v>
      </c>
      <c r="K2">
        <v>0</v>
      </c>
      <c r="L2">
        <v>0</v>
      </c>
      <c r="M2">
        <v>0</v>
      </c>
      <c r="N2">
        <v>0</v>
      </c>
      <c r="O2">
        <v>0</v>
      </c>
      <c r="P2">
        <v>0</v>
      </c>
      <c r="Q2">
        <v>0</v>
      </c>
      <c r="R2">
        <v>0</v>
      </c>
      <c r="S2">
        <v>0</v>
      </c>
      <c r="T2">
        <v>0</v>
      </c>
      <c r="U2">
        <v>0</v>
      </c>
      <c r="V2">
        <v>0</v>
      </c>
      <c r="W2">
        <v>0</v>
      </c>
      <c r="X2">
        <v>0</v>
      </c>
      <c r="Y2">
        <v>0</v>
      </c>
      <c r="Z2">
        <v>0</v>
      </c>
    </row>
    <row r="3" spans="1:33" x14ac:dyDescent="0.35">
      <c r="A3" s="54">
        <v>44269</v>
      </c>
      <c r="B3" s="54" t="str">
        <v>PA28</v>
      </c>
      <c r="C3" t="str">
        <v>VH-TXU</v>
      </c>
      <c r="D3" t="str">
        <v>E.LINCOLN-PRICE</v>
      </c>
      <c r="E3" t="str">
        <v>SELF</v>
      </c>
      <c r="F3" t="str">
        <v xml:space="preserve">YMMB-YMMB </v>
      </c>
      <c r="G3" t="str">
        <v>C+D</v>
      </c>
      <c r="H3">
        <v>0</v>
      </c>
      <c r="I3">
        <v>0</v>
      </c>
      <c r="J3">
        <v>1</v>
      </c>
      <c r="K3">
        <v>0</v>
      </c>
      <c r="L3">
        <v>0</v>
      </c>
      <c r="M3">
        <v>0</v>
      </c>
      <c r="N3">
        <v>0</v>
      </c>
      <c r="O3">
        <v>0</v>
      </c>
      <c r="P3">
        <v>0</v>
      </c>
      <c r="Q3">
        <v>0</v>
      </c>
      <c r="R3">
        <v>0</v>
      </c>
      <c r="S3">
        <v>0</v>
      </c>
      <c r="T3">
        <v>0</v>
      </c>
      <c r="U3">
        <v>0</v>
      </c>
      <c r="V3">
        <v>0</v>
      </c>
      <c r="W3">
        <v>0</v>
      </c>
      <c r="X3">
        <v>0</v>
      </c>
      <c r="Y3">
        <v>0</v>
      </c>
      <c r="Z3">
        <v>0</v>
      </c>
    </row>
    <row r="4" spans="1:33" x14ac:dyDescent="0.35">
      <c r="A4" s="54">
        <v>44271</v>
      </c>
      <c r="B4" s="54" t="str">
        <v>PA28</v>
      </c>
      <c r="C4" t="str">
        <v>VH-TAU</v>
      </c>
      <c r="D4" t="str">
        <v>E.LINCOLN-PRICE</v>
      </c>
      <c r="E4" t="str">
        <v>SELF</v>
      </c>
      <c r="F4" t="str">
        <v xml:space="preserve">YMMB-YMMB </v>
      </c>
      <c r="G4" t="str">
        <v>MLT</v>
      </c>
      <c r="H4">
        <v>0</v>
      </c>
      <c r="I4">
        <v>0</v>
      </c>
      <c r="J4">
        <v>1</v>
      </c>
      <c r="K4">
        <v>0</v>
      </c>
      <c r="L4">
        <v>0</v>
      </c>
      <c r="M4">
        <v>0</v>
      </c>
      <c r="N4">
        <v>0</v>
      </c>
      <c r="O4">
        <v>0</v>
      </c>
      <c r="P4">
        <v>0</v>
      </c>
      <c r="Q4">
        <v>0</v>
      </c>
      <c r="R4">
        <v>0</v>
      </c>
      <c r="S4">
        <v>0</v>
      </c>
      <c r="T4">
        <v>0</v>
      </c>
      <c r="U4">
        <v>0</v>
      </c>
      <c r="V4">
        <v>0</v>
      </c>
      <c r="W4">
        <v>0</v>
      </c>
      <c r="X4">
        <v>0</v>
      </c>
      <c r="Y4">
        <v>0</v>
      </c>
      <c r="Z4">
        <v>0</v>
      </c>
      <c r="AE4" s="57"/>
      <c r="AF4" s="54" t="s">
        <v>101</v>
      </c>
      <c r="AG4" s="54" t="s">
        <v>101</v>
      </c>
    </row>
    <row r="5" spans="1:33" x14ac:dyDescent="0.35">
      <c r="A5" s="54">
        <v>44283</v>
      </c>
      <c r="B5" s="54" t="str">
        <v>PA28</v>
      </c>
      <c r="C5" t="str">
        <v>VH-TAE</v>
      </c>
      <c r="D5" t="str">
        <v>E.LINCOLN-PRICE</v>
      </c>
      <c r="E5" t="str">
        <v>SELF</v>
      </c>
      <c r="F5" t="str">
        <v xml:space="preserve">YMMB-YMMB </v>
      </c>
      <c r="G5" t="str">
        <v>CDT</v>
      </c>
      <c r="H5">
        <v>0</v>
      </c>
      <c r="I5">
        <v>0</v>
      </c>
      <c r="J5">
        <v>0.9</v>
      </c>
      <c r="K5">
        <v>0</v>
      </c>
      <c r="L5">
        <v>0</v>
      </c>
      <c r="M5">
        <v>0</v>
      </c>
      <c r="N5">
        <v>0</v>
      </c>
      <c r="O5">
        <v>0</v>
      </c>
      <c r="P5">
        <v>0</v>
      </c>
      <c r="Q5">
        <v>0</v>
      </c>
      <c r="R5">
        <v>0</v>
      </c>
      <c r="S5">
        <v>0</v>
      </c>
      <c r="T5">
        <v>0</v>
      </c>
      <c r="U5">
        <v>0</v>
      </c>
      <c r="V5">
        <v>0</v>
      </c>
      <c r="W5">
        <v>0</v>
      </c>
      <c r="X5">
        <v>0</v>
      </c>
      <c r="Y5">
        <v>0</v>
      </c>
      <c r="Z5">
        <v>0</v>
      </c>
      <c r="AF5" s="54" t="s">
        <v>101</v>
      </c>
      <c r="AG5" s="54" t="s">
        <v>101</v>
      </c>
    </row>
    <row r="6" spans="1:33" x14ac:dyDescent="0.35">
      <c r="A6" s="54">
        <v>44285</v>
      </c>
      <c r="B6" s="54" t="str">
        <v>PA28</v>
      </c>
      <c r="C6" t="str">
        <v>VH-TAJ</v>
      </c>
      <c r="D6" t="str">
        <v>E.LINCOLN-PRICE</v>
      </c>
      <c r="E6" t="str">
        <v>SELF</v>
      </c>
      <c r="F6" t="str">
        <v xml:space="preserve">YMMB-YMMB </v>
      </c>
      <c r="G6" t="str">
        <v>STALLS</v>
      </c>
      <c r="H6">
        <v>0</v>
      </c>
      <c r="I6">
        <v>0</v>
      </c>
      <c r="J6">
        <v>1</v>
      </c>
      <c r="K6">
        <v>0</v>
      </c>
      <c r="L6">
        <v>0</v>
      </c>
      <c r="M6">
        <v>0</v>
      </c>
      <c r="N6">
        <v>0</v>
      </c>
      <c r="O6">
        <v>0</v>
      </c>
      <c r="P6">
        <v>0</v>
      </c>
      <c r="Q6">
        <v>0</v>
      </c>
      <c r="R6">
        <v>0</v>
      </c>
      <c r="S6">
        <v>0</v>
      </c>
      <c r="T6">
        <v>0</v>
      </c>
      <c r="U6">
        <v>0</v>
      </c>
      <c r="V6">
        <v>0</v>
      </c>
      <c r="W6">
        <v>0</v>
      </c>
      <c r="X6">
        <v>0</v>
      </c>
      <c r="Y6">
        <v>0</v>
      </c>
      <c r="Z6">
        <v>0</v>
      </c>
      <c r="AF6" s="54" t="s">
        <v>101</v>
      </c>
      <c r="AG6" s="54" t="s">
        <v>101</v>
      </c>
    </row>
    <row r="7" spans="1:33" x14ac:dyDescent="0.35">
      <c r="A7" s="54">
        <v>44289</v>
      </c>
      <c r="B7" s="54" t="str">
        <v>PA28</v>
      </c>
      <c r="C7" t="str">
        <v>VH-TAE</v>
      </c>
      <c r="D7" t="str">
        <v>E.LINCOLN-PRICE</v>
      </c>
      <c r="E7" t="str">
        <v>SELF</v>
      </c>
      <c r="F7" t="str">
        <v xml:space="preserve">YMMB-YMMB </v>
      </c>
      <c r="G7" t="str">
        <v>EFATO</v>
      </c>
      <c r="H7">
        <v>0</v>
      </c>
      <c r="I7">
        <v>0</v>
      </c>
      <c r="J7">
        <v>1.1000000000000001</v>
      </c>
      <c r="K7">
        <v>0</v>
      </c>
      <c r="L7">
        <v>0</v>
      </c>
      <c r="M7">
        <v>0</v>
      </c>
      <c r="N7">
        <v>0</v>
      </c>
      <c r="O7">
        <v>0</v>
      </c>
      <c r="P7">
        <v>0</v>
      </c>
      <c r="Q7">
        <v>0</v>
      </c>
      <c r="R7">
        <v>0</v>
      </c>
      <c r="S7">
        <v>0</v>
      </c>
      <c r="T7">
        <v>0</v>
      </c>
      <c r="U7">
        <v>0</v>
      </c>
      <c r="V7">
        <v>0</v>
      </c>
      <c r="W7">
        <v>0</v>
      </c>
      <c r="X7">
        <v>0</v>
      </c>
      <c r="Y7">
        <v>0</v>
      </c>
      <c r="Z7">
        <v>0</v>
      </c>
      <c r="AF7" s="54" t="s">
        <v>101</v>
      </c>
      <c r="AG7" s="54" t="s">
        <v>101</v>
      </c>
    </row>
    <row r="8" spans="1:33" x14ac:dyDescent="0.35">
      <c r="A8" s="54">
        <v>44292</v>
      </c>
      <c r="B8" s="54" t="str">
        <v>PA28</v>
      </c>
      <c r="C8" t="str">
        <v>VH-TAJ</v>
      </c>
      <c r="D8" t="str">
        <v>E.LINCOLN-PRICE</v>
      </c>
      <c r="E8" t="str">
        <v>SELF</v>
      </c>
      <c r="F8" t="str">
        <v xml:space="preserve">YMMB-YMMB </v>
      </c>
      <c r="G8" t="str">
        <v>CCTS</v>
      </c>
      <c r="H8">
        <v>0</v>
      </c>
      <c r="I8">
        <v>0</v>
      </c>
      <c r="J8">
        <v>1</v>
      </c>
      <c r="K8">
        <v>0</v>
      </c>
      <c r="L8">
        <v>0</v>
      </c>
      <c r="M8">
        <v>0</v>
      </c>
      <c r="N8">
        <v>0</v>
      </c>
      <c r="O8">
        <v>0</v>
      </c>
      <c r="P8">
        <v>0</v>
      </c>
      <c r="Q8">
        <v>0</v>
      </c>
      <c r="R8">
        <v>0</v>
      </c>
      <c r="S8">
        <v>0</v>
      </c>
      <c r="T8">
        <v>0</v>
      </c>
      <c r="U8">
        <v>0</v>
      </c>
      <c r="V8">
        <v>0</v>
      </c>
      <c r="W8">
        <v>0</v>
      </c>
      <c r="X8">
        <v>0</v>
      </c>
      <c r="Y8">
        <v>0</v>
      </c>
      <c r="Z8">
        <v>0</v>
      </c>
      <c r="AF8" s="54" t="s">
        <v>101</v>
      </c>
      <c r="AG8" s="54" t="s">
        <v>101</v>
      </c>
    </row>
    <row r="9" spans="1:33" x14ac:dyDescent="0.35">
      <c r="A9" s="54">
        <v>44294</v>
      </c>
      <c r="B9" s="54" t="str">
        <v>PA28</v>
      </c>
      <c r="C9" t="str">
        <v>VH-TAU</v>
      </c>
      <c r="D9" t="str">
        <v>E.LINCOLN-PRICE</v>
      </c>
      <c r="E9" t="str">
        <v>SELF</v>
      </c>
      <c r="F9" t="str">
        <v xml:space="preserve">YMMB-YMMB </v>
      </c>
      <c r="G9" t="str">
        <v>CCTS</v>
      </c>
      <c r="H9">
        <v>0</v>
      </c>
      <c r="I9">
        <v>0</v>
      </c>
      <c r="J9">
        <v>1.1000000000000001</v>
      </c>
      <c r="K9">
        <v>0</v>
      </c>
      <c r="L9">
        <v>0</v>
      </c>
      <c r="M9">
        <v>0</v>
      </c>
      <c r="N9">
        <v>0</v>
      </c>
      <c r="O9">
        <v>0</v>
      </c>
      <c r="P9">
        <v>0</v>
      </c>
      <c r="Q9">
        <v>0</v>
      </c>
      <c r="R9">
        <v>0</v>
      </c>
      <c r="S9">
        <v>0</v>
      </c>
      <c r="T9">
        <v>0</v>
      </c>
      <c r="U9">
        <v>0</v>
      </c>
      <c r="V9">
        <v>0</v>
      </c>
      <c r="W9">
        <v>0</v>
      </c>
      <c r="X9">
        <v>0</v>
      </c>
      <c r="Y9">
        <v>0</v>
      </c>
      <c r="Z9">
        <v>0</v>
      </c>
      <c r="AF9" s="54" t="s">
        <v>101</v>
      </c>
      <c r="AG9" s="54" t="s">
        <v>101</v>
      </c>
    </row>
    <row r="10" spans="1:33" x14ac:dyDescent="0.35">
      <c r="A10" s="54">
        <v>44299</v>
      </c>
      <c r="B10" s="54" t="str">
        <v>PA28</v>
      </c>
      <c r="C10" t="str">
        <v>VH-TXU</v>
      </c>
      <c r="D10" t="str">
        <v>E.LINCOLN-PRICE</v>
      </c>
      <c r="E10" t="str">
        <v>SELF</v>
      </c>
      <c r="F10" t="str">
        <v xml:space="preserve">YMMB-YMMB </v>
      </c>
      <c r="G10" t="str">
        <v>CCTS</v>
      </c>
      <c r="H10">
        <v>0</v>
      </c>
      <c r="I10">
        <v>0</v>
      </c>
      <c r="J10">
        <v>1</v>
      </c>
      <c r="K10">
        <v>0</v>
      </c>
      <c r="L10">
        <v>0</v>
      </c>
      <c r="M10">
        <v>0</v>
      </c>
      <c r="N10">
        <v>0</v>
      </c>
      <c r="O10">
        <v>0</v>
      </c>
      <c r="P10">
        <v>0</v>
      </c>
      <c r="Q10">
        <v>0</v>
      </c>
      <c r="R10">
        <v>0</v>
      </c>
      <c r="S10">
        <v>0</v>
      </c>
      <c r="T10">
        <v>0</v>
      </c>
      <c r="U10">
        <v>0</v>
      </c>
      <c r="V10">
        <v>0</v>
      </c>
      <c r="W10">
        <v>0</v>
      </c>
      <c r="X10">
        <v>0</v>
      </c>
      <c r="Y10">
        <v>0</v>
      </c>
      <c r="Z10">
        <v>0</v>
      </c>
      <c r="AF10" s="54" t="s">
        <v>101</v>
      </c>
      <c r="AG10" s="54" t="s">
        <v>101</v>
      </c>
    </row>
    <row r="11" spans="1:33" x14ac:dyDescent="0.35">
      <c r="A11" s="54">
        <v>44301</v>
      </c>
      <c r="B11" s="54" t="str">
        <v>PA28</v>
      </c>
      <c r="C11" t="str">
        <v>VH-TAU</v>
      </c>
      <c r="D11" t="str">
        <v>E.LINCOLN-PRICE</v>
      </c>
      <c r="E11" t="str">
        <v>SELF</v>
      </c>
      <c r="F11" t="str">
        <v xml:space="preserve">YMMB-YMMB </v>
      </c>
      <c r="G11" t="str">
        <v>FLAPLESS CCTS</v>
      </c>
      <c r="H11">
        <v>0</v>
      </c>
      <c r="I11">
        <v>0</v>
      </c>
      <c r="J11">
        <v>1</v>
      </c>
      <c r="K11">
        <v>0</v>
      </c>
      <c r="L11">
        <v>0</v>
      </c>
      <c r="M11">
        <v>0</v>
      </c>
      <c r="N11">
        <v>0</v>
      </c>
      <c r="O11">
        <v>0</v>
      </c>
      <c r="P11">
        <v>0</v>
      </c>
      <c r="Q11">
        <v>0</v>
      </c>
      <c r="R11">
        <v>0</v>
      </c>
      <c r="S11">
        <v>0</v>
      </c>
      <c r="T11">
        <v>0</v>
      </c>
      <c r="U11">
        <v>0</v>
      </c>
      <c r="V11">
        <v>0</v>
      </c>
      <c r="W11">
        <v>0</v>
      </c>
      <c r="X11">
        <v>0</v>
      </c>
      <c r="Y11">
        <v>0</v>
      </c>
      <c r="Z11">
        <v>0</v>
      </c>
      <c r="AF11" s="54" t="s">
        <v>101</v>
      </c>
      <c r="AG11" s="54" t="s">
        <v>101</v>
      </c>
    </row>
    <row r="12" spans="1:33" x14ac:dyDescent="0.35">
      <c r="A12" s="54">
        <v>44310</v>
      </c>
      <c r="B12" s="54" t="str">
        <v>PA28</v>
      </c>
      <c r="C12" t="str">
        <v>VH-TAU</v>
      </c>
      <c r="D12" t="str">
        <v>K.HUTCHINSON</v>
      </c>
      <c r="E12" t="str">
        <v>SELF</v>
      </c>
      <c r="F12" t="str">
        <v xml:space="preserve">YMMB-YMMB </v>
      </c>
      <c r="G12" t="str">
        <v>FLAPLESS CCTS/GO AROUND</v>
      </c>
      <c r="H12">
        <v>0</v>
      </c>
      <c r="I12">
        <v>0</v>
      </c>
      <c r="J12">
        <v>1.1000000000000001</v>
      </c>
      <c r="K12">
        <v>0</v>
      </c>
      <c r="L12">
        <v>0</v>
      </c>
      <c r="M12">
        <v>0</v>
      </c>
      <c r="N12">
        <v>0</v>
      </c>
      <c r="O12">
        <v>0</v>
      </c>
      <c r="P12">
        <v>0</v>
      </c>
      <c r="Q12">
        <v>0</v>
      </c>
      <c r="R12">
        <v>0</v>
      </c>
      <c r="S12">
        <v>0</v>
      </c>
      <c r="T12">
        <v>0</v>
      </c>
      <c r="U12">
        <v>0</v>
      </c>
      <c r="V12">
        <v>0</v>
      </c>
      <c r="W12">
        <v>0</v>
      </c>
      <c r="X12">
        <v>0</v>
      </c>
      <c r="Y12">
        <v>0</v>
      </c>
      <c r="Z12">
        <v>0</v>
      </c>
      <c r="AF12" s="54" t="s">
        <v>101</v>
      </c>
      <c r="AG12" s="54" t="s">
        <v>101</v>
      </c>
    </row>
    <row r="13" spans="1:33" x14ac:dyDescent="0.35">
      <c r="A13" s="54">
        <v>44318</v>
      </c>
      <c r="B13" s="54" t="str">
        <v>PA28</v>
      </c>
      <c r="C13" t="str">
        <v>VH-TXU</v>
      </c>
      <c r="D13" t="str">
        <v>E.LINCOLN-PRICE</v>
      </c>
      <c r="E13" t="str">
        <v>SELF</v>
      </c>
      <c r="F13" t="str">
        <v xml:space="preserve">YMMB-YMMB </v>
      </c>
      <c r="G13" t="str">
        <v>GLIDE CCTS</v>
      </c>
      <c r="H13">
        <v>0</v>
      </c>
      <c r="I13">
        <v>0</v>
      </c>
      <c r="J13">
        <v>1.1000000000000001</v>
      </c>
      <c r="K13">
        <v>0</v>
      </c>
      <c r="L13">
        <v>0</v>
      </c>
      <c r="M13">
        <v>0</v>
      </c>
      <c r="N13">
        <v>0</v>
      </c>
      <c r="O13">
        <v>0</v>
      </c>
      <c r="P13">
        <v>0</v>
      </c>
      <c r="Q13">
        <v>0</v>
      </c>
      <c r="R13">
        <v>0</v>
      </c>
      <c r="S13">
        <v>0</v>
      </c>
      <c r="T13">
        <v>0</v>
      </c>
      <c r="U13">
        <v>0</v>
      </c>
      <c r="V13">
        <v>0</v>
      </c>
      <c r="W13">
        <v>0</v>
      </c>
      <c r="X13">
        <v>0</v>
      </c>
      <c r="Y13">
        <v>0</v>
      </c>
      <c r="Z13">
        <v>0</v>
      </c>
    </row>
    <row r="14" spans="1:33" x14ac:dyDescent="0.35">
      <c r="A14" s="54">
        <v>44324</v>
      </c>
      <c r="B14" s="54" t="str">
        <v>PA28</v>
      </c>
      <c r="C14" t="str">
        <v>VH-TXU</v>
      </c>
      <c r="D14" t="str">
        <v>E.LINCOLN-PRICE</v>
      </c>
      <c r="E14" t="str">
        <v>SELF</v>
      </c>
      <c r="F14" t="str">
        <v xml:space="preserve">YMMB-YMMB </v>
      </c>
      <c r="G14" t="str">
        <v>CCTS</v>
      </c>
      <c r="H14">
        <v>0</v>
      </c>
      <c r="I14">
        <v>0</v>
      </c>
      <c r="J14">
        <v>1.1000000000000001</v>
      </c>
      <c r="K14">
        <v>0</v>
      </c>
      <c r="L14">
        <v>0</v>
      </c>
      <c r="M14">
        <v>0</v>
      </c>
      <c r="N14">
        <v>0</v>
      </c>
      <c r="O14">
        <v>0</v>
      </c>
      <c r="P14">
        <v>0</v>
      </c>
      <c r="Q14">
        <v>0</v>
      </c>
      <c r="R14">
        <v>0</v>
      </c>
      <c r="S14">
        <v>0</v>
      </c>
      <c r="T14">
        <v>0</v>
      </c>
      <c r="U14">
        <v>0</v>
      </c>
      <c r="V14">
        <v>0</v>
      </c>
      <c r="W14">
        <v>0</v>
      </c>
      <c r="X14">
        <v>0</v>
      </c>
      <c r="Y14">
        <v>0</v>
      </c>
      <c r="Z14">
        <v>0</v>
      </c>
    </row>
    <row r="15" spans="1:33" x14ac:dyDescent="0.35">
      <c r="A15" s="54">
        <v>44332</v>
      </c>
      <c r="B15" s="54" t="str">
        <v>PA28</v>
      </c>
      <c r="C15" t="str">
        <v>VH-TXU</v>
      </c>
      <c r="D15" t="str">
        <v>C.PATTERSON</v>
      </c>
      <c r="E15" t="str">
        <v>SELF</v>
      </c>
      <c r="F15" t="str">
        <v xml:space="preserve">YMMB-YMMB </v>
      </c>
      <c r="G15" t="str">
        <v>CCTS</v>
      </c>
      <c r="H15">
        <v>0</v>
      </c>
      <c r="I15">
        <v>0</v>
      </c>
      <c r="J15">
        <v>1.1000000000000001</v>
      </c>
      <c r="K15">
        <v>0</v>
      </c>
      <c r="L15">
        <v>0</v>
      </c>
      <c r="M15">
        <v>0</v>
      </c>
      <c r="N15">
        <v>0</v>
      </c>
      <c r="O15">
        <v>0</v>
      </c>
      <c r="P15">
        <v>0</v>
      </c>
      <c r="Q15">
        <v>0</v>
      </c>
      <c r="R15">
        <v>0</v>
      </c>
      <c r="S15">
        <v>0</v>
      </c>
      <c r="T15">
        <v>0</v>
      </c>
      <c r="U15">
        <v>0</v>
      </c>
      <c r="V15">
        <v>0</v>
      </c>
      <c r="W15">
        <v>0</v>
      </c>
      <c r="X15">
        <v>0</v>
      </c>
      <c r="Y15">
        <v>0</v>
      </c>
      <c r="Z15">
        <v>0</v>
      </c>
    </row>
    <row r="16" spans="1:33" x14ac:dyDescent="0.35">
      <c r="A16" s="54">
        <v>44338</v>
      </c>
      <c r="B16" s="54" t="str">
        <v>PA28</v>
      </c>
      <c r="C16" t="str">
        <v>VH-TXU</v>
      </c>
      <c r="D16" t="str">
        <v>K.HUTCHINSON</v>
      </c>
      <c r="E16" t="str">
        <v>SELF</v>
      </c>
      <c r="F16" t="str">
        <v xml:space="preserve">YMMB-YMMB </v>
      </c>
      <c r="G16" t="str">
        <v>CCTS</v>
      </c>
      <c r="H16">
        <v>0</v>
      </c>
      <c r="I16">
        <v>0</v>
      </c>
      <c r="J16">
        <v>1</v>
      </c>
      <c r="K16">
        <v>0</v>
      </c>
      <c r="L16">
        <v>0</v>
      </c>
      <c r="M16">
        <v>0</v>
      </c>
      <c r="N16">
        <v>0</v>
      </c>
      <c r="O16">
        <v>0</v>
      </c>
      <c r="P16">
        <v>0</v>
      </c>
      <c r="Q16">
        <v>0</v>
      </c>
      <c r="R16">
        <v>0</v>
      </c>
      <c r="S16">
        <v>0</v>
      </c>
      <c r="T16">
        <v>0</v>
      </c>
      <c r="U16">
        <v>0</v>
      </c>
      <c r="V16">
        <v>0</v>
      </c>
      <c r="W16">
        <v>0</v>
      </c>
      <c r="X16">
        <v>0</v>
      </c>
      <c r="Y16">
        <v>0</v>
      </c>
      <c r="Z16">
        <v>0</v>
      </c>
    </row>
    <row r="17" spans="1:26" x14ac:dyDescent="0.35">
      <c r="A17" s="54">
        <v>44338</v>
      </c>
      <c r="B17" s="54" t="str">
        <v>PA28</v>
      </c>
      <c r="C17" t="str">
        <v>VH-TXU</v>
      </c>
      <c r="D17" t="str">
        <v>SELF</v>
      </c>
      <c r="E17">
        <v>0</v>
      </c>
      <c r="F17" t="str">
        <v xml:space="preserve">YMMB-YMMB </v>
      </c>
      <c r="G17" t="str">
        <v>FIRST SOLO CCTS</v>
      </c>
      <c r="H17">
        <v>0</v>
      </c>
      <c r="I17">
        <v>0</v>
      </c>
      <c r="J17">
        <v>0</v>
      </c>
      <c r="K17">
        <v>0</v>
      </c>
      <c r="L17">
        <v>0.5</v>
      </c>
      <c r="M17">
        <v>0</v>
      </c>
      <c r="N17">
        <v>0</v>
      </c>
      <c r="O17">
        <v>0</v>
      </c>
      <c r="P17">
        <v>0</v>
      </c>
      <c r="Q17">
        <v>0</v>
      </c>
      <c r="R17">
        <v>0</v>
      </c>
      <c r="S17">
        <v>0</v>
      </c>
      <c r="T17">
        <v>0</v>
      </c>
      <c r="U17">
        <v>0</v>
      </c>
      <c r="V17">
        <v>0</v>
      </c>
      <c r="W17">
        <v>0</v>
      </c>
      <c r="X17">
        <v>0</v>
      </c>
      <c r="Y17">
        <v>0</v>
      </c>
      <c r="Z17">
        <v>0</v>
      </c>
    </row>
    <row r="18" spans="1:26" x14ac:dyDescent="0.35">
      <c r="A18" s="54">
        <v>44339</v>
      </c>
      <c r="B18" s="54" t="str">
        <v>PA28</v>
      </c>
      <c r="C18" t="str">
        <v>VH-TXU</v>
      </c>
      <c r="D18" t="str">
        <v>E.LINCOLN-PRICE</v>
      </c>
      <c r="E18" t="str">
        <v>SELF</v>
      </c>
      <c r="F18" t="str">
        <v xml:space="preserve">YMMB-YMMB </v>
      </c>
      <c r="G18" t="str">
        <v>CCTS</v>
      </c>
      <c r="H18">
        <v>0</v>
      </c>
      <c r="I18">
        <v>0</v>
      </c>
      <c r="J18">
        <v>1</v>
      </c>
      <c r="K18">
        <v>0</v>
      </c>
      <c r="L18">
        <v>0</v>
      </c>
      <c r="M18">
        <v>0</v>
      </c>
      <c r="N18">
        <v>0</v>
      </c>
      <c r="O18">
        <v>0</v>
      </c>
      <c r="P18">
        <v>0</v>
      </c>
      <c r="Q18">
        <v>0</v>
      </c>
      <c r="R18">
        <v>0</v>
      </c>
      <c r="S18">
        <v>0</v>
      </c>
      <c r="T18">
        <v>0</v>
      </c>
      <c r="U18">
        <v>0</v>
      </c>
      <c r="V18">
        <v>0</v>
      </c>
      <c r="W18">
        <v>0</v>
      </c>
      <c r="X18">
        <v>0</v>
      </c>
      <c r="Y18">
        <v>0</v>
      </c>
      <c r="Z18">
        <v>0</v>
      </c>
    </row>
    <row r="19" spans="1:26" x14ac:dyDescent="0.35">
      <c r="A19" s="54">
        <v>44361</v>
      </c>
      <c r="B19" s="54" t="str">
        <v>PA28</v>
      </c>
      <c r="C19" t="str">
        <v>VH-TXU</v>
      </c>
      <c r="D19" t="str">
        <v>K.HUTCHINSON</v>
      </c>
      <c r="E19" t="str">
        <v>SELF</v>
      </c>
      <c r="F19" t="str">
        <v xml:space="preserve">YMMB-YMMB </v>
      </c>
      <c r="G19" t="str">
        <v>CCTS</v>
      </c>
      <c r="H19">
        <v>0</v>
      </c>
      <c r="I19">
        <v>0</v>
      </c>
      <c r="J19">
        <v>0.7</v>
      </c>
      <c r="K19">
        <v>0</v>
      </c>
      <c r="L19">
        <v>0</v>
      </c>
      <c r="M19">
        <v>0</v>
      </c>
      <c r="N19">
        <v>0</v>
      </c>
      <c r="O19">
        <v>0</v>
      </c>
      <c r="P19">
        <v>0</v>
      </c>
      <c r="Q19">
        <v>0</v>
      </c>
      <c r="R19">
        <v>0</v>
      </c>
      <c r="S19">
        <v>0</v>
      </c>
      <c r="T19">
        <v>0</v>
      </c>
      <c r="U19">
        <v>0</v>
      </c>
      <c r="V19">
        <v>0</v>
      </c>
      <c r="W19">
        <v>0</v>
      </c>
      <c r="X19">
        <v>0</v>
      </c>
      <c r="Y19">
        <v>0</v>
      </c>
      <c r="Z19">
        <v>0</v>
      </c>
    </row>
    <row r="20" spans="1:26" x14ac:dyDescent="0.35">
      <c r="A20" s="54">
        <v>44361</v>
      </c>
      <c r="B20" s="54" t="str">
        <v>PA28</v>
      </c>
      <c r="C20" t="str">
        <v>VH-TXU</v>
      </c>
      <c r="D20" t="str">
        <v>SELF</v>
      </c>
      <c r="E20">
        <v>0</v>
      </c>
      <c r="F20" t="str">
        <v xml:space="preserve">YMMB-YMMB </v>
      </c>
      <c r="G20" t="str">
        <v>2ND SOLO CCTS</v>
      </c>
      <c r="H20">
        <v>0</v>
      </c>
      <c r="I20">
        <v>0</v>
      </c>
      <c r="J20">
        <v>0</v>
      </c>
      <c r="K20">
        <v>0</v>
      </c>
      <c r="L20">
        <v>0.8</v>
      </c>
      <c r="M20">
        <v>0</v>
      </c>
      <c r="N20">
        <v>0</v>
      </c>
      <c r="O20">
        <v>0</v>
      </c>
      <c r="P20">
        <v>0</v>
      </c>
      <c r="Q20">
        <v>0</v>
      </c>
      <c r="R20">
        <v>0</v>
      </c>
      <c r="S20">
        <v>0</v>
      </c>
      <c r="T20">
        <v>0</v>
      </c>
      <c r="U20">
        <v>0</v>
      </c>
      <c r="V20">
        <v>0</v>
      </c>
      <c r="W20">
        <v>0</v>
      </c>
      <c r="X20">
        <v>0</v>
      </c>
      <c r="Y20">
        <v>0</v>
      </c>
      <c r="Z20">
        <v>0</v>
      </c>
    </row>
    <row r="21" spans="1:26" x14ac:dyDescent="0.35">
      <c r="A21" s="54">
        <v>44366</v>
      </c>
      <c r="B21" s="54" t="str">
        <v>PA28</v>
      </c>
      <c r="C21" t="str">
        <v>VH-TYD</v>
      </c>
      <c r="D21" t="str">
        <v>E.LINCOLN-PRICE</v>
      </c>
      <c r="E21" t="str">
        <v>SELF</v>
      </c>
      <c r="F21" t="str">
        <v xml:space="preserve">YMMB-YMMB </v>
      </c>
      <c r="G21" t="str">
        <v>DEP+APR</v>
      </c>
      <c r="H21">
        <v>0</v>
      </c>
      <c r="I21">
        <v>0</v>
      </c>
      <c r="J21">
        <v>1</v>
      </c>
      <c r="K21">
        <v>0</v>
      </c>
      <c r="L21">
        <v>0</v>
      </c>
      <c r="M21">
        <v>0</v>
      </c>
      <c r="N21">
        <v>0</v>
      </c>
      <c r="O21">
        <v>0</v>
      </c>
      <c r="P21">
        <v>0</v>
      </c>
      <c r="Q21">
        <v>0</v>
      </c>
      <c r="R21">
        <v>0</v>
      </c>
      <c r="S21">
        <v>0</v>
      </c>
      <c r="T21">
        <v>0</v>
      </c>
      <c r="U21">
        <v>0</v>
      </c>
      <c r="V21">
        <v>0</v>
      </c>
      <c r="W21">
        <v>0</v>
      </c>
      <c r="X21">
        <v>0</v>
      </c>
      <c r="Y21">
        <v>0</v>
      </c>
      <c r="Z21">
        <v>0</v>
      </c>
    </row>
    <row r="22" spans="1:26" x14ac:dyDescent="0.35">
      <c r="A22" s="54">
        <v>44367</v>
      </c>
      <c r="B22" s="54" t="str">
        <v>PA28</v>
      </c>
      <c r="C22" t="str">
        <v>VH-TXU</v>
      </c>
      <c r="D22" t="str">
        <v>SELF</v>
      </c>
      <c r="E22">
        <v>0</v>
      </c>
      <c r="F22" t="str">
        <v xml:space="preserve">YMMB-YMMB </v>
      </c>
      <c r="G22" t="str">
        <v>CCTS</v>
      </c>
      <c r="H22">
        <v>0</v>
      </c>
      <c r="I22">
        <v>0</v>
      </c>
      <c r="J22">
        <v>0</v>
      </c>
      <c r="K22">
        <v>0</v>
      </c>
      <c r="L22">
        <v>1.1000000000000001</v>
      </c>
      <c r="M22">
        <v>0</v>
      </c>
      <c r="N22">
        <v>0</v>
      </c>
      <c r="O22">
        <v>0</v>
      </c>
      <c r="P22">
        <v>0</v>
      </c>
      <c r="Q22">
        <v>0</v>
      </c>
      <c r="R22">
        <v>0</v>
      </c>
      <c r="S22">
        <v>0</v>
      </c>
      <c r="T22">
        <v>0</v>
      </c>
      <c r="U22">
        <v>0</v>
      </c>
      <c r="V22">
        <v>0</v>
      </c>
      <c r="W22">
        <v>0</v>
      </c>
      <c r="X22">
        <v>0</v>
      </c>
      <c r="Y22">
        <v>0</v>
      </c>
      <c r="Z22">
        <v>0</v>
      </c>
    </row>
    <row r="23" spans="1:26" x14ac:dyDescent="0.35">
      <c r="A23" s="54">
        <v>44367</v>
      </c>
      <c r="B23" s="54" t="str">
        <v>PA28</v>
      </c>
      <c r="C23" t="str">
        <v>VH-TYD</v>
      </c>
      <c r="D23" t="str">
        <v>E.LINCOLN-PRICE</v>
      </c>
      <c r="E23" t="str">
        <v>SELF</v>
      </c>
      <c r="F23" t="str">
        <v xml:space="preserve">YMMB-YMMB </v>
      </c>
      <c r="G23" t="str">
        <v>SLT</v>
      </c>
      <c r="H23">
        <v>0</v>
      </c>
      <c r="I23">
        <v>0</v>
      </c>
      <c r="J23">
        <v>1</v>
      </c>
      <c r="K23">
        <v>0</v>
      </c>
      <c r="L23">
        <v>0</v>
      </c>
      <c r="M23">
        <v>0</v>
      </c>
      <c r="N23">
        <v>0</v>
      </c>
      <c r="O23">
        <v>0</v>
      </c>
      <c r="P23">
        <v>0</v>
      </c>
      <c r="Q23">
        <v>0</v>
      </c>
      <c r="R23">
        <v>0</v>
      </c>
      <c r="S23">
        <v>0</v>
      </c>
      <c r="T23">
        <v>0</v>
      </c>
      <c r="U23">
        <v>0</v>
      </c>
      <c r="V23">
        <v>0</v>
      </c>
      <c r="W23">
        <v>0</v>
      </c>
      <c r="X23">
        <v>0</v>
      </c>
      <c r="Y23">
        <v>0</v>
      </c>
      <c r="Z23">
        <v>0</v>
      </c>
    </row>
    <row r="24" spans="1:26" x14ac:dyDescent="0.35">
      <c r="A24" s="54">
        <v>44373</v>
      </c>
      <c r="B24" s="54" t="str">
        <v>PA28</v>
      </c>
      <c r="C24" t="str">
        <v>VH-TAJ</v>
      </c>
      <c r="D24" t="str">
        <v>E.LINCOLN-PRICE</v>
      </c>
      <c r="E24" t="str">
        <v>SELF</v>
      </c>
      <c r="F24" t="str">
        <v xml:space="preserve">YMMB-YMMB </v>
      </c>
      <c r="G24" t="str">
        <v>SIDE SLIP</v>
      </c>
      <c r="H24">
        <v>0</v>
      </c>
      <c r="I24">
        <v>0</v>
      </c>
      <c r="J24">
        <v>1</v>
      </c>
      <c r="K24">
        <v>0</v>
      </c>
      <c r="L24">
        <v>0</v>
      </c>
      <c r="M24">
        <v>0</v>
      </c>
      <c r="N24">
        <v>0</v>
      </c>
      <c r="O24">
        <v>0</v>
      </c>
      <c r="P24">
        <v>0</v>
      </c>
      <c r="Q24">
        <v>0</v>
      </c>
      <c r="R24">
        <v>0</v>
      </c>
      <c r="S24">
        <v>0</v>
      </c>
      <c r="T24">
        <v>0</v>
      </c>
      <c r="U24">
        <v>0</v>
      </c>
      <c r="V24">
        <v>0</v>
      </c>
      <c r="W24">
        <v>0</v>
      </c>
      <c r="X24">
        <v>0</v>
      </c>
      <c r="Y24">
        <v>0</v>
      </c>
      <c r="Z24">
        <v>0</v>
      </c>
    </row>
    <row r="25" spans="1:26" x14ac:dyDescent="0.35">
      <c r="A25" s="54">
        <v>44376</v>
      </c>
      <c r="B25" s="54" t="str">
        <v>PA28</v>
      </c>
      <c r="C25" t="str">
        <v>VH-TXU</v>
      </c>
      <c r="D25" t="str">
        <v>E.LINCOLN-PRICE</v>
      </c>
      <c r="E25" t="str">
        <v>SELF</v>
      </c>
      <c r="F25" t="str">
        <v xml:space="preserve">YMMB-YMMB </v>
      </c>
      <c r="G25" t="str">
        <v>PFL</v>
      </c>
      <c r="H25">
        <v>0</v>
      </c>
      <c r="I25">
        <v>0</v>
      </c>
      <c r="J25">
        <v>1</v>
      </c>
      <c r="K25">
        <v>0</v>
      </c>
      <c r="L25">
        <v>0</v>
      </c>
      <c r="M25">
        <v>0</v>
      </c>
      <c r="N25">
        <v>0</v>
      </c>
      <c r="O25">
        <v>0</v>
      </c>
      <c r="P25">
        <v>0</v>
      </c>
      <c r="Q25">
        <v>0</v>
      </c>
      <c r="R25">
        <v>0</v>
      </c>
      <c r="S25">
        <v>0</v>
      </c>
      <c r="T25">
        <v>0</v>
      </c>
      <c r="U25">
        <v>0</v>
      </c>
      <c r="V25">
        <v>0</v>
      </c>
      <c r="W25">
        <v>0</v>
      </c>
      <c r="X25">
        <v>0</v>
      </c>
      <c r="Y25">
        <v>0</v>
      </c>
      <c r="Z25">
        <v>0</v>
      </c>
    </row>
    <row r="26" spans="1:26" x14ac:dyDescent="0.35">
      <c r="A26" s="54">
        <v>44378</v>
      </c>
      <c r="B26" s="54" t="str">
        <v>PA28</v>
      </c>
      <c r="C26" t="str">
        <v>VH-TAJ</v>
      </c>
      <c r="D26" t="str">
        <v>E.LINCOLN-PRICE</v>
      </c>
      <c r="E26" t="str">
        <v>SELF</v>
      </c>
      <c r="F26" t="str">
        <v xml:space="preserve">YMMB-YMMB </v>
      </c>
      <c r="G26" t="str">
        <v>ABMORMAL OPPS</v>
      </c>
      <c r="H26">
        <v>0</v>
      </c>
      <c r="I26">
        <v>0</v>
      </c>
      <c r="J26">
        <v>1</v>
      </c>
      <c r="K26">
        <v>0</v>
      </c>
      <c r="L26">
        <v>0</v>
      </c>
      <c r="M26">
        <v>0</v>
      </c>
      <c r="N26">
        <v>0</v>
      </c>
      <c r="O26">
        <v>0</v>
      </c>
      <c r="P26">
        <v>0</v>
      </c>
      <c r="Q26">
        <v>0</v>
      </c>
      <c r="R26">
        <v>0</v>
      </c>
      <c r="S26">
        <v>0</v>
      </c>
      <c r="T26">
        <v>0</v>
      </c>
      <c r="U26">
        <v>0</v>
      </c>
      <c r="V26">
        <v>0</v>
      </c>
      <c r="W26">
        <v>0</v>
      </c>
      <c r="X26">
        <v>0</v>
      </c>
      <c r="Y26">
        <v>0</v>
      </c>
      <c r="Z26">
        <v>0</v>
      </c>
    </row>
    <row r="27" spans="1:26" x14ac:dyDescent="0.35">
      <c r="A27" s="54">
        <v>44384</v>
      </c>
      <c r="B27" s="54" t="str">
        <v>PA28</v>
      </c>
      <c r="C27" t="str">
        <v>VH-TAE</v>
      </c>
      <c r="D27" t="str">
        <v>E.LINCOLN-PRICE</v>
      </c>
      <c r="E27" t="str">
        <v>SELF</v>
      </c>
      <c r="F27" t="str">
        <v xml:space="preserve">YMMB-YMMB </v>
      </c>
      <c r="G27" t="str">
        <v>TA CONSOLIDATION</v>
      </c>
      <c r="H27">
        <v>0</v>
      </c>
      <c r="I27">
        <v>0</v>
      </c>
      <c r="J27">
        <v>1.2</v>
      </c>
      <c r="K27">
        <v>0</v>
      </c>
      <c r="L27">
        <v>0</v>
      </c>
      <c r="M27">
        <v>0</v>
      </c>
      <c r="N27">
        <v>0</v>
      </c>
      <c r="O27">
        <v>0</v>
      </c>
      <c r="P27">
        <v>0</v>
      </c>
      <c r="Q27">
        <v>0</v>
      </c>
      <c r="R27">
        <v>0</v>
      </c>
      <c r="S27">
        <v>0</v>
      </c>
      <c r="T27">
        <v>0</v>
      </c>
      <c r="U27">
        <v>0</v>
      </c>
      <c r="V27">
        <v>0</v>
      </c>
      <c r="W27">
        <v>0</v>
      </c>
      <c r="X27">
        <v>0</v>
      </c>
      <c r="Y27">
        <v>0</v>
      </c>
      <c r="Z27">
        <v>0</v>
      </c>
    </row>
    <row r="28" spans="1:26" x14ac:dyDescent="0.35">
      <c r="A28" s="54">
        <v>44409</v>
      </c>
      <c r="B28" s="54" t="str">
        <v>PA28</v>
      </c>
      <c r="C28" t="str">
        <v>VH-TYD</v>
      </c>
      <c r="D28" t="str">
        <v>E.LINCOLN-PRICE</v>
      </c>
      <c r="E28" t="str">
        <v>SELF</v>
      </c>
      <c r="F28" t="str">
        <v xml:space="preserve">YMMB-YMMB </v>
      </c>
      <c r="G28" t="str">
        <v>TA CONSOLIDATION</v>
      </c>
      <c r="H28">
        <v>0</v>
      </c>
      <c r="I28">
        <v>0</v>
      </c>
      <c r="J28">
        <v>1.3</v>
      </c>
      <c r="K28">
        <v>0</v>
      </c>
      <c r="L28">
        <v>0</v>
      </c>
      <c r="M28">
        <v>0</v>
      </c>
      <c r="N28">
        <v>0</v>
      </c>
      <c r="O28">
        <v>0</v>
      </c>
      <c r="P28">
        <v>0</v>
      </c>
      <c r="Q28">
        <v>0</v>
      </c>
      <c r="R28">
        <v>0</v>
      </c>
      <c r="S28">
        <v>0</v>
      </c>
      <c r="T28">
        <v>0</v>
      </c>
      <c r="U28">
        <v>0</v>
      </c>
      <c r="V28">
        <v>0</v>
      </c>
      <c r="W28">
        <v>0</v>
      </c>
      <c r="X28">
        <v>0</v>
      </c>
      <c r="Y28">
        <v>0</v>
      </c>
      <c r="Z28">
        <v>0</v>
      </c>
    </row>
    <row r="29" spans="1:26" x14ac:dyDescent="0.35">
      <c r="A29" s="54">
        <v>44436</v>
      </c>
      <c r="B29" s="54" t="str">
        <v>PA28</v>
      </c>
      <c r="C29" t="str">
        <v>VH-TAU</v>
      </c>
      <c r="D29" t="str">
        <v>E.TSIATSIKAS</v>
      </c>
      <c r="E29" t="str">
        <v>SELF</v>
      </c>
      <c r="F29" t="str">
        <v xml:space="preserve">YMMB-YMMB </v>
      </c>
      <c r="G29" t="str">
        <v>TA CONSOLIDATION</v>
      </c>
      <c r="H29">
        <v>0</v>
      </c>
      <c r="I29">
        <v>0</v>
      </c>
      <c r="J29">
        <v>1.1000000000000001</v>
      </c>
      <c r="K29">
        <v>0</v>
      </c>
      <c r="L29">
        <v>0</v>
      </c>
      <c r="M29">
        <v>0</v>
      </c>
      <c r="N29">
        <v>0</v>
      </c>
      <c r="O29">
        <v>0</v>
      </c>
      <c r="P29">
        <v>0</v>
      </c>
      <c r="Q29">
        <v>0</v>
      </c>
      <c r="R29">
        <v>0</v>
      </c>
      <c r="S29">
        <v>0</v>
      </c>
      <c r="T29">
        <v>0</v>
      </c>
      <c r="U29">
        <v>0</v>
      </c>
      <c r="V29">
        <v>0</v>
      </c>
      <c r="W29">
        <v>0</v>
      </c>
      <c r="X29">
        <v>0</v>
      </c>
      <c r="Y29">
        <v>0</v>
      </c>
      <c r="Z29">
        <v>0</v>
      </c>
    </row>
    <row r="30" spans="1:26" x14ac:dyDescent="0.35">
      <c r="A30" s="54">
        <v>44437</v>
      </c>
      <c r="B30" s="54" t="str">
        <v>PA28</v>
      </c>
      <c r="C30" t="str">
        <v>VH-TYD</v>
      </c>
      <c r="D30" t="str">
        <v>K.HUTCHINSON</v>
      </c>
      <c r="E30" t="str">
        <v>SELF</v>
      </c>
      <c r="F30" t="str">
        <v xml:space="preserve">YMMB-YMMB </v>
      </c>
      <c r="G30" t="str">
        <v>TA SOLO CHECK</v>
      </c>
      <c r="H30">
        <v>0</v>
      </c>
      <c r="I30">
        <v>0</v>
      </c>
      <c r="J30">
        <v>1.1000000000000001</v>
      </c>
      <c r="K30">
        <v>0</v>
      </c>
      <c r="L30">
        <v>0</v>
      </c>
      <c r="M30">
        <v>0</v>
      </c>
      <c r="N30">
        <v>0</v>
      </c>
      <c r="O30">
        <v>0</v>
      </c>
      <c r="P30">
        <v>0</v>
      </c>
      <c r="Q30">
        <v>0</v>
      </c>
      <c r="R30">
        <v>0</v>
      </c>
      <c r="S30">
        <v>0</v>
      </c>
      <c r="T30">
        <v>0</v>
      </c>
      <c r="U30">
        <v>0</v>
      </c>
      <c r="V30">
        <v>0</v>
      </c>
      <c r="W30">
        <v>0</v>
      </c>
      <c r="X30">
        <v>0</v>
      </c>
      <c r="Y30">
        <v>0</v>
      </c>
      <c r="Z30">
        <v>0</v>
      </c>
    </row>
    <row r="31" spans="1:26" x14ac:dyDescent="0.35">
      <c r="A31" s="54">
        <v>44437</v>
      </c>
      <c r="B31" s="54" t="str">
        <v>PA28</v>
      </c>
      <c r="C31" t="str">
        <v>VH-TYD</v>
      </c>
      <c r="D31" t="str">
        <v>SELF</v>
      </c>
      <c r="E31">
        <v>0</v>
      </c>
      <c r="F31" t="str">
        <v xml:space="preserve">YMMB-YMMB </v>
      </c>
      <c r="G31" t="str">
        <v>TA FIRST SOLO</v>
      </c>
      <c r="H31">
        <v>0</v>
      </c>
      <c r="I31">
        <v>0</v>
      </c>
      <c r="J31">
        <v>0</v>
      </c>
      <c r="K31">
        <v>0</v>
      </c>
      <c r="L31">
        <v>0.9</v>
      </c>
      <c r="M31">
        <v>0</v>
      </c>
      <c r="N31">
        <v>0</v>
      </c>
      <c r="O31">
        <v>0</v>
      </c>
      <c r="P31">
        <v>0</v>
      </c>
      <c r="Q31">
        <v>0</v>
      </c>
      <c r="R31">
        <v>0</v>
      </c>
      <c r="S31">
        <v>0</v>
      </c>
      <c r="T31">
        <v>0</v>
      </c>
      <c r="U31">
        <v>0</v>
      </c>
      <c r="V31">
        <v>0</v>
      </c>
      <c r="W31">
        <v>0</v>
      </c>
      <c r="X31">
        <v>0</v>
      </c>
      <c r="Y31">
        <v>0</v>
      </c>
      <c r="Z31">
        <v>0</v>
      </c>
    </row>
    <row r="32" spans="1:26" x14ac:dyDescent="0.35">
      <c r="A32" s="54">
        <v>44443</v>
      </c>
      <c r="B32" s="54" t="str">
        <v>PA28</v>
      </c>
      <c r="C32" t="str">
        <v>VH-TYD</v>
      </c>
      <c r="D32" t="str">
        <v>E.SEVIM</v>
      </c>
      <c r="E32" t="str">
        <v>SELF</v>
      </c>
      <c r="F32" t="str">
        <v xml:space="preserve">YMMB-YMMB </v>
      </c>
      <c r="G32" t="str">
        <v>SHORT FIELD CCTS</v>
      </c>
      <c r="H32">
        <v>0</v>
      </c>
      <c r="I32">
        <v>0</v>
      </c>
      <c r="J32">
        <v>1</v>
      </c>
      <c r="K32">
        <v>0</v>
      </c>
      <c r="L32">
        <v>0</v>
      </c>
      <c r="M32">
        <v>0</v>
      </c>
      <c r="N32">
        <v>0</v>
      </c>
      <c r="O32">
        <v>0</v>
      </c>
      <c r="P32">
        <v>0</v>
      </c>
      <c r="Q32">
        <v>0</v>
      </c>
      <c r="R32">
        <v>0</v>
      </c>
      <c r="S32">
        <v>0</v>
      </c>
      <c r="T32">
        <v>0</v>
      </c>
      <c r="U32">
        <v>0</v>
      </c>
      <c r="V32">
        <v>0</v>
      </c>
      <c r="W32">
        <v>0</v>
      </c>
      <c r="X32">
        <v>0</v>
      </c>
      <c r="Y32">
        <v>0</v>
      </c>
      <c r="Z32">
        <v>0</v>
      </c>
    </row>
    <row r="33" spans="1:26" x14ac:dyDescent="0.35">
      <c r="A33" s="54">
        <v>44444</v>
      </c>
      <c r="B33" s="54" t="str">
        <v>PA28</v>
      </c>
      <c r="C33" t="str">
        <v>VH-TAE</v>
      </c>
      <c r="D33" t="str">
        <v>J.DRINKALL</v>
      </c>
      <c r="E33" t="str">
        <v>SELF</v>
      </c>
      <c r="F33" t="str">
        <v xml:space="preserve">YMMB-YMMB </v>
      </c>
      <c r="G33" t="str">
        <v>BIF</v>
      </c>
      <c r="H33">
        <v>0</v>
      </c>
      <c r="I33">
        <v>0</v>
      </c>
      <c r="J33">
        <v>1</v>
      </c>
      <c r="K33">
        <v>0</v>
      </c>
      <c r="L33">
        <v>0</v>
      </c>
      <c r="M33">
        <v>0</v>
      </c>
      <c r="N33">
        <v>0</v>
      </c>
      <c r="O33">
        <v>0</v>
      </c>
      <c r="P33">
        <v>0</v>
      </c>
      <c r="Q33">
        <v>0</v>
      </c>
      <c r="R33">
        <v>0</v>
      </c>
      <c r="S33">
        <v>0</v>
      </c>
      <c r="T33">
        <v>0</v>
      </c>
      <c r="U33">
        <v>0</v>
      </c>
      <c r="V33">
        <v>0.5</v>
      </c>
      <c r="W33">
        <v>0</v>
      </c>
      <c r="X33">
        <v>0</v>
      </c>
      <c r="Y33">
        <v>0</v>
      </c>
      <c r="Z33">
        <v>0</v>
      </c>
    </row>
    <row r="34" spans="1:26" x14ac:dyDescent="0.35">
      <c r="A34" s="54">
        <v>44447</v>
      </c>
      <c r="B34" s="54" t="str">
        <v>PA28</v>
      </c>
      <c r="C34" t="str">
        <v>VH-TXU</v>
      </c>
      <c r="D34" t="str">
        <v>K.HUTCHINSON</v>
      </c>
      <c r="E34" t="str">
        <v>SELF</v>
      </c>
      <c r="F34" t="str">
        <v xml:space="preserve">YMMB-YMMB </v>
      </c>
      <c r="G34" t="str">
        <v>TA CONSOLIDATION</v>
      </c>
      <c r="H34">
        <v>0</v>
      </c>
      <c r="I34">
        <v>0</v>
      </c>
      <c r="J34">
        <v>0.9</v>
      </c>
      <c r="K34">
        <v>0</v>
      </c>
      <c r="L34">
        <v>0</v>
      </c>
      <c r="M34">
        <v>0</v>
      </c>
      <c r="N34">
        <v>0</v>
      </c>
      <c r="O34">
        <v>0</v>
      </c>
      <c r="P34">
        <v>0</v>
      </c>
      <c r="Q34">
        <v>0</v>
      </c>
      <c r="R34">
        <v>0</v>
      </c>
      <c r="S34">
        <v>0</v>
      </c>
      <c r="T34">
        <v>0</v>
      </c>
      <c r="U34">
        <v>0</v>
      </c>
      <c r="V34">
        <v>0</v>
      </c>
      <c r="W34">
        <v>0</v>
      </c>
      <c r="X34">
        <v>0</v>
      </c>
      <c r="Y34">
        <v>0</v>
      </c>
      <c r="Z34">
        <v>0</v>
      </c>
    </row>
    <row r="35" spans="1:26" x14ac:dyDescent="0.35">
      <c r="A35" s="54">
        <v>44447</v>
      </c>
      <c r="B35" s="54" t="str">
        <v>PA28</v>
      </c>
      <c r="C35" t="str">
        <v>VH-TXU</v>
      </c>
      <c r="D35" t="str">
        <v>SELF</v>
      </c>
      <c r="E35">
        <v>0</v>
      </c>
      <c r="F35" t="str">
        <v xml:space="preserve">YMMB-YMMB </v>
      </c>
      <c r="G35" t="str">
        <v>TA SOLO</v>
      </c>
      <c r="H35">
        <v>0</v>
      </c>
      <c r="I35">
        <v>0</v>
      </c>
      <c r="J35">
        <v>0</v>
      </c>
      <c r="K35">
        <v>0</v>
      </c>
      <c r="L35">
        <v>1.1000000000000001</v>
      </c>
      <c r="M35">
        <v>0</v>
      </c>
      <c r="N35">
        <v>0</v>
      </c>
      <c r="O35">
        <v>0</v>
      </c>
      <c r="P35">
        <v>0</v>
      </c>
      <c r="Q35">
        <v>0</v>
      </c>
      <c r="R35">
        <v>0</v>
      </c>
      <c r="S35">
        <v>0</v>
      </c>
      <c r="T35">
        <v>0</v>
      </c>
      <c r="U35">
        <v>0</v>
      </c>
      <c r="V35">
        <v>0</v>
      </c>
      <c r="W35">
        <v>0</v>
      </c>
      <c r="X35">
        <v>0</v>
      </c>
      <c r="Y35">
        <v>0</v>
      </c>
      <c r="Z35">
        <v>0</v>
      </c>
    </row>
    <row r="36" spans="1:26" x14ac:dyDescent="0.35">
      <c r="A36" s="54">
        <v>44450</v>
      </c>
      <c r="B36" s="54" t="str">
        <v>PA28</v>
      </c>
      <c r="C36" t="str">
        <v>VH-TXU</v>
      </c>
      <c r="D36" t="str">
        <v>J.JOHNSON</v>
      </c>
      <c r="E36">
        <v>0</v>
      </c>
      <c r="F36" t="str">
        <v xml:space="preserve">YMMB-YMMB </v>
      </c>
      <c r="G36" t="str">
        <v>PREC SEARCH</v>
      </c>
      <c r="H36">
        <v>0</v>
      </c>
      <c r="I36">
        <v>0</v>
      </c>
      <c r="J36">
        <v>1.2</v>
      </c>
      <c r="K36">
        <v>0</v>
      </c>
      <c r="L36">
        <v>0</v>
      </c>
      <c r="M36">
        <v>0</v>
      </c>
      <c r="N36">
        <v>0</v>
      </c>
      <c r="O36">
        <v>0</v>
      </c>
      <c r="P36">
        <v>0</v>
      </c>
      <c r="Q36">
        <v>0</v>
      </c>
      <c r="R36">
        <v>0</v>
      </c>
      <c r="S36">
        <v>0</v>
      </c>
      <c r="T36">
        <v>0</v>
      </c>
      <c r="U36">
        <v>0</v>
      </c>
      <c r="V36">
        <v>0</v>
      </c>
      <c r="W36">
        <v>0</v>
      </c>
      <c r="X36">
        <v>0</v>
      </c>
      <c r="Y36">
        <v>0</v>
      </c>
      <c r="Z36">
        <v>0</v>
      </c>
    </row>
    <row r="37" spans="1:26" x14ac:dyDescent="0.35">
      <c r="A37" s="54">
        <v>44465</v>
      </c>
      <c r="B37" s="54" t="str">
        <v>PA28</v>
      </c>
      <c r="C37" t="str">
        <v>VH-TAJ</v>
      </c>
      <c r="D37" t="str">
        <v>E.SEVIM</v>
      </c>
      <c r="E37" t="str">
        <v>SELF</v>
      </c>
      <c r="F37" t="str">
        <v xml:space="preserve">YMMB-YMMB </v>
      </c>
      <c r="G37" t="str">
        <v>TA CONSOLIDATION + UNUSUAL ATTITUDES</v>
      </c>
      <c r="H37">
        <v>0</v>
      </c>
      <c r="I37">
        <v>0</v>
      </c>
      <c r="J37">
        <v>1.1000000000000001</v>
      </c>
      <c r="K37">
        <v>0</v>
      </c>
      <c r="L37">
        <v>0</v>
      </c>
      <c r="M37">
        <v>0</v>
      </c>
      <c r="N37">
        <v>0</v>
      </c>
      <c r="O37">
        <v>0</v>
      </c>
      <c r="P37">
        <v>0</v>
      </c>
      <c r="Q37">
        <v>0</v>
      </c>
      <c r="R37">
        <v>0</v>
      </c>
      <c r="S37">
        <v>0</v>
      </c>
      <c r="T37">
        <v>0</v>
      </c>
      <c r="U37">
        <v>0</v>
      </c>
      <c r="V37">
        <v>0</v>
      </c>
      <c r="W37">
        <v>0</v>
      </c>
      <c r="X37">
        <v>0</v>
      </c>
      <c r="Y37">
        <v>0</v>
      </c>
      <c r="Z37">
        <v>0</v>
      </c>
    </row>
    <row r="38" spans="1:26" x14ac:dyDescent="0.35">
      <c r="A38" s="54">
        <v>44465</v>
      </c>
      <c r="B38" s="54" t="str">
        <v>PA28</v>
      </c>
      <c r="C38" t="str">
        <v>VH-TAJ</v>
      </c>
      <c r="D38" t="str">
        <v>SELF</v>
      </c>
      <c r="E38">
        <v>0</v>
      </c>
      <c r="F38" t="str">
        <v xml:space="preserve">YMMB-YMMB </v>
      </c>
      <c r="G38" t="str">
        <v>TA SOLO</v>
      </c>
      <c r="H38">
        <v>0</v>
      </c>
      <c r="I38">
        <v>0</v>
      </c>
      <c r="J38">
        <v>0</v>
      </c>
      <c r="K38">
        <v>0</v>
      </c>
      <c r="L38">
        <v>1.1000000000000001</v>
      </c>
      <c r="M38">
        <v>0</v>
      </c>
      <c r="N38">
        <v>0</v>
      </c>
      <c r="O38">
        <v>0</v>
      </c>
      <c r="P38">
        <v>0</v>
      </c>
      <c r="Q38">
        <v>0</v>
      </c>
      <c r="R38">
        <v>0</v>
      </c>
      <c r="S38">
        <v>0</v>
      </c>
      <c r="T38">
        <v>0</v>
      </c>
      <c r="U38">
        <v>0</v>
      </c>
      <c r="V38">
        <v>0</v>
      </c>
      <c r="W38">
        <v>0</v>
      </c>
      <c r="X38">
        <v>0</v>
      </c>
      <c r="Y38">
        <v>0</v>
      </c>
      <c r="Z38">
        <v>0</v>
      </c>
    </row>
    <row r="39" spans="1:26" x14ac:dyDescent="0.35">
      <c r="A39" s="54">
        <v>44478</v>
      </c>
      <c r="B39" s="54" t="str">
        <v>PA28</v>
      </c>
      <c r="C39" t="str">
        <v>VH-TAJ</v>
      </c>
      <c r="D39" t="str">
        <v>SELF</v>
      </c>
      <c r="E39">
        <v>0</v>
      </c>
      <c r="F39" t="str">
        <v xml:space="preserve">YMMB-YMMB </v>
      </c>
      <c r="G39" t="str">
        <v>TA SOLO</v>
      </c>
      <c r="H39">
        <v>0</v>
      </c>
      <c r="I39">
        <v>0</v>
      </c>
      <c r="J39">
        <v>0</v>
      </c>
      <c r="K39">
        <v>0</v>
      </c>
      <c r="L39">
        <v>1</v>
      </c>
      <c r="M39">
        <v>0</v>
      </c>
      <c r="N39">
        <v>0</v>
      </c>
      <c r="O39">
        <v>0</v>
      </c>
      <c r="P39">
        <v>0</v>
      </c>
      <c r="Q39">
        <v>0</v>
      </c>
      <c r="R39">
        <v>0</v>
      </c>
      <c r="S39">
        <v>0</v>
      </c>
      <c r="T39">
        <v>0</v>
      </c>
      <c r="U39">
        <v>0</v>
      </c>
      <c r="V39">
        <v>0</v>
      </c>
      <c r="W39">
        <v>0</v>
      </c>
      <c r="X39">
        <v>0</v>
      </c>
      <c r="Y39">
        <v>0</v>
      </c>
      <c r="Z39">
        <v>0</v>
      </c>
    </row>
    <row r="40" spans="1:26" x14ac:dyDescent="0.35">
      <c r="A40" s="54">
        <v>44489</v>
      </c>
      <c r="B40" s="54" t="str">
        <v>PA28</v>
      </c>
      <c r="C40" t="str">
        <v>VH-TAE</v>
      </c>
      <c r="D40" t="str">
        <v>K.HUTCHINSON</v>
      </c>
      <c r="E40" t="str">
        <v>SELF</v>
      </c>
      <c r="F40" t="str">
        <v xml:space="preserve">YMMB-YMMB </v>
      </c>
      <c r="G40" t="str">
        <v>TA CONSOLIDATION</v>
      </c>
      <c r="H40">
        <v>0</v>
      </c>
      <c r="I40">
        <v>0</v>
      </c>
      <c r="J40">
        <v>1.1000000000000001</v>
      </c>
      <c r="K40">
        <v>0</v>
      </c>
      <c r="L40">
        <v>0</v>
      </c>
      <c r="M40">
        <v>0</v>
      </c>
      <c r="N40">
        <v>0</v>
      </c>
      <c r="O40">
        <v>0</v>
      </c>
      <c r="P40">
        <v>0</v>
      </c>
      <c r="Q40">
        <v>0</v>
      </c>
      <c r="R40">
        <v>0</v>
      </c>
      <c r="S40">
        <v>0</v>
      </c>
      <c r="T40">
        <v>0</v>
      </c>
      <c r="U40">
        <v>0</v>
      </c>
      <c r="V40">
        <v>0</v>
      </c>
      <c r="W40">
        <v>0</v>
      </c>
      <c r="X40">
        <v>0</v>
      </c>
      <c r="Y40">
        <v>0</v>
      </c>
      <c r="Z40">
        <v>0</v>
      </c>
    </row>
    <row r="41" spans="1:26" x14ac:dyDescent="0.35">
      <c r="A41" s="54">
        <v>44500</v>
      </c>
      <c r="B41" s="54" t="str">
        <v>PA28</v>
      </c>
      <c r="C41" t="str">
        <v>VH-TAU</v>
      </c>
      <c r="D41" t="str">
        <v>J.JOHNSON</v>
      </c>
      <c r="E41" t="str">
        <v>SELF</v>
      </c>
      <c r="F41" t="str">
        <v xml:space="preserve">YMMB-YMMB </v>
      </c>
      <c r="G41" t="str">
        <v>TA CHECK</v>
      </c>
      <c r="H41">
        <v>0</v>
      </c>
      <c r="I41">
        <v>0</v>
      </c>
      <c r="J41">
        <v>1.2</v>
      </c>
      <c r="K41">
        <v>0</v>
      </c>
      <c r="L41">
        <v>0</v>
      </c>
      <c r="M41">
        <v>0</v>
      </c>
      <c r="N41">
        <v>0</v>
      </c>
      <c r="O41">
        <v>0</v>
      </c>
      <c r="P41">
        <v>0</v>
      </c>
      <c r="Q41">
        <v>0</v>
      </c>
      <c r="R41">
        <v>0</v>
      </c>
      <c r="S41">
        <v>0</v>
      </c>
      <c r="T41">
        <v>0</v>
      </c>
      <c r="U41">
        <v>0</v>
      </c>
      <c r="V41">
        <v>0</v>
      </c>
      <c r="W41">
        <v>0</v>
      </c>
      <c r="X41">
        <v>0</v>
      </c>
      <c r="Y41">
        <v>0</v>
      </c>
      <c r="Z41">
        <v>0</v>
      </c>
    </row>
    <row r="42" spans="1:26" x14ac:dyDescent="0.35">
      <c r="A42" s="54">
        <v>44500</v>
      </c>
      <c r="B42" s="54" t="str">
        <v>PA28</v>
      </c>
      <c r="C42" t="str">
        <v>VH-TAU</v>
      </c>
      <c r="D42" t="str">
        <v>SELF</v>
      </c>
      <c r="E42">
        <v>0</v>
      </c>
      <c r="F42" t="str">
        <v xml:space="preserve">YMMB-YMMB </v>
      </c>
      <c r="G42" t="str">
        <v>TA SOLO</v>
      </c>
      <c r="H42">
        <v>0</v>
      </c>
      <c r="I42">
        <v>0</v>
      </c>
      <c r="J42">
        <v>0</v>
      </c>
      <c r="K42">
        <v>0</v>
      </c>
      <c r="L42">
        <v>1</v>
      </c>
      <c r="M42">
        <v>0</v>
      </c>
      <c r="N42">
        <v>0</v>
      </c>
      <c r="O42">
        <v>0</v>
      </c>
      <c r="P42">
        <v>0</v>
      </c>
      <c r="Q42">
        <v>0</v>
      </c>
      <c r="R42">
        <v>0</v>
      </c>
      <c r="S42">
        <v>0</v>
      </c>
      <c r="T42">
        <v>0</v>
      </c>
      <c r="U42">
        <v>0</v>
      </c>
      <c r="V42">
        <v>0</v>
      </c>
      <c r="W42">
        <v>0</v>
      </c>
      <c r="X42">
        <v>0</v>
      </c>
      <c r="Y42">
        <v>0</v>
      </c>
      <c r="Z42">
        <v>0</v>
      </c>
    </row>
    <row r="43" spans="1:26" x14ac:dyDescent="0.35">
      <c r="A43" s="54">
        <v>44508</v>
      </c>
      <c r="B43" s="54" t="str">
        <v>PA28</v>
      </c>
      <c r="C43" t="str">
        <v>VH-TAU</v>
      </c>
      <c r="D43" t="str">
        <v>SELF</v>
      </c>
      <c r="E43">
        <v>0</v>
      </c>
      <c r="F43" t="str">
        <v xml:space="preserve">YMMB-YMMB </v>
      </c>
      <c r="G43" t="str">
        <v>TA SOLO</v>
      </c>
      <c r="H43">
        <v>0</v>
      </c>
      <c r="I43">
        <v>0</v>
      </c>
      <c r="J43">
        <v>0</v>
      </c>
      <c r="K43">
        <v>0</v>
      </c>
      <c r="L43">
        <v>1.3</v>
      </c>
      <c r="M43">
        <v>0</v>
      </c>
      <c r="N43">
        <v>0</v>
      </c>
      <c r="O43">
        <v>0</v>
      </c>
      <c r="P43">
        <v>0</v>
      </c>
      <c r="Q43">
        <v>0</v>
      </c>
      <c r="R43">
        <v>0</v>
      </c>
      <c r="S43">
        <v>0</v>
      </c>
      <c r="T43">
        <v>0</v>
      </c>
      <c r="U43">
        <v>0</v>
      </c>
      <c r="V43">
        <v>0</v>
      </c>
      <c r="W43">
        <v>0</v>
      </c>
      <c r="X43">
        <v>0</v>
      </c>
      <c r="Y43">
        <v>0</v>
      </c>
      <c r="Z43">
        <v>0</v>
      </c>
    </row>
    <row r="44" spans="1:26" x14ac:dyDescent="0.35">
      <c r="A44" s="54">
        <v>44521</v>
      </c>
      <c r="B44" s="54" t="str">
        <v>PA28</v>
      </c>
      <c r="C44" t="str">
        <v>VH-TYD</v>
      </c>
      <c r="D44" t="str">
        <v>E.LINCOLN-PRICE</v>
      </c>
      <c r="E44" t="str">
        <v>SELF</v>
      </c>
      <c r="F44" t="str">
        <v xml:space="preserve">YMMB-YMMB </v>
      </c>
      <c r="G44" t="str">
        <v>TA CONSOLIDATION</v>
      </c>
      <c r="H44">
        <v>0</v>
      </c>
      <c r="I44">
        <v>0</v>
      </c>
      <c r="J44">
        <v>1.1000000000000001</v>
      </c>
      <c r="K44">
        <v>0</v>
      </c>
      <c r="L44">
        <v>0</v>
      </c>
      <c r="M44">
        <v>0</v>
      </c>
      <c r="N44">
        <v>0</v>
      </c>
      <c r="O44">
        <v>0</v>
      </c>
      <c r="P44">
        <v>0</v>
      </c>
      <c r="Q44">
        <v>0</v>
      </c>
      <c r="R44">
        <v>0</v>
      </c>
      <c r="S44">
        <v>0</v>
      </c>
      <c r="T44">
        <v>0</v>
      </c>
      <c r="U44">
        <v>0</v>
      </c>
      <c r="V44">
        <v>0</v>
      </c>
      <c r="W44">
        <v>0</v>
      </c>
      <c r="X44">
        <v>0</v>
      </c>
      <c r="Y44">
        <v>0</v>
      </c>
      <c r="Z44">
        <v>0</v>
      </c>
    </row>
    <row r="45" spans="1:26" x14ac:dyDescent="0.35">
      <c r="A45" s="54">
        <v>44528</v>
      </c>
      <c r="B45" s="54" t="str">
        <v>PA28</v>
      </c>
      <c r="C45" t="str">
        <v>VH-TXU</v>
      </c>
      <c r="D45" t="str">
        <v>J.JOHNSON</v>
      </c>
      <c r="E45" t="str">
        <v>SELF</v>
      </c>
      <c r="F45" t="str">
        <v xml:space="preserve">YMMB-YMMB </v>
      </c>
      <c r="G45" t="str">
        <v>TA CONSOLIDATION</v>
      </c>
      <c r="H45">
        <v>0</v>
      </c>
      <c r="I45">
        <v>0</v>
      </c>
      <c r="J45">
        <v>1.1000000000000001</v>
      </c>
      <c r="K45">
        <v>0</v>
      </c>
      <c r="L45">
        <v>0</v>
      </c>
      <c r="M45">
        <v>0</v>
      </c>
      <c r="N45">
        <v>0</v>
      </c>
      <c r="O45">
        <v>0</v>
      </c>
      <c r="P45">
        <v>0</v>
      </c>
      <c r="Q45">
        <v>0</v>
      </c>
      <c r="R45">
        <v>0</v>
      </c>
      <c r="S45">
        <v>0</v>
      </c>
      <c r="T45">
        <v>0</v>
      </c>
      <c r="U45">
        <v>0</v>
      </c>
      <c r="V45">
        <v>0.3</v>
      </c>
      <c r="W45">
        <v>0</v>
      </c>
      <c r="X45">
        <v>0</v>
      </c>
      <c r="Y45">
        <v>0</v>
      </c>
      <c r="Z45">
        <v>0</v>
      </c>
    </row>
    <row r="46" spans="1:26" x14ac:dyDescent="0.35">
      <c r="A46" s="54">
        <v>44528</v>
      </c>
      <c r="B46" s="54" t="str">
        <v>PA28</v>
      </c>
      <c r="C46" t="str">
        <v>VH-TXU</v>
      </c>
      <c r="D46" t="str">
        <v>SELF</v>
      </c>
      <c r="E46">
        <v>0</v>
      </c>
      <c r="F46" t="str">
        <v xml:space="preserve">YMMB-YMMB </v>
      </c>
      <c r="G46" t="str">
        <v>TA SOLO</v>
      </c>
      <c r="H46">
        <v>0</v>
      </c>
      <c r="I46">
        <v>0</v>
      </c>
      <c r="J46">
        <v>0</v>
      </c>
      <c r="K46">
        <v>0</v>
      </c>
      <c r="L46">
        <v>1.6</v>
      </c>
      <c r="M46">
        <v>0</v>
      </c>
      <c r="N46">
        <v>0</v>
      </c>
      <c r="O46">
        <v>0</v>
      </c>
      <c r="P46">
        <v>0</v>
      </c>
      <c r="Q46">
        <v>0</v>
      </c>
      <c r="R46">
        <v>0</v>
      </c>
      <c r="S46">
        <v>0</v>
      </c>
      <c r="T46">
        <v>0</v>
      </c>
      <c r="U46">
        <v>0</v>
      </c>
      <c r="V46">
        <v>0</v>
      </c>
      <c r="W46">
        <v>0</v>
      </c>
      <c r="X46">
        <v>0</v>
      </c>
      <c r="Y46">
        <v>0</v>
      </c>
      <c r="Z46">
        <v>0</v>
      </c>
    </row>
    <row r="47" spans="1:26" x14ac:dyDescent="0.35">
      <c r="A47" s="54">
        <v>44546</v>
      </c>
      <c r="B47" s="54" t="str">
        <v>PA28</v>
      </c>
      <c r="C47" t="str">
        <v>VH-TAE</v>
      </c>
      <c r="D47" t="str">
        <v>K.HUTCHINSON</v>
      </c>
      <c r="E47" t="str">
        <v>SELF</v>
      </c>
      <c r="F47" t="str">
        <v xml:space="preserve">YMMB-YMMB </v>
      </c>
      <c r="G47" t="str">
        <v>RPL PRE LISENCE</v>
      </c>
      <c r="H47">
        <v>0</v>
      </c>
      <c r="I47">
        <v>0</v>
      </c>
      <c r="J47">
        <v>1.4</v>
      </c>
      <c r="K47">
        <v>0</v>
      </c>
      <c r="L47">
        <v>0</v>
      </c>
      <c r="M47">
        <v>0</v>
      </c>
      <c r="N47">
        <v>0</v>
      </c>
      <c r="O47">
        <v>0</v>
      </c>
      <c r="P47">
        <v>0</v>
      </c>
      <c r="Q47">
        <v>0</v>
      </c>
      <c r="R47">
        <v>0</v>
      </c>
      <c r="S47">
        <v>0</v>
      </c>
      <c r="T47">
        <v>0</v>
      </c>
      <c r="U47">
        <v>0</v>
      </c>
      <c r="V47">
        <v>0.3</v>
      </c>
      <c r="W47">
        <v>0</v>
      </c>
      <c r="X47">
        <v>0</v>
      </c>
      <c r="Y47">
        <v>0</v>
      </c>
      <c r="Z47">
        <v>0</v>
      </c>
    </row>
    <row r="48" spans="1:26" x14ac:dyDescent="0.35">
      <c r="A48" s="54">
        <v>44559</v>
      </c>
      <c r="B48" s="54" t="str">
        <v>PA28</v>
      </c>
      <c r="C48" t="str">
        <v>VH-TAU</v>
      </c>
      <c r="D48" t="str">
        <v>L.GILLETT</v>
      </c>
      <c r="E48" t="str">
        <v>SELF</v>
      </c>
      <c r="F48" t="str">
        <v xml:space="preserve">YMMB-YMMB </v>
      </c>
      <c r="G48" t="str">
        <v>RPL FLIGHT TEST</v>
      </c>
      <c r="H48">
        <v>0</v>
      </c>
      <c r="I48">
        <v>0</v>
      </c>
      <c r="J48">
        <v>1.6</v>
      </c>
      <c r="K48">
        <v>0</v>
      </c>
      <c r="L48">
        <v>0</v>
      </c>
      <c r="M48">
        <v>0</v>
      </c>
      <c r="N48">
        <v>0</v>
      </c>
      <c r="O48">
        <v>0</v>
      </c>
      <c r="P48">
        <v>0</v>
      </c>
      <c r="Q48">
        <v>0</v>
      </c>
      <c r="R48">
        <v>0</v>
      </c>
      <c r="S48">
        <v>0</v>
      </c>
      <c r="T48">
        <v>0</v>
      </c>
      <c r="U48">
        <v>0</v>
      </c>
      <c r="V48">
        <v>0.1</v>
      </c>
      <c r="W48">
        <v>0</v>
      </c>
      <c r="X48">
        <v>0</v>
      </c>
      <c r="Y48">
        <v>0</v>
      </c>
      <c r="Z48">
        <v>0</v>
      </c>
    </row>
    <row r="49" spans="1:26" x14ac:dyDescent="0.35">
      <c r="A49" s="54">
        <v>44585</v>
      </c>
      <c r="B49" s="54" t="str">
        <v>PA28</v>
      </c>
      <c r="C49" t="str">
        <v>VH-TYD</v>
      </c>
      <c r="D49" t="str">
        <v>E.LINCOLN-PRICE</v>
      </c>
      <c r="E49" t="str">
        <v>SELF</v>
      </c>
      <c r="F49" t="str">
        <v>YMMB-YLEG-YLTV-YMMB</v>
      </c>
      <c r="G49" t="str">
        <v>NAV</v>
      </c>
      <c r="H49">
        <v>0</v>
      </c>
      <c r="I49">
        <v>0</v>
      </c>
      <c r="J49">
        <v>2.6</v>
      </c>
      <c r="K49">
        <v>0</v>
      </c>
      <c r="L49">
        <v>0</v>
      </c>
      <c r="M49">
        <v>0</v>
      </c>
      <c r="N49">
        <v>0</v>
      </c>
      <c r="O49">
        <v>0</v>
      </c>
      <c r="P49">
        <v>0</v>
      </c>
      <c r="Q49">
        <v>0</v>
      </c>
      <c r="R49">
        <v>0</v>
      </c>
      <c r="S49">
        <v>0</v>
      </c>
      <c r="T49">
        <v>0</v>
      </c>
      <c r="U49">
        <v>0</v>
      </c>
      <c r="V49">
        <v>0</v>
      </c>
      <c r="W49">
        <v>0</v>
      </c>
      <c r="X49">
        <v>0</v>
      </c>
      <c r="Y49">
        <v>0</v>
      </c>
      <c r="Z49">
        <v>0</v>
      </c>
    </row>
    <row r="50" spans="1:26" x14ac:dyDescent="0.35">
      <c r="A50" s="54">
        <v>44615</v>
      </c>
      <c r="B50" s="54" t="str">
        <v>PA28</v>
      </c>
      <c r="C50" t="str">
        <v>VH-TAJ</v>
      </c>
      <c r="D50" t="str">
        <v>E.LINCOLN-PRICE</v>
      </c>
      <c r="E50" t="str">
        <v>SELF</v>
      </c>
      <c r="F50" t="str">
        <v>YMMB-YMPC-YMAV-YBLT-YBSS-YMMB</v>
      </c>
      <c r="G50" t="str">
        <v>NAV</v>
      </c>
      <c r="H50">
        <v>0</v>
      </c>
      <c r="I50">
        <v>0</v>
      </c>
      <c r="J50">
        <v>2.2999999999999998</v>
      </c>
      <c r="K50">
        <v>0</v>
      </c>
      <c r="L50">
        <v>0</v>
      </c>
      <c r="M50">
        <v>0</v>
      </c>
      <c r="N50">
        <v>0</v>
      </c>
      <c r="O50">
        <v>0</v>
      </c>
      <c r="P50">
        <v>0</v>
      </c>
      <c r="Q50">
        <v>0</v>
      </c>
      <c r="R50">
        <v>0</v>
      </c>
      <c r="S50">
        <v>0</v>
      </c>
      <c r="T50">
        <v>0</v>
      </c>
      <c r="U50">
        <v>0</v>
      </c>
      <c r="V50">
        <v>0</v>
      </c>
      <c r="W50">
        <v>0</v>
      </c>
      <c r="X50">
        <v>0</v>
      </c>
      <c r="Y50">
        <v>0</v>
      </c>
      <c r="Z50">
        <v>0</v>
      </c>
    </row>
    <row r="51" spans="1:26" x14ac:dyDescent="0.35">
      <c r="A51" s="54">
        <v>44632</v>
      </c>
      <c r="B51" s="54" t="str">
        <v>PA28</v>
      </c>
      <c r="C51" t="str">
        <v>VH-TAU</v>
      </c>
      <c r="D51" t="str">
        <v>SELF</v>
      </c>
      <c r="E51">
        <v>0</v>
      </c>
      <c r="F51" t="str">
        <v xml:space="preserve">YMMB-YMMB </v>
      </c>
      <c r="G51" t="str">
        <v>PVT</v>
      </c>
      <c r="H51">
        <v>0</v>
      </c>
      <c r="I51">
        <v>0</v>
      </c>
      <c r="J51">
        <v>0</v>
      </c>
      <c r="K51">
        <v>0</v>
      </c>
      <c r="L51">
        <v>1</v>
      </c>
      <c r="M51">
        <v>0</v>
      </c>
      <c r="N51">
        <v>0</v>
      </c>
      <c r="O51">
        <v>0</v>
      </c>
      <c r="P51">
        <v>0</v>
      </c>
      <c r="Q51">
        <v>0</v>
      </c>
      <c r="R51">
        <v>0</v>
      </c>
      <c r="S51">
        <v>0</v>
      </c>
      <c r="T51">
        <v>0</v>
      </c>
      <c r="U51">
        <v>0</v>
      </c>
      <c r="V51">
        <v>0</v>
      </c>
      <c r="W51">
        <v>0</v>
      </c>
      <c r="X51">
        <v>0</v>
      </c>
      <c r="Y51">
        <v>0</v>
      </c>
      <c r="Z51">
        <v>0</v>
      </c>
    </row>
    <row r="52" spans="1:26" x14ac:dyDescent="0.35">
      <c r="A52" s="54">
        <v>44664</v>
      </c>
      <c r="B52" s="54" t="str">
        <v>PA28</v>
      </c>
      <c r="C52" t="str">
        <v>VH-TAE</v>
      </c>
      <c r="D52" t="str">
        <v>E.LINCOLN-PRICE</v>
      </c>
      <c r="E52" t="str">
        <v>SELF</v>
      </c>
      <c r="F52" t="str">
        <v>YMMB-TON-BMP-YMMB</v>
      </c>
      <c r="G52" t="str">
        <v>NAV</v>
      </c>
      <c r="H52">
        <v>0</v>
      </c>
      <c r="I52">
        <v>0</v>
      </c>
      <c r="J52">
        <v>1.5</v>
      </c>
      <c r="K52">
        <v>0</v>
      </c>
      <c r="L52">
        <v>0</v>
      </c>
      <c r="M52">
        <v>0</v>
      </c>
      <c r="N52">
        <v>0</v>
      </c>
      <c r="O52">
        <v>0</v>
      </c>
      <c r="P52">
        <v>0</v>
      </c>
      <c r="Q52">
        <v>0</v>
      </c>
      <c r="R52">
        <v>0</v>
      </c>
      <c r="S52">
        <v>0</v>
      </c>
      <c r="T52">
        <v>0</v>
      </c>
      <c r="U52">
        <v>0</v>
      </c>
      <c r="V52">
        <v>0</v>
      </c>
      <c r="W52">
        <v>0</v>
      </c>
      <c r="X52">
        <v>0</v>
      </c>
      <c r="Y52">
        <v>0</v>
      </c>
      <c r="Z52">
        <v>0</v>
      </c>
    </row>
    <row r="53" spans="1:26" x14ac:dyDescent="0.35">
      <c r="A53" s="54">
        <v>44672</v>
      </c>
      <c r="B53" s="54" t="str">
        <v>PA28</v>
      </c>
      <c r="C53" t="str">
        <v>VH-TAX</v>
      </c>
      <c r="D53" t="str">
        <v>E.LINCOLN-PRICE</v>
      </c>
      <c r="E53" t="str">
        <v>SELF</v>
      </c>
      <c r="F53" t="str">
        <v>YMMB-TON-BMP-YKTN-YBDG-YKTN-BMP-TON-YMMB</v>
      </c>
      <c r="G53" t="str">
        <v>NAV</v>
      </c>
      <c r="H53">
        <v>0</v>
      </c>
      <c r="I53">
        <v>0</v>
      </c>
      <c r="J53">
        <v>2.9</v>
      </c>
      <c r="K53">
        <v>0</v>
      </c>
      <c r="L53">
        <v>0</v>
      </c>
      <c r="M53">
        <v>0</v>
      </c>
      <c r="N53">
        <v>0</v>
      </c>
      <c r="O53">
        <v>0</v>
      </c>
      <c r="P53">
        <v>0</v>
      </c>
      <c r="Q53">
        <v>0</v>
      </c>
      <c r="R53">
        <v>0</v>
      </c>
      <c r="S53">
        <v>0</v>
      </c>
      <c r="T53">
        <v>0</v>
      </c>
      <c r="U53">
        <v>0</v>
      </c>
      <c r="V53">
        <v>0.2</v>
      </c>
      <c r="W53">
        <v>0</v>
      </c>
      <c r="X53">
        <v>0</v>
      </c>
      <c r="Y53">
        <v>0</v>
      </c>
      <c r="Z53">
        <v>0</v>
      </c>
    </row>
    <row r="54" spans="1:26" x14ac:dyDescent="0.35">
      <c r="A54" s="54">
        <v>44681</v>
      </c>
      <c r="B54" s="54" t="str">
        <v>PA28</v>
      </c>
      <c r="C54" t="str">
        <v>VH-TAJ</v>
      </c>
      <c r="D54" t="str">
        <v>E.LINCOLN-PRICE</v>
      </c>
      <c r="E54" t="str">
        <v>SELF</v>
      </c>
      <c r="F54" t="str">
        <v>YMMB-YLTV-YLEG-CARR-YMMB</v>
      </c>
      <c r="G54" t="str">
        <v>NAV</v>
      </c>
      <c r="H54">
        <v>0</v>
      </c>
      <c r="I54">
        <v>0</v>
      </c>
      <c r="J54">
        <v>2.1</v>
      </c>
      <c r="K54">
        <v>0</v>
      </c>
      <c r="L54">
        <v>0</v>
      </c>
      <c r="M54">
        <v>0</v>
      </c>
      <c r="N54">
        <v>0</v>
      </c>
      <c r="O54">
        <v>0</v>
      </c>
      <c r="P54">
        <v>0</v>
      </c>
      <c r="Q54">
        <v>0</v>
      </c>
      <c r="R54">
        <v>0</v>
      </c>
      <c r="S54">
        <v>0</v>
      </c>
      <c r="T54">
        <v>0</v>
      </c>
      <c r="U54">
        <v>0</v>
      </c>
      <c r="V54">
        <v>0</v>
      </c>
      <c r="W54">
        <v>0</v>
      </c>
      <c r="X54">
        <v>0</v>
      </c>
      <c r="Y54">
        <v>0</v>
      </c>
      <c r="Z54">
        <v>0</v>
      </c>
    </row>
    <row r="55" spans="1:26" x14ac:dyDescent="0.35">
      <c r="A55" s="54">
        <v>44731</v>
      </c>
      <c r="B55" s="54" t="str">
        <v>PA28</v>
      </c>
      <c r="C55" t="str">
        <v>VH-TAJ</v>
      </c>
      <c r="D55" t="str">
        <v>E.TSIATSIKAS</v>
      </c>
      <c r="E55" t="str">
        <v>SELF</v>
      </c>
      <c r="F55" t="str">
        <v>YMMB-YLTV-YLEG-CARR-YMMB</v>
      </c>
      <c r="G55">
        <v>0</v>
      </c>
      <c r="H55">
        <v>0</v>
      </c>
      <c r="I55">
        <v>0</v>
      </c>
      <c r="J55">
        <v>2.4</v>
      </c>
      <c r="K55">
        <v>0</v>
      </c>
      <c r="L55">
        <v>0</v>
      </c>
      <c r="M55">
        <v>0</v>
      </c>
      <c r="N55">
        <v>0</v>
      </c>
      <c r="O55">
        <v>0</v>
      </c>
      <c r="P55">
        <v>0</v>
      </c>
      <c r="Q55">
        <v>0</v>
      </c>
      <c r="R55">
        <v>0</v>
      </c>
      <c r="S55">
        <v>0</v>
      </c>
      <c r="T55">
        <v>0</v>
      </c>
      <c r="U55">
        <v>0</v>
      </c>
      <c r="V55">
        <v>0.2</v>
      </c>
      <c r="W55">
        <v>0</v>
      </c>
      <c r="X55">
        <v>0</v>
      </c>
      <c r="Y55">
        <v>0</v>
      </c>
      <c r="Z55">
        <v>0</v>
      </c>
    </row>
    <row r="56" spans="1:26" x14ac:dyDescent="0.35">
      <c r="A56" s="54">
        <v>44741</v>
      </c>
      <c r="B56" s="54" t="str">
        <v>PA28</v>
      </c>
      <c r="C56" t="str">
        <v>VH-TXU</v>
      </c>
      <c r="D56" t="str">
        <v>SELF</v>
      </c>
      <c r="E56">
        <v>0</v>
      </c>
      <c r="F56" t="str">
        <v>YMMB-YWAK-YLTV-YMMB</v>
      </c>
      <c r="G56" t="str">
        <v>1ST SOLO NAV</v>
      </c>
      <c r="H56">
        <v>0</v>
      </c>
      <c r="I56">
        <v>0</v>
      </c>
      <c r="J56">
        <v>0</v>
      </c>
      <c r="K56">
        <v>0</v>
      </c>
      <c r="L56">
        <v>2.4</v>
      </c>
      <c r="M56">
        <v>0</v>
      </c>
      <c r="N56">
        <v>0</v>
      </c>
      <c r="O56">
        <v>0</v>
      </c>
      <c r="P56">
        <v>0</v>
      </c>
      <c r="Q56">
        <v>0</v>
      </c>
      <c r="R56">
        <v>0</v>
      </c>
      <c r="S56">
        <v>0</v>
      </c>
      <c r="T56">
        <v>0</v>
      </c>
      <c r="U56">
        <v>0</v>
      </c>
      <c r="V56">
        <v>0</v>
      </c>
      <c r="W56">
        <v>0</v>
      </c>
      <c r="X56">
        <v>0</v>
      </c>
      <c r="Y56">
        <v>0</v>
      </c>
      <c r="Z56">
        <v>0</v>
      </c>
    </row>
    <row r="57" spans="1:26" x14ac:dyDescent="0.35">
      <c r="A57" s="54">
        <v>44842</v>
      </c>
      <c r="B57" s="54" t="str">
        <v>PA28</v>
      </c>
      <c r="C57" t="str">
        <v>VH-TXU</v>
      </c>
      <c r="D57" t="str">
        <v>A.AHMAD</v>
      </c>
      <c r="E57" t="str">
        <v>SELF</v>
      </c>
      <c r="F57" t="str">
        <v>YMMB-YMEN-DSN-ACE-YMMB</v>
      </c>
      <c r="G57" t="str">
        <v>NAV</v>
      </c>
      <c r="H57">
        <v>0</v>
      </c>
      <c r="I57">
        <v>0</v>
      </c>
      <c r="J57">
        <v>1.6</v>
      </c>
      <c r="K57">
        <v>0</v>
      </c>
      <c r="L57">
        <v>0</v>
      </c>
      <c r="M57">
        <v>0</v>
      </c>
      <c r="N57">
        <v>0</v>
      </c>
      <c r="O57">
        <v>0</v>
      </c>
      <c r="P57">
        <v>0</v>
      </c>
      <c r="Q57">
        <v>0</v>
      </c>
      <c r="R57">
        <v>0</v>
      </c>
      <c r="S57">
        <v>0</v>
      </c>
      <c r="T57">
        <v>0</v>
      </c>
      <c r="U57">
        <v>0</v>
      </c>
      <c r="V57">
        <v>0.4</v>
      </c>
      <c r="W57">
        <v>0</v>
      </c>
      <c r="X57">
        <v>0</v>
      </c>
      <c r="Y57">
        <v>0</v>
      </c>
      <c r="Z57">
        <v>0</v>
      </c>
    </row>
    <row r="58" spans="1:26" x14ac:dyDescent="0.35">
      <c r="A58" s="54">
        <v>44875</v>
      </c>
      <c r="B58" s="54" t="str">
        <v>PA28</v>
      </c>
      <c r="C58" t="str">
        <v>VH-TAE</v>
      </c>
      <c r="D58" t="str">
        <v>M.NISSANKA</v>
      </c>
      <c r="E58" t="str">
        <v>SELF</v>
      </c>
      <c r="F58" t="str">
        <v>YMMB-YMAV-YOLA-YCRE-YMAV-YMEN-YMMB</v>
      </c>
      <c r="G58" t="str">
        <v>NAV</v>
      </c>
      <c r="H58">
        <v>0</v>
      </c>
      <c r="I58">
        <v>0</v>
      </c>
      <c r="J58">
        <v>2.7</v>
      </c>
      <c r="K58">
        <v>0</v>
      </c>
      <c r="L58">
        <v>0</v>
      </c>
      <c r="M58">
        <v>0</v>
      </c>
      <c r="N58">
        <v>0</v>
      </c>
      <c r="O58">
        <v>0</v>
      </c>
      <c r="P58">
        <v>0</v>
      </c>
      <c r="Q58">
        <v>0</v>
      </c>
      <c r="R58">
        <v>0</v>
      </c>
      <c r="S58">
        <v>0</v>
      </c>
      <c r="T58">
        <v>0</v>
      </c>
      <c r="U58">
        <v>0</v>
      </c>
      <c r="V58">
        <v>0.2</v>
      </c>
      <c r="W58">
        <v>0</v>
      </c>
      <c r="X58">
        <v>0</v>
      </c>
      <c r="Y58">
        <v>0</v>
      </c>
      <c r="Z58">
        <v>0</v>
      </c>
    </row>
    <row r="59" spans="1:26" x14ac:dyDescent="0.35">
      <c r="A59" s="54">
        <v>44882</v>
      </c>
      <c r="B59" s="54" t="str">
        <v>PA28</v>
      </c>
      <c r="C59" t="str">
        <v>VH-TAJ</v>
      </c>
      <c r="D59" t="str">
        <v>M.NISSANKA</v>
      </c>
      <c r="E59" t="str">
        <v>SELF</v>
      </c>
      <c r="F59" t="str">
        <v>YMMB-YMAV-YLED-YKTN-YMMB</v>
      </c>
      <c r="G59" t="str">
        <v>NAV</v>
      </c>
      <c r="H59">
        <v>0</v>
      </c>
      <c r="I59">
        <v>0</v>
      </c>
      <c r="J59">
        <v>2.5</v>
      </c>
      <c r="K59">
        <v>0</v>
      </c>
      <c r="L59">
        <v>0</v>
      </c>
      <c r="M59">
        <v>0</v>
      </c>
      <c r="N59">
        <v>0</v>
      </c>
      <c r="O59">
        <v>0</v>
      </c>
      <c r="P59">
        <v>0</v>
      </c>
      <c r="Q59">
        <v>0</v>
      </c>
      <c r="R59">
        <v>0</v>
      </c>
      <c r="S59">
        <v>0</v>
      </c>
      <c r="T59">
        <v>0</v>
      </c>
      <c r="U59">
        <v>0</v>
      </c>
      <c r="V59">
        <v>0.2</v>
      </c>
      <c r="W59">
        <v>0</v>
      </c>
      <c r="X59">
        <v>0</v>
      </c>
      <c r="Y59">
        <v>0</v>
      </c>
      <c r="Z59">
        <v>0</v>
      </c>
    </row>
    <row r="60" spans="1:26" x14ac:dyDescent="0.35">
      <c r="A60" s="54">
        <v>44883</v>
      </c>
      <c r="B60" s="54" t="str">
        <v>PA28</v>
      </c>
      <c r="C60" t="str">
        <v>VH-TAX</v>
      </c>
      <c r="D60" t="str">
        <v>M.NISSANKA</v>
      </c>
      <c r="E60" t="str">
        <v>SELF</v>
      </c>
      <c r="F60" t="str">
        <v>YMMB-YMEN-YSHT-YBDG-YKTN-YMMB</v>
      </c>
      <c r="G60" t="str">
        <v>NAV</v>
      </c>
      <c r="H60">
        <v>0</v>
      </c>
      <c r="I60">
        <v>0</v>
      </c>
      <c r="J60">
        <v>3.5</v>
      </c>
      <c r="K60">
        <v>0</v>
      </c>
      <c r="L60">
        <v>0</v>
      </c>
      <c r="M60">
        <v>0</v>
      </c>
      <c r="N60">
        <v>0</v>
      </c>
      <c r="O60">
        <v>0</v>
      </c>
      <c r="P60">
        <v>0</v>
      </c>
      <c r="Q60">
        <v>0</v>
      </c>
      <c r="R60">
        <v>0</v>
      </c>
      <c r="S60">
        <v>0</v>
      </c>
      <c r="T60">
        <v>0</v>
      </c>
      <c r="U60">
        <v>0</v>
      </c>
      <c r="V60">
        <v>0.3</v>
      </c>
      <c r="W60">
        <v>0</v>
      </c>
      <c r="X60">
        <v>0</v>
      </c>
      <c r="Y60">
        <v>0</v>
      </c>
      <c r="Z60">
        <v>0</v>
      </c>
    </row>
    <row r="61" spans="1:26" x14ac:dyDescent="0.35">
      <c r="A61" s="54">
        <v>44890</v>
      </c>
      <c r="B61" s="54" t="str">
        <v>PA28</v>
      </c>
      <c r="C61" t="str">
        <v>VH-TAE</v>
      </c>
      <c r="D61" t="str">
        <v>SELF</v>
      </c>
      <c r="E61">
        <v>0</v>
      </c>
      <c r="F61" t="str">
        <v>YMMB-YBSS-YCREY-YWBL-YHML-YMMB</v>
      </c>
      <c r="G61" t="str">
        <v>NAV</v>
      </c>
      <c r="H61">
        <v>0</v>
      </c>
      <c r="I61">
        <v>0</v>
      </c>
      <c r="J61">
        <v>0</v>
      </c>
      <c r="K61">
        <v>0</v>
      </c>
      <c r="L61">
        <v>4.4000000000000004</v>
      </c>
      <c r="M61">
        <v>0</v>
      </c>
      <c r="N61">
        <v>0</v>
      </c>
      <c r="O61">
        <v>0</v>
      </c>
      <c r="P61">
        <v>0</v>
      </c>
      <c r="Q61">
        <v>0</v>
      </c>
      <c r="R61">
        <v>0</v>
      </c>
      <c r="S61">
        <v>0</v>
      </c>
      <c r="T61">
        <v>0</v>
      </c>
      <c r="U61">
        <v>0</v>
      </c>
      <c r="V61">
        <v>0</v>
      </c>
      <c r="W61">
        <v>0</v>
      </c>
      <c r="X61">
        <v>0</v>
      </c>
      <c r="Y61">
        <v>0</v>
      </c>
      <c r="Z61">
        <v>0</v>
      </c>
    </row>
    <row r="62" spans="1:26" x14ac:dyDescent="0.35">
      <c r="A62" s="54">
        <v>44897</v>
      </c>
      <c r="B62" s="54" t="str">
        <v>PA28</v>
      </c>
      <c r="C62" t="str">
        <v>VH-TAE</v>
      </c>
      <c r="D62" t="str">
        <v>SELF</v>
      </c>
      <c r="E62">
        <v>0</v>
      </c>
      <c r="F62" t="str">
        <v xml:space="preserve">YMMB-YMMB </v>
      </c>
      <c r="G62" t="str">
        <v>PVT</v>
      </c>
      <c r="H62">
        <v>0</v>
      </c>
      <c r="I62">
        <v>0</v>
      </c>
      <c r="J62">
        <v>0</v>
      </c>
      <c r="K62">
        <v>0</v>
      </c>
      <c r="L62">
        <v>1.4</v>
      </c>
      <c r="M62">
        <v>0</v>
      </c>
      <c r="N62">
        <v>0</v>
      </c>
      <c r="O62">
        <v>0</v>
      </c>
      <c r="P62">
        <v>0</v>
      </c>
      <c r="Q62">
        <v>0</v>
      </c>
      <c r="R62">
        <v>0</v>
      </c>
      <c r="S62">
        <v>0</v>
      </c>
      <c r="T62">
        <v>0</v>
      </c>
      <c r="U62">
        <v>0</v>
      </c>
      <c r="V62">
        <v>0</v>
      </c>
      <c r="W62">
        <v>0</v>
      </c>
      <c r="X62">
        <v>0</v>
      </c>
      <c r="Y62">
        <v>0</v>
      </c>
      <c r="Z62">
        <v>0</v>
      </c>
    </row>
    <row r="63" spans="1:26" x14ac:dyDescent="0.35">
      <c r="A63" s="54">
        <v>44899</v>
      </c>
      <c r="B63" s="54" t="str">
        <v>PA28</v>
      </c>
      <c r="C63" t="str">
        <v>VH-TAJ</v>
      </c>
      <c r="D63" t="str">
        <v>J.JOHNSON</v>
      </c>
      <c r="E63" t="str">
        <v>SELF</v>
      </c>
      <c r="F63" t="str">
        <v>YMMB-YMEN-YLED-YOLA-YMMB</v>
      </c>
      <c r="G63" t="str">
        <v>NAV</v>
      </c>
      <c r="H63">
        <v>0</v>
      </c>
      <c r="I63">
        <v>0</v>
      </c>
      <c r="J63">
        <v>3.1</v>
      </c>
      <c r="K63">
        <v>0</v>
      </c>
      <c r="L63">
        <v>0</v>
      </c>
      <c r="M63">
        <v>0</v>
      </c>
      <c r="N63">
        <v>0</v>
      </c>
      <c r="O63">
        <v>0</v>
      </c>
      <c r="P63">
        <v>0</v>
      </c>
      <c r="Q63">
        <v>0</v>
      </c>
      <c r="R63">
        <v>0</v>
      </c>
      <c r="S63">
        <v>0</v>
      </c>
      <c r="T63">
        <v>0</v>
      </c>
      <c r="U63">
        <v>0</v>
      </c>
      <c r="V63">
        <v>0.3</v>
      </c>
      <c r="W63">
        <v>0</v>
      </c>
      <c r="X63">
        <v>0</v>
      </c>
      <c r="Y63">
        <v>0</v>
      </c>
      <c r="Z63">
        <v>0</v>
      </c>
    </row>
    <row r="64" spans="1:26" x14ac:dyDescent="0.35">
      <c r="A64" s="54">
        <v>44903</v>
      </c>
      <c r="B64" s="54" t="str">
        <v>PA28</v>
      </c>
      <c r="C64" t="str">
        <v>VH-TAX</v>
      </c>
      <c r="D64" t="str">
        <v>J.JOHNSON</v>
      </c>
      <c r="E64" t="str">
        <v>SELF</v>
      </c>
      <c r="F64" t="str">
        <v>YMMB-YMEN-YTDN-YMMB</v>
      </c>
      <c r="G64" t="str">
        <v>NAV</v>
      </c>
      <c r="H64">
        <v>0</v>
      </c>
      <c r="I64">
        <v>0</v>
      </c>
      <c r="J64">
        <v>2.2000000000000002</v>
      </c>
      <c r="K64">
        <v>0</v>
      </c>
      <c r="L64">
        <v>0</v>
      </c>
      <c r="M64">
        <v>0</v>
      </c>
      <c r="N64">
        <v>0</v>
      </c>
      <c r="O64">
        <v>0</v>
      </c>
      <c r="P64">
        <v>0</v>
      </c>
      <c r="Q64">
        <v>0</v>
      </c>
      <c r="R64">
        <v>0</v>
      </c>
      <c r="S64">
        <v>0</v>
      </c>
      <c r="T64">
        <v>0</v>
      </c>
      <c r="U64">
        <v>0</v>
      </c>
      <c r="V64">
        <v>0.1</v>
      </c>
      <c r="W64">
        <v>0</v>
      </c>
      <c r="X64">
        <v>0</v>
      </c>
      <c r="Y64">
        <v>0</v>
      </c>
      <c r="Z64">
        <v>0</v>
      </c>
    </row>
    <row r="65" spans="1:26" x14ac:dyDescent="0.35">
      <c r="A65" s="54">
        <v>44905</v>
      </c>
      <c r="B65" s="54" t="str">
        <v>PA28</v>
      </c>
      <c r="C65" t="str">
        <v>VH-TAE</v>
      </c>
      <c r="D65" t="str">
        <v>SELF</v>
      </c>
      <c r="E65">
        <v>0</v>
      </c>
      <c r="F65" t="str">
        <v xml:space="preserve">YMMB-YMMB </v>
      </c>
      <c r="G65" t="str">
        <v>PVT</v>
      </c>
      <c r="H65">
        <v>0</v>
      </c>
      <c r="I65">
        <v>0</v>
      </c>
      <c r="J65">
        <v>0</v>
      </c>
      <c r="K65">
        <v>0</v>
      </c>
      <c r="L65">
        <v>0.8</v>
      </c>
      <c r="M65">
        <v>0</v>
      </c>
      <c r="N65">
        <v>0</v>
      </c>
      <c r="O65">
        <v>0</v>
      </c>
      <c r="P65">
        <v>0</v>
      </c>
      <c r="Q65">
        <v>0</v>
      </c>
      <c r="R65">
        <v>0</v>
      </c>
      <c r="S65">
        <v>0</v>
      </c>
      <c r="T65">
        <v>0</v>
      </c>
      <c r="U65">
        <v>0</v>
      </c>
      <c r="V65">
        <v>0</v>
      </c>
      <c r="W65">
        <v>0</v>
      </c>
      <c r="X65">
        <v>0</v>
      </c>
      <c r="Y65">
        <v>0</v>
      </c>
      <c r="Z65">
        <v>0</v>
      </c>
    </row>
    <row r="66" spans="1:26" x14ac:dyDescent="0.35">
      <c r="A66" s="54">
        <v>44914</v>
      </c>
      <c r="B66" s="54" t="str">
        <v>PA28</v>
      </c>
      <c r="C66" t="str">
        <v>VH-TXU</v>
      </c>
      <c r="D66" t="str">
        <v>R.JOUNING</v>
      </c>
      <c r="E66" t="str">
        <v>SELF</v>
      </c>
      <c r="F66" t="str">
        <v>YMMB-YLTV-YLEG-CARR-YMMB</v>
      </c>
      <c r="G66" t="str">
        <v>PPL FLIGHT TEST</v>
      </c>
      <c r="H66">
        <v>0</v>
      </c>
      <c r="I66">
        <v>0</v>
      </c>
      <c r="J66">
        <v>2.9</v>
      </c>
      <c r="K66">
        <v>0</v>
      </c>
      <c r="L66">
        <v>0</v>
      </c>
      <c r="M66">
        <v>0</v>
      </c>
      <c r="N66">
        <v>0</v>
      </c>
      <c r="O66">
        <v>0</v>
      </c>
      <c r="P66">
        <v>0</v>
      </c>
      <c r="Q66">
        <v>0</v>
      </c>
      <c r="R66">
        <v>0</v>
      </c>
      <c r="S66">
        <v>0</v>
      </c>
      <c r="T66">
        <v>0</v>
      </c>
      <c r="U66">
        <v>0</v>
      </c>
      <c r="V66">
        <v>0.2</v>
      </c>
      <c r="W66">
        <v>0</v>
      </c>
      <c r="X66">
        <v>0</v>
      </c>
      <c r="Y66">
        <v>0</v>
      </c>
      <c r="Z66">
        <v>0</v>
      </c>
    </row>
    <row r="67" spans="1:26" x14ac:dyDescent="0.35">
      <c r="A67" s="54">
        <v>44971</v>
      </c>
      <c r="B67" s="54" t="str">
        <v>PA28</v>
      </c>
      <c r="C67" t="str">
        <v>VH-TAX</v>
      </c>
      <c r="D67" t="str">
        <v>J.JOHNSON</v>
      </c>
      <c r="E67" t="str">
        <v>SELF</v>
      </c>
      <c r="F67" t="str">
        <v xml:space="preserve">YMMB-YMMB </v>
      </c>
      <c r="G67" t="str">
        <v>3 CCTS</v>
      </c>
      <c r="H67">
        <v>0</v>
      </c>
      <c r="I67">
        <v>0</v>
      </c>
      <c r="J67">
        <v>0.6</v>
      </c>
      <c r="K67">
        <v>0</v>
      </c>
      <c r="L67">
        <v>0</v>
      </c>
      <c r="M67">
        <v>0</v>
      </c>
      <c r="N67">
        <v>0</v>
      </c>
      <c r="O67">
        <v>0</v>
      </c>
      <c r="P67">
        <v>0</v>
      </c>
      <c r="Q67">
        <v>0</v>
      </c>
      <c r="R67">
        <v>0</v>
      </c>
      <c r="S67">
        <v>0</v>
      </c>
      <c r="T67">
        <v>0</v>
      </c>
      <c r="U67">
        <v>0</v>
      </c>
      <c r="V67">
        <v>0</v>
      </c>
      <c r="W67">
        <v>0</v>
      </c>
      <c r="X67">
        <v>0</v>
      </c>
      <c r="Y67">
        <v>0</v>
      </c>
      <c r="Z67">
        <v>0</v>
      </c>
    </row>
    <row r="68" spans="1:26" x14ac:dyDescent="0.35">
      <c r="A68" s="54">
        <v>44971</v>
      </c>
      <c r="B68" s="54" t="str">
        <v>PA28</v>
      </c>
      <c r="C68" t="str">
        <v>VH-TAX</v>
      </c>
      <c r="D68" t="str">
        <v>SELF</v>
      </c>
      <c r="E68">
        <v>0</v>
      </c>
      <c r="F68" t="str">
        <v>YMMB-MCTY-YMMB</v>
      </c>
      <c r="G68" t="str">
        <v>PVT</v>
      </c>
      <c r="H68">
        <v>0</v>
      </c>
      <c r="I68">
        <v>0</v>
      </c>
      <c r="J68">
        <v>0</v>
      </c>
      <c r="K68">
        <v>0</v>
      </c>
      <c r="L68">
        <v>0.9</v>
      </c>
      <c r="M68">
        <v>0</v>
      </c>
      <c r="N68">
        <v>0</v>
      </c>
      <c r="O68">
        <v>0</v>
      </c>
      <c r="P68">
        <v>0</v>
      </c>
      <c r="Q68">
        <v>0</v>
      </c>
      <c r="R68">
        <v>0</v>
      </c>
      <c r="S68">
        <v>0</v>
      </c>
      <c r="T68">
        <v>0</v>
      </c>
      <c r="U68">
        <v>0</v>
      </c>
      <c r="V68">
        <v>0</v>
      </c>
      <c r="W68">
        <v>0</v>
      </c>
      <c r="X68">
        <v>0</v>
      </c>
      <c r="Y68">
        <v>0</v>
      </c>
      <c r="Z68">
        <v>0</v>
      </c>
    </row>
    <row r="69" spans="1:26" x14ac:dyDescent="0.35">
      <c r="A69" s="54">
        <v>44997</v>
      </c>
      <c r="B69" s="54" t="str">
        <v>PA28</v>
      </c>
      <c r="C69" t="str">
        <v>VH-TAE</v>
      </c>
      <c r="D69" t="str">
        <v>SELF</v>
      </c>
      <c r="E69">
        <v>0</v>
      </c>
      <c r="F69" t="str">
        <v xml:space="preserve">YMMB-YMMB </v>
      </c>
      <c r="G69" t="str">
        <v>PVT</v>
      </c>
      <c r="H69">
        <v>0</v>
      </c>
      <c r="I69">
        <v>0</v>
      </c>
      <c r="J69">
        <v>0</v>
      </c>
      <c r="K69">
        <v>0</v>
      </c>
      <c r="L69">
        <v>0.9</v>
      </c>
      <c r="M69">
        <v>0</v>
      </c>
      <c r="N69">
        <v>0</v>
      </c>
      <c r="O69">
        <v>0</v>
      </c>
      <c r="P69">
        <v>0</v>
      </c>
      <c r="Q69">
        <v>0</v>
      </c>
      <c r="R69">
        <v>0</v>
      </c>
      <c r="S69">
        <v>0</v>
      </c>
      <c r="T69">
        <v>0</v>
      </c>
      <c r="U69">
        <v>0</v>
      </c>
      <c r="V69">
        <v>0</v>
      </c>
      <c r="W69">
        <v>0</v>
      </c>
      <c r="X69">
        <v>0</v>
      </c>
      <c r="Y69">
        <v>0</v>
      </c>
      <c r="Z69">
        <v>0</v>
      </c>
    </row>
    <row r="70" spans="1:26" x14ac:dyDescent="0.35">
      <c r="A70" s="54">
        <v>45009</v>
      </c>
      <c r="B70" s="54" t="str">
        <v>PA28</v>
      </c>
      <c r="C70" t="str">
        <v>VH-BZE</v>
      </c>
      <c r="D70" t="str">
        <v>H.MCBAIN</v>
      </c>
      <c r="E70" t="str">
        <v>SELF</v>
      </c>
      <c r="F70" t="str">
        <v xml:space="preserve">YMMB-YMMB </v>
      </c>
      <c r="G70" t="str">
        <v>AIRWORK</v>
      </c>
      <c r="H70">
        <v>0</v>
      </c>
      <c r="I70">
        <v>0</v>
      </c>
      <c r="J70">
        <v>1</v>
      </c>
      <c r="K70">
        <v>0</v>
      </c>
      <c r="L70">
        <v>0</v>
      </c>
      <c r="M70">
        <v>0</v>
      </c>
      <c r="N70">
        <v>0</v>
      </c>
      <c r="O70">
        <v>0</v>
      </c>
      <c r="P70">
        <v>0</v>
      </c>
      <c r="Q70">
        <v>0</v>
      </c>
      <c r="R70">
        <v>0</v>
      </c>
      <c r="S70">
        <v>0</v>
      </c>
      <c r="T70">
        <v>0</v>
      </c>
      <c r="U70">
        <v>0</v>
      </c>
      <c r="V70">
        <v>0</v>
      </c>
      <c r="W70">
        <v>0</v>
      </c>
      <c r="X70">
        <v>0</v>
      </c>
      <c r="Y70">
        <v>0</v>
      </c>
      <c r="Z70">
        <v>0</v>
      </c>
    </row>
    <row r="71" spans="1:26" x14ac:dyDescent="0.35">
      <c r="A71" s="54">
        <v>45020</v>
      </c>
      <c r="B71" s="54" t="str">
        <v>PA28</v>
      </c>
      <c r="C71" t="str">
        <v>VH-ITK</v>
      </c>
      <c r="D71" t="str">
        <v>SELF</v>
      </c>
      <c r="E71">
        <v>0</v>
      </c>
      <c r="F71" t="str">
        <v xml:space="preserve">YMMB-YMMB </v>
      </c>
      <c r="G71" t="str">
        <v>PVT</v>
      </c>
      <c r="H71">
        <v>0</v>
      </c>
      <c r="I71">
        <v>0</v>
      </c>
      <c r="J71">
        <v>0</v>
      </c>
      <c r="K71">
        <v>0</v>
      </c>
      <c r="L71">
        <v>0.9</v>
      </c>
      <c r="M71">
        <v>0</v>
      </c>
      <c r="N71">
        <v>0</v>
      </c>
      <c r="O71">
        <v>0</v>
      </c>
      <c r="P71">
        <v>0</v>
      </c>
      <c r="Q71">
        <v>0</v>
      </c>
      <c r="R71">
        <v>0</v>
      </c>
      <c r="S71">
        <v>0</v>
      </c>
      <c r="T71">
        <v>0</v>
      </c>
      <c r="U71">
        <v>0</v>
      </c>
      <c r="V71">
        <v>0</v>
      </c>
      <c r="W71">
        <v>0</v>
      </c>
      <c r="X71">
        <v>0</v>
      </c>
      <c r="Y71">
        <v>0</v>
      </c>
      <c r="Z71">
        <v>0</v>
      </c>
    </row>
    <row r="72" spans="1:26" x14ac:dyDescent="0.35">
      <c r="A72" s="54">
        <v>45154</v>
      </c>
      <c r="B72" s="54" t="str">
        <v>SIM</v>
      </c>
      <c r="C72" t="str">
        <v>CR12</v>
      </c>
      <c r="D72" t="str">
        <v>C.SPENCER</v>
      </c>
      <c r="E72" t="str">
        <v>SELF</v>
      </c>
      <c r="F72">
        <v>0</v>
      </c>
      <c r="G72" t="str">
        <v>INSTRUMENTS</v>
      </c>
      <c r="H72">
        <v>0</v>
      </c>
      <c r="I72">
        <v>0</v>
      </c>
      <c r="J72">
        <v>0</v>
      </c>
      <c r="K72">
        <v>0</v>
      </c>
      <c r="L72">
        <v>0</v>
      </c>
      <c r="M72">
        <v>0</v>
      </c>
      <c r="N72">
        <v>0</v>
      </c>
      <c r="O72">
        <v>0</v>
      </c>
      <c r="P72">
        <v>0</v>
      </c>
      <c r="Q72">
        <v>0</v>
      </c>
      <c r="R72">
        <v>0</v>
      </c>
      <c r="S72">
        <v>0</v>
      </c>
      <c r="T72">
        <v>0</v>
      </c>
      <c r="U72">
        <v>0</v>
      </c>
      <c r="V72">
        <v>0</v>
      </c>
      <c r="W72">
        <v>1</v>
      </c>
      <c r="X72">
        <v>0</v>
      </c>
      <c r="Y72">
        <v>0</v>
      </c>
      <c r="Z72">
        <v>0</v>
      </c>
    </row>
    <row r="73" spans="1:26" x14ac:dyDescent="0.35">
      <c r="A73" s="54">
        <v>45154</v>
      </c>
      <c r="B73" s="54" t="str">
        <v>SIM</v>
      </c>
      <c r="C73" t="str">
        <v>DCX</v>
      </c>
      <c r="D73" t="str">
        <v>D.LERKIC</v>
      </c>
      <c r="E73" t="str">
        <v>SELF</v>
      </c>
      <c r="F73">
        <v>0</v>
      </c>
      <c r="G73" t="str">
        <v>ADF/NDB</v>
      </c>
      <c r="H73">
        <v>0</v>
      </c>
      <c r="I73">
        <v>0</v>
      </c>
      <c r="J73">
        <v>0</v>
      </c>
      <c r="K73">
        <v>0</v>
      </c>
      <c r="L73">
        <v>0</v>
      </c>
      <c r="M73">
        <v>0</v>
      </c>
      <c r="N73">
        <v>0</v>
      </c>
      <c r="O73">
        <v>0</v>
      </c>
      <c r="P73">
        <v>0</v>
      </c>
      <c r="Q73">
        <v>0</v>
      </c>
      <c r="R73">
        <v>0</v>
      </c>
      <c r="S73">
        <v>0</v>
      </c>
      <c r="T73">
        <v>0</v>
      </c>
      <c r="U73">
        <v>0</v>
      </c>
      <c r="V73">
        <v>0</v>
      </c>
      <c r="W73">
        <v>1.2</v>
      </c>
      <c r="X73">
        <v>0</v>
      </c>
      <c r="Y73">
        <v>0</v>
      </c>
      <c r="Z73">
        <v>0</v>
      </c>
    </row>
    <row r="74" spans="1:26" x14ac:dyDescent="0.35">
      <c r="A74" s="54">
        <v>45155</v>
      </c>
      <c r="B74" s="54" t="str">
        <v>SIM</v>
      </c>
      <c r="C74" t="str">
        <v>DCX</v>
      </c>
      <c r="D74" t="str">
        <v>D.LERKIC</v>
      </c>
      <c r="E74" t="str">
        <v>SELF</v>
      </c>
      <c r="F74">
        <v>0</v>
      </c>
      <c r="G74" t="str">
        <v>VOR</v>
      </c>
      <c r="H74">
        <v>0</v>
      </c>
      <c r="I74">
        <v>0</v>
      </c>
      <c r="J74">
        <v>0</v>
      </c>
      <c r="K74">
        <v>0</v>
      </c>
      <c r="L74">
        <v>0</v>
      </c>
      <c r="M74">
        <v>0</v>
      </c>
      <c r="N74">
        <v>0</v>
      </c>
      <c r="O74">
        <v>0</v>
      </c>
      <c r="P74">
        <v>0</v>
      </c>
      <c r="Q74">
        <v>0</v>
      </c>
      <c r="R74">
        <v>0</v>
      </c>
      <c r="S74">
        <v>0</v>
      </c>
      <c r="T74">
        <v>0</v>
      </c>
      <c r="U74">
        <v>0</v>
      </c>
      <c r="V74">
        <v>0</v>
      </c>
      <c r="W74">
        <v>1</v>
      </c>
      <c r="X74">
        <v>0</v>
      </c>
      <c r="Y74">
        <v>0</v>
      </c>
      <c r="Z74">
        <v>0</v>
      </c>
    </row>
    <row r="75" spans="1:26" x14ac:dyDescent="0.35">
      <c r="A75" s="54">
        <v>45155</v>
      </c>
      <c r="B75" s="54" t="str">
        <v>SIM</v>
      </c>
      <c r="C75" t="str">
        <v>CR12</v>
      </c>
      <c r="D75" t="str">
        <v>C.HUGHES</v>
      </c>
      <c r="E75" t="str">
        <v>SELF</v>
      </c>
      <c r="F75">
        <v>0</v>
      </c>
      <c r="G75" t="str">
        <v>GNSS</v>
      </c>
      <c r="H75">
        <v>0</v>
      </c>
      <c r="I75">
        <v>0</v>
      </c>
      <c r="J75">
        <v>0</v>
      </c>
      <c r="K75">
        <v>0</v>
      </c>
      <c r="L75">
        <v>0</v>
      </c>
      <c r="M75">
        <v>0</v>
      </c>
      <c r="N75">
        <v>0</v>
      </c>
      <c r="O75">
        <v>0</v>
      </c>
      <c r="P75">
        <v>0</v>
      </c>
      <c r="Q75">
        <v>0</v>
      </c>
      <c r="R75">
        <v>0</v>
      </c>
      <c r="S75">
        <v>0</v>
      </c>
      <c r="T75">
        <v>0</v>
      </c>
      <c r="U75">
        <v>0</v>
      </c>
      <c r="V75">
        <v>0</v>
      </c>
      <c r="W75">
        <v>0.9</v>
      </c>
      <c r="X75">
        <v>0</v>
      </c>
      <c r="Y75">
        <v>0</v>
      </c>
      <c r="Z75">
        <v>0</v>
      </c>
    </row>
    <row r="76" spans="1:26" x14ac:dyDescent="0.35">
      <c r="A76" s="54">
        <v>45159</v>
      </c>
      <c r="B76" s="54" t="str">
        <v>SIM</v>
      </c>
      <c r="C76" t="str">
        <v>CR12</v>
      </c>
      <c r="D76" t="str">
        <v>C.HUGHES</v>
      </c>
      <c r="E76" t="str">
        <v>SELF</v>
      </c>
      <c r="F76">
        <v>0</v>
      </c>
      <c r="G76" t="str">
        <v>NAV</v>
      </c>
      <c r="H76">
        <v>0</v>
      </c>
      <c r="I76">
        <v>0</v>
      </c>
      <c r="J76">
        <v>0</v>
      </c>
      <c r="K76">
        <v>0</v>
      </c>
      <c r="L76">
        <v>0</v>
      </c>
      <c r="M76">
        <v>0</v>
      </c>
      <c r="N76">
        <v>0</v>
      </c>
      <c r="O76">
        <v>0</v>
      </c>
      <c r="P76">
        <v>0</v>
      </c>
      <c r="Q76">
        <v>0</v>
      </c>
      <c r="R76">
        <v>0</v>
      </c>
      <c r="S76">
        <v>0</v>
      </c>
      <c r="T76">
        <v>0</v>
      </c>
      <c r="U76">
        <v>0</v>
      </c>
      <c r="V76">
        <v>0</v>
      </c>
      <c r="W76">
        <v>1</v>
      </c>
      <c r="X76">
        <v>0</v>
      </c>
      <c r="Y76">
        <v>0</v>
      </c>
      <c r="Z76">
        <v>0</v>
      </c>
    </row>
    <row r="77" spans="1:26" x14ac:dyDescent="0.35">
      <c r="A77" s="54">
        <v>45162</v>
      </c>
      <c r="B77" s="54" t="str">
        <v>PA28</v>
      </c>
      <c r="C77" t="str">
        <v>VH-MFS</v>
      </c>
      <c r="D77" t="str">
        <v>M.IYER</v>
      </c>
      <c r="E77" t="str">
        <v>SELF</v>
      </c>
      <c r="F77" t="str">
        <v>YMMB-YLTV-YIVE-CARR-YMMB</v>
      </c>
      <c r="G77" t="str">
        <v>NAV</v>
      </c>
      <c r="H77">
        <v>0</v>
      </c>
      <c r="I77">
        <v>0</v>
      </c>
      <c r="J77">
        <v>2.6</v>
      </c>
      <c r="K77">
        <v>0</v>
      </c>
      <c r="L77">
        <v>0</v>
      </c>
      <c r="M77">
        <v>0</v>
      </c>
      <c r="N77">
        <v>0</v>
      </c>
      <c r="O77">
        <v>0</v>
      </c>
      <c r="P77">
        <v>0</v>
      </c>
      <c r="Q77">
        <v>0</v>
      </c>
      <c r="R77">
        <v>0</v>
      </c>
      <c r="S77">
        <v>0</v>
      </c>
      <c r="T77">
        <v>0</v>
      </c>
      <c r="U77">
        <v>0</v>
      </c>
      <c r="V77">
        <v>0</v>
      </c>
      <c r="W77">
        <v>0</v>
      </c>
      <c r="X77">
        <v>0</v>
      </c>
      <c r="Y77">
        <v>0</v>
      </c>
      <c r="Z77">
        <v>0</v>
      </c>
    </row>
    <row r="78" spans="1:26" x14ac:dyDescent="0.35">
      <c r="A78" s="54">
        <v>45165</v>
      </c>
      <c r="B78" s="54" t="str">
        <v>PA28</v>
      </c>
      <c r="C78" t="str">
        <v>VH-JIO</v>
      </c>
      <c r="D78" t="str">
        <v>SELF</v>
      </c>
      <c r="E78">
        <v>0</v>
      </c>
      <c r="F78" t="str">
        <v>YMMB-YWLP-YMMB</v>
      </c>
      <c r="G78" t="str">
        <v>NAV</v>
      </c>
      <c r="H78">
        <v>0</v>
      </c>
      <c r="I78">
        <v>0</v>
      </c>
      <c r="J78">
        <v>0</v>
      </c>
      <c r="K78">
        <v>0</v>
      </c>
      <c r="L78">
        <v>1.9</v>
      </c>
      <c r="M78">
        <v>0</v>
      </c>
      <c r="N78">
        <v>0</v>
      </c>
      <c r="O78">
        <v>0</v>
      </c>
      <c r="P78">
        <v>0</v>
      </c>
      <c r="Q78">
        <v>0</v>
      </c>
      <c r="R78">
        <v>0</v>
      </c>
      <c r="S78">
        <v>0</v>
      </c>
      <c r="T78">
        <v>0</v>
      </c>
      <c r="U78">
        <v>0</v>
      </c>
      <c r="V78">
        <v>0</v>
      </c>
      <c r="W78">
        <v>0</v>
      </c>
      <c r="X78">
        <v>0</v>
      </c>
      <c r="Y78">
        <v>0</v>
      </c>
      <c r="Z78">
        <v>0</v>
      </c>
    </row>
    <row r="79" spans="1:26" x14ac:dyDescent="0.35">
      <c r="A79" s="54">
        <v>45167</v>
      </c>
      <c r="B79" s="54" t="str">
        <v>PA28</v>
      </c>
      <c r="C79" t="str">
        <v>VH-MRX</v>
      </c>
      <c r="D79" t="str">
        <v>C.HUGHES</v>
      </c>
      <c r="E79" t="str">
        <v>SELF</v>
      </c>
      <c r="F79" t="str">
        <v>YMMB-YBDG-TON-YMMB</v>
      </c>
      <c r="G79" t="str">
        <v>NAV</v>
      </c>
      <c r="H79">
        <v>0</v>
      </c>
      <c r="I79">
        <v>0</v>
      </c>
      <c r="J79">
        <v>2.2999999999999998</v>
      </c>
      <c r="K79">
        <v>0</v>
      </c>
      <c r="L79">
        <v>0</v>
      </c>
      <c r="M79">
        <v>0</v>
      </c>
      <c r="N79">
        <v>0</v>
      </c>
      <c r="O79">
        <v>0</v>
      </c>
      <c r="P79">
        <v>0</v>
      </c>
      <c r="Q79">
        <v>0</v>
      </c>
      <c r="R79">
        <v>0</v>
      </c>
      <c r="S79">
        <v>0</v>
      </c>
      <c r="T79">
        <v>0</v>
      </c>
      <c r="U79">
        <v>0</v>
      </c>
      <c r="V79">
        <v>0.2</v>
      </c>
      <c r="W79">
        <v>0</v>
      </c>
      <c r="X79">
        <v>0</v>
      </c>
      <c r="Y79">
        <v>0</v>
      </c>
      <c r="Z79">
        <v>0</v>
      </c>
    </row>
    <row r="80" spans="1:26" x14ac:dyDescent="0.35">
      <c r="A80" s="54">
        <v>45170</v>
      </c>
      <c r="B80" s="54" t="str">
        <v>PA28</v>
      </c>
      <c r="C80" t="str">
        <v>VH-UMB</v>
      </c>
      <c r="D80" t="str">
        <v>SELF</v>
      </c>
      <c r="E80">
        <v>0</v>
      </c>
      <c r="F80" t="str">
        <v>YMMB-YOLA-YCDE-YMMB</v>
      </c>
      <c r="G80" t="str">
        <v>NAV</v>
      </c>
      <c r="H80">
        <v>0</v>
      </c>
      <c r="I80">
        <v>0</v>
      </c>
      <c r="J80">
        <v>0</v>
      </c>
      <c r="K80">
        <v>0</v>
      </c>
      <c r="L80">
        <v>3.2</v>
      </c>
      <c r="M80">
        <v>0</v>
      </c>
      <c r="N80">
        <v>0</v>
      </c>
      <c r="O80">
        <v>0</v>
      </c>
      <c r="P80">
        <v>0</v>
      </c>
      <c r="Q80">
        <v>0</v>
      </c>
      <c r="R80">
        <v>0</v>
      </c>
      <c r="S80">
        <v>0</v>
      </c>
      <c r="T80">
        <v>0</v>
      </c>
      <c r="U80">
        <v>0</v>
      </c>
      <c r="V80">
        <v>0</v>
      </c>
      <c r="W80">
        <v>0</v>
      </c>
      <c r="X80">
        <v>0</v>
      </c>
      <c r="Y80">
        <v>0</v>
      </c>
      <c r="Z80">
        <v>0</v>
      </c>
    </row>
    <row r="81" spans="1:26" x14ac:dyDescent="0.35">
      <c r="A81" s="54">
        <v>45173</v>
      </c>
      <c r="B81" s="54" t="str">
        <v>PA28</v>
      </c>
      <c r="C81" t="str">
        <v>VH-ITK</v>
      </c>
      <c r="D81" t="str">
        <v>SELF</v>
      </c>
      <c r="E81">
        <v>0</v>
      </c>
      <c r="F81" t="str">
        <v>YMMB-YWBL-YMMB</v>
      </c>
      <c r="G81" t="str">
        <v>NAV</v>
      </c>
      <c r="H81">
        <v>0</v>
      </c>
      <c r="I81">
        <v>0</v>
      </c>
      <c r="J81">
        <v>0</v>
      </c>
      <c r="K81">
        <v>0</v>
      </c>
      <c r="L81">
        <v>3.6</v>
      </c>
      <c r="M81">
        <v>0</v>
      </c>
      <c r="N81">
        <v>0</v>
      </c>
      <c r="O81">
        <v>0</v>
      </c>
      <c r="P81">
        <v>0</v>
      </c>
      <c r="Q81">
        <v>0</v>
      </c>
      <c r="R81">
        <v>0</v>
      </c>
      <c r="S81">
        <v>0</v>
      </c>
      <c r="T81">
        <v>0</v>
      </c>
      <c r="U81">
        <v>0</v>
      </c>
      <c r="V81">
        <v>0</v>
      </c>
      <c r="W81">
        <v>0</v>
      </c>
      <c r="X81">
        <v>0</v>
      </c>
      <c r="Y81">
        <v>0</v>
      </c>
      <c r="Z81">
        <v>0</v>
      </c>
    </row>
    <row r="82" spans="1:26" x14ac:dyDescent="0.35">
      <c r="A82" s="54">
        <v>45175</v>
      </c>
      <c r="B82" s="54" t="str">
        <v>PA28</v>
      </c>
      <c r="C82" t="str">
        <v>VH-TPW</v>
      </c>
      <c r="D82" t="str">
        <v>SELF</v>
      </c>
      <c r="E82">
        <v>0</v>
      </c>
      <c r="F82" t="str">
        <v>YMMB-YSHT-YECH-YBDG-YMMB</v>
      </c>
      <c r="G82" t="str">
        <v>NAV</v>
      </c>
      <c r="H82">
        <v>0</v>
      </c>
      <c r="I82">
        <v>0</v>
      </c>
      <c r="J82">
        <v>0</v>
      </c>
      <c r="K82">
        <v>0</v>
      </c>
      <c r="L82">
        <v>3.8</v>
      </c>
      <c r="M82">
        <v>0</v>
      </c>
      <c r="N82">
        <v>0</v>
      </c>
      <c r="O82">
        <v>0</v>
      </c>
      <c r="P82">
        <v>0</v>
      </c>
      <c r="Q82">
        <v>0</v>
      </c>
      <c r="R82">
        <v>0</v>
      </c>
      <c r="S82">
        <v>0</v>
      </c>
      <c r="T82">
        <v>0</v>
      </c>
      <c r="U82">
        <v>0</v>
      </c>
      <c r="V82">
        <v>0</v>
      </c>
      <c r="W82">
        <v>0</v>
      </c>
      <c r="X82">
        <v>0</v>
      </c>
      <c r="Y82">
        <v>0</v>
      </c>
      <c r="Z82">
        <v>0</v>
      </c>
    </row>
    <row r="83" spans="1:26" x14ac:dyDescent="0.35">
      <c r="A83" s="54">
        <v>45180</v>
      </c>
      <c r="B83" s="54" t="str">
        <v>PA28</v>
      </c>
      <c r="C83" t="str">
        <v>VH-MFS</v>
      </c>
      <c r="D83" t="str">
        <v>K.BARTLETT</v>
      </c>
      <c r="E83" t="str">
        <v>SELF</v>
      </c>
      <c r="F83" t="str">
        <v>YMMB-YTYA-YBRS-YMMB</v>
      </c>
      <c r="G83" t="str">
        <v>NAV</v>
      </c>
      <c r="H83">
        <v>0</v>
      </c>
      <c r="I83">
        <v>0</v>
      </c>
      <c r="J83">
        <v>2.1</v>
      </c>
      <c r="K83">
        <v>0</v>
      </c>
      <c r="L83">
        <v>0</v>
      </c>
      <c r="M83">
        <v>0</v>
      </c>
      <c r="N83">
        <v>0</v>
      </c>
      <c r="O83">
        <v>0</v>
      </c>
      <c r="P83">
        <v>0</v>
      </c>
      <c r="Q83">
        <v>0</v>
      </c>
      <c r="R83">
        <v>0</v>
      </c>
      <c r="S83">
        <v>0</v>
      </c>
      <c r="T83">
        <v>0</v>
      </c>
      <c r="U83">
        <v>0</v>
      </c>
      <c r="V83">
        <v>0.3</v>
      </c>
      <c r="W83">
        <v>0</v>
      </c>
      <c r="X83">
        <v>0</v>
      </c>
      <c r="Y83">
        <v>0</v>
      </c>
      <c r="Z83">
        <v>0</v>
      </c>
    </row>
    <row r="84" spans="1:26" x14ac:dyDescent="0.35">
      <c r="A84" s="54">
        <v>45181</v>
      </c>
      <c r="B84" s="54" t="str">
        <v>PA28</v>
      </c>
      <c r="C84" t="str">
        <v>VH-UMB</v>
      </c>
      <c r="D84" t="str">
        <v>SELF</v>
      </c>
      <c r="E84">
        <v>0</v>
      </c>
      <c r="F84" t="str">
        <v>YMMB-YBLT-YARA-YMMB</v>
      </c>
      <c r="G84" t="str">
        <v>NAV</v>
      </c>
      <c r="H84">
        <v>0</v>
      </c>
      <c r="I84">
        <v>0</v>
      </c>
      <c r="J84">
        <v>0</v>
      </c>
      <c r="K84">
        <v>0</v>
      </c>
      <c r="L84">
        <v>3.1</v>
      </c>
      <c r="M84">
        <v>0</v>
      </c>
      <c r="N84">
        <v>0</v>
      </c>
      <c r="O84">
        <v>0</v>
      </c>
      <c r="P84">
        <v>0</v>
      </c>
      <c r="Q84">
        <v>0</v>
      </c>
      <c r="R84">
        <v>0</v>
      </c>
      <c r="S84">
        <v>0</v>
      </c>
      <c r="T84">
        <v>0</v>
      </c>
      <c r="U84">
        <v>0</v>
      </c>
      <c r="V84">
        <v>0</v>
      </c>
      <c r="W84">
        <v>0</v>
      </c>
      <c r="X84">
        <v>0</v>
      </c>
      <c r="Y84">
        <v>0</v>
      </c>
      <c r="Z84">
        <v>0</v>
      </c>
    </row>
    <row r="85" spans="1:26" x14ac:dyDescent="0.35">
      <c r="A85" s="54">
        <v>45182</v>
      </c>
      <c r="B85" s="54" t="str">
        <v>PA28</v>
      </c>
      <c r="C85" t="str">
        <v>VH-MRX</v>
      </c>
      <c r="D85" t="str">
        <v>SELF</v>
      </c>
      <c r="E85">
        <v>0</v>
      </c>
      <c r="F85" t="str">
        <v>YMMB-YLTV-YYRM-YMMB</v>
      </c>
      <c r="G85" t="str">
        <v>NAV</v>
      </c>
      <c r="H85">
        <v>0</v>
      </c>
      <c r="I85">
        <v>0</v>
      </c>
      <c r="J85">
        <v>0</v>
      </c>
      <c r="K85">
        <v>0</v>
      </c>
      <c r="L85">
        <v>2.6</v>
      </c>
      <c r="M85">
        <v>0</v>
      </c>
      <c r="N85">
        <v>0</v>
      </c>
      <c r="O85">
        <v>0</v>
      </c>
      <c r="P85">
        <v>0</v>
      </c>
      <c r="Q85">
        <v>0</v>
      </c>
      <c r="R85">
        <v>0</v>
      </c>
      <c r="S85">
        <v>0</v>
      </c>
      <c r="T85">
        <v>0</v>
      </c>
      <c r="U85">
        <v>0</v>
      </c>
      <c r="V85">
        <v>0</v>
      </c>
      <c r="W85">
        <v>0</v>
      </c>
      <c r="X85">
        <v>0</v>
      </c>
      <c r="Y85">
        <v>0</v>
      </c>
      <c r="Z85">
        <v>0</v>
      </c>
    </row>
    <row r="86" spans="1:26" x14ac:dyDescent="0.35">
      <c r="A86" s="54">
        <v>45183</v>
      </c>
      <c r="B86" s="54" t="str">
        <v>PA28</v>
      </c>
      <c r="C86" t="str">
        <v>VH-MFS</v>
      </c>
      <c r="D86" t="str">
        <v>SELF</v>
      </c>
      <c r="E86">
        <v>0</v>
      </c>
      <c r="F86" t="str">
        <v>YMMB-YBNS-YMMB</v>
      </c>
      <c r="G86" t="str">
        <v>NAV</v>
      </c>
      <c r="H86">
        <v>0</v>
      </c>
      <c r="I86">
        <v>0</v>
      </c>
      <c r="J86">
        <v>0</v>
      </c>
      <c r="K86">
        <v>0</v>
      </c>
      <c r="L86">
        <v>3</v>
      </c>
      <c r="M86">
        <v>0</v>
      </c>
      <c r="N86">
        <v>0</v>
      </c>
      <c r="O86">
        <v>0</v>
      </c>
      <c r="P86">
        <v>0</v>
      </c>
      <c r="Q86">
        <v>0</v>
      </c>
      <c r="R86">
        <v>0</v>
      </c>
      <c r="S86">
        <v>0</v>
      </c>
      <c r="T86">
        <v>0</v>
      </c>
      <c r="U86">
        <v>0</v>
      </c>
      <c r="V86">
        <v>0</v>
      </c>
      <c r="W86">
        <v>0</v>
      </c>
      <c r="X86">
        <v>0</v>
      </c>
      <c r="Y86">
        <v>0</v>
      </c>
      <c r="Z86">
        <v>0</v>
      </c>
    </row>
    <row r="87" spans="1:26" x14ac:dyDescent="0.35">
      <c r="A87" s="54">
        <v>45188</v>
      </c>
      <c r="B87" s="54" t="str">
        <v>PA28</v>
      </c>
      <c r="C87" t="str">
        <v>VH-MRX</v>
      </c>
      <c r="D87" t="str">
        <v>SELF</v>
      </c>
      <c r="E87">
        <v>0</v>
      </c>
      <c r="F87" t="str">
        <v>YMMB-YSWH-YSHT-YMMB</v>
      </c>
      <c r="G87" t="str">
        <v>NAV</v>
      </c>
      <c r="H87">
        <v>0</v>
      </c>
      <c r="I87">
        <v>0</v>
      </c>
      <c r="J87">
        <v>0</v>
      </c>
      <c r="K87">
        <v>0</v>
      </c>
      <c r="L87">
        <v>4.8</v>
      </c>
      <c r="M87">
        <v>0</v>
      </c>
      <c r="N87">
        <v>0</v>
      </c>
      <c r="O87">
        <v>0</v>
      </c>
      <c r="P87">
        <v>0</v>
      </c>
      <c r="Q87">
        <v>0</v>
      </c>
      <c r="R87">
        <v>0</v>
      </c>
      <c r="S87">
        <v>0</v>
      </c>
      <c r="T87">
        <v>0</v>
      </c>
      <c r="U87">
        <v>0</v>
      </c>
      <c r="V87">
        <v>0</v>
      </c>
      <c r="W87">
        <v>0</v>
      </c>
      <c r="X87">
        <v>0</v>
      </c>
      <c r="Y87">
        <v>0</v>
      </c>
      <c r="Z87">
        <v>0</v>
      </c>
    </row>
    <row r="88" spans="1:26" x14ac:dyDescent="0.35">
      <c r="A88" s="54">
        <v>45190</v>
      </c>
      <c r="B88" s="54" t="str">
        <v>PA28</v>
      </c>
      <c r="C88" t="str">
        <v>VH-BZE</v>
      </c>
      <c r="D88" t="str">
        <v>SELF</v>
      </c>
      <c r="E88">
        <v>0</v>
      </c>
      <c r="F88" t="str">
        <v>YMMB-YOLA-YMMB</v>
      </c>
      <c r="G88">
        <v>0</v>
      </c>
      <c r="H88">
        <v>0</v>
      </c>
      <c r="I88">
        <v>0</v>
      </c>
      <c r="J88">
        <v>0</v>
      </c>
      <c r="K88">
        <v>0</v>
      </c>
      <c r="L88">
        <v>2.5</v>
      </c>
      <c r="M88">
        <v>0</v>
      </c>
      <c r="N88">
        <v>0</v>
      </c>
      <c r="O88">
        <v>0</v>
      </c>
      <c r="P88">
        <v>0</v>
      </c>
      <c r="Q88">
        <v>0</v>
      </c>
      <c r="R88">
        <v>0</v>
      </c>
      <c r="S88">
        <v>0</v>
      </c>
      <c r="T88">
        <v>0</v>
      </c>
      <c r="U88">
        <v>0</v>
      </c>
      <c r="V88">
        <v>0</v>
      </c>
      <c r="W88">
        <v>0</v>
      </c>
      <c r="X88">
        <v>0</v>
      </c>
      <c r="Y88">
        <v>0</v>
      </c>
      <c r="Z88">
        <v>0</v>
      </c>
    </row>
    <row r="89" spans="1:26" x14ac:dyDescent="0.35">
      <c r="A89" s="54">
        <v>45191</v>
      </c>
      <c r="B89" s="54" t="str">
        <v>PA28</v>
      </c>
      <c r="C89" t="str">
        <v>VH-MFS</v>
      </c>
      <c r="D89" t="str">
        <v>SELF</v>
      </c>
      <c r="E89">
        <v>0</v>
      </c>
      <c r="F89" t="str">
        <v>YMMB-YHSM-YPOD-YWBL-YMMB</v>
      </c>
      <c r="G89" t="str">
        <v>NAV</v>
      </c>
      <c r="H89">
        <v>0</v>
      </c>
      <c r="I89">
        <v>0</v>
      </c>
      <c r="J89">
        <v>0</v>
      </c>
      <c r="K89">
        <v>0</v>
      </c>
      <c r="L89">
        <v>5.3</v>
      </c>
      <c r="M89">
        <v>0</v>
      </c>
      <c r="N89">
        <v>0</v>
      </c>
      <c r="O89">
        <v>0</v>
      </c>
      <c r="P89">
        <v>0</v>
      </c>
      <c r="Q89">
        <v>0</v>
      </c>
      <c r="R89">
        <v>0</v>
      </c>
      <c r="S89">
        <v>0</v>
      </c>
      <c r="T89">
        <v>0</v>
      </c>
      <c r="U89">
        <v>0</v>
      </c>
      <c r="V89">
        <v>0</v>
      </c>
      <c r="W89">
        <v>0</v>
      </c>
      <c r="X89">
        <v>0</v>
      </c>
      <c r="Y89">
        <v>0</v>
      </c>
      <c r="Z89">
        <v>0</v>
      </c>
    </row>
    <row r="90" spans="1:26" x14ac:dyDescent="0.35">
      <c r="A90" s="54">
        <v>45191</v>
      </c>
      <c r="B90" s="54" t="str">
        <v>PA28</v>
      </c>
      <c r="C90" t="str">
        <v>VH-MRX</v>
      </c>
      <c r="D90" t="str">
        <v>SELF</v>
      </c>
      <c r="E90">
        <v>0</v>
      </c>
      <c r="F90" t="str">
        <v>YMMB-YBNS-YMER-YMCO-YORB-YMMB</v>
      </c>
      <c r="G90" t="str">
        <v>NAV</v>
      </c>
      <c r="H90">
        <v>0</v>
      </c>
      <c r="I90">
        <v>0</v>
      </c>
      <c r="J90">
        <v>0</v>
      </c>
      <c r="K90">
        <v>0</v>
      </c>
      <c r="L90">
        <v>5.3</v>
      </c>
      <c r="M90">
        <v>0</v>
      </c>
      <c r="N90">
        <v>0</v>
      </c>
      <c r="O90">
        <v>0</v>
      </c>
      <c r="P90">
        <v>0</v>
      </c>
      <c r="Q90">
        <v>0</v>
      </c>
      <c r="R90">
        <v>0</v>
      </c>
      <c r="S90">
        <v>0</v>
      </c>
      <c r="T90">
        <v>0</v>
      </c>
      <c r="U90">
        <v>0</v>
      </c>
      <c r="V90">
        <v>0</v>
      </c>
      <c r="W90">
        <v>0</v>
      </c>
      <c r="X90">
        <v>0</v>
      </c>
      <c r="Y90">
        <v>0</v>
      </c>
      <c r="Z90">
        <v>0</v>
      </c>
    </row>
    <row r="91" spans="1:26" x14ac:dyDescent="0.35">
      <c r="A91" s="54">
        <v>45197</v>
      </c>
      <c r="B91" s="54" t="str">
        <v>PA28</v>
      </c>
      <c r="C91" t="str">
        <v>VH-BZE</v>
      </c>
      <c r="D91" t="str">
        <v>SELF</v>
      </c>
      <c r="E91">
        <v>0</v>
      </c>
      <c r="F91" t="str">
        <v>YMMB-YBDG-YBMU-YMMB</v>
      </c>
      <c r="G91" t="str">
        <v>NAV</v>
      </c>
      <c r="H91">
        <v>0</v>
      </c>
      <c r="I91">
        <v>0</v>
      </c>
      <c r="J91">
        <v>0</v>
      </c>
      <c r="K91">
        <v>0</v>
      </c>
      <c r="L91">
        <v>2.5</v>
      </c>
      <c r="M91">
        <v>0</v>
      </c>
      <c r="N91">
        <v>0</v>
      </c>
      <c r="O91">
        <v>0</v>
      </c>
      <c r="P91">
        <v>0</v>
      </c>
      <c r="Q91">
        <v>0</v>
      </c>
      <c r="R91">
        <v>0</v>
      </c>
      <c r="S91">
        <v>0</v>
      </c>
      <c r="T91">
        <v>0</v>
      </c>
      <c r="U91">
        <v>0</v>
      </c>
      <c r="V91">
        <v>0</v>
      </c>
      <c r="W91">
        <v>0</v>
      </c>
      <c r="X91">
        <v>0</v>
      </c>
      <c r="Y91">
        <v>0</v>
      </c>
      <c r="Z91">
        <v>0</v>
      </c>
    </row>
    <row r="92" spans="1:26" x14ac:dyDescent="0.35">
      <c r="A92" s="54">
        <v>45217</v>
      </c>
      <c r="B92" s="54" t="str">
        <v>PA28</v>
      </c>
      <c r="C92" t="str">
        <v>VH-BZE</v>
      </c>
      <c r="D92" t="str">
        <v>C.SPENCER</v>
      </c>
      <c r="E92" t="str">
        <v>SELF</v>
      </c>
      <c r="F92" t="str">
        <v>YMMB-YMEN-YCEM-YMMB</v>
      </c>
      <c r="G92" t="str">
        <v>NAV</v>
      </c>
      <c r="H92">
        <v>0</v>
      </c>
      <c r="I92">
        <v>0</v>
      </c>
      <c r="J92">
        <v>2.2000000000000002</v>
      </c>
      <c r="K92">
        <v>0</v>
      </c>
      <c r="L92">
        <v>0</v>
      </c>
      <c r="M92">
        <v>0</v>
      </c>
      <c r="N92">
        <v>0</v>
      </c>
      <c r="O92">
        <v>0</v>
      </c>
      <c r="P92">
        <v>0</v>
      </c>
      <c r="Q92">
        <v>0</v>
      </c>
      <c r="R92">
        <v>0</v>
      </c>
      <c r="S92">
        <v>0</v>
      </c>
      <c r="T92">
        <v>0</v>
      </c>
      <c r="U92">
        <v>0</v>
      </c>
      <c r="V92">
        <v>0.4</v>
      </c>
      <c r="W92">
        <v>0</v>
      </c>
      <c r="X92">
        <v>0</v>
      </c>
      <c r="Y92">
        <v>0</v>
      </c>
      <c r="Z92">
        <v>0</v>
      </c>
    </row>
    <row r="93" spans="1:26" x14ac:dyDescent="0.35">
      <c r="A93" s="54">
        <v>45223</v>
      </c>
      <c r="B93" s="54" t="str">
        <v>PA28</v>
      </c>
      <c r="C93" t="str">
        <v>VH-MRX</v>
      </c>
      <c r="D93" t="str">
        <v>SELF</v>
      </c>
      <c r="E93">
        <v>0</v>
      </c>
      <c r="F93" t="str">
        <v>YSCB-YMAY-YMMB</v>
      </c>
      <c r="G93" t="str">
        <v>NAV</v>
      </c>
      <c r="H93">
        <v>0</v>
      </c>
      <c r="I93">
        <v>0</v>
      </c>
      <c r="J93">
        <v>0</v>
      </c>
      <c r="K93">
        <v>0</v>
      </c>
      <c r="L93">
        <v>3.5</v>
      </c>
      <c r="M93">
        <v>0</v>
      </c>
      <c r="N93">
        <v>0</v>
      </c>
      <c r="O93">
        <v>0</v>
      </c>
      <c r="P93">
        <v>0</v>
      </c>
      <c r="Q93">
        <v>0</v>
      </c>
      <c r="R93">
        <v>0</v>
      </c>
      <c r="S93">
        <v>0</v>
      </c>
      <c r="T93">
        <v>0</v>
      </c>
      <c r="U93">
        <v>0</v>
      </c>
      <c r="V93">
        <v>0</v>
      </c>
      <c r="W93">
        <v>0</v>
      </c>
      <c r="X93">
        <v>0</v>
      </c>
      <c r="Y93">
        <v>0</v>
      </c>
      <c r="Z93">
        <v>0</v>
      </c>
    </row>
    <row r="94" spans="1:26" x14ac:dyDescent="0.35">
      <c r="A94" s="54">
        <v>45226</v>
      </c>
      <c r="B94" s="54" t="str">
        <v>PA28</v>
      </c>
      <c r="C94" t="str">
        <v>VH-MFS</v>
      </c>
      <c r="D94" t="str">
        <v>SELF</v>
      </c>
      <c r="E94">
        <v>0</v>
      </c>
      <c r="F94" t="str">
        <v xml:space="preserve">YMMB-YMMB </v>
      </c>
      <c r="G94" t="str">
        <v>PVT</v>
      </c>
      <c r="H94">
        <v>0</v>
      </c>
      <c r="I94">
        <v>0</v>
      </c>
      <c r="J94">
        <v>0</v>
      </c>
      <c r="K94">
        <v>0</v>
      </c>
      <c r="L94">
        <v>0.6</v>
      </c>
      <c r="M94">
        <v>0</v>
      </c>
      <c r="N94">
        <v>0</v>
      </c>
      <c r="O94">
        <v>0</v>
      </c>
      <c r="P94">
        <v>0</v>
      </c>
      <c r="Q94">
        <v>0</v>
      </c>
      <c r="R94">
        <v>0</v>
      </c>
      <c r="S94">
        <v>0</v>
      </c>
      <c r="T94">
        <v>0</v>
      </c>
      <c r="U94">
        <v>0</v>
      </c>
      <c r="V94">
        <v>0</v>
      </c>
      <c r="W94">
        <v>0</v>
      </c>
      <c r="X94">
        <v>0</v>
      </c>
      <c r="Y94">
        <v>0</v>
      </c>
      <c r="Z94">
        <v>0</v>
      </c>
    </row>
    <row r="95" spans="1:26" x14ac:dyDescent="0.35">
      <c r="A95" s="54">
        <v>45229</v>
      </c>
      <c r="B95" s="54" t="str">
        <v>PA28R</v>
      </c>
      <c r="C95" t="str">
        <v>VH-LXI</v>
      </c>
      <c r="D95" t="str">
        <v>K.BARTLETT</v>
      </c>
      <c r="E95" t="str">
        <v>SELF</v>
      </c>
      <c r="F95" t="str">
        <v xml:space="preserve">YMMB-YMMB </v>
      </c>
      <c r="G95" t="str">
        <v>CCTS</v>
      </c>
      <c r="H95">
        <v>0</v>
      </c>
      <c r="I95">
        <v>0</v>
      </c>
      <c r="J95">
        <v>1</v>
      </c>
      <c r="K95">
        <v>0</v>
      </c>
      <c r="L95">
        <v>0</v>
      </c>
      <c r="M95">
        <v>0</v>
      </c>
      <c r="N95">
        <v>0</v>
      </c>
      <c r="O95">
        <v>0</v>
      </c>
      <c r="P95">
        <v>0</v>
      </c>
      <c r="Q95">
        <v>0</v>
      </c>
      <c r="R95">
        <v>0</v>
      </c>
      <c r="S95">
        <v>0</v>
      </c>
      <c r="T95">
        <v>0</v>
      </c>
      <c r="U95">
        <v>0</v>
      </c>
      <c r="V95">
        <v>0</v>
      </c>
      <c r="W95">
        <v>0</v>
      </c>
      <c r="X95">
        <v>0</v>
      </c>
      <c r="Y95">
        <v>0</v>
      </c>
      <c r="Z95">
        <v>0</v>
      </c>
    </row>
    <row r="96" spans="1:26" x14ac:dyDescent="0.35">
      <c r="A96" s="54">
        <v>45230</v>
      </c>
      <c r="B96" s="54" t="str">
        <v>PA28R</v>
      </c>
      <c r="C96" t="str">
        <v>VH-LXI</v>
      </c>
      <c r="D96" t="str">
        <v>C.SPENCER</v>
      </c>
      <c r="E96" t="str">
        <v>SELF</v>
      </c>
      <c r="F96" t="str">
        <v>YMMB-YTDN-YMMB</v>
      </c>
      <c r="G96" t="str">
        <v>AWK</v>
      </c>
      <c r="H96">
        <v>0</v>
      </c>
      <c r="I96">
        <v>0</v>
      </c>
      <c r="J96">
        <v>1.3</v>
      </c>
      <c r="K96">
        <v>0</v>
      </c>
      <c r="L96">
        <v>0</v>
      </c>
      <c r="M96">
        <v>0</v>
      </c>
      <c r="N96">
        <v>0</v>
      </c>
      <c r="O96">
        <v>0</v>
      </c>
      <c r="P96">
        <v>0</v>
      </c>
      <c r="Q96">
        <v>0</v>
      </c>
      <c r="R96">
        <v>0</v>
      </c>
      <c r="S96">
        <v>0</v>
      </c>
      <c r="T96">
        <v>0</v>
      </c>
      <c r="U96">
        <v>0</v>
      </c>
      <c r="V96">
        <v>0</v>
      </c>
      <c r="W96">
        <v>0</v>
      </c>
      <c r="X96">
        <v>0</v>
      </c>
      <c r="Y96">
        <v>0</v>
      </c>
      <c r="Z96">
        <v>0</v>
      </c>
    </row>
    <row r="97" spans="2:2" x14ac:dyDescent="0.35">
      <c r="B97" s="54"/>
    </row>
    <row r="98" spans="2:2" x14ac:dyDescent="0.35">
      <c r="B98" s="54"/>
    </row>
    <row r="99" spans="2:2" x14ac:dyDescent="0.35">
      <c r="B99" s="54"/>
    </row>
    <row r="100" spans="2:2" x14ac:dyDescent="0.35">
      <c r="B100" s="54"/>
    </row>
    <row r="101" spans="2:2" x14ac:dyDescent="0.35">
      <c r="B101" s="54"/>
    </row>
    <row r="102" spans="2:2" x14ac:dyDescent="0.35">
      <c r="B102" s="54"/>
    </row>
    <row r="103" spans="2:2" x14ac:dyDescent="0.35">
      <c r="B103" s="54"/>
    </row>
    <row r="104" spans="2:2" x14ac:dyDescent="0.35">
      <c r="B104" s="54"/>
    </row>
    <row r="105" spans="2:2" x14ac:dyDescent="0.35">
      <c r="B105" s="54"/>
    </row>
    <row r="106" spans="2:2" x14ac:dyDescent="0.35">
      <c r="B106" s="54"/>
    </row>
    <row r="107" spans="2:2" x14ac:dyDescent="0.35">
      <c r="B107" s="54"/>
    </row>
    <row r="108" spans="2:2" x14ac:dyDescent="0.35">
      <c r="B108" s="54"/>
    </row>
    <row r="109" spans="2:2" x14ac:dyDescent="0.35">
      <c r="B109" s="54"/>
    </row>
    <row r="110" spans="2:2" x14ac:dyDescent="0.35">
      <c r="B110" s="54"/>
    </row>
    <row r="111" spans="2:2" x14ac:dyDescent="0.35">
      <c r="B111" s="54"/>
    </row>
    <row r="112" spans="2:2" x14ac:dyDescent="0.35">
      <c r="B112" s="54"/>
    </row>
    <row r="113" spans="2:2" x14ac:dyDescent="0.35">
      <c r="B113" s="54"/>
    </row>
    <row r="114" spans="2:2" x14ac:dyDescent="0.35">
      <c r="B114" s="54"/>
    </row>
    <row r="115" spans="2:2" x14ac:dyDescent="0.35">
      <c r="B115" s="54"/>
    </row>
    <row r="116" spans="2:2" x14ac:dyDescent="0.35">
      <c r="B116" s="54"/>
    </row>
    <row r="117" spans="2:2" x14ac:dyDescent="0.35">
      <c r="B117" s="54"/>
    </row>
    <row r="118" spans="2:2" x14ac:dyDescent="0.35">
      <c r="B118" s="54"/>
    </row>
    <row r="119" spans="2:2" x14ac:dyDescent="0.35">
      <c r="B119" s="54"/>
    </row>
    <row r="120" spans="2:2" x14ac:dyDescent="0.35">
      <c r="B120" s="54"/>
    </row>
    <row r="121" spans="2:2" x14ac:dyDescent="0.35">
      <c r="B121" s="54"/>
    </row>
    <row r="122" spans="2:2" x14ac:dyDescent="0.35">
      <c r="B122" s="54"/>
    </row>
    <row r="123" spans="2:2" x14ac:dyDescent="0.35">
      <c r="B123" s="54"/>
    </row>
    <row r="124" spans="2:2" x14ac:dyDescent="0.35">
      <c r="B124" s="54"/>
    </row>
    <row r="125" spans="2:2" x14ac:dyDescent="0.35">
      <c r="B125" s="54"/>
    </row>
    <row r="126" spans="2:2" x14ac:dyDescent="0.35">
      <c r="B126" s="54"/>
    </row>
    <row r="127" spans="2:2" x14ac:dyDescent="0.35">
      <c r="B127" s="54"/>
    </row>
    <row r="128" spans="2:2" x14ac:dyDescent="0.35">
      <c r="B128" s="54"/>
    </row>
    <row r="129" spans="2:2" x14ac:dyDescent="0.35">
      <c r="B129" s="54"/>
    </row>
    <row r="130" spans="2:2" x14ac:dyDescent="0.35">
      <c r="B130" s="54"/>
    </row>
    <row r="131" spans="2:2" x14ac:dyDescent="0.35">
      <c r="B131" s="54"/>
    </row>
    <row r="132" spans="2:2" x14ac:dyDescent="0.35">
      <c r="B132" s="54"/>
    </row>
    <row r="133" spans="2:2" x14ac:dyDescent="0.35">
      <c r="B133" s="54"/>
    </row>
    <row r="134" spans="2:2" x14ac:dyDescent="0.35">
      <c r="B134" s="54"/>
    </row>
    <row r="135" spans="2:2" x14ac:dyDescent="0.35">
      <c r="B135" s="54"/>
    </row>
    <row r="136" spans="2:2" x14ac:dyDescent="0.35">
      <c r="B136" s="54"/>
    </row>
    <row r="137" spans="2:2" x14ac:dyDescent="0.35">
      <c r="B137" s="54"/>
    </row>
    <row r="138" spans="2:2" x14ac:dyDescent="0.35">
      <c r="B138" s="54"/>
    </row>
    <row r="139" spans="2:2" x14ac:dyDescent="0.35">
      <c r="B139" s="54"/>
    </row>
    <row r="140" spans="2:2" x14ac:dyDescent="0.35">
      <c r="B140" s="54"/>
    </row>
    <row r="141" spans="2:2" x14ac:dyDescent="0.35">
      <c r="B141" s="54"/>
    </row>
    <row r="142" spans="2:2" x14ac:dyDescent="0.35">
      <c r="B142" s="54"/>
    </row>
    <row r="143" spans="2:2" x14ac:dyDescent="0.35">
      <c r="B143" s="54"/>
    </row>
    <row r="144" spans="2:2" x14ac:dyDescent="0.35">
      <c r="B144" s="54"/>
    </row>
    <row r="145" spans="2:2" x14ac:dyDescent="0.35">
      <c r="B145" s="54"/>
    </row>
    <row r="146" spans="2:2" x14ac:dyDescent="0.35">
      <c r="B146" s="54"/>
    </row>
    <row r="147" spans="2:2" x14ac:dyDescent="0.35">
      <c r="B147" s="54"/>
    </row>
    <row r="148" spans="2:2" x14ac:dyDescent="0.35">
      <c r="B148" s="54"/>
    </row>
    <row r="149" spans="2:2" x14ac:dyDescent="0.35">
      <c r="B149" s="54"/>
    </row>
    <row r="150" spans="2:2" x14ac:dyDescent="0.35">
      <c r="B150" s="54"/>
    </row>
    <row r="151" spans="2:2" x14ac:dyDescent="0.35">
      <c r="B151" s="54"/>
    </row>
    <row r="152" spans="2:2" x14ac:dyDescent="0.35">
      <c r="B152" s="54"/>
    </row>
    <row r="153" spans="2:2" x14ac:dyDescent="0.35">
      <c r="B153" s="54"/>
    </row>
    <row r="154" spans="2:2" x14ac:dyDescent="0.35">
      <c r="B154" s="54"/>
    </row>
    <row r="155" spans="2:2" x14ac:dyDescent="0.35">
      <c r="B155" s="54"/>
    </row>
    <row r="156" spans="2:2" x14ac:dyDescent="0.35">
      <c r="B156" s="54"/>
    </row>
    <row r="157" spans="2:2" x14ac:dyDescent="0.35">
      <c r="B157" s="54"/>
    </row>
    <row r="158" spans="2:2" x14ac:dyDescent="0.35">
      <c r="B158" s="54"/>
    </row>
    <row r="159" spans="2:2" x14ac:dyDescent="0.35">
      <c r="B159" s="54"/>
    </row>
    <row r="160" spans="2:2" x14ac:dyDescent="0.35">
      <c r="B160" s="54"/>
    </row>
    <row r="161" spans="2:2" x14ac:dyDescent="0.35">
      <c r="B161" s="54"/>
    </row>
    <row r="162" spans="2:2" x14ac:dyDescent="0.35">
      <c r="B162" s="54"/>
    </row>
    <row r="163" spans="2:2" x14ac:dyDescent="0.35">
      <c r="B163" s="54"/>
    </row>
    <row r="164" spans="2:2" x14ac:dyDescent="0.35">
      <c r="B164" s="54"/>
    </row>
    <row r="165" spans="2:2" x14ac:dyDescent="0.35">
      <c r="B165" s="54"/>
    </row>
    <row r="166" spans="2:2" x14ac:dyDescent="0.35">
      <c r="B166" s="54"/>
    </row>
    <row r="167" spans="2:2" x14ac:dyDescent="0.35">
      <c r="B167" s="54"/>
    </row>
    <row r="168" spans="2:2" x14ac:dyDescent="0.35">
      <c r="B168" s="54"/>
    </row>
    <row r="169" spans="2:2" x14ac:dyDescent="0.35">
      <c r="B169" s="54"/>
    </row>
    <row r="170" spans="2:2" x14ac:dyDescent="0.35">
      <c r="B170" s="54"/>
    </row>
    <row r="171" spans="2:2" x14ac:dyDescent="0.35">
      <c r="B171" s="54"/>
    </row>
    <row r="172" spans="2:2" x14ac:dyDescent="0.35">
      <c r="B172" s="54"/>
    </row>
    <row r="173" spans="2:2" x14ac:dyDescent="0.35">
      <c r="B173" s="54"/>
    </row>
    <row r="174" spans="2:2" x14ac:dyDescent="0.35">
      <c r="B174" s="54"/>
    </row>
    <row r="175" spans="2:2" x14ac:dyDescent="0.35">
      <c r="B175" s="54"/>
    </row>
    <row r="176" spans="2:2" x14ac:dyDescent="0.35">
      <c r="B176" s="54"/>
    </row>
    <row r="177" spans="2:2" x14ac:dyDescent="0.35">
      <c r="B177" s="54"/>
    </row>
    <row r="178" spans="2:2" x14ac:dyDescent="0.35">
      <c r="B178" s="54"/>
    </row>
    <row r="179" spans="2:2" x14ac:dyDescent="0.35">
      <c r="B179" s="54"/>
    </row>
    <row r="180" spans="2:2" x14ac:dyDescent="0.35">
      <c r="B180" s="54"/>
    </row>
    <row r="181" spans="2:2" x14ac:dyDescent="0.35">
      <c r="B181" s="54"/>
    </row>
    <row r="182" spans="2:2" x14ac:dyDescent="0.35">
      <c r="B182" s="54"/>
    </row>
    <row r="183" spans="2:2" x14ac:dyDescent="0.35">
      <c r="B183" s="54"/>
    </row>
    <row r="184" spans="2:2" x14ac:dyDescent="0.35">
      <c r="B184" s="54"/>
    </row>
    <row r="185" spans="2:2" x14ac:dyDescent="0.35">
      <c r="B185" s="54"/>
    </row>
    <row r="186" spans="2:2" x14ac:dyDescent="0.35">
      <c r="B186" s="54"/>
    </row>
    <row r="187" spans="2:2" x14ac:dyDescent="0.35">
      <c r="B187" s="54"/>
    </row>
    <row r="188" spans="2:2" x14ac:dyDescent="0.35">
      <c r="B188" s="54"/>
    </row>
    <row r="189" spans="2:2" x14ac:dyDescent="0.35">
      <c r="B189" s="54"/>
    </row>
    <row r="190" spans="2:2" x14ac:dyDescent="0.35">
      <c r="B190" s="54"/>
    </row>
    <row r="191" spans="2:2" x14ac:dyDescent="0.35">
      <c r="B191" s="54"/>
    </row>
    <row r="192" spans="2:2" x14ac:dyDescent="0.35">
      <c r="B192" s="54"/>
    </row>
    <row r="193" spans="2:2" x14ac:dyDescent="0.35">
      <c r="B193" s="54"/>
    </row>
    <row r="194" spans="2:2" x14ac:dyDescent="0.35">
      <c r="B194" s="54"/>
    </row>
    <row r="195" spans="2:2" x14ac:dyDescent="0.35">
      <c r="B195" s="54"/>
    </row>
    <row r="196" spans="2:2" x14ac:dyDescent="0.35">
      <c r="B196" s="54"/>
    </row>
    <row r="197" spans="2:2" x14ac:dyDescent="0.35">
      <c r="B197" s="54"/>
    </row>
    <row r="198" spans="2:2" x14ac:dyDescent="0.35">
      <c r="B198" s="54"/>
    </row>
    <row r="199" spans="2:2" x14ac:dyDescent="0.35">
      <c r="B199" s="54"/>
    </row>
    <row r="200" spans="2:2" x14ac:dyDescent="0.35">
      <c r="B200" s="54"/>
    </row>
    <row r="201" spans="2:2" x14ac:dyDescent="0.35">
      <c r="B201" s="54"/>
    </row>
    <row r="202" spans="2:2" x14ac:dyDescent="0.35">
      <c r="B202" s="54"/>
    </row>
    <row r="203" spans="2:2" x14ac:dyDescent="0.35">
      <c r="B203" s="54"/>
    </row>
    <row r="204" spans="2:2" x14ac:dyDescent="0.35">
      <c r="B204" s="54"/>
    </row>
    <row r="205" spans="2:2" x14ac:dyDescent="0.35">
      <c r="B205" s="54"/>
    </row>
    <row r="206" spans="2:2" x14ac:dyDescent="0.35">
      <c r="B206" s="54"/>
    </row>
    <row r="207" spans="2:2" x14ac:dyDescent="0.35">
      <c r="B207" s="54"/>
    </row>
    <row r="208" spans="2:2" x14ac:dyDescent="0.35">
      <c r="B208" s="54"/>
    </row>
    <row r="209" spans="2:2" x14ac:dyDescent="0.35">
      <c r="B209" s="54"/>
    </row>
    <row r="210" spans="2:2" x14ac:dyDescent="0.35">
      <c r="B210" s="54"/>
    </row>
    <row r="211" spans="2:2" x14ac:dyDescent="0.35">
      <c r="B211" s="54"/>
    </row>
    <row r="212" spans="2:2" x14ac:dyDescent="0.35">
      <c r="B212" s="54"/>
    </row>
    <row r="213" spans="2:2" x14ac:dyDescent="0.35">
      <c r="B213" s="54"/>
    </row>
    <row r="214" spans="2:2" x14ac:dyDescent="0.35">
      <c r="B214" s="54"/>
    </row>
    <row r="215" spans="2:2" x14ac:dyDescent="0.35">
      <c r="B215" s="54"/>
    </row>
    <row r="216" spans="2:2" x14ac:dyDescent="0.35">
      <c r="B216" s="54"/>
    </row>
    <row r="217" spans="2:2" x14ac:dyDescent="0.35">
      <c r="B217" s="54"/>
    </row>
    <row r="218" spans="2:2" x14ac:dyDescent="0.35">
      <c r="B218" s="54"/>
    </row>
    <row r="219" spans="2:2" x14ac:dyDescent="0.35">
      <c r="B219" s="54"/>
    </row>
    <row r="220" spans="2:2" x14ac:dyDescent="0.35">
      <c r="B220" s="54"/>
    </row>
    <row r="221" spans="2:2" x14ac:dyDescent="0.35">
      <c r="B221" s="54"/>
    </row>
    <row r="222" spans="2:2" x14ac:dyDescent="0.35">
      <c r="B222" s="54"/>
    </row>
    <row r="223" spans="2:2" x14ac:dyDescent="0.35">
      <c r="B223" s="54"/>
    </row>
    <row r="224" spans="2:2" x14ac:dyDescent="0.35">
      <c r="B224" s="54"/>
    </row>
    <row r="225" spans="2:2" x14ac:dyDescent="0.35">
      <c r="B225" s="54"/>
    </row>
    <row r="226" spans="2:2" x14ac:dyDescent="0.35">
      <c r="B226" s="54"/>
    </row>
    <row r="227" spans="2:2" x14ac:dyDescent="0.35">
      <c r="B227" s="54"/>
    </row>
    <row r="228" spans="2:2" x14ac:dyDescent="0.35">
      <c r="B228" s="54"/>
    </row>
    <row r="229" spans="2:2" x14ac:dyDescent="0.35">
      <c r="B229" s="54"/>
    </row>
    <row r="230" spans="2:2" x14ac:dyDescent="0.35">
      <c r="B230" s="54"/>
    </row>
    <row r="231" spans="2:2" x14ac:dyDescent="0.35">
      <c r="B231" s="54"/>
    </row>
    <row r="232" spans="2:2" x14ac:dyDescent="0.35">
      <c r="B232" s="54"/>
    </row>
    <row r="233" spans="2:2" x14ac:dyDescent="0.35">
      <c r="B233" s="54"/>
    </row>
    <row r="234" spans="2:2" x14ac:dyDescent="0.35">
      <c r="B234" s="54"/>
    </row>
    <row r="235" spans="2:2" x14ac:dyDescent="0.35">
      <c r="B235" s="54"/>
    </row>
    <row r="236" spans="2:2" x14ac:dyDescent="0.35">
      <c r="B236" s="54"/>
    </row>
    <row r="237" spans="2:2" x14ac:dyDescent="0.35">
      <c r="B237" s="54"/>
    </row>
    <row r="238" spans="2:2" x14ac:dyDescent="0.35">
      <c r="B238" s="54"/>
    </row>
    <row r="239" spans="2:2" x14ac:dyDescent="0.35">
      <c r="B239" s="54"/>
    </row>
    <row r="240" spans="2:2" x14ac:dyDescent="0.35">
      <c r="B240" s="54"/>
    </row>
    <row r="241" spans="2:2" x14ac:dyDescent="0.35">
      <c r="B241" s="54"/>
    </row>
    <row r="242" spans="2:2" x14ac:dyDescent="0.35">
      <c r="B242" s="54"/>
    </row>
    <row r="243" spans="2:2" x14ac:dyDescent="0.35">
      <c r="B243" s="54"/>
    </row>
    <row r="244" spans="2:2" x14ac:dyDescent="0.35">
      <c r="B244" s="54"/>
    </row>
    <row r="245" spans="2:2" x14ac:dyDescent="0.35">
      <c r="B245" s="54"/>
    </row>
    <row r="246" spans="2:2" x14ac:dyDescent="0.35">
      <c r="B246" s="54"/>
    </row>
    <row r="247" spans="2:2" x14ac:dyDescent="0.35">
      <c r="B247" s="54"/>
    </row>
    <row r="248" spans="2:2" x14ac:dyDescent="0.35">
      <c r="B248" s="54"/>
    </row>
    <row r="249" spans="2:2" x14ac:dyDescent="0.35">
      <c r="B249" s="54"/>
    </row>
    <row r="250" spans="2:2" x14ac:dyDescent="0.35">
      <c r="B250" s="54"/>
    </row>
    <row r="251" spans="2:2" x14ac:dyDescent="0.35">
      <c r="B251" s="54"/>
    </row>
    <row r="252" spans="2:2" x14ac:dyDescent="0.35">
      <c r="B252" s="54"/>
    </row>
    <row r="253" spans="2:2" x14ac:dyDescent="0.35">
      <c r="B253" s="54"/>
    </row>
    <row r="254" spans="2:2" x14ac:dyDescent="0.35">
      <c r="B254" s="54"/>
    </row>
    <row r="255" spans="2:2" x14ac:dyDescent="0.35">
      <c r="B255" s="54"/>
    </row>
    <row r="256" spans="2:2" x14ac:dyDescent="0.35">
      <c r="B256" s="54"/>
    </row>
    <row r="257" spans="2:2" x14ac:dyDescent="0.35">
      <c r="B257" s="54"/>
    </row>
    <row r="258" spans="2:2" x14ac:dyDescent="0.35">
      <c r="B258" s="54"/>
    </row>
    <row r="259" spans="2:2" x14ac:dyDescent="0.35">
      <c r="B259" s="54"/>
    </row>
    <row r="260" spans="2:2" x14ac:dyDescent="0.35">
      <c r="B260" s="54"/>
    </row>
    <row r="261" spans="2:2" x14ac:dyDescent="0.35">
      <c r="B261" s="54"/>
    </row>
    <row r="262" spans="2:2" x14ac:dyDescent="0.35">
      <c r="B262" s="54"/>
    </row>
    <row r="263" spans="2:2" x14ac:dyDescent="0.35">
      <c r="B263" s="54"/>
    </row>
    <row r="264" spans="2:2" x14ac:dyDescent="0.35">
      <c r="B264" s="54"/>
    </row>
    <row r="265" spans="2:2" x14ac:dyDescent="0.35">
      <c r="B265" s="54"/>
    </row>
    <row r="266" spans="2:2" x14ac:dyDescent="0.35">
      <c r="B266" s="54"/>
    </row>
    <row r="267" spans="2:2" x14ac:dyDescent="0.35">
      <c r="B267" s="54"/>
    </row>
    <row r="268" spans="2:2" x14ac:dyDescent="0.35">
      <c r="B268" s="54"/>
    </row>
    <row r="269" spans="2:2" x14ac:dyDescent="0.35">
      <c r="B269" s="54"/>
    </row>
    <row r="270" spans="2:2" x14ac:dyDescent="0.35">
      <c r="B270" s="54"/>
    </row>
    <row r="271" spans="2:2" x14ac:dyDescent="0.35">
      <c r="B271" s="54"/>
    </row>
    <row r="272" spans="2:2" x14ac:dyDescent="0.35">
      <c r="B272" s="54"/>
    </row>
    <row r="273" spans="2:2" x14ac:dyDescent="0.35">
      <c r="B273" s="54"/>
    </row>
    <row r="274" spans="2:2" x14ac:dyDescent="0.35">
      <c r="B274" s="54"/>
    </row>
    <row r="275" spans="2:2" x14ac:dyDescent="0.35">
      <c r="B275" s="54"/>
    </row>
    <row r="276" spans="2:2" x14ac:dyDescent="0.35">
      <c r="B276" s="54"/>
    </row>
    <row r="277" spans="2:2" x14ac:dyDescent="0.35">
      <c r="B277" s="54"/>
    </row>
    <row r="278" spans="2:2" x14ac:dyDescent="0.35">
      <c r="B278" s="54"/>
    </row>
    <row r="279" spans="2:2" x14ac:dyDescent="0.35">
      <c r="B279" s="54"/>
    </row>
    <row r="280" spans="2:2" x14ac:dyDescent="0.35">
      <c r="B280" s="54"/>
    </row>
    <row r="281" spans="2:2" x14ac:dyDescent="0.35">
      <c r="B281" s="54"/>
    </row>
    <row r="282" spans="2:2" x14ac:dyDescent="0.35">
      <c r="B282" s="54"/>
    </row>
    <row r="283" spans="2:2" x14ac:dyDescent="0.35">
      <c r="B283" s="54"/>
    </row>
    <row r="284" spans="2:2" x14ac:dyDescent="0.35">
      <c r="B284" s="54"/>
    </row>
    <row r="285" spans="2:2" x14ac:dyDescent="0.35">
      <c r="B285" s="54"/>
    </row>
    <row r="286" spans="2:2" x14ac:dyDescent="0.35">
      <c r="B286" s="54"/>
    </row>
    <row r="287" spans="2:2" x14ac:dyDescent="0.35">
      <c r="B287" s="54"/>
    </row>
    <row r="288" spans="2:2" x14ac:dyDescent="0.35">
      <c r="B288" s="54"/>
    </row>
    <row r="289" spans="2:2" x14ac:dyDescent="0.35">
      <c r="B289" s="54"/>
    </row>
    <row r="290" spans="2:2" x14ac:dyDescent="0.35">
      <c r="B290" s="54"/>
    </row>
    <row r="291" spans="2:2" x14ac:dyDescent="0.35">
      <c r="B291" s="54"/>
    </row>
    <row r="292" spans="2:2" x14ac:dyDescent="0.35">
      <c r="B292" s="54"/>
    </row>
    <row r="293" spans="2:2" x14ac:dyDescent="0.35">
      <c r="B293" s="54"/>
    </row>
    <row r="294" spans="2:2" x14ac:dyDescent="0.35">
      <c r="B294" s="54"/>
    </row>
    <row r="295" spans="2:2" x14ac:dyDescent="0.35">
      <c r="B295" s="54"/>
    </row>
    <row r="296" spans="2:2" x14ac:dyDescent="0.35">
      <c r="B296" s="54"/>
    </row>
    <row r="297" spans="2:2" x14ac:dyDescent="0.35">
      <c r="B297" s="54"/>
    </row>
    <row r="298" spans="2:2" x14ac:dyDescent="0.35">
      <c r="B298" s="54"/>
    </row>
    <row r="299" spans="2:2" x14ac:dyDescent="0.35">
      <c r="B299" s="54"/>
    </row>
    <row r="300" spans="2:2" x14ac:dyDescent="0.35">
      <c r="B300" s="54"/>
    </row>
    <row r="301" spans="2:2" x14ac:dyDescent="0.35">
      <c r="B301" s="54"/>
    </row>
    <row r="302" spans="2:2" x14ac:dyDescent="0.35">
      <c r="B302" s="54"/>
    </row>
    <row r="303" spans="2:2" x14ac:dyDescent="0.35">
      <c r="B303" s="54"/>
    </row>
    <row r="304" spans="2:2" x14ac:dyDescent="0.35">
      <c r="B304" s="54"/>
    </row>
    <row r="305" spans="2:2" x14ac:dyDescent="0.35">
      <c r="B305" s="54"/>
    </row>
    <row r="306" spans="2:2" x14ac:dyDescent="0.35">
      <c r="B306" s="54"/>
    </row>
    <row r="307" spans="2:2" x14ac:dyDescent="0.35">
      <c r="B307" s="54"/>
    </row>
    <row r="308" spans="2:2" x14ac:dyDescent="0.35">
      <c r="B308" s="54"/>
    </row>
    <row r="309" spans="2:2" x14ac:dyDescent="0.35">
      <c r="B309" s="54"/>
    </row>
    <row r="310" spans="2:2" x14ac:dyDescent="0.35">
      <c r="B310" s="54"/>
    </row>
    <row r="311" spans="2:2" x14ac:dyDescent="0.35">
      <c r="B311" s="54"/>
    </row>
    <row r="312" spans="2:2" x14ac:dyDescent="0.35">
      <c r="B312" s="54"/>
    </row>
    <row r="313" spans="2:2" x14ac:dyDescent="0.35">
      <c r="B313" s="54"/>
    </row>
    <row r="314" spans="2:2" x14ac:dyDescent="0.35">
      <c r="B314" s="54"/>
    </row>
    <row r="315" spans="2:2" x14ac:dyDescent="0.35">
      <c r="B315" s="54"/>
    </row>
    <row r="316" spans="2:2" x14ac:dyDescent="0.35">
      <c r="B316" s="54"/>
    </row>
    <row r="317" spans="2:2" x14ac:dyDescent="0.35">
      <c r="B317" s="54"/>
    </row>
    <row r="318" spans="2:2" x14ac:dyDescent="0.35">
      <c r="B318" s="54"/>
    </row>
    <row r="319" spans="2:2" x14ac:dyDescent="0.35">
      <c r="B319" s="54"/>
    </row>
    <row r="320" spans="2:2" x14ac:dyDescent="0.35">
      <c r="B320" s="54"/>
    </row>
    <row r="321" spans="2:2" x14ac:dyDescent="0.35">
      <c r="B321" s="54"/>
    </row>
    <row r="322" spans="2:2" x14ac:dyDescent="0.35">
      <c r="B322" s="54"/>
    </row>
    <row r="323" spans="2:2" x14ac:dyDescent="0.35">
      <c r="B323" s="54"/>
    </row>
    <row r="324" spans="2:2" x14ac:dyDescent="0.35">
      <c r="B324" s="54"/>
    </row>
    <row r="325" spans="2:2" x14ac:dyDescent="0.35">
      <c r="B325" s="54"/>
    </row>
    <row r="326" spans="2:2" x14ac:dyDescent="0.35">
      <c r="B326" s="54"/>
    </row>
    <row r="327" spans="2:2" x14ac:dyDescent="0.35">
      <c r="B327" s="54"/>
    </row>
    <row r="328" spans="2:2" x14ac:dyDescent="0.35">
      <c r="B328" s="54"/>
    </row>
    <row r="329" spans="2:2" x14ac:dyDescent="0.35">
      <c r="B329" s="54"/>
    </row>
    <row r="330" spans="2:2" x14ac:dyDescent="0.35">
      <c r="B330" s="54"/>
    </row>
    <row r="331" spans="2:2" x14ac:dyDescent="0.35">
      <c r="B331" s="54"/>
    </row>
    <row r="332" spans="2:2" x14ac:dyDescent="0.35">
      <c r="B332" s="54"/>
    </row>
    <row r="333" spans="2:2" x14ac:dyDescent="0.35">
      <c r="B333" s="54"/>
    </row>
    <row r="334" spans="2:2" x14ac:dyDescent="0.35">
      <c r="B334" s="54"/>
    </row>
    <row r="335" spans="2:2" x14ac:dyDescent="0.35">
      <c r="B335" s="54"/>
    </row>
    <row r="336" spans="2:2" x14ac:dyDescent="0.35">
      <c r="B336" s="54"/>
    </row>
    <row r="337" spans="2:2" x14ac:dyDescent="0.35">
      <c r="B337" s="54"/>
    </row>
    <row r="338" spans="2:2" x14ac:dyDescent="0.35">
      <c r="B338" s="54"/>
    </row>
    <row r="339" spans="2:2" x14ac:dyDescent="0.35">
      <c r="B339" s="54"/>
    </row>
    <row r="340" spans="2:2" x14ac:dyDescent="0.35">
      <c r="B340" s="54"/>
    </row>
    <row r="341" spans="2:2" x14ac:dyDescent="0.35">
      <c r="B341" s="54"/>
    </row>
    <row r="342" spans="2:2" x14ac:dyDescent="0.35">
      <c r="B342" s="54"/>
    </row>
    <row r="343" spans="2:2" x14ac:dyDescent="0.35">
      <c r="B343" s="54"/>
    </row>
    <row r="344" spans="2:2" x14ac:dyDescent="0.35">
      <c r="B344" s="54"/>
    </row>
    <row r="345" spans="2:2" x14ac:dyDescent="0.35">
      <c r="B345" s="54"/>
    </row>
    <row r="346" spans="2:2" x14ac:dyDescent="0.35">
      <c r="B346" s="54"/>
    </row>
    <row r="347" spans="2:2" x14ac:dyDescent="0.35">
      <c r="B347" s="54"/>
    </row>
    <row r="348" spans="2:2" x14ac:dyDescent="0.35">
      <c r="B348" s="54"/>
    </row>
    <row r="349" spans="2:2" x14ac:dyDescent="0.35">
      <c r="B349" s="54"/>
    </row>
    <row r="350" spans="2:2" x14ac:dyDescent="0.35">
      <c r="B350" s="54"/>
    </row>
    <row r="351" spans="2:2" x14ac:dyDescent="0.35">
      <c r="B351" s="54"/>
    </row>
    <row r="352" spans="2:2" x14ac:dyDescent="0.35">
      <c r="B352" s="54"/>
    </row>
    <row r="353" spans="2:2" x14ac:dyDescent="0.35">
      <c r="B353" s="54"/>
    </row>
    <row r="354" spans="2:2" x14ac:dyDescent="0.35">
      <c r="B354" s="54"/>
    </row>
    <row r="355" spans="2:2" x14ac:dyDescent="0.35">
      <c r="B355" s="54"/>
    </row>
    <row r="356" spans="2:2" x14ac:dyDescent="0.35">
      <c r="B356" s="54"/>
    </row>
    <row r="357" spans="2:2" x14ac:dyDescent="0.35">
      <c r="B357" s="54"/>
    </row>
    <row r="358" spans="2:2" x14ac:dyDescent="0.35">
      <c r="B358" s="54"/>
    </row>
    <row r="359" spans="2:2" x14ac:dyDescent="0.35">
      <c r="B359" s="54"/>
    </row>
    <row r="360" spans="2:2" x14ac:dyDescent="0.35">
      <c r="B360" s="54"/>
    </row>
    <row r="361" spans="2:2" x14ac:dyDescent="0.35">
      <c r="B361" s="54"/>
    </row>
    <row r="362" spans="2:2" x14ac:dyDescent="0.35">
      <c r="B362" s="54"/>
    </row>
    <row r="363" spans="2:2" x14ac:dyDescent="0.35">
      <c r="B363" s="54"/>
    </row>
    <row r="364" spans="2:2" x14ac:dyDescent="0.35">
      <c r="B364" s="54"/>
    </row>
    <row r="365" spans="2:2" x14ac:dyDescent="0.35">
      <c r="B365" s="54"/>
    </row>
    <row r="366" spans="2:2" x14ac:dyDescent="0.35">
      <c r="B366" s="54"/>
    </row>
    <row r="367" spans="2:2" x14ac:dyDescent="0.35">
      <c r="B367" s="54"/>
    </row>
    <row r="368" spans="2:2" x14ac:dyDescent="0.35">
      <c r="B368" s="54"/>
    </row>
    <row r="369" spans="2:2" x14ac:dyDescent="0.35">
      <c r="B369" s="54"/>
    </row>
    <row r="370" spans="2:2" x14ac:dyDescent="0.35">
      <c r="B370" s="54"/>
    </row>
    <row r="371" spans="2:2" x14ac:dyDescent="0.35">
      <c r="B371" s="54"/>
    </row>
    <row r="372" spans="2:2" x14ac:dyDescent="0.35">
      <c r="B372" s="54"/>
    </row>
    <row r="373" spans="2:2" x14ac:dyDescent="0.35">
      <c r="B373" s="54"/>
    </row>
    <row r="374" spans="2:2" x14ac:dyDescent="0.35">
      <c r="B374" s="54"/>
    </row>
    <row r="375" spans="2:2" x14ac:dyDescent="0.35">
      <c r="B375" s="54"/>
    </row>
    <row r="376" spans="2:2" x14ac:dyDescent="0.35">
      <c r="B376" s="54"/>
    </row>
    <row r="377" spans="2:2" x14ac:dyDescent="0.35">
      <c r="B377" s="54"/>
    </row>
    <row r="378" spans="2:2" x14ac:dyDescent="0.35">
      <c r="B378" s="54"/>
    </row>
    <row r="379" spans="2:2" x14ac:dyDescent="0.35">
      <c r="B379" s="54"/>
    </row>
    <row r="380" spans="2:2" x14ac:dyDescent="0.35">
      <c r="B380" s="54"/>
    </row>
    <row r="381" spans="2:2" x14ac:dyDescent="0.35">
      <c r="B381" s="54"/>
    </row>
    <row r="382" spans="2:2" x14ac:dyDescent="0.35">
      <c r="B382" s="54"/>
    </row>
    <row r="383" spans="2:2" x14ac:dyDescent="0.35">
      <c r="B383" s="54"/>
    </row>
    <row r="384" spans="2:2" x14ac:dyDescent="0.35">
      <c r="B384" s="54"/>
    </row>
    <row r="385" spans="2:2" x14ac:dyDescent="0.35">
      <c r="B385" s="54"/>
    </row>
    <row r="386" spans="2:2" x14ac:dyDescent="0.35">
      <c r="B386" s="54"/>
    </row>
    <row r="387" spans="2:2" x14ac:dyDescent="0.35">
      <c r="B387" s="54"/>
    </row>
    <row r="388" spans="2:2" x14ac:dyDescent="0.35">
      <c r="B388" s="54"/>
    </row>
    <row r="389" spans="2:2" x14ac:dyDescent="0.35">
      <c r="B389" s="54"/>
    </row>
    <row r="390" spans="2:2" x14ac:dyDescent="0.35">
      <c r="B390" s="54"/>
    </row>
    <row r="391" spans="2:2" x14ac:dyDescent="0.35">
      <c r="B391" s="54"/>
    </row>
    <row r="392" spans="2:2" x14ac:dyDescent="0.35">
      <c r="B392" s="54"/>
    </row>
    <row r="393" spans="2:2" x14ac:dyDescent="0.35">
      <c r="B393" s="54"/>
    </row>
    <row r="394" spans="2:2" x14ac:dyDescent="0.35">
      <c r="B394" s="54"/>
    </row>
    <row r="395" spans="2:2" x14ac:dyDescent="0.35">
      <c r="B395" s="54"/>
    </row>
    <row r="396" spans="2:2" x14ac:dyDescent="0.35">
      <c r="B396" s="54"/>
    </row>
    <row r="397" spans="2:2" x14ac:dyDescent="0.35">
      <c r="B397" s="54"/>
    </row>
    <row r="398" spans="2:2" x14ac:dyDescent="0.35">
      <c r="B398" s="54"/>
    </row>
    <row r="399" spans="2:2" x14ac:dyDescent="0.35">
      <c r="B399" s="54"/>
    </row>
    <row r="400" spans="2:2" x14ac:dyDescent="0.35">
      <c r="B400" s="54"/>
    </row>
    <row r="401" spans="2:2" x14ac:dyDescent="0.35">
      <c r="B401" s="54"/>
    </row>
    <row r="402" spans="2:2" x14ac:dyDescent="0.35">
      <c r="B402" s="54"/>
    </row>
    <row r="403" spans="2:2" x14ac:dyDescent="0.35">
      <c r="B403" s="54"/>
    </row>
    <row r="404" spans="2:2" x14ac:dyDescent="0.35">
      <c r="B404" s="54"/>
    </row>
    <row r="405" spans="2:2" x14ac:dyDescent="0.35">
      <c r="B405" s="54"/>
    </row>
    <row r="406" spans="2:2" x14ac:dyDescent="0.35">
      <c r="B406" s="54"/>
    </row>
    <row r="407" spans="2:2" x14ac:dyDescent="0.35">
      <c r="B407" s="54"/>
    </row>
    <row r="408" spans="2:2" x14ac:dyDescent="0.35">
      <c r="B408" s="54"/>
    </row>
    <row r="409" spans="2:2" x14ac:dyDescent="0.35">
      <c r="B409" s="54"/>
    </row>
    <row r="410" spans="2:2" x14ac:dyDescent="0.35">
      <c r="B410" s="54"/>
    </row>
    <row r="411" spans="2:2" x14ac:dyDescent="0.35">
      <c r="B411" s="54"/>
    </row>
    <row r="412" spans="2:2" x14ac:dyDescent="0.35">
      <c r="B412" s="54"/>
    </row>
    <row r="413" spans="2:2" x14ac:dyDescent="0.35">
      <c r="B413" s="54"/>
    </row>
    <row r="414" spans="2:2" x14ac:dyDescent="0.35">
      <c r="B414" s="54"/>
    </row>
    <row r="415" spans="2:2" x14ac:dyDescent="0.35">
      <c r="B415" s="54"/>
    </row>
    <row r="416" spans="2:2" x14ac:dyDescent="0.35">
      <c r="B416" s="54"/>
    </row>
    <row r="417" spans="2:2" x14ac:dyDescent="0.35">
      <c r="B417" s="54"/>
    </row>
    <row r="418" spans="2:2" x14ac:dyDescent="0.35">
      <c r="B418" s="54"/>
    </row>
    <row r="419" spans="2:2" x14ac:dyDescent="0.35">
      <c r="B419" s="54"/>
    </row>
    <row r="420" spans="2:2" x14ac:dyDescent="0.35">
      <c r="B420" s="54"/>
    </row>
    <row r="421" spans="2:2" x14ac:dyDescent="0.35">
      <c r="B421" s="54"/>
    </row>
    <row r="422" spans="2:2" x14ac:dyDescent="0.35">
      <c r="B422" s="54"/>
    </row>
    <row r="423" spans="2:2" x14ac:dyDescent="0.35">
      <c r="B423" s="54"/>
    </row>
    <row r="424" spans="2:2" x14ac:dyDescent="0.35">
      <c r="B424" s="54"/>
    </row>
    <row r="425" spans="2:2" x14ac:dyDescent="0.35">
      <c r="B425" s="54"/>
    </row>
    <row r="426" spans="2:2" x14ac:dyDescent="0.35">
      <c r="B426" s="54"/>
    </row>
    <row r="427" spans="2:2" x14ac:dyDescent="0.35">
      <c r="B427" s="54"/>
    </row>
    <row r="428" spans="2:2" x14ac:dyDescent="0.35">
      <c r="B428" s="54"/>
    </row>
    <row r="429" spans="2:2" x14ac:dyDescent="0.35">
      <c r="B429" s="54"/>
    </row>
    <row r="430" spans="2:2" x14ac:dyDescent="0.35">
      <c r="B430" s="54"/>
    </row>
    <row r="431" spans="2:2" x14ac:dyDescent="0.35">
      <c r="B431" s="54"/>
    </row>
    <row r="432" spans="2:2" x14ac:dyDescent="0.35">
      <c r="B432" s="54"/>
    </row>
    <row r="433" spans="2:2" x14ac:dyDescent="0.35">
      <c r="B433" s="54"/>
    </row>
    <row r="434" spans="2:2" x14ac:dyDescent="0.35">
      <c r="B434" s="54"/>
    </row>
    <row r="435" spans="2:2" x14ac:dyDescent="0.35">
      <c r="B435" s="54"/>
    </row>
    <row r="436" spans="2:2" x14ac:dyDescent="0.35">
      <c r="B436" s="54"/>
    </row>
    <row r="437" spans="2:2" x14ac:dyDescent="0.35">
      <c r="B437" s="54"/>
    </row>
    <row r="438" spans="2:2" x14ac:dyDescent="0.35">
      <c r="B438" s="54"/>
    </row>
    <row r="439" spans="2:2" x14ac:dyDescent="0.35">
      <c r="B439" s="54"/>
    </row>
    <row r="440" spans="2:2" x14ac:dyDescent="0.35">
      <c r="B440" s="54"/>
    </row>
    <row r="441" spans="2:2" x14ac:dyDescent="0.35">
      <c r="B441" s="54"/>
    </row>
    <row r="442" spans="2:2" x14ac:dyDescent="0.35">
      <c r="B442" s="54"/>
    </row>
    <row r="443" spans="2:2" x14ac:dyDescent="0.35">
      <c r="B443" s="54"/>
    </row>
    <row r="444" spans="2:2" x14ac:dyDescent="0.35">
      <c r="B444" s="54"/>
    </row>
    <row r="445" spans="2:2" x14ac:dyDescent="0.35">
      <c r="B445" s="54"/>
    </row>
    <row r="446" spans="2:2" x14ac:dyDescent="0.35">
      <c r="B446" s="54"/>
    </row>
    <row r="447" spans="2:2" x14ac:dyDescent="0.35">
      <c r="B447" s="54"/>
    </row>
    <row r="448" spans="2:2" x14ac:dyDescent="0.35">
      <c r="B448" s="54"/>
    </row>
    <row r="449" spans="2:2" x14ac:dyDescent="0.35">
      <c r="B449" s="54"/>
    </row>
    <row r="450" spans="2:2" x14ac:dyDescent="0.35">
      <c r="B450" s="54"/>
    </row>
    <row r="451" spans="2:2" x14ac:dyDescent="0.35">
      <c r="B451" s="54"/>
    </row>
    <row r="452" spans="2:2" x14ac:dyDescent="0.35">
      <c r="B452" s="54"/>
    </row>
    <row r="453" spans="2:2" x14ac:dyDescent="0.35">
      <c r="B453" s="54"/>
    </row>
    <row r="454" spans="2:2" x14ac:dyDescent="0.35">
      <c r="B454" s="54"/>
    </row>
    <row r="455" spans="2:2" x14ac:dyDescent="0.35">
      <c r="B455" s="54"/>
    </row>
    <row r="456" spans="2:2" x14ac:dyDescent="0.35">
      <c r="B456" s="54"/>
    </row>
    <row r="457" spans="2:2" x14ac:dyDescent="0.35">
      <c r="B457" s="54"/>
    </row>
    <row r="458" spans="2:2" x14ac:dyDescent="0.35">
      <c r="B458" s="54"/>
    </row>
    <row r="459" spans="2:2" x14ac:dyDescent="0.35">
      <c r="B459" s="54"/>
    </row>
    <row r="460" spans="2:2" x14ac:dyDescent="0.35">
      <c r="B460" s="54"/>
    </row>
    <row r="461" spans="2:2" x14ac:dyDescent="0.35">
      <c r="B461" s="54"/>
    </row>
    <row r="462" spans="2:2" x14ac:dyDescent="0.35">
      <c r="B462" s="54"/>
    </row>
    <row r="463" spans="2:2" x14ac:dyDescent="0.35">
      <c r="B463" s="54"/>
    </row>
    <row r="464" spans="2:2" x14ac:dyDescent="0.35">
      <c r="B464" s="54"/>
    </row>
    <row r="465" spans="2:2" x14ac:dyDescent="0.35">
      <c r="B465" s="54"/>
    </row>
    <row r="466" spans="2:2" x14ac:dyDescent="0.35">
      <c r="B466" s="54"/>
    </row>
    <row r="467" spans="2:2" x14ac:dyDescent="0.35">
      <c r="B467" s="54"/>
    </row>
    <row r="468" spans="2:2" x14ac:dyDescent="0.35">
      <c r="B468" s="54"/>
    </row>
    <row r="469" spans="2:2" x14ac:dyDescent="0.35">
      <c r="B469" s="54"/>
    </row>
    <row r="470" spans="2:2" x14ac:dyDescent="0.35">
      <c r="B470" s="54"/>
    </row>
    <row r="471" spans="2:2" x14ac:dyDescent="0.35">
      <c r="B471" s="54"/>
    </row>
    <row r="472" spans="2:2" x14ac:dyDescent="0.35">
      <c r="B472" s="54"/>
    </row>
    <row r="473" spans="2:2" x14ac:dyDescent="0.35">
      <c r="B473" s="54"/>
    </row>
    <row r="474" spans="2:2" x14ac:dyDescent="0.35">
      <c r="B474" s="54"/>
    </row>
    <row r="475" spans="2:2" x14ac:dyDescent="0.35">
      <c r="B475" s="54"/>
    </row>
    <row r="476" spans="2:2" x14ac:dyDescent="0.35">
      <c r="B476" s="54"/>
    </row>
    <row r="477" spans="2:2" x14ac:dyDescent="0.35">
      <c r="B477" s="54"/>
    </row>
    <row r="478" spans="2:2" x14ac:dyDescent="0.35">
      <c r="B478" s="54"/>
    </row>
    <row r="479" spans="2:2" x14ac:dyDescent="0.35">
      <c r="B479" s="54"/>
    </row>
    <row r="480" spans="2:2" x14ac:dyDescent="0.35">
      <c r="B480" s="54"/>
    </row>
    <row r="481" spans="2:2" x14ac:dyDescent="0.35">
      <c r="B481" s="54"/>
    </row>
    <row r="482" spans="2:2" x14ac:dyDescent="0.35">
      <c r="B482" s="54"/>
    </row>
    <row r="483" spans="2:2" x14ac:dyDescent="0.35">
      <c r="B483" s="54"/>
    </row>
    <row r="484" spans="2:2" x14ac:dyDescent="0.35">
      <c r="B484" s="54"/>
    </row>
    <row r="485" spans="2:2" x14ac:dyDescent="0.35">
      <c r="B485" s="54"/>
    </row>
    <row r="486" spans="2:2" x14ac:dyDescent="0.35">
      <c r="B486" s="54"/>
    </row>
    <row r="487" spans="2:2" x14ac:dyDescent="0.35">
      <c r="B487" s="54"/>
    </row>
    <row r="488" spans="2:2" x14ac:dyDescent="0.35">
      <c r="B488" s="54"/>
    </row>
    <row r="489" spans="2:2" x14ac:dyDescent="0.35">
      <c r="B489" s="54"/>
    </row>
    <row r="490" spans="2:2" x14ac:dyDescent="0.35">
      <c r="B490" s="54"/>
    </row>
    <row r="491" spans="2:2" x14ac:dyDescent="0.35">
      <c r="B491" s="54"/>
    </row>
    <row r="492" spans="2:2" x14ac:dyDescent="0.35">
      <c r="B492" s="54"/>
    </row>
    <row r="493" spans="2:2" x14ac:dyDescent="0.35">
      <c r="B493" s="54"/>
    </row>
    <row r="494" spans="2:2" x14ac:dyDescent="0.35">
      <c r="B494" s="54"/>
    </row>
    <row r="495" spans="2:2" x14ac:dyDescent="0.35">
      <c r="B495" s="54"/>
    </row>
    <row r="496" spans="2:2" x14ac:dyDescent="0.35">
      <c r="B496" s="54"/>
    </row>
    <row r="497" spans="2:2" x14ac:dyDescent="0.35">
      <c r="B497" s="54"/>
    </row>
    <row r="498" spans="2:2" x14ac:dyDescent="0.35">
      <c r="B498" s="54"/>
    </row>
    <row r="499" spans="2:2" x14ac:dyDescent="0.35">
      <c r="B499" s="54"/>
    </row>
    <row r="500" spans="2:2" x14ac:dyDescent="0.35">
      <c r="B500" s="54"/>
    </row>
    <row r="501" spans="2:2" x14ac:dyDescent="0.35">
      <c r="B501" s="54"/>
    </row>
    <row r="502" spans="2:2" x14ac:dyDescent="0.35">
      <c r="B502" s="54"/>
    </row>
    <row r="503" spans="2:2" x14ac:dyDescent="0.35">
      <c r="B503" s="54"/>
    </row>
    <row r="504" spans="2:2" x14ac:dyDescent="0.35">
      <c r="B504" s="54"/>
    </row>
    <row r="505" spans="2:2" x14ac:dyDescent="0.35">
      <c r="B505" s="54"/>
    </row>
    <row r="506" spans="2:2" x14ac:dyDescent="0.35">
      <c r="B506" s="54"/>
    </row>
    <row r="507" spans="2:2" x14ac:dyDescent="0.35">
      <c r="B507" s="54"/>
    </row>
    <row r="508" spans="2:2" x14ac:dyDescent="0.35">
      <c r="B508" s="54"/>
    </row>
    <row r="509" spans="2:2" x14ac:dyDescent="0.35">
      <c r="B509" s="54"/>
    </row>
    <row r="510" spans="2:2" x14ac:dyDescent="0.35">
      <c r="B510" s="54"/>
    </row>
    <row r="511" spans="2:2" x14ac:dyDescent="0.35">
      <c r="B511" s="54"/>
    </row>
    <row r="512" spans="2:2" x14ac:dyDescent="0.35">
      <c r="B512" s="54"/>
    </row>
    <row r="513" spans="2:2" x14ac:dyDescent="0.35">
      <c r="B513" s="54"/>
    </row>
    <row r="514" spans="2:2" x14ac:dyDescent="0.35">
      <c r="B514" s="54"/>
    </row>
    <row r="515" spans="2:2" x14ac:dyDescent="0.35">
      <c r="B515" s="54"/>
    </row>
    <row r="516" spans="2:2" x14ac:dyDescent="0.35">
      <c r="B516" s="54"/>
    </row>
    <row r="517" spans="2:2" x14ac:dyDescent="0.35">
      <c r="B517" s="54"/>
    </row>
    <row r="518" spans="2:2" x14ac:dyDescent="0.35">
      <c r="B518" s="54"/>
    </row>
    <row r="519" spans="2:2" x14ac:dyDescent="0.35">
      <c r="B519" s="54"/>
    </row>
    <row r="520" spans="2:2" x14ac:dyDescent="0.35">
      <c r="B520" s="54"/>
    </row>
    <row r="521" spans="2:2" x14ac:dyDescent="0.35">
      <c r="B521" s="54"/>
    </row>
    <row r="522" spans="2:2" x14ac:dyDescent="0.35">
      <c r="B522" s="54"/>
    </row>
    <row r="523" spans="2:2" x14ac:dyDescent="0.35">
      <c r="B523" s="54"/>
    </row>
    <row r="524" spans="2:2" x14ac:dyDescent="0.35">
      <c r="B524" s="54"/>
    </row>
    <row r="525" spans="2:2" x14ac:dyDescent="0.35">
      <c r="B525" s="54"/>
    </row>
    <row r="526" spans="2:2" x14ac:dyDescent="0.35">
      <c r="B526" s="54"/>
    </row>
    <row r="527" spans="2:2" x14ac:dyDescent="0.35">
      <c r="B527" s="54"/>
    </row>
    <row r="528" spans="2:2" x14ac:dyDescent="0.35">
      <c r="B528" s="54"/>
    </row>
    <row r="529" spans="2:2" x14ac:dyDescent="0.35">
      <c r="B529" s="54"/>
    </row>
    <row r="530" spans="2:2" x14ac:dyDescent="0.35">
      <c r="B530" s="54"/>
    </row>
    <row r="531" spans="2:2" x14ac:dyDescent="0.35">
      <c r="B531" s="54"/>
    </row>
    <row r="532" spans="2:2" x14ac:dyDescent="0.35">
      <c r="B532" s="54"/>
    </row>
    <row r="533" spans="2:2" x14ac:dyDescent="0.35">
      <c r="B533" s="54"/>
    </row>
    <row r="534" spans="2:2" x14ac:dyDescent="0.35">
      <c r="B534" s="54"/>
    </row>
    <row r="535" spans="2:2" x14ac:dyDescent="0.35">
      <c r="B535" s="54"/>
    </row>
    <row r="536" spans="2:2" x14ac:dyDescent="0.35">
      <c r="B536" s="54"/>
    </row>
    <row r="537" spans="2:2" x14ac:dyDescent="0.35">
      <c r="B537" s="54"/>
    </row>
    <row r="538" spans="2:2" x14ac:dyDescent="0.35">
      <c r="B538" s="54"/>
    </row>
    <row r="539" spans="2:2" x14ac:dyDescent="0.35">
      <c r="B539" s="54"/>
    </row>
    <row r="540" spans="2:2" x14ac:dyDescent="0.35">
      <c r="B540" s="54"/>
    </row>
    <row r="541" spans="2:2" x14ac:dyDescent="0.35">
      <c r="B541" s="54"/>
    </row>
    <row r="542" spans="2:2" x14ac:dyDescent="0.35">
      <c r="B542" s="54"/>
    </row>
    <row r="543" spans="2:2" x14ac:dyDescent="0.35">
      <c r="B543" s="54"/>
    </row>
    <row r="544" spans="2:2" x14ac:dyDescent="0.35">
      <c r="B544" s="54"/>
    </row>
    <row r="545" spans="2:2" x14ac:dyDescent="0.35">
      <c r="B545" s="54"/>
    </row>
    <row r="546" spans="2:2" x14ac:dyDescent="0.35">
      <c r="B546" s="54"/>
    </row>
    <row r="547" spans="2:2" x14ac:dyDescent="0.35">
      <c r="B547" s="54"/>
    </row>
    <row r="548" spans="2:2" x14ac:dyDescent="0.35">
      <c r="B548" s="54"/>
    </row>
    <row r="549" spans="2:2" x14ac:dyDescent="0.35">
      <c r="B549" s="54"/>
    </row>
    <row r="550" spans="2:2" x14ac:dyDescent="0.35">
      <c r="B550" s="54"/>
    </row>
    <row r="551" spans="2:2" x14ac:dyDescent="0.35">
      <c r="B551" s="54"/>
    </row>
    <row r="552" spans="2:2" x14ac:dyDescent="0.35">
      <c r="B552" s="54"/>
    </row>
    <row r="553" spans="2:2" x14ac:dyDescent="0.35">
      <c r="B553" s="54"/>
    </row>
    <row r="554" spans="2:2" x14ac:dyDescent="0.35">
      <c r="B554" s="54"/>
    </row>
    <row r="555" spans="2:2" x14ac:dyDescent="0.35">
      <c r="B555" s="54"/>
    </row>
    <row r="556" spans="2:2" x14ac:dyDescent="0.35">
      <c r="B556" s="54"/>
    </row>
    <row r="557" spans="2:2" x14ac:dyDescent="0.35">
      <c r="B557" s="54"/>
    </row>
    <row r="558" spans="2:2" x14ac:dyDescent="0.35">
      <c r="B558" s="54"/>
    </row>
    <row r="559" spans="2:2" x14ac:dyDescent="0.35">
      <c r="B559" s="54"/>
    </row>
    <row r="560" spans="2:2" x14ac:dyDescent="0.35">
      <c r="B560" s="54"/>
    </row>
    <row r="561" spans="2:2" x14ac:dyDescent="0.35">
      <c r="B561" s="54"/>
    </row>
    <row r="562" spans="2:2" x14ac:dyDescent="0.35">
      <c r="B562" s="54"/>
    </row>
    <row r="563" spans="2:2" x14ac:dyDescent="0.35">
      <c r="B563" s="54"/>
    </row>
    <row r="564" spans="2:2" x14ac:dyDescent="0.35">
      <c r="B564" s="54"/>
    </row>
    <row r="565" spans="2:2" x14ac:dyDescent="0.35">
      <c r="B565" s="54"/>
    </row>
    <row r="566" spans="2:2" x14ac:dyDescent="0.35">
      <c r="B566" s="54"/>
    </row>
    <row r="567" spans="2:2" x14ac:dyDescent="0.35">
      <c r="B567" s="54"/>
    </row>
    <row r="568" spans="2:2" x14ac:dyDescent="0.35">
      <c r="B568" s="54"/>
    </row>
    <row r="569" spans="2:2" x14ac:dyDescent="0.35">
      <c r="B569" s="54"/>
    </row>
    <row r="570" spans="2:2" x14ac:dyDescent="0.35">
      <c r="B570" s="54"/>
    </row>
    <row r="571" spans="2:2" x14ac:dyDescent="0.35">
      <c r="B571" s="54"/>
    </row>
    <row r="572" spans="2:2" x14ac:dyDescent="0.35">
      <c r="B572" s="54"/>
    </row>
    <row r="573" spans="2:2" x14ac:dyDescent="0.35">
      <c r="B573" s="54"/>
    </row>
    <row r="574" spans="2:2" x14ac:dyDescent="0.35">
      <c r="B574" s="54"/>
    </row>
    <row r="575" spans="2:2" x14ac:dyDescent="0.35">
      <c r="B575" s="54"/>
    </row>
    <row r="576" spans="2:2" x14ac:dyDescent="0.35">
      <c r="B576" s="54"/>
    </row>
    <row r="577" spans="2:2" x14ac:dyDescent="0.35">
      <c r="B577" s="54"/>
    </row>
    <row r="578" spans="2:2" x14ac:dyDescent="0.35">
      <c r="B578" s="54"/>
    </row>
    <row r="579" spans="2:2" x14ac:dyDescent="0.35">
      <c r="B579" s="54"/>
    </row>
    <row r="580" spans="2:2" x14ac:dyDescent="0.35">
      <c r="B580" s="54"/>
    </row>
    <row r="581" spans="2:2" x14ac:dyDescent="0.35">
      <c r="B581" s="54"/>
    </row>
    <row r="582" spans="2:2" x14ac:dyDescent="0.35">
      <c r="B582" s="54"/>
    </row>
    <row r="583" spans="2:2" x14ac:dyDescent="0.35">
      <c r="B583" s="54"/>
    </row>
    <row r="584" spans="2:2" x14ac:dyDescent="0.35">
      <c r="B584" s="54"/>
    </row>
    <row r="585" spans="2:2" x14ac:dyDescent="0.35">
      <c r="B585" s="54"/>
    </row>
    <row r="586" spans="2:2" x14ac:dyDescent="0.35">
      <c r="B586" s="54"/>
    </row>
    <row r="587" spans="2:2" x14ac:dyDescent="0.35">
      <c r="B587" s="54"/>
    </row>
    <row r="588" spans="2:2" x14ac:dyDescent="0.35">
      <c r="B588" s="54"/>
    </row>
    <row r="589" spans="2:2" x14ac:dyDescent="0.35">
      <c r="B589" s="54"/>
    </row>
    <row r="590" spans="2:2" x14ac:dyDescent="0.35">
      <c r="B590" s="54"/>
    </row>
    <row r="591" spans="2:2" x14ac:dyDescent="0.35">
      <c r="B591" s="54"/>
    </row>
    <row r="592" spans="2:2" x14ac:dyDescent="0.35">
      <c r="B592" s="54"/>
    </row>
    <row r="593" spans="2:2" x14ac:dyDescent="0.35">
      <c r="B593" s="54"/>
    </row>
    <row r="594" spans="2:2" x14ac:dyDescent="0.35">
      <c r="B594" s="54"/>
    </row>
    <row r="595" spans="2:2" x14ac:dyDescent="0.35">
      <c r="B595" s="54"/>
    </row>
    <row r="596" spans="2:2" x14ac:dyDescent="0.35">
      <c r="B596" s="54"/>
    </row>
    <row r="597" spans="2:2" x14ac:dyDescent="0.35">
      <c r="B597" s="54"/>
    </row>
    <row r="598" spans="2:2" x14ac:dyDescent="0.35">
      <c r="B598" s="54"/>
    </row>
    <row r="599" spans="2:2" x14ac:dyDescent="0.35">
      <c r="B599" s="54"/>
    </row>
    <row r="600" spans="2:2" x14ac:dyDescent="0.35">
      <c r="B600" s="54"/>
    </row>
    <row r="601" spans="2:2" x14ac:dyDescent="0.35">
      <c r="B601" s="54"/>
    </row>
    <row r="602" spans="2:2" x14ac:dyDescent="0.35">
      <c r="B602" s="54"/>
    </row>
    <row r="603" spans="2:2" x14ac:dyDescent="0.35">
      <c r="B603" s="54"/>
    </row>
    <row r="604" spans="2:2" x14ac:dyDescent="0.35">
      <c r="B604" s="54"/>
    </row>
    <row r="605" spans="2:2" x14ac:dyDescent="0.35">
      <c r="B605" s="54"/>
    </row>
    <row r="606" spans="2:2" x14ac:dyDescent="0.35">
      <c r="B606" s="54"/>
    </row>
    <row r="607" spans="2:2" x14ac:dyDescent="0.35">
      <c r="B607" s="54"/>
    </row>
    <row r="608" spans="2:2" x14ac:dyDescent="0.35">
      <c r="B608" s="54"/>
    </row>
    <row r="609" spans="2:2" x14ac:dyDescent="0.35">
      <c r="B609" s="54"/>
    </row>
    <row r="610" spans="2:2" x14ac:dyDescent="0.35">
      <c r="B610" s="54"/>
    </row>
    <row r="611" spans="2:2" x14ac:dyDescent="0.35">
      <c r="B611" s="54"/>
    </row>
    <row r="612" spans="2:2" x14ac:dyDescent="0.35">
      <c r="B612" s="54"/>
    </row>
    <row r="613" spans="2:2" x14ac:dyDescent="0.35">
      <c r="B613" s="54"/>
    </row>
    <row r="614" spans="2:2" x14ac:dyDescent="0.35">
      <c r="B614" s="54"/>
    </row>
    <row r="615" spans="2:2" x14ac:dyDescent="0.35">
      <c r="B615" s="54"/>
    </row>
    <row r="616" spans="2:2" x14ac:dyDescent="0.35">
      <c r="B616" s="54"/>
    </row>
    <row r="617" spans="2:2" x14ac:dyDescent="0.35">
      <c r="B617" s="54"/>
    </row>
    <row r="618" spans="2:2" x14ac:dyDescent="0.35">
      <c r="B618" s="54"/>
    </row>
    <row r="619" spans="2:2" x14ac:dyDescent="0.35">
      <c r="B619" s="54"/>
    </row>
    <row r="620" spans="2:2" x14ac:dyDescent="0.35">
      <c r="B620" s="54"/>
    </row>
    <row r="621" spans="2:2" x14ac:dyDescent="0.35">
      <c r="B621" s="54"/>
    </row>
    <row r="622" spans="2:2" x14ac:dyDescent="0.35">
      <c r="B622" s="54"/>
    </row>
    <row r="623" spans="2:2" x14ac:dyDescent="0.35">
      <c r="B623" s="54"/>
    </row>
    <row r="624" spans="2:2" x14ac:dyDescent="0.35">
      <c r="B624" s="54"/>
    </row>
    <row r="625" spans="2:2" x14ac:dyDescent="0.35">
      <c r="B625" s="54"/>
    </row>
    <row r="626" spans="2:2" x14ac:dyDescent="0.35">
      <c r="B626" s="54"/>
    </row>
    <row r="627" spans="2:2" x14ac:dyDescent="0.35">
      <c r="B627" s="54"/>
    </row>
    <row r="628" spans="2:2" x14ac:dyDescent="0.35">
      <c r="B628" s="54"/>
    </row>
    <row r="629" spans="2:2" x14ac:dyDescent="0.35">
      <c r="B629" s="54"/>
    </row>
    <row r="630" spans="2:2" x14ac:dyDescent="0.35">
      <c r="B630" s="54"/>
    </row>
    <row r="631" spans="2:2" x14ac:dyDescent="0.35">
      <c r="B631" s="54"/>
    </row>
    <row r="632" spans="2:2" x14ac:dyDescent="0.35">
      <c r="B632" s="54"/>
    </row>
    <row r="633" spans="2:2" x14ac:dyDescent="0.35">
      <c r="B633" s="54"/>
    </row>
    <row r="634" spans="2:2" x14ac:dyDescent="0.35">
      <c r="B634" s="54"/>
    </row>
    <row r="635" spans="2:2" x14ac:dyDescent="0.35">
      <c r="B635" s="54"/>
    </row>
    <row r="636" spans="2:2" x14ac:dyDescent="0.35">
      <c r="B636" s="54"/>
    </row>
    <row r="637" spans="2:2" x14ac:dyDescent="0.35">
      <c r="B637" s="54"/>
    </row>
    <row r="638" spans="2:2" x14ac:dyDescent="0.35">
      <c r="B638" s="54"/>
    </row>
    <row r="639" spans="2:2" x14ac:dyDescent="0.35">
      <c r="B639" s="54"/>
    </row>
    <row r="640" spans="2:2" x14ac:dyDescent="0.35">
      <c r="B640" s="54"/>
    </row>
    <row r="641" spans="2:2" x14ac:dyDescent="0.35">
      <c r="B641" s="54"/>
    </row>
    <row r="642" spans="2:2" x14ac:dyDescent="0.35">
      <c r="B642" s="54"/>
    </row>
    <row r="643" spans="2:2" x14ac:dyDescent="0.35">
      <c r="B643" s="54"/>
    </row>
    <row r="644" spans="2:2" x14ac:dyDescent="0.35">
      <c r="B644" s="54"/>
    </row>
    <row r="645" spans="2:2" x14ac:dyDescent="0.35">
      <c r="B645" s="54"/>
    </row>
    <row r="646" spans="2:2" x14ac:dyDescent="0.35">
      <c r="B646" s="54"/>
    </row>
    <row r="647" spans="2:2" x14ac:dyDescent="0.35">
      <c r="B647" s="54"/>
    </row>
    <row r="648" spans="2:2" x14ac:dyDescent="0.35">
      <c r="B648" s="54"/>
    </row>
    <row r="649" spans="2:2" x14ac:dyDescent="0.35">
      <c r="B649" s="54"/>
    </row>
    <row r="650" spans="2:2" x14ac:dyDescent="0.35">
      <c r="B650" s="54"/>
    </row>
    <row r="651" spans="2:2" x14ac:dyDescent="0.35">
      <c r="B651" s="54"/>
    </row>
    <row r="652" spans="2:2" x14ac:dyDescent="0.35">
      <c r="B652" s="54"/>
    </row>
    <row r="653" spans="2:2" x14ac:dyDescent="0.35">
      <c r="B653" s="54"/>
    </row>
    <row r="654" spans="2:2" x14ac:dyDescent="0.35">
      <c r="B654" s="54"/>
    </row>
    <row r="655" spans="2:2" x14ac:dyDescent="0.35">
      <c r="B655" s="54"/>
    </row>
    <row r="656" spans="2:2" x14ac:dyDescent="0.35">
      <c r="B656" s="54"/>
    </row>
    <row r="657" spans="2:2" x14ac:dyDescent="0.35">
      <c r="B657" s="54"/>
    </row>
    <row r="658" spans="2:2" x14ac:dyDescent="0.35">
      <c r="B658" s="54"/>
    </row>
    <row r="659" spans="2:2" x14ac:dyDescent="0.35">
      <c r="B659" s="54"/>
    </row>
    <row r="660" spans="2:2" x14ac:dyDescent="0.35">
      <c r="B660" s="54"/>
    </row>
    <row r="661" spans="2:2" x14ac:dyDescent="0.35">
      <c r="B661" s="54"/>
    </row>
    <row r="662" spans="2:2" x14ac:dyDescent="0.35">
      <c r="B662" s="54"/>
    </row>
    <row r="663" spans="2:2" x14ac:dyDescent="0.35">
      <c r="B663" s="54"/>
    </row>
    <row r="664" spans="2:2" x14ac:dyDescent="0.35">
      <c r="B664" s="54"/>
    </row>
    <row r="665" spans="2:2" x14ac:dyDescent="0.35">
      <c r="B665" s="54"/>
    </row>
    <row r="666" spans="2:2" x14ac:dyDescent="0.35">
      <c r="B666" s="54"/>
    </row>
    <row r="667" spans="2:2" x14ac:dyDescent="0.35">
      <c r="B667" s="54"/>
    </row>
    <row r="668" spans="2:2" x14ac:dyDescent="0.35">
      <c r="B668" s="54"/>
    </row>
    <row r="669" spans="2:2" x14ac:dyDescent="0.35">
      <c r="B669" s="54"/>
    </row>
    <row r="670" spans="2:2" x14ac:dyDescent="0.35">
      <c r="B670" s="54"/>
    </row>
    <row r="671" spans="2:2" x14ac:dyDescent="0.35">
      <c r="B671" s="54"/>
    </row>
    <row r="672" spans="2:2" x14ac:dyDescent="0.35">
      <c r="B672" s="54"/>
    </row>
    <row r="673" spans="2:2" x14ac:dyDescent="0.35">
      <c r="B673" s="54"/>
    </row>
    <row r="674" spans="2:2" x14ac:dyDescent="0.35">
      <c r="B674" s="54"/>
    </row>
    <row r="675" spans="2:2" x14ac:dyDescent="0.35">
      <c r="B675" s="54"/>
    </row>
    <row r="676" spans="2:2" x14ac:dyDescent="0.35">
      <c r="B676" s="54"/>
    </row>
    <row r="677" spans="2:2" x14ac:dyDescent="0.35">
      <c r="B677" s="54"/>
    </row>
    <row r="678" spans="2:2" x14ac:dyDescent="0.35">
      <c r="B678" s="54"/>
    </row>
    <row r="679" spans="2:2" x14ac:dyDescent="0.35">
      <c r="B679" s="54"/>
    </row>
    <row r="680" spans="2:2" x14ac:dyDescent="0.35">
      <c r="B680" s="54"/>
    </row>
    <row r="681" spans="2:2" x14ac:dyDescent="0.35">
      <c r="B681" s="54"/>
    </row>
    <row r="682" spans="2:2" x14ac:dyDescent="0.35">
      <c r="B682" s="54"/>
    </row>
    <row r="683" spans="2:2" x14ac:dyDescent="0.35">
      <c r="B683" s="54"/>
    </row>
    <row r="684" spans="2:2" x14ac:dyDescent="0.35">
      <c r="B684" s="54"/>
    </row>
    <row r="685" spans="2:2" x14ac:dyDescent="0.35">
      <c r="B685" s="54"/>
    </row>
    <row r="686" spans="2:2" x14ac:dyDescent="0.35">
      <c r="B686" s="54"/>
    </row>
    <row r="687" spans="2:2" x14ac:dyDescent="0.35">
      <c r="B687" s="54"/>
    </row>
    <row r="688" spans="2:2" x14ac:dyDescent="0.35">
      <c r="B688" s="54"/>
    </row>
    <row r="689" spans="2:2" x14ac:dyDescent="0.35">
      <c r="B689" s="54"/>
    </row>
    <row r="690" spans="2:2" x14ac:dyDescent="0.35">
      <c r="B690" s="54"/>
    </row>
    <row r="691" spans="2:2" x14ac:dyDescent="0.35">
      <c r="B691" s="54"/>
    </row>
    <row r="692" spans="2:2" x14ac:dyDescent="0.35">
      <c r="B692" s="54"/>
    </row>
    <row r="693" spans="2:2" x14ac:dyDescent="0.35">
      <c r="B693" s="54"/>
    </row>
    <row r="694" spans="2:2" x14ac:dyDescent="0.35">
      <c r="B694" s="54"/>
    </row>
    <row r="695" spans="2:2" x14ac:dyDescent="0.35">
      <c r="B695" s="54"/>
    </row>
    <row r="696" spans="2:2" x14ac:dyDescent="0.35">
      <c r="B696" s="54"/>
    </row>
    <row r="697" spans="2:2" x14ac:dyDescent="0.35">
      <c r="B697" s="54"/>
    </row>
    <row r="698" spans="2:2" x14ac:dyDescent="0.35">
      <c r="B698" s="54"/>
    </row>
    <row r="699" spans="2:2" x14ac:dyDescent="0.35">
      <c r="B699" s="54"/>
    </row>
    <row r="700" spans="2:2" x14ac:dyDescent="0.35">
      <c r="B700" s="54"/>
    </row>
    <row r="701" spans="2:2" x14ac:dyDescent="0.35">
      <c r="B701" s="54"/>
    </row>
    <row r="702" spans="2:2" x14ac:dyDescent="0.35">
      <c r="B702" s="54"/>
    </row>
    <row r="703" spans="2:2" x14ac:dyDescent="0.35">
      <c r="B703" s="54"/>
    </row>
    <row r="704" spans="2:2" x14ac:dyDescent="0.35">
      <c r="B704" s="54"/>
    </row>
    <row r="705" spans="2:2" x14ac:dyDescent="0.35">
      <c r="B705" s="54"/>
    </row>
    <row r="706" spans="2:2" x14ac:dyDescent="0.35">
      <c r="B706" s="54"/>
    </row>
    <row r="707" spans="2:2" x14ac:dyDescent="0.35">
      <c r="B707" s="54"/>
    </row>
    <row r="708" spans="2:2" x14ac:dyDescent="0.35">
      <c r="B708" s="54"/>
    </row>
    <row r="709" spans="2:2" x14ac:dyDescent="0.35">
      <c r="B709" s="54"/>
    </row>
    <row r="710" spans="2:2" x14ac:dyDescent="0.35">
      <c r="B710" s="54"/>
    </row>
    <row r="711" spans="2:2" x14ac:dyDescent="0.35">
      <c r="B711" s="54"/>
    </row>
    <row r="712" spans="2:2" x14ac:dyDescent="0.35">
      <c r="B712" s="54"/>
    </row>
    <row r="713" spans="2:2" x14ac:dyDescent="0.35">
      <c r="B713" s="54"/>
    </row>
    <row r="714" spans="2:2" x14ac:dyDescent="0.35">
      <c r="B714" s="54"/>
    </row>
    <row r="715" spans="2:2" x14ac:dyDescent="0.35">
      <c r="B715" s="54"/>
    </row>
    <row r="716" spans="2:2" x14ac:dyDescent="0.35">
      <c r="B716" s="54"/>
    </row>
    <row r="717" spans="2:2" x14ac:dyDescent="0.35">
      <c r="B717" s="54"/>
    </row>
    <row r="718" spans="2:2" x14ac:dyDescent="0.35">
      <c r="B718" s="54"/>
    </row>
    <row r="719" spans="2:2" x14ac:dyDescent="0.35">
      <c r="B719" s="54"/>
    </row>
    <row r="720" spans="2:2" x14ac:dyDescent="0.35">
      <c r="B720" s="54"/>
    </row>
    <row r="721" spans="2:2" x14ac:dyDescent="0.35">
      <c r="B721" s="54"/>
    </row>
    <row r="722" spans="2:2" x14ac:dyDescent="0.35">
      <c r="B722" s="54"/>
    </row>
    <row r="723" spans="2:2" x14ac:dyDescent="0.35">
      <c r="B723" s="54"/>
    </row>
    <row r="724" spans="2:2" x14ac:dyDescent="0.35">
      <c r="B724" s="54"/>
    </row>
    <row r="725" spans="2:2" x14ac:dyDescent="0.35">
      <c r="B725" s="54"/>
    </row>
    <row r="726" spans="2:2" x14ac:dyDescent="0.35">
      <c r="B726" s="54"/>
    </row>
    <row r="727" spans="2:2" x14ac:dyDescent="0.35">
      <c r="B727" s="54"/>
    </row>
    <row r="728" spans="2:2" x14ac:dyDescent="0.35">
      <c r="B728" s="54"/>
    </row>
    <row r="729" spans="2:2" x14ac:dyDescent="0.35">
      <c r="B729" s="54"/>
    </row>
    <row r="730" spans="2:2" x14ac:dyDescent="0.35">
      <c r="B730" s="54"/>
    </row>
    <row r="731" spans="2:2" x14ac:dyDescent="0.35">
      <c r="B731" s="54"/>
    </row>
    <row r="732" spans="2:2" x14ac:dyDescent="0.35">
      <c r="B732" s="54"/>
    </row>
    <row r="733" spans="2:2" x14ac:dyDescent="0.35">
      <c r="B733" s="54"/>
    </row>
    <row r="734" spans="2:2" x14ac:dyDescent="0.35">
      <c r="B734" s="54"/>
    </row>
    <row r="735" spans="2:2" x14ac:dyDescent="0.35">
      <c r="B735" s="54"/>
    </row>
    <row r="736" spans="2:2" x14ac:dyDescent="0.35">
      <c r="B736" s="54"/>
    </row>
    <row r="737" spans="2:2" x14ac:dyDescent="0.35">
      <c r="B737" s="54"/>
    </row>
    <row r="738" spans="2:2" x14ac:dyDescent="0.35">
      <c r="B738" s="54"/>
    </row>
    <row r="739" spans="2:2" x14ac:dyDescent="0.35">
      <c r="B739" s="54"/>
    </row>
    <row r="740" spans="2:2" x14ac:dyDescent="0.35">
      <c r="B740" s="54"/>
    </row>
    <row r="741" spans="2:2" x14ac:dyDescent="0.35">
      <c r="B741" s="54"/>
    </row>
    <row r="742" spans="2:2" x14ac:dyDescent="0.35">
      <c r="B742" s="54"/>
    </row>
    <row r="743" spans="2:2" x14ac:dyDescent="0.35">
      <c r="B743" s="54"/>
    </row>
    <row r="744" spans="2:2" x14ac:dyDescent="0.35">
      <c r="B744" s="54"/>
    </row>
    <row r="745" spans="2:2" x14ac:dyDescent="0.35">
      <c r="B745" s="54"/>
    </row>
    <row r="746" spans="2:2" x14ac:dyDescent="0.35">
      <c r="B746" s="54"/>
    </row>
    <row r="747" spans="2:2" x14ac:dyDescent="0.35">
      <c r="B747" s="54"/>
    </row>
    <row r="748" spans="2:2" x14ac:dyDescent="0.35">
      <c r="B748" s="54"/>
    </row>
    <row r="749" spans="2:2" x14ac:dyDescent="0.35">
      <c r="B749" s="54"/>
    </row>
    <row r="750" spans="2:2" x14ac:dyDescent="0.35">
      <c r="B750" s="54"/>
    </row>
    <row r="751" spans="2:2" x14ac:dyDescent="0.35">
      <c r="B751" s="54"/>
    </row>
    <row r="752" spans="2:2" x14ac:dyDescent="0.35">
      <c r="B752" s="54"/>
    </row>
    <row r="753" spans="2:2" x14ac:dyDescent="0.35">
      <c r="B753" s="54"/>
    </row>
    <row r="754" spans="2:2" x14ac:dyDescent="0.35">
      <c r="B754" s="54"/>
    </row>
    <row r="755" spans="2:2" x14ac:dyDescent="0.35">
      <c r="B755" s="54"/>
    </row>
    <row r="756" spans="2:2" x14ac:dyDescent="0.35">
      <c r="B756" s="54"/>
    </row>
    <row r="757" spans="2:2" x14ac:dyDescent="0.35">
      <c r="B757" s="54"/>
    </row>
    <row r="758" spans="2:2" x14ac:dyDescent="0.35">
      <c r="B758" s="54"/>
    </row>
    <row r="759" spans="2:2" x14ac:dyDescent="0.35">
      <c r="B759" s="54"/>
    </row>
    <row r="760" spans="2:2" x14ac:dyDescent="0.35">
      <c r="B760" s="54"/>
    </row>
    <row r="761" spans="2:2" x14ac:dyDescent="0.35">
      <c r="B761" s="54"/>
    </row>
    <row r="762" spans="2:2" x14ac:dyDescent="0.35">
      <c r="B762" s="54"/>
    </row>
    <row r="763" spans="2:2" x14ac:dyDescent="0.35">
      <c r="B763" s="54"/>
    </row>
    <row r="764" spans="2:2" x14ac:dyDescent="0.35">
      <c r="B764" s="54"/>
    </row>
    <row r="765" spans="2:2" x14ac:dyDescent="0.35">
      <c r="B765" s="54"/>
    </row>
    <row r="766" spans="2:2" x14ac:dyDescent="0.35">
      <c r="B766" s="54"/>
    </row>
    <row r="767" spans="2:2" x14ac:dyDescent="0.35">
      <c r="B767" s="54"/>
    </row>
    <row r="768" spans="2:2" x14ac:dyDescent="0.35">
      <c r="B768" s="54"/>
    </row>
    <row r="769" spans="2:2" x14ac:dyDescent="0.35">
      <c r="B769" s="54"/>
    </row>
    <row r="770" spans="2:2" x14ac:dyDescent="0.35">
      <c r="B770" s="54"/>
    </row>
    <row r="771" spans="2:2" x14ac:dyDescent="0.35">
      <c r="B771" s="54"/>
    </row>
    <row r="772" spans="2:2" x14ac:dyDescent="0.35">
      <c r="B772" s="54"/>
    </row>
    <row r="773" spans="2:2" x14ac:dyDescent="0.35">
      <c r="B773" s="54"/>
    </row>
    <row r="774" spans="2:2" x14ac:dyDescent="0.35">
      <c r="B774" s="54"/>
    </row>
    <row r="775" spans="2:2" x14ac:dyDescent="0.35">
      <c r="B775" s="54"/>
    </row>
    <row r="776" spans="2:2" x14ac:dyDescent="0.35">
      <c r="B776" s="54"/>
    </row>
    <row r="777" spans="2:2" x14ac:dyDescent="0.35">
      <c r="B777" s="54"/>
    </row>
    <row r="778" spans="2:2" x14ac:dyDescent="0.35">
      <c r="B778" s="54"/>
    </row>
    <row r="779" spans="2:2" x14ac:dyDescent="0.35">
      <c r="B779" s="54"/>
    </row>
    <row r="780" spans="2:2" x14ac:dyDescent="0.35">
      <c r="B780" s="54"/>
    </row>
    <row r="781" spans="2:2" x14ac:dyDescent="0.35">
      <c r="B781" s="54"/>
    </row>
    <row r="782" spans="2:2" x14ac:dyDescent="0.35">
      <c r="B782" s="54"/>
    </row>
    <row r="783" spans="2:2" x14ac:dyDescent="0.35">
      <c r="B783" s="54"/>
    </row>
    <row r="784" spans="2:2" x14ac:dyDescent="0.35">
      <c r="B784" s="54"/>
    </row>
    <row r="785" spans="2:2" x14ac:dyDescent="0.35">
      <c r="B785" s="54"/>
    </row>
    <row r="786" spans="2:2" x14ac:dyDescent="0.35">
      <c r="B786" s="54"/>
    </row>
    <row r="787" spans="2:2" x14ac:dyDescent="0.35">
      <c r="B787" s="54"/>
    </row>
    <row r="788" spans="2:2" x14ac:dyDescent="0.35">
      <c r="B788" s="54"/>
    </row>
    <row r="789" spans="2:2" x14ac:dyDescent="0.35">
      <c r="B789" s="54"/>
    </row>
    <row r="790" spans="2:2" x14ac:dyDescent="0.35">
      <c r="B790" s="54"/>
    </row>
    <row r="791" spans="2:2" x14ac:dyDescent="0.35">
      <c r="B791" s="54"/>
    </row>
    <row r="792" spans="2:2" x14ac:dyDescent="0.35">
      <c r="B792" s="54"/>
    </row>
    <row r="793" spans="2:2" x14ac:dyDescent="0.35">
      <c r="B793" s="54"/>
    </row>
    <row r="794" spans="2:2" x14ac:dyDescent="0.35">
      <c r="B794" s="54"/>
    </row>
    <row r="795" spans="2:2" x14ac:dyDescent="0.35">
      <c r="B795" s="54"/>
    </row>
    <row r="796" spans="2:2" x14ac:dyDescent="0.35">
      <c r="B796" s="54"/>
    </row>
    <row r="797" spans="2:2" x14ac:dyDescent="0.35">
      <c r="B797" s="54"/>
    </row>
    <row r="798" spans="2:2" x14ac:dyDescent="0.35">
      <c r="B798" s="54"/>
    </row>
    <row r="799" spans="2:2" x14ac:dyDescent="0.35">
      <c r="B799" s="54"/>
    </row>
    <row r="800" spans="2:2" x14ac:dyDescent="0.35">
      <c r="B800" s="54"/>
    </row>
    <row r="801" spans="2:2" x14ac:dyDescent="0.35">
      <c r="B801" s="54"/>
    </row>
    <row r="802" spans="2:2" x14ac:dyDescent="0.35">
      <c r="B802" s="54"/>
    </row>
    <row r="803" spans="2:2" x14ac:dyDescent="0.35">
      <c r="B803" s="54"/>
    </row>
    <row r="804" spans="2:2" x14ac:dyDescent="0.35">
      <c r="B804" s="54"/>
    </row>
    <row r="805" spans="2:2" x14ac:dyDescent="0.35">
      <c r="B805" s="54"/>
    </row>
    <row r="806" spans="2:2" x14ac:dyDescent="0.35">
      <c r="B806" s="54"/>
    </row>
    <row r="807" spans="2:2" x14ac:dyDescent="0.35">
      <c r="B807" s="54"/>
    </row>
    <row r="808" spans="2:2" x14ac:dyDescent="0.35">
      <c r="B808" s="54"/>
    </row>
    <row r="809" spans="2:2" x14ac:dyDescent="0.35">
      <c r="B809" s="54"/>
    </row>
    <row r="810" spans="2:2" x14ac:dyDescent="0.35">
      <c r="B810" s="54"/>
    </row>
    <row r="811" spans="2:2" x14ac:dyDescent="0.35">
      <c r="B811" s="54"/>
    </row>
    <row r="812" spans="2:2" x14ac:dyDescent="0.35">
      <c r="B812" s="54"/>
    </row>
    <row r="813" spans="2:2" x14ac:dyDescent="0.35">
      <c r="B813" s="54"/>
    </row>
    <row r="814" spans="2:2" x14ac:dyDescent="0.35">
      <c r="B814" s="54"/>
    </row>
    <row r="815" spans="2:2" x14ac:dyDescent="0.35">
      <c r="B815" s="54"/>
    </row>
    <row r="816" spans="2:2" x14ac:dyDescent="0.35">
      <c r="B816" s="54"/>
    </row>
    <row r="817" spans="2:2" x14ac:dyDescent="0.35">
      <c r="B817" s="54"/>
    </row>
    <row r="818" spans="2:2" x14ac:dyDescent="0.35">
      <c r="B818" s="54"/>
    </row>
    <row r="819" spans="2:2" x14ac:dyDescent="0.35">
      <c r="B819" s="54"/>
    </row>
    <row r="820" spans="2:2" x14ac:dyDescent="0.35">
      <c r="B820" s="54"/>
    </row>
    <row r="821" spans="2:2" x14ac:dyDescent="0.35">
      <c r="B821" s="54"/>
    </row>
    <row r="822" spans="2:2" x14ac:dyDescent="0.35">
      <c r="B822" s="54"/>
    </row>
    <row r="823" spans="2:2" x14ac:dyDescent="0.35">
      <c r="B823" s="54"/>
    </row>
    <row r="824" spans="2:2" x14ac:dyDescent="0.35">
      <c r="B824" s="54"/>
    </row>
    <row r="825" spans="2:2" x14ac:dyDescent="0.35">
      <c r="B825" s="54"/>
    </row>
    <row r="826" spans="2:2" x14ac:dyDescent="0.35">
      <c r="B826" s="54"/>
    </row>
    <row r="827" spans="2:2" x14ac:dyDescent="0.35">
      <c r="B827" s="54"/>
    </row>
    <row r="828" spans="2:2" x14ac:dyDescent="0.35">
      <c r="B828" s="54"/>
    </row>
    <row r="829" spans="2:2" x14ac:dyDescent="0.35">
      <c r="B829" s="54"/>
    </row>
    <row r="830" spans="2:2" x14ac:dyDescent="0.35">
      <c r="B830" s="54"/>
    </row>
    <row r="831" spans="2:2" x14ac:dyDescent="0.35">
      <c r="B831" s="54"/>
    </row>
    <row r="832" spans="2:2" x14ac:dyDescent="0.35">
      <c r="B832" s="54"/>
    </row>
    <row r="833" spans="2:2" x14ac:dyDescent="0.35">
      <c r="B833" s="54"/>
    </row>
    <row r="834" spans="2:2" x14ac:dyDescent="0.35">
      <c r="B834" s="54"/>
    </row>
    <row r="835" spans="2:2" x14ac:dyDescent="0.35">
      <c r="B835" s="54"/>
    </row>
    <row r="836" spans="2:2" x14ac:dyDescent="0.35">
      <c r="B836" s="54"/>
    </row>
    <row r="837" spans="2:2" x14ac:dyDescent="0.35">
      <c r="B837" s="54"/>
    </row>
    <row r="838" spans="2:2" x14ac:dyDescent="0.35">
      <c r="B838" s="54"/>
    </row>
    <row r="839" spans="2:2" x14ac:dyDescent="0.35">
      <c r="B839" s="54"/>
    </row>
    <row r="840" spans="2:2" x14ac:dyDescent="0.35">
      <c r="B840" s="54"/>
    </row>
    <row r="841" spans="2:2" x14ac:dyDescent="0.35">
      <c r="B841" s="54"/>
    </row>
    <row r="842" spans="2:2" x14ac:dyDescent="0.35">
      <c r="B842" s="54"/>
    </row>
    <row r="843" spans="2:2" x14ac:dyDescent="0.35">
      <c r="B843" s="54"/>
    </row>
    <row r="844" spans="2:2" x14ac:dyDescent="0.35">
      <c r="B844" s="54"/>
    </row>
    <row r="845" spans="2:2" x14ac:dyDescent="0.35">
      <c r="B845" s="54"/>
    </row>
    <row r="846" spans="2:2" x14ac:dyDescent="0.35">
      <c r="B846" s="54"/>
    </row>
    <row r="847" spans="2:2" x14ac:dyDescent="0.35">
      <c r="B847" s="54"/>
    </row>
    <row r="848" spans="2:2" x14ac:dyDescent="0.35">
      <c r="B848" s="54"/>
    </row>
    <row r="849" spans="2:2" x14ac:dyDescent="0.35">
      <c r="B849" s="54"/>
    </row>
    <row r="850" spans="2:2" x14ac:dyDescent="0.35">
      <c r="B850" s="54"/>
    </row>
    <row r="851" spans="2:2" x14ac:dyDescent="0.35">
      <c r="B851" s="54"/>
    </row>
    <row r="852" spans="2:2" x14ac:dyDescent="0.35">
      <c r="B852" s="54"/>
    </row>
    <row r="853" spans="2:2" x14ac:dyDescent="0.35">
      <c r="B853" s="54"/>
    </row>
    <row r="854" spans="2:2" x14ac:dyDescent="0.35">
      <c r="B854" s="54"/>
    </row>
    <row r="855" spans="2:2" x14ac:dyDescent="0.35">
      <c r="B855" s="54"/>
    </row>
    <row r="856" spans="2:2" x14ac:dyDescent="0.35">
      <c r="B856" s="54"/>
    </row>
    <row r="857" spans="2:2" x14ac:dyDescent="0.35">
      <c r="B857" s="54"/>
    </row>
    <row r="858" spans="2:2" x14ac:dyDescent="0.35">
      <c r="B858" s="54"/>
    </row>
    <row r="859" spans="2:2" x14ac:dyDescent="0.35">
      <c r="B859" s="54"/>
    </row>
    <row r="860" spans="2:2" x14ac:dyDescent="0.35">
      <c r="B860" s="54"/>
    </row>
    <row r="861" spans="2:2" x14ac:dyDescent="0.35">
      <c r="B861" s="54"/>
    </row>
    <row r="862" spans="2:2" x14ac:dyDescent="0.35">
      <c r="B862" s="54"/>
    </row>
    <row r="863" spans="2:2" x14ac:dyDescent="0.35">
      <c r="B863" s="54"/>
    </row>
    <row r="864" spans="2:2" x14ac:dyDescent="0.35">
      <c r="B864" s="54"/>
    </row>
    <row r="865" spans="2:2" x14ac:dyDescent="0.35">
      <c r="B865" s="54"/>
    </row>
    <row r="866" spans="2:2" x14ac:dyDescent="0.35">
      <c r="B866" s="54"/>
    </row>
    <row r="867" spans="2:2" x14ac:dyDescent="0.35">
      <c r="B867" s="54"/>
    </row>
    <row r="868" spans="2:2" x14ac:dyDescent="0.35">
      <c r="B868" s="54"/>
    </row>
    <row r="869" spans="2:2" x14ac:dyDescent="0.35">
      <c r="B869" s="54"/>
    </row>
    <row r="870" spans="2:2" x14ac:dyDescent="0.35">
      <c r="B870" s="54"/>
    </row>
    <row r="871" spans="2:2" x14ac:dyDescent="0.35">
      <c r="B871" s="54"/>
    </row>
    <row r="872" spans="2:2" x14ac:dyDescent="0.35">
      <c r="B872" s="54"/>
    </row>
    <row r="873" spans="2:2" x14ac:dyDescent="0.35">
      <c r="B873" s="54"/>
    </row>
    <row r="874" spans="2:2" x14ac:dyDescent="0.35">
      <c r="B874" s="54"/>
    </row>
    <row r="875" spans="2:2" x14ac:dyDescent="0.35">
      <c r="B875" s="54"/>
    </row>
    <row r="876" spans="2:2" x14ac:dyDescent="0.35">
      <c r="B876" s="54"/>
    </row>
    <row r="877" spans="2:2" x14ac:dyDescent="0.35">
      <c r="B877" s="54"/>
    </row>
    <row r="878" spans="2:2" x14ac:dyDescent="0.35">
      <c r="B878" s="54"/>
    </row>
    <row r="879" spans="2:2" x14ac:dyDescent="0.35">
      <c r="B879" s="54"/>
    </row>
    <row r="880" spans="2:2" x14ac:dyDescent="0.35">
      <c r="B880" s="54"/>
    </row>
    <row r="881" spans="2:2" x14ac:dyDescent="0.35">
      <c r="B881" s="54"/>
    </row>
    <row r="882" spans="2:2" x14ac:dyDescent="0.35">
      <c r="B882" s="54"/>
    </row>
    <row r="883" spans="2:2" x14ac:dyDescent="0.35">
      <c r="B883" s="54"/>
    </row>
    <row r="884" spans="2:2" x14ac:dyDescent="0.35">
      <c r="B884" s="54"/>
    </row>
    <row r="885" spans="2:2" x14ac:dyDescent="0.35">
      <c r="B885" s="54"/>
    </row>
    <row r="886" spans="2:2" x14ac:dyDescent="0.35">
      <c r="B886" s="54"/>
    </row>
    <row r="887" spans="2:2" x14ac:dyDescent="0.35">
      <c r="B887" s="54"/>
    </row>
    <row r="888" spans="2:2" x14ac:dyDescent="0.35">
      <c r="B888" s="54"/>
    </row>
    <row r="889" spans="2:2" x14ac:dyDescent="0.35">
      <c r="B889" s="54"/>
    </row>
    <row r="890" spans="2:2" x14ac:dyDescent="0.35">
      <c r="B890" s="54"/>
    </row>
    <row r="891" spans="2:2" x14ac:dyDescent="0.35">
      <c r="B891" s="54"/>
    </row>
    <row r="892" spans="2:2" x14ac:dyDescent="0.35">
      <c r="B892" s="54"/>
    </row>
    <row r="893" spans="2:2" x14ac:dyDescent="0.35">
      <c r="B893" s="54"/>
    </row>
    <row r="894" spans="2:2" x14ac:dyDescent="0.35">
      <c r="B894" s="54"/>
    </row>
    <row r="895" spans="2:2" x14ac:dyDescent="0.35">
      <c r="B895" s="54"/>
    </row>
    <row r="896" spans="2:2" x14ac:dyDescent="0.35">
      <c r="B896" s="54"/>
    </row>
    <row r="897" spans="2:2" x14ac:dyDescent="0.35">
      <c r="B897" s="54"/>
    </row>
    <row r="898" spans="2:2" x14ac:dyDescent="0.35">
      <c r="B898" s="54"/>
    </row>
    <row r="899" spans="2:2" x14ac:dyDescent="0.35">
      <c r="B899" s="54"/>
    </row>
    <row r="900" spans="2:2" x14ac:dyDescent="0.35">
      <c r="B900" s="54"/>
    </row>
    <row r="901" spans="2:2" x14ac:dyDescent="0.35">
      <c r="B901" s="54"/>
    </row>
    <row r="902" spans="2:2" x14ac:dyDescent="0.35">
      <c r="B902" s="54"/>
    </row>
    <row r="903" spans="2:2" x14ac:dyDescent="0.35">
      <c r="B903" s="54"/>
    </row>
    <row r="904" spans="2:2" x14ac:dyDescent="0.35">
      <c r="B904" s="54"/>
    </row>
    <row r="905" spans="2:2" x14ac:dyDescent="0.35">
      <c r="B905" s="54"/>
    </row>
    <row r="906" spans="2:2" x14ac:dyDescent="0.35">
      <c r="B906" s="54"/>
    </row>
    <row r="907" spans="2:2" x14ac:dyDescent="0.35">
      <c r="B907" s="54"/>
    </row>
    <row r="908" spans="2:2" x14ac:dyDescent="0.35">
      <c r="B908" s="54"/>
    </row>
    <row r="909" spans="2:2" x14ac:dyDescent="0.35">
      <c r="B909" s="54"/>
    </row>
    <row r="910" spans="2:2" x14ac:dyDescent="0.35">
      <c r="B910" s="54"/>
    </row>
    <row r="911" spans="2:2" x14ac:dyDescent="0.35">
      <c r="B911" s="54"/>
    </row>
    <row r="912" spans="2:2" x14ac:dyDescent="0.35">
      <c r="B912" s="54"/>
    </row>
    <row r="913" spans="2:2" x14ac:dyDescent="0.35">
      <c r="B913" s="54"/>
    </row>
    <row r="914" spans="2:2" x14ac:dyDescent="0.35">
      <c r="B914" s="54"/>
    </row>
    <row r="915" spans="2:2" x14ac:dyDescent="0.35">
      <c r="B915" s="54"/>
    </row>
    <row r="916" spans="2:2" x14ac:dyDescent="0.35">
      <c r="B916" s="54"/>
    </row>
    <row r="917" spans="2:2" x14ac:dyDescent="0.35">
      <c r="B917" s="54"/>
    </row>
    <row r="918" spans="2:2" x14ac:dyDescent="0.35">
      <c r="B918" s="54"/>
    </row>
    <row r="919" spans="2:2" x14ac:dyDescent="0.35">
      <c r="B919" s="54"/>
    </row>
    <row r="920" spans="2:2" x14ac:dyDescent="0.35">
      <c r="B920" s="54"/>
    </row>
    <row r="921" spans="2:2" x14ac:dyDescent="0.35">
      <c r="B921" s="54"/>
    </row>
    <row r="922" spans="2:2" x14ac:dyDescent="0.35">
      <c r="B922" s="54"/>
    </row>
    <row r="923" spans="2:2" x14ac:dyDescent="0.35">
      <c r="B923" s="54"/>
    </row>
    <row r="924" spans="2:2" x14ac:dyDescent="0.35">
      <c r="B924" s="54"/>
    </row>
    <row r="925" spans="2:2" x14ac:dyDescent="0.35">
      <c r="B925" s="54"/>
    </row>
    <row r="926" spans="2:2" x14ac:dyDescent="0.35">
      <c r="B926" s="54"/>
    </row>
    <row r="927" spans="2:2" x14ac:dyDescent="0.35">
      <c r="B927" s="54"/>
    </row>
    <row r="928" spans="2:2" x14ac:dyDescent="0.35">
      <c r="B928" s="54"/>
    </row>
    <row r="929" spans="2:2" x14ac:dyDescent="0.35">
      <c r="B929" s="54"/>
    </row>
    <row r="930" spans="2:2" x14ac:dyDescent="0.35">
      <c r="B930" s="54"/>
    </row>
    <row r="931" spans="2:2" x14ac:dyDescent="0.35">
      <c r="B931" s="54"/>
    </row>
    <row r="932" spans="2:2" x14ac:dyDescent="0.35">
      <c r="B932" s="54"/>
    </row>
    <row r="933" spans="2:2" x14ac:dyDescent="0.35">
      <c r="B933" s="54"/>
    </row>
    <row r="934" spans="2:2" x14ac:dyDescent="0.35">
      <c r="B934" s="54"/>
    </row>
    <row r="935" spans="2:2" x14ac:dyDescent="0.35">
      <c r="B935" s="54"/>
    </row>
    <row r="936" spans="2:2" x14ac:dyDescent="0.35">
      <c r="B936" s="54"/>
    </row>
    <row r="937" spans="2:2" x14ac:dyDescent="0.35">
      <c r="B937" s="54"/>
    </row>
    <row r="938" spans="2:2" x14ac:dyDescent="0.35">
      <c r="B938" s="54"/>
    </row>
    <row r="939" spans="2:2" x14ac:dyDescent="0.35">
      <c r="B939" s="54"/>
    </row>
    <row r="940" spans="2:2" x14ac:dyDescent="0.35">
      <c r="B940" s="54"/>
    </row>
    <row r="941" spans="2:2" x14ac:dyDescent="0.35">
      <c r="B941" s="54"/>
    </row>
    <row r="942" spans="2:2" x14ac:dyDescent="0.35">
      <c r="B942" s="54"/>
    </row>
    <row r="943" spans="2:2" x14ac:dyDescent="0.35">
      <c r="B943" s="54"/>
    </row>
    <row r="944" spans="2:2" x14ac:dyDescent="0.35">
      <c r="B944" s="54"/>
    </row>
    <row r="945" spans="2:2" x14ac:dyDescent="0.35">
      <c r="B945" s="54"/>
    </row>
    <row r="946" spans="2:2" x14ac:dyDescent="0.35">
      <c r="B946" s="54"/>
    </row>
    <row r="947" spans="2:2" x14ac:dyDescent="0.35">
      <c r="B947" s="54"/>
    </row>
    <row r="948" spans="2:2" x14ac:dyDescent="0.35">
      <c r="B948" s="54"/>
    </row>
    <row r="949" spans="2:2" x14ac:dyDescent="0.35">
      <c r="B949" s="54"/>
    </row>
    <row r="950" spans="2:2" x14ac:dyDescent="0.35">
      <c r="B950" s="54"/>
    </row>
    <row r="951" spans="2:2" x14ac:dyDescent="0.35">
      <c r="B951" s="54"/>
    </row>
    <row r="952" spans="2:2" x14ac:dyDescent="0.35">
      <c r="B952" s="54"/>
    </row>
    <row r="953" spans="2:2" x14ac:dyDescent="0.35">
      <c r="B953" s="54"/>
    </row>
    <row r="954" spans="2:2" x14ac:dyDescent="0.35">
      <c r="B954" s="54"/>
    </row>
    <row r="955" spans="2:2" x14ac:dyDescent="0.35">
      <c r="B955" s="54"/>
    </row>
    <row r="956" spans="2:2" x14ac:dyDescent="0.35">
      <c r="B956" s="54"/>
    </row>
    <row r="957" spans="2:2" x14ac:dyDescent="0.35">
      <c r="B957" s="54"/>
    </row>
    <row r="958" spans="2:2" x14ac:dyDescent="0.35">
      <c r="B958" s="54"/>
    </row>
    <row r="959" spans="2:2" x14ac:dyDescent="0.35">
      <c r="B959" s="54"/>
    </row>
    <row r="960" spans="2:2" x14ac:dyDescent="0.35">
      <c r="B960" s="54"/>
    </row>
    <row r="961" spans="2:2" x14ac:dyDescent="0.35">
      <c r="B961" s="54"/>
    </row>
    <row r="962" spans="2:2" x14ac:dyDescent="0.35">
      <c r="B962" s="54"/>
    </row>
    <row r="963" spans="2:2" x14ac:dyDescent="0.35">
      <c r="B963" s="54"/>
    </row>
    <row r="964" spans="2:2" x14ac:dyDescent="0.35">
      <c r="B964" s="54"/>
    </row>
    <row r="965" spans="2:2" x14ac:dyDescent="0.35">
      <c r="B965" s="54"/>
    </row>
    <row r="966" spans="2:2" x14ac:dyDescent="0.35">
      <c r="B966" s="54"/>
    </row>
    <row r="967" spans="2:2" x14ac:dyDescent="0.35">
      <c r="B967" s="54"/>
    </row>
    <row r="968" spans="2:2" x14ac:dyDescent="0.35">
      <c r="B968" s="54"/>
    </row>
    <row r="969" spans="2:2" x14ac:dyDescent="0.35">
      <c r="B969" s="54"/>
    </row>
    <row r="970" spans="2:2" x14ac:dyDescent="0.35">
      <c r="B970" s="54"/>
    </row>
    <row r="971" spans="2:2" x14ac:dyDescent="0.35">
      <c r="B971" s="54"/>
    </row>
    <row r="972" spans="2:2" x14ac:dyDescent="0.35">
      <c r="B972" s="54"/>
    </row>
    <row r="973" spans="2:2" x14ac:dyDescent="0.35">
      <c r="B973" s="54"/>
    </row>
    <row r="974" spans="2:2" x14ac:dyDescent="0.35">
      <c r="B974" s="54"/>
    </row>
    <row r="975" spans="2:2" x14ac:dyDescent="0.35">
      <c r="B975" s="54"/>
    </row>
    <row r="976" spans="2:2" x14ac:dyDescent="0.35">
      <c r="B976" s="54"/>
    </row>
    <row r="977" spans="2:2" x14ac:dyDescent="0.35">
      <c r="B977" s="54"/>
    </row>
    <row r="978" spans="2:2" x14ac:dyDescent="0.35">
      <c r="B978" s="54"/>
    </row>
    <row r="979" spans="2:2" x14ac:dyDescent="0.35">
      <c r="B979" s="54"/>
    </row>
    <row r="980" spans="2:2" x14ac:dyDescent="0.35">
      <c r="B980" s="54"/>
    </row>
    <row r="981" spans="2:2" x14ac:dyDescent="0.35">
      <c r="B981" s="54"/>
    </row>
    <row r="982" spans="2:2" x14ac:dyDescent="0.35">
      <c r="B982" s="54"/>
    </row>
    <row r="983" spans="2:2" x14ac:dyDescent="0.35">
      <c r="B983" s="54"/>
    </row>
    <row r="984" spans="2:2" x14ac:dyDescent="0.35">
      <c r="B984" s="54"/>
    </row>
    <row r="985" spans="2:2" x14ac:dyDescent="0.35">
      <c r="B985" s="54"/>
    </row>
    <row r="986" spans="2:2" x14ac:dyDescent="0.35">
      <c r="B986" s="54"/>
    </row>
    <row r="987" spans="2:2" x14ac:dyDescent="0.35">
      <c r="B987" s="54"/>
    </row>
    <row r="988" spans="2:2" x14ac:dyDescent="0.35">
      <c r="B988" s="54"/>
    </row>
    <row r="989" spans="2:2" x14ac:dyDescent="0.35">
      <c r="B989" s="54"/>
    </row>
    <row r="990" spans="2:2" x14ac:dyDescent="0.35">
      <c r="B990" s="54"/>
    </row>
    <row r="991" spans="2:2" x14ac:dyDescent="0.35">
      <c r="B991" s="54"/>
    </row>
    <row r="992" spans="2:2" x14ac:dyDescent="0.35">
      <c r="B992" s="54"/>
    </row>
    <row r="993" spans="2:2" x14ac:dyDescent="0.35">
      <c r="B993" s="54"/>
    </row>
    <row r="994" spans="2:2" x14ac:dyDescent="0.35">
      <c r="B994" s="54"/>
    </row>
    <row r="995" spans="2:2" x14ac:dyDescent="0.35">
      <c r="B995" s="54"/>
    </row>
    <row r="996" spans="2:2" x14ac:dyDescent="0.35">
      <c r="B996" s="54"/>
    </row>
    <row r="997" spans="2:2" x14ac:dyDescent="0.35">
      <c r="B997" s="54"/>
    </row>
    <row r="998" spans="2:2" x14ac:dyDescent="0.35">
      <c r="B998" s="54"/>
    </row>
    <row r="999" spans="2:2" x14ac:dyDescent="0.35">
      <c r="B999" s="54"/>
    </row>
    <row r="1000" spans="2:2" x14ac:dyDescent="0.35">
      <c r="B1000" s="54"/>
    </row>
    <row r="1001" spans="2:2" x14ac:dyDescent="0.35">
      <c r="B1001" s="54"/>
    </row>
    <row r="1002" spans="2:2" x14ac:dyDescent="0.35">
      <c r="B1002" s="54"/>
    </row>
    <row r="1003" spans="2:2" x14ac:dyDescent="0.35">
      <c r="B1003" s="54"/>
    </row>
    <row r="1004" spans="2:2" x14ac:dyDescent="0.35">
      <c r="B1004" s="54"/>
    </row>
    <row r="1005" spans="2:2" x14ac:dyDescent="0.35">
      <c r="B1005" s="54"/>
    </row>
    <row r="1006" spans="2:2" x14ac:dyDescent="0.35">
      <c r="B1006" s="54"/>
    </row>
    <row r="1007" spans="2:2" x14ac:dyDescent="0.35">
      <c r="B1007" s="54"/>
    </row>
    <row r="1008" spans="2:2" x14ac:dyDescent="0.35">
      <c r="B1008" s="54"/>
    </row>
    <row r="1009" spans="2:2" x14ac:dyDescent="0.35">
      <c r="B1009" s="54"/>
    </row>
    <row r="1010" spans="2:2" x14ac:dyDescent="0.35">
      <c r="B1010" s="54"/>
    </row>
    <row r="1011" spans="2:2" x14ac:dyDescent="0.35">
      <c r="B1011" s="54"/>
    </row>
    <row r="1012" spans="2:2" x14ac:dyDescent="0.35">
      <c r="B1012" s="54"/>
    </row>
    <row r="1013" spans="2:2" x14ac:dyDescent="0.35">
      <c r="B1013" s="54"/>
    </row>
    <row r="1014" spans="2:2" x14ac:dyDescent="0.35">
      <c r="B1014" s="54"/>
    </row>
    <row r="1015" spans="2:2" x14ac:dyDescent="0.35">
      <c r="B1015" s="54"/>
    </row>
    <row r="1016" spans="2:2" x14ac:dyDescent="0.35">
      <c r="B1016" s="54"/>
    </row>
    <row r="1017" spans="2:2" x14ac:dyDescent="0.35">
      <c r="B1017" s="54"/>
    </row>
    <row r="1018" spans="2:2" x14ac:dyDescent="0.35">
      <c r="B1018" s="54"/>
    </row>
    <row r="1019" spans="2:2" x14ac:dyDescent="0.35">
      <c r="B1019" s="54"/>
    </row>
    <row r="1020" spans="2:2" x14ac:dyDescent="0.35">
      <c r="B1020" s="54"/>
    </row>
    <row r="1021" spans="2:2" x14ac:dyDescent="0.35">
      <c r="B1021" s="54"/>
    </row>
    <row r="1022" spans="2:2" x14ac:dyDescent="0.35">
      <c r="B1022" s="54"/>
    </row>
    <row r="1023" spans="2:2" x14ac:dyDescent="0.35">
      <c r="B1023" s="54"/>
    </row>
    <row r="1024" spans="2:2" x14ac:dyDescent="0.35">
      <c r="B1024" s="54"/>
    </row>
    <row r="1025" spans="2:2" x14ac:dyDescent="0.35">
      <c r="B1025" s="54"/>
    </row>
    <row r="1026" spans="2:2" x14ac:dyDescent="0.35">
      <c r="B1026" s="54"/>
    </row>
    <row r="1027" spans="2:2" x14ac:dyDescent="0.35">
      <c r="B1027" s="54"/>
    </row>
    <row r="1028" spans="2:2" x14ac:dyDescent="0.35">
      <c r="B1028" s="54"/>
    </row>
    <row r="1029" spans="2:2" x14ac:dyDescent="0.35">
      <c r="B1029" s="54"/>
    </row>
    <row r="1030" spans="2:2" x14ac:dyDescent="0.35">
      <c r="B1030" s="54"/>
    </row>
    <row r="1031" spans="2:2" x14ac:dyDescent="0.35">
      <c r="B1031" s="54"/>
    </row>
    <row r="1032" spans="2:2" x14ac:dyDescent="0.35">
      <c r="B1032" s="54"/>
    </row>
    <row r="1033" spans="2:2" x14ac:dyDescent="0.35">
      <c r="B1033" s="54"/>
    </row>
    <row r="1034" spans="2:2" x14ac:dyDescent="0.35">
      <c r="B1034" s="54"/>
    </row>
    <row r="1035" spans="2:2" x14ac:dyDescent="0.35">
      <c r="B1035" s="54"/>
    </row>
    <row r="1036" spans="2:2" x14ac:dyDescent="0.35">
      <c r="B1036" s="54"/>
    </row>
    <row r="1037" spans="2:2" x14ac:dyDescent="0.35">
      <c r="B1037" s="54"/>
    </row>
    <row r="1038" spans="2:2" x14ac:dyDescent="0.35">
      <c r="B1038" s="54"/>
    </row>
    <row r="1039" spans="2:2" x14ac:dyDescent="0.35">
      <c r="B1039" s="54"/>
    </row>
    <row r="1040" spans="2:2" x14ac:dyDescent="0.35">
      <c r="B1040" s="54"/>
    </row>
    <row r="1041" spans="2:2" x14ac:dyDescent="0.35">
      <c r="B1041" s="54"/>
    </row>
    <row r="1042" spans="2:2" x14ac:dyDescent="0.35">
      <c r="B1042" s="54"/>
    </row>
    <row r="1043" spans="2:2" x14ac:dyDescent="0.35">
      <c r="B1043" s="54"/>
    </row>
    <row r="1044" spans="2:2" x14ac:dyDescent="0.35">
      <c r="B1044" s="54"/>
    </row>
    <row r="1045" spans="2:2" x14ac:dyDescent="0.35">
      <c r="B1045" s="54"/>
    </row>
    <row r="1046" spans="2:2" x14ac:dyDescent="0.35">
      <c r="B1046" s="54"/>
    </row>
    <row r="1047" spans="2:2" x14ac:dyDescent="0.35">
      <c r="B1047" s="54"/>
    </row>
    <row r="1048" spans="2:2" x14ac:dyDescent="0.35">
      <c r="B1048" s="54"/>
    </row>
    <row r="1049" spans="2:2" x14ac:dyDescent="0.35">
      <c r="B1049" s="54"/>
    </row>
    <row r="1050" spans="2:2" x14ac:dyDescent="0.35">
      <c r="B1050" s="54"/>
    </row>
    <row r="1051" spans="2:2" x14ac:dyDescent="0.35">
      <c r="B1051" s="54"/>
    </row>
    <row r="1052" spans="2:2" x14ac:dyDescent="0.35">
      <c r="B1052" s="54"/>
    </row>
    <row r="1053" spans="2:2" x14ac:dyDescent="0.35">
      <c r="B1053" s="54"/>
    </row>
    <row r="1054" spans="2:2" x14ac:dyDescent="0.35">
      <c r="B1054" s="54"/>
    </row>
    <row r="1055" spans="2:2" x14ac:dyDescent="0.35">
      <c r="B1055" s="54"/>
    </row>
    <row r="1056" spans="2:2" x14ac:dyDescent="0.35">
      <c r="B1056" s="54"/>
    </row>
    <row r="1057" spans="2:2" x14ac:dyDescent="0.35">
      <c r="B1057" s="54"/>
    </row>
    <row r="1058" spans="2:2" x14ac:dyDescent="0.35">
      <c r="B1058" s="54"/>
    </row>
    <row r="1059" spans="2:2" x14ac:dyDescent="0.35">
      <c r="B1059" s="54"/>
    </row>
    <row r="1060" spans="2:2" x14ac:dyDescent="0.35">
      <c r="B1060" s="54"/>
    </row>
    <row r="1061" spans="2:2" x14ac:dyDescent="0.35">
      <c r="B1061" s="54"/>
    </row>
    <row r="1062" spans="2:2" x14ac:dyDescent="0.35">
      <c r="B1062" s="54"/>
    </row>
    <row r="1063" spans="2:2" x14ac:dyDescent="0.35">
      <c r="B1063" s="54"/>
    </row>
    <row r="1064" spans="2:2" x14ac:dyDescent="0.35">
      <c r="B1064" s="54"/>
    </row>
    <row r="1065" spans="2:2" x14ac:dyDescent="0.35">
      <c r="B1065" s="54"/>
    </row>
    <row r="1066" spans="2:2" x14ac:dyDescent="0.35">
      <c r="B1066" s="54"/>
    </row>
    <row r="1067" spans="2:2" x14ac:dyDescent="0.35">
      <c r="B1067" s="54"/>
    </row>
    <row r="1068" spans="2:2" x14ac:dyDescent="0.35">
      <c r="B1068" s="54"/>
    </row>
    <row r="1069" spans="2:2" x14ac:dyDescent="0.35">
      <c r="B1069" s="54"/>
    </row>
    <row r="1070" spans="2:2" x14ac:dyDescent="0.35">
      <c r="B1070" s="54"/>
    </row>
    <row r="1071" spans="2:2" x14ac:dyDescent="0.35">
      <c r="B1071" s="54"/>
    </row>
    <row r="1072" spans="2:2" x14ac:dyDescent="0.35">
      <c r="B1072" s="54"/>
    </row>
    <row r="1073" spans="2:2" x14ac:dyDescent="0.35">
      <c r="B1073" s="54"/>
    </row>
    <row r="1074" spans="2:2" x14ac:dyDescent="0.35">
      <c r="B1074" s="54"/>
    </row>
    <row r="1075" spans="2:2" x14ac:dyDescent="0.35">
      <c r="B1075" s="54"/>
    </row>
    <row r="1076" spans="2:2" x14ac:dyDescent="0.35">
      <c r="B1076" s="54"/>
    </row>
    <row r="1077" spans="2:2" x14ac:dyDescent="0.35">
      <c r="B1077" s="54"/>
    </row>
    <row r="1078" spans="2:2" x14ac:dyDescent="0.35">
      <c r="B1078" s="54"/>
    </row>
    <row r="1079" spans="2:2" x14ac:dyDescent="0.35">
      <c r="B1079" s="54"/>
    </row>
    <row r="1080" spans="2:2" x14ac:dyDescent="0.35">
      <c r="B1080" s="54"/>
    </row>
    <row r="1081" spans="2:2" x14ac:dyDescent="0.35">
      <c r="B1081" s="54"/>
    </row>
    <row r="1082" spans="2:2" x14ac:dyDescent="0.35">
      <c r="B1082" s="54"/>
    </row>
    <row r="1083" spans="2:2" x14ac:dyDescent="0.35">
      <c r="B1083" s="54"/>
    </row>
    <row r="1084" spans="2:2" x14ac:dyDescent="0.35">
      <c r="B1084" s="54"/>
    </row>
    <row r="1085" spans="2:2" x14ac:dyDescent="0.35">
      <c r="B1085" s="54"/>
    </row>
    <row r="1086" spans="2:2" x14ac:dyDescent="0.35">
      <c r="B1086" s="54"/>
    </row>
    <row r="1087" spans="2:2" x14ac:dyDescent="0.35">
      <c r="B1087" s="54"/>
    </row>
    <row r="1088" spans="2:2" x14ac:dyDescent="0.35">
      <c r="B1088" s="54"/>
    </row>
    <row r="1089" spans="2:2" x14ac:dyDescent="0.35">
      <c r="B1089" s="54"/>
    </row>
    <row r="1090" spans="2:2" x14ac:dyDescent="0.35">
      <c r="B1090" s="54"/>
    </row>
    <row r="1091" spans="2:2" x14ac:dyDescent="0.35">
      <c r="B1091" s="54"/>
    </row>
    <row r="1092" spans="2:2" x14ac:dyDescent="0.35">
      <c r="B1092" s="54"/>
    </row>
    <row r="1093" spans="2:2" x14ac:dyDescent="0.35">
      <c r="B1093" s="54"/>
    </row>
    <row r="1094" spans="2:2" x14ac:dyDescent="0.35">
      <c r="B1094" s="54"/>
    </row>
    <row r="1095" spans="2:2" x14ac:dyDescent="0.35">
      <c r="B1095" s="54"/>
    </row>
    <row r="1096" spans="2:2" x14ac:dyDescent="0.35">
      <c r="B1096" s="54"/>
    </row>
    <row r="1097" spans="2:2" x14ac:dyDescent="0.35">
      <c r="B1097" s="54"/>
    </row>
    <row r="1098" spans="2:2" x14ac:dyDescent="0.35">
      <c r="B1098" s="54"/>
    </row>
    <row r="1099" spans="2:2" x14ac:dyDescent="0.35">
      <c r="B1099" s="54"/>
    </row>
    <row r="1100" spans="2:2" x14ac:dyDescent="0.35">
      <c r="B1100" s="54"/>
    </row>
    <row r="1101" spans="2:2" x14ac:dyDescent="0.35">
      <c r="B1101" s="54"/>
    </row>
    <row r="1102" spans="2:2" x14ac:dyDescent="0.35">
      <c r="B1102" s="54"/>
    </row>
    <row r="1103" spans="2:2" x14ac:dyDescent="0.35">
      <c r="B1103" s="54"/>
    </row>
    <row r="1104" spans="2:2" x14ac:dyDescent="0.35">
      <c r="B1104" s="54"/>
    </row>
    <row r="1105" spans="2:2" x14ac:dyDescent="0.35">
      <c r="B1105" s="54"/>
    </row>
    <row r="1106" spans="2:2" x14ac:dyDescent="0.35">
      <c r="B1106" s="54"/>
    </row>
    <row r="1107" spans="2:2" x14ac:dyDescent="0.35">
      <c r="B1107" s="54"/>
    </row>
    <row r="1108" spans="2:2" x14ac:dyDescent="0.35">
      <c r="B1108" s="54"/>
    </row>
    <row r="1109" spans="2:2" x14ac:dyDescent="0.35">
      <c r="B1109" s="54"/>
    </row>
    <row r="1110" spans="2:2" x14ac:dyDescent="0.35">
      <c r="B1110" s="54"/>
    </row>
    <row r="1111" spans="2:2" x14ac:dyDescent="0.35">
      <c r="B1111" s="54"/>
    </row>
    <row r="1112" spans="2:2" x14ac:dyDescent="0.35">
      <c r="B1112" s="54"/>
    </row>
    <row r="1113" spans="2:2" x14ac:dyDescent="0.35">
      <c r="B1113" s="54"/>
    </row>
    <row r="1114" spans="2:2" x14ac:dyDescent="0.35">
      <c r="B1114" s="54"/>
    </row>
    <row r="1115" spans="2:2" x14ac:dyDescent="0.35">
      <c r="B1115" s="54"/>
    </row>
    <row r="1116" spans="2:2" x14ac:dyDescent="0.35">
      <c r="B1116" s="54"/>
    </row>
    <row r="1117" spans="2:2" x14ac:dyDescent="0.35">
      <c r="B1117" s="54"/>
    </row>
    <row r="1118" spans="2:2" x14ac:dyDescent="0.35">
      <c r="B1118" s="54"/>
    </row>
    <row r="1119" spans="2:2" x14ac:dyDescent="0.35">
      <c r="B1119" s="54"/>
    </row>
    <row r="1120" spans="2:2" x14ac:dyDescent="0.35">
      <c r="B1120" s="54"/>
    </row>
    <row r="1121" spans="2:2" x14ac:dyDescent="0.35">
      <c r="B1121" s="54"/>
    </row>
    <row r="1122" spans="2:2" x14ac:dyDescent="0.35">
      <c r="B1122" s="54"/>
    </row>
    <row r="1123" spans="2:2" x14ac:dyDescent="0.35">
      <c r="B1123" s="54"/>
    </row>
    <row r="1124" spans="2:2" x14ac:dyDescent="0.35">
      <c r="B1124" s="54"/>
    </row>
    <row r="1125" spans="2:2" x14ac:dyDescent="0.35">
      <c r="B1125" s="54"/>
    </row>
    <row r="1126" spans="2:2" x14ac:dyDescent="0.35">
      <c r="B1126" s="54"/>
    </row>
    <row r="1127" spans="2:2" x14ac:dyDescent="0.35">
      <c r="B1127" s="54"/>
    </row>
    <row r="1128" spans="2:2" x14ac:dyDescent="0.35">
      <c r="B1128" s="54"/>
    </row>
    <row r="1129" spans="2:2" x14ac:dyDescent="0.35">
      <c r="B1129" s="54"/>
    </row>
    <row r="1130" spans="2:2" x14ac:dyDescent="0.35">
      <c r="B1130" s="54"/>
    </row>
    <row r="1131" spans="2:2" x14ac:dyDescent="0.35">
      <c r="B1131" s="54"/>
    </row>
    <row r="1132" spans="2:2" x14ac:dyDescent="0.35">
      <c r="B1132" s="54"/>
    </row>
    <row r="1133" spans="2:2" x14ac:dyDescent="0.35">
      <c r="B1133" s="54"/>
    </row>
    <row r="1134" spans="2:2" x14ac:dyDescent="0.35">
      <c r="B1134" s="54"/>
    </row>
    <row r="1135" spans="2:2" x14ac:dyDescent="0.35">
      <c r="B1135" s="54"/>
    </row>
    <row r="1136" spans="2:2" x14ac:dyDescent="0.35">
      <c r="B1136" s="54"/>
    </row>
    <row r="1137" spans="2:2" x14ac:dyDescent="0.35">
      <c r="B1137" s="54"/>
    </row>
    <row r="1138" spans="2:2" x14ac:dyDescent="0.35">
      <c r="B1138" s="54"/>
    </row>
    <row r="1139" spans="2:2" x14ac:dyDescent="0.35">
      <c r="B1139" s="54"/>
    </row>
    <row r="1140" spans="2:2" x14ac:dyDescent="0.35">
      <c r="B1140" s="54"/>
    </row>
    <row r="1141" spans="2:2" x14ac:dyDescent="0.35">
      <c r="B1141" s="54"/>
    </row>
    <row r="1142" spans="2:2" x14ac:dyDescent="0.35">
      <c r="B1142" s="54"/>
    </row>
    <row r="1143" spans="2:2" x14ac:dyDescent="0.35">
      <c r="B1143" s="54"/>
    </row>
    <row r="1144" spans="2:2" x14ac:dyDescent="0.35">
      <c r="B1144" s="54"/>
    </row>
    <row r="1145" spans="2:2" x14ac:dyDescent="0.35">
      <c r="B1145" s="54"/>
    </row>
    <row r="1146" spans="2:2" x14ac:dyDescent="0.35">
      <c r="B1146" s="54"/>
    </row>
    <row r="1147" spans="2:2" x14ac:dyDescent="0.35">
      <c r="B1147" s="54"/>
    </row>
    <row r="1148" spans="2:2" x14ac:dyDescent="0.35">
      <c r="B1148" s="54"/>
    </row>
    <row r="1149" spans="2:2" x14ac:dyDescent="0.35">
      <c r="B1149" s="54"/>
    </row>
    <row r="1150" spans="2:2" x14ac:dyDescent="0.35">
      <c r="B1150" s="54"/>
    </row>
    <row r="1151" spans="2:2" x14ac:dyDescent="0.35">
      <c r="B1151" s="54"/>
    </row>
    <row r="1152" spans="2:2" x14ac:dyDescent="0.35">
      <c r="B1152" s="54"/>
    </row>
    <row r="1153" spans="2:2" x14ac:dyDescent="0.35">
      <c r="B1153" s="54"/>
    </row>
    <row r="1154" spans="2:2" x14ac:dyDescent="0.35">
      <c r="B1154" s="54"/>
    </row>
    <row r="1155" spans="2:2" x14ac:dyDescent="0.35">
      <c r="B1155" s="54"/>
    </row>
    <row r="1156" spans="2:2" x14ac:dyDescent="0.35">
      <c r="B1156" s="54"/>
    </row>
    <row r="1157" spans="2:2" x14ac:dyDescent="0.35">
      <c r="B1157" s="54"/>
    </row>
    <row r="1158" spans="2:2" x14ac:dyDescent="0.35">
      <c r="B1158" s="54"/>
    </row>
    <row r="1159" spans="2:2" x14ac:dyDescent="0.35">
      <c r="B1159" s="54"/>
    </row>
    <row r="1160" spans="2:2" x14ac:dyDescent="0.35">
      <c r="B1160" s="54"/>
    </row>
    <row r="1161" spans="2:2" x14ac:dyDescent="0.35">
      <c r="B1161" s="54"/>
    </row>
    <row r="1162" spans="2:2" x14ac:dyDescent="0.35">
      <c r="B1162" s="54"/>
    </row>
    <row r="1163" spans="2:2" x14ac:dyDescent="0.35">
      <c r="B1163" s="54"/>
    </row>
    <row r="1164" spans="2:2" x14ac:dyDescent="0.35">
      <c r="B1164" s="54"/>
    </row>
    <row r="1165" spans="2:2" x14ac:dyDescent="0.35">
      <c r="B1165" s="54"/>
    </row>
    <row r="1166" spans="2:2" x14ac:dyDescent="0.35">
      <c r="B1166" s="54"/>
    </row>
    <row r="1167" spans="2:2" x14ac:dyDescent="0.35">
      <c r="B1167" s="54"/>
    </row>
    <row r="1168" spans="2:2" x14ac:dyDescent="0.35">
      <c r="B1168" s="54"/>
    </row>
    <row r="1169" spans="2:2" x14ac:dyDescent="0.35">
      <c r="B1169" s="54"/>
    </row>
    <row r="1170" spans="2:2" x14ac:dyDescent="0.35">
      <c r="B1170" s="54"/>
    </row>
    <row r="1171" spans="2:2" x14ac:dyDescent="0.35">
      <c r="B1171" s="54"/>
    </row>
    <row r="1172" spans="2:2" x14ac:dyDescent="0.35">
      <c r="B1172" s="54"/>
    </row>
    <row r="1173" spans="2:2" x14ac:dyDescent="0.35">
      <c r="B1173" s="54"/>
    </row>
    <row r="1174" spans="2:2" x14ac:dyDescent="0.35">
      <c r="B1174" s="54"/>
    </row>
    <row r="1175" spans="2:2" x14ac:dyDescent="0.35">
      <c r="B1175" s="54"/>
    </row>
    <row r="1176" spans="2:2" x14ac:dyDescent="0.35">
      <c r="B1176" s="54"/>
    </row>
    <row r="1177" spans="2:2" x14ac:dyDescent="0.35">
      <c r="B1177" s="54"/>
    </row>
    <row r="1178" spans="2:2" x14ac:dyDescent="0.35">
      <c r="B1178" s="54"/>
    </row>
    <row r="1179" spans="2:2" x14ac:dyDescent="0.35">
      <c r="B1179" s="54"/>
    </row>
    <row r="1180" spans="2:2" x14ac:dyDescent="0.35">
      <c r="B1180" s="54"/>
    </row>
    <row r="1181" spans="2:2" x14ac:dyDescent="0.35">
      <c r="B1181" s="54"/>
    </row>
    <row r="1182" spans="2:2" x14ac:dyDescent="0.35">
      <c r="B1182" s="54"/>
    </row>
    <row r="1183" spans="2:2" x14ac:dyDescent="0.35">
      <c r="B1183" s="54"/>
    </row>
    <row r="1184" spans="2:2" x14ac:dyDescent="0.35">
      <c r="B1184" s="54"/>
    </row>
    <row r="1185" spans="2:2" x14ac:dyDescent="0.35">
      <c r="B1185" s="54"/>
    </row>
    <row r="1186" spans="2:2" x14ac:dyDescent="0.35">
      <c r="B1186" s="54"/>
    </row>
    <row r="1187" spans="2:2" x14ac:dyDescent="0.35">
      <c r="B1187" s="54"/>
    </row>
    <row r="1188" spans="2:2" x14ac:dyDescent="0.35">
      <c r="B1188" s="54"/>
    </row>
    <row r="1189" spans="2:2" x14ac:dyDescent="0.35">
      <c r="B1189" s="54"/>
    </row>
    <row r="1190" spans="2:2" x14ac:dyDescent="0.35">
      <c r="B1190" s="54"/>
    </row>
    <row r="1191" spans="2:2" x14ac:dyDescent="0.35">
      <c r="B1191" s="54"/>
    </row>
    <row r="1192" spans="2:2" x14ac:dyDescent="0.35">
      <c r="B1192" s="54"/>
    </row>
    <row r="1193" spans="2:2" x14ac:dyDescent="0.35">
      <c r="B1193" s="54"/>
    </row>
    <row r="1194" spans="2:2" x14ac:dyDescent="0.35">
      <c r="B1194" s="54"/>
    </row>
    <row r="1195" spans="2:2" x14ac:dyDescent="0.35">
      <c r="B1195" s="54"/>
    </row>
    <row r="1196" spans="2:2" x14ac:dyDescent="0.35">
      <c r="B1196" s="54"/>
    </row>
    <row r="1197" spans="2:2" x14ac:dyDescent="0.35">
      <c r="B1197" s="54"/>
    </row>
    <row r="1198" spans="2:2" x14ac:dyDescent="0.35">
      <c r="B1198" s="54"/>
    </row>
    <row r="1199" spans="2:2" x14ac:dyDescent="0.35">
      <c r="B1199" s="54"/>
    </row>
    <row r="1200" spans="2:2" x14ac:dyDescent="0.35">
      <c r="B1200" s="54"/>
    </row>
    <row r="1201" spans="2:2" x14ac:dyDescent="0.35">
      <c r="B1201" s="54"/>
    </row>
    <row r="1202" spans="2:2" x14ac:dyDescent="0.35">
      <c r="B1202" s="54"/>
    </row>
    <row r="1203" spans="2:2" x14ac:dyDescent="0.35">
      <c r="B1203" s="54"/>
    </row>
    <row r="1204" spans="2:2" x14ac:dyDescent="0.35">
      <c r="B1204" s="54"/>
    </row>
    <row r="1205" spans="2:2" x14ac:dyDescent="0.35">
      <c r="B1205" s="54"/>
    </row>
    <row r="1206" spans="2:2" x14ac:dyDescent="0.35">
      <c r="B1206" s="54"/>
    </row>
    <row r="1207" spans="2:2" x14ac:dyDescent="0.35">
      <c r="B1207" s="54"/>
    </row>
    <row r="1208" spans="2:2" x14ac:dyDescent="0.35">
      <c r="B1208" s="54"/>
    </row>
    <row r="1209" spans="2:2" x14ac:dyDescent="0.35">
      <c r="B1209" s="54"/>
    </row>
    <row r="1210" spans="2:2" x14ac:dyDescent="0.35">
      <c r="B1210" s="54"/>
    </row>
    <row r="1211" spans="2:2" x14ac:dyDescent="0.35">
      <c r="B1211" s="54"/>
    </row>
    <row r="1212" spans="2:2" x14ac:dyDescent="0.35">
      <c r="B1212" s="54"/>
    </row>
    <row r="1213" spans="2:2" x14ac:dyDescent="0.35">
      <c r="B1213" s="54"/>
    </row>
    <row r="1214" spans="2:2" x14ac:dyDescent="0.35">
      <c r="B1214" s="54"/>
    </row>
    <row r="1215" spans="2:2" x14ac:dyDescent="0.35">
      <c r="B1215" s="54"/>
    </row>
    <row r="1216" spans="2:2" x14ac:dyDescent="0.35">
      <c r="B1216" s="54"/>
    </row>
    <row r="1217" spans="2:2" x14ac:dyDescent="0.35">
      <c r="B1217" s="54"/>
    </row>
    <row r="1218" spans="2:2" x14ac:dyDescent="0.35">
      <c r="B1218" s="54"/>
    </row>
    <row r="1219" spans="2:2" x14ac:dyDescent="0.35">
      <c r="B1219" s="54"/>
    </row>
    <row r="1220" spans="2:2" x14ac:dyDescent="0.35">
      <c r="B1220" s="54"/>
    </row>
    <row r="1221" spans="2:2" x14ac:dyDescent="0.35">
      <c r="B1221" s="54"/>
    </row>
    <row r="1222" spans="2:2" x14ac:dyDescent="0.35">
      <c r="B1222" s="54"/>
    </row>
    <row r="1223" spans="2:2" x14ac:dyDescent="0.35">
      <c r="B1223" s="54"/>
    </row>
    <row r="1224" spans="2:2" x14ac:dyDescent="0.35">
      <c r="B1224" s="54"/>
    </row>
    <row r="1225" spans="2:2" x14ac:dyDescent="0.35">
      <c r="B1225" s="54"/>
    </row>
    <row r="1226" spans="2:2" x14ac:dyDescent="0.35">
      <c r="B1226" s="54"/>
    </row>
    <row r="1227" spans="2:2" x14ac:dyDescent="0.35">
      <c r="B1227" s="54"/>
    </row>
    <row r="1228" spans="2:2" x14ac:dyDescent="0.35">
      <c r="B1228" s="54"/>
    </row>
    <row r="1229" spans="2:2" x14ac:dyDescent="0.35">
      <c r="B1229" s="54"/>
    </row>
    <row r="1230" spans="2:2" x14ac:dyDescent="0.35">
      <c r="B1230" s="54"/>
    </row>
    <row r="1231" spans="2:2" x14ac:dyDescent="0.35">
      <c r="B1231" s="54"/>
    </row>
    <row r="1232" spans="2:2" x14ac:dyDescent="0.35">
      <c r="B1232" s="54"/>
    </row>
    <row r="1233" spans="2:2" x14ac:dyDescent="0.35">
      <c r="B1233" s="54"/>
    </row>
    <row r="1234" spans="2:2" x14ac:dyDescent="0.35">
      <c r="B1234" s="54"/>
    </row>
    <row r="1235" spans="2:2" x14ac:dyDescent="0.35">
      <c r="B1235" s="54"/>
    </row>
    <row r="1236" spans="2:2" x14ac:dyDescent="0.35">
      <c r="B1236" s="54"/>
    </row>
    <row r="1237" spans="2:2" x14ac:dyDescent="0.35">
      <c r="B1237" s="54"/>
    </row>
    <row r="1238" spans="2:2" x14ac:dyDescent="0.35">
      <c r="B1238" s="54"/>
    </row>
    <row r="1239" spans="2:2" x14ac:dyDescent="0.35">
      <c r="B1239" s="54"/>
    </row>
    <row r="1240" spans="2:2" x14ac:dyDescent="0.35">
      <c r="B1240" s="54"/>
    </row>
    <row r="1241" spans="2:2" x14ac:dyDescent="0.35">
      <c r="B1241" s="54"/>
    </row>
    <row r="1242" spans="2:2" x14ac:dyDescent="0.35">
      <c r="B1242" s="54"/>
    </row>
    <row r="1243" spans="2:2" x14ac:dyDescent="0.35">
      <c r="B1243" s="54"/>
    </row>
    <row r="1244" spans="2:2" x14ac:dyDescent="0.35">
      <c r="B1244" s="54"/>
    </row>
    <row r="1245" spans="2:2" x14ac:dyDescent="0.35">
      <c r="B1245" s="54"/>
    </row>
    <row r="1246" spans="2:2" x14ac:dyDescent="0.35">
      <c r="B1246" s="54"/>
    </row>
    <row r="1247" spans="2:2" x14ac:dyDescent="0.35">
      <c r="B1247" s="54"/>
    </row>
    <row r="1248" spans="2:2" x14ac:dyDescent="0.35">
      <c r="B1248" s="54"/>
    </row>
    <row r="1249" spans="2:2" x14ac:dyDescent="0.35">
      <c r="B1249" s="54"/>
    </row>
    <row r="1250" spans="2:2" x14ac:dyDescent="0.35">
      <c r="B1250" s="54"/>
    </row>
    <row r="1251" spans="2:2" x14ac:dyDescent="0.35">
      <c r="B1251" s="54"/>
    </row>
    <row r="1252" spans="2:2" x14ac:dyDescent="0.35">
      <c r="B1252" s="54"/>
    </row>
    <row r="1253" spans="2:2" x14ac:dyDescent="0.35">
      <c r="B1253" s="54"/>
    </row>
    <row r="1254" spans="2:2" x14ac:dyDescent="0.35">
      <c r="B1254" s="54"/>
    </row>
    <row r="1255" spans="2:2" x14ac:dyDescent="0.35">
      <c r="B1255" s="54"/>
    </row>
    <row r="1256" spans="2:2" x14ac:dyDescent="0.35">
      <c r="B1256" s="54"/>
    </row>
    <row r="1257" spans="2:2" x14ac:dyDescent="0.35">
      <c r="B1257" s="54"/>
    </row>
    <row r="1258" spans="2:2" x14ac:dyDescent="0.35">
      <c r="B1258" s="54"/>
    </row>
    <row r="1259" spans="2:2" x14ac:dyDescent="0.35">
      <c r="B1259" s="54"/>
    </row>
    <row r="1260" spans="2:2" x14ac:dyDescent="0.35">
      <c r="B1260" s="54"/>
    </row>
    <row r="1261" spans="2:2" x14ac:dyDescent="0.35">
      <c r="B1261" s="54"/>
    </row>
    <row r="1262" spans="2:2" x14ac:dyDescent="0.35">
      <c r="B1262" s="54"/>
    </row>
    <row r="1263" spans="2:2" x14ac:dyDescent="0.35">
      <c r="B1263" s="54"/>
    </row>
    <row r="1264" spans="2:2" x14ac:dyDescent="0.35">
      <c r="B1264" s="54"/>
    </row>
    <row r="1265" spans="2:2" x14ac:dyDescent="0.35">
      <c r="B1265" s="54"/>
    </row>
    <row r="1266" spans="2:2" x14ac:dyDescent="0.35">
      <c r="B1266" s="54"/>
    </row>
    <row r="1267" spans="2:2" x14ac:dyDescent="0.35">
      <c r="B1267" s="54"/>
    </row>
    <row r="1268" spans="2:2" x14ac:dyDescent="0.35">
      <c r="B1268" s="54"/>
    </row>
    <row r="1269" spans="2:2" x14ac:dyDescent="0.35">
      <c r="B1269" s="54"/>
    </row>
    <row r="1270" spans="2:2" x14ac:dyDescent="0.35">
      <c r="B1270" s="54"/>
    </row>
    <row r="1271" spans="2:2" x14ac:dyDescent="0.35">
      <c r="B1271" s="54"/>
    </row>
    <row r="1272" spans="2:2" x14ac:dyDescent="0.35">
      <c r="B1272" s="54"/>
    </row>
    <row r="1273" spans="2:2" x14ac:dyDescent="0.35">
      <c r="B1273" s="54"/>
    </row>
    <row r="1274" spans="2:2" x14ac:dyDescent="0.35">
      <c r="B1274" s="54"/>
    </row>
    <row r="1275" spans="2:2" x14ac:dyDescent="0.35">
      <c r="B1275" s="54"/>
    </row>
    <row r="1276" spans="2:2" x14ac:dyDescent="0.35">
      <c r="B1276" s="54"/>
    </row>
    <row r="1277" spans="2:2" x14ac:dyDescent="0.35">
      <c r="B1277" s="54"/>
    </row>
    <row r="1278" spans="2:2" x14ac:dyDescent="0.35">
      <c r="B1278" s="54"/>
    </row>
    <row r="1279" spans="2:2" x14ac:dyDescent="0.35">
      <c r="B1279" s="54"/>
    </row>
    <row r="1280" spans="2:2" x14ac:dyDescent="0.35">
      <c r="B1280" s="54"/>
    </row>
    <row r="1281" spans="2:2" x14ac:dyDescent="0.35">
      <c r="B1281" s="54"/>
    </row>
    <row r="1282" spans="2:2" x14ac:dyDescent="0.35">
      <c r="B1282" s="54"/>
    </row>
    <row r="1283" spans="2:2" x14ac:dyDescent="0.35">
      <c r="B1283" s="54"/>
    </row>
    <row r="1284" spans="2:2" x14ac:dyDescent="0.35">
      <c r="B1284" s="54"/>
    </row>
    <row r="1285" spans="2:2" x14ac:dyDescent="0.35">
      <c r="B1285" s="54"/>
    </row>
    <row r="1286" spans="2:2" x14ac:dyDescent="0.35">
      <c r="B1286" s="54"/>
    </row>
    <row r="1287" spans="2:2" x14ac:dyDescent="0.35">
      <c r="B1287" s="54"/>
    </row>
    <row r="1288" spans="2:2" x14ac:dyDescent="0.35">
      <c r="B1288" s="54"/>
    </row>
    <row r="1289" spans="2:2" x14ac:dyDescent="0.35">
      <c r="B1289" s="54"/>
    </row>
    <row r="1290" spans="2:2" x14ac:dyDescent="0.35">
      <c r="B1290" s="54"/>
    </row>
    <row r="1291" spans="2:2" x14ac:dyDescent="0.35">
      <c r="B1291" s="54"/>
    </row>
    <row r="1292" spans="2:2" x14ac:dyDescent="0.35">
      <c r="B1292" s="54"/>
    </row>
    <row r="1293" spans="2:2" x14ac:dyDescent="0.35">
      <c r="B1293" s="54"/>
    </row>
    <row r="1294" spans="2:2" x14ac:dyDescent="0.35">
      <c r="B1294" s="54"/>
    </row>
    <row r="1295" spans="2:2" x14ac:dyDescent="0.35">
      <c r="B1295" s="54"/>
    </row>
    <row r="1296" spans="2:2" x14ac:dyDescent="0.35">
      <c r="B1296" s="54"/>
    </row>
    <row r="1297" spans="2:2" x14ac:dyDescent="0.35">
      <c r="B1297" s="54"/>
    </row>
    <row r="1298" spans="2:2" x14ac:dyDescent="0.35">
      <c r="B1298" s="54"/>
    </row>
    <row r="1299" spans="2:2" x14ac:dyDescent="0.35">
      <c r="B1299" s="54"/>
    </row>
    <row r="1300" spans="2:2" x14ac:dyDescent="0.35">
      <c r="B1300" s="54"/>
    </row>
    <row r="1301" spans="2:2" x14ac:dyDescent="0.35">
      <c r="B1301" s="54"/>
    </row>
    <row r="1302" spans="2:2" x14ac:dyDescent="0.35">
      <c r="B1302" s="54"/>
    </row>
    <row r="1303" spans="2:2" x14ac:dyDescent="0.35">
      <c r="B1303" s="54"/>
    </row>
    <row r="1304" spans="2:2" x14ac:dyDescent="0.35">
      <c r="B1304" s="54"/>
    </row>
    <row r="1305" spans="2:2" x14ac:dyDescent="0.35">
      <c r="B1305" s="54"/>
    </row>
    <row r="1306" spans="2:2" x14ac:dyDescent="0.35">
      <c r="B1306" s="54"/>
    </row>
    <row r="1307" spans="2:2" x14ac:dyDescent="0.35">
      <c r="B1307" s="54"/>
    </row>
    <row r="1308" spans="2:2" x14ac:dyDescent="0.35">
      <c r="B1308" s="54"/>
    </row>
    <row r="1309" spans="2:2" x14ac:dyDescent="0.35">
      <c r="B1309" s="54"/>
    </row>
    <row r="1310" spans="2:2" x14ac:dyDescent="0.35">
      <c r="B1310" s="54"/>
    </row>
    <row r="1311" spans="2:2" x14ac:dyDescent="0.35">
      <c r="B1311" s="54"/>
    </row>
    <row r="1312" spans="2:2" x14ac:dyDescent="0.35">
      <c r="B1312" s="54"/>
    </row>
    <row r="1313" spans="2:2" x14ac:dyDescent="0.35">
      <c r="B1313" s="54"/>
    </row>
    <row r="1314" spans="2:2" x14ac:dyDescent="0.35">
      <c r="B1314" s="54"/>
    </row>
    <row r="1315" spans="2:2" x14ac:dyDescent="0.35">
      <c r="B1315" s="54"/>
    </row>
    <row r="1316" spans="2:2" x14ac:dyDescent="0.35">
      <c r="B1316" s="54"/>
    </row>
    <row r="1317" spans="2:2" x14ac:dyDescent="0.35">
      <c r="B1317" s="54"/>
    </row>
    <row r="1318" spans="2:2" x14ac:dyDescent="0.35">
      <c r="B1318" s="54"/>
    </row>
    <row r="1319" spans="2:2" x14ac:dyDescent="0.35">
      <c r="B1319" s="54"/>
    </row>
    <row r="1320" spans="2:2" x14ac:dyDescent="0.35">
      <c r="B1320" s="54"/>
    </row>
    <row r="1321" spans="2:2" x14ac:dyDescent="0.35">
      <c r="B1321" s="54"/>
    </row>
    <row r="1322" spans="2:2" x14ac:dyDescent="0.35">
      <c r="B1322" s="54"/>
    </row>
    <row r="1323" spans="2:2" x14ac:dyDescent="0.35">
      <c r="B1323" s="54"/>
    </row>
    <row r="1324" spans="2:2" x14ac:dyDescent="0.35">
      <c r="B1324" s="54"/>
    </row>
    <row r="1325" spans="2:2" x14ac:dyDescent="0.35">
      <c r="B1325" s="54"/>
    </row>
    <row r="1326" spans="2:2" x14ac:dyDescent="0.35">
      <c r="B1326" s="54"/>
    </row>
    <row r="1327" spans="2:2" x14ac:dyDescent="0.35">
      <c r="B1327" s="54"/>
    </row>
    <row r="1328" spans="2:2" x14ac:dyDescent="0.35">
      <c r="B1328" s="54"/>
    </row>
    <row r="1329" spans="2:2" x14ac:dyDescent="0.35">
      <c r="B1329" s="54"/>
    </row>
    <row r="1330" spans="2:2" x14ac:dyDescent="0.35">
      <c r="B1330" s="54"/>
    </row>
    <row r="1331" spans="2:2" x14ac:dyDescent="0.35">
      <c r="B1331" s="54"/>
    </row>
    <row r="1332" spans="2:2" x14ac:dyDescent="0.35">
      <c r="B1332" s="54"/>
    </row>
    <row r="1333" spans="2:2" x14ac:dyDescent="0.35">
      <c r="B1333" s="54"/>
    </row>
    <row r="1334" spans="2:2" x14ac:dyDescent="0.35">
      <c r="B1334" s="54"/>
    </row>
    <row r="1335" spans="2:2" x14ac:dyDescent="0.35">
      <c r="B1335" s="54"/>
    </row>
    <row r="1336" spans="2:2" x14ac:dyDescent="0.35">
      <c r="B1336" s="54"/>
    </row>
    <row r="1337" spans="2:2" x14ac:dyDescent="0.35">
      <c r="B1337" s="54"/>
    </row>
    <row r="1338" spans="2:2" x14ac:dyDescent="0.35">
      <c r="B1338" s="54"/>
    </row>
    <row r="1339" spans="2:2" x14ac:dyDescent="0.35">
      <c r="B1339" s="54"/>
    </row>
    <row r="1340" spans="2:2" x14ac:dyDescent="0.35">
      <c r="B1340" s="54"/>
    </row>
    <row r="1341" spans="2:2" x14ac:dyDescent="0.35">
      <c r="B1341" s="54"/>
    </row>
    <row r="1342" spans="2:2" x14ac:dyDescent="0.35">
      <c r="B1342" s="54"/>
    </row>
    <row r="1343" spans="2:2" x14ac:dyDescent="0.35">
      <c r="B1343" s="54"/>
    </row>
    <row r="1344" spans="2:2" x14ac:dyDescent="0.35">
      <c r="B1344" s="54"/>
    </row>
    <row r="1345" spans="2:2" x14ac:dyDescent="0.35">
      <c r="B1345" s="54"/>
    </row>
    <row r="1346" spans="2:2" x14ac:dyDescent="0.35">
      <c r="B1346" s="54"/>
    </row>
    <row r="1347" spans="2:2" x14ac:dyDescent="0.35">
      <c r="B1347" s="54"/>
    </row>
    <row r="1348" spans="2:2" x14ac:dyDescent="0.35">
      <c r="B1348" s="54"/>
    </row>
    <row r="1349" spans="2:2" x14ac:dyDescent="0.35">
      <c r="B1349" s="54"/>
    </row>
    <row r="1350" spans="2:2" x14ac:dyDescent="0.35">
      <c r="B1350" s="54"/>
    </row>
    <row r="1351" spans="2:2" x14ac:dyDescent="0.35">
      <c r="B1351" s="54"/>
    </row>
    <row r="1352" spans="2:2" x14ac:dyDescent="0.35">
      <c r="B1352" s="54"/>
    </row>
    <row r="1353" spans="2:2" x14ac:dyDescent="0.35">
      <c r="B1353" s="54"/>
    </row>
    <row r="1354" spans="2:2" x14ac:dyDescent="0.35">
      <c r="B1354" s="54"/>
    </row>
    <row r="1355" spans="2:2" x14ac:dyDescent="0.35">
      <c r="B1355" s="54"/>
    </row>
    <row r="1356" spans="2:2" x14ac:dyDescent="0.35">
      <c r="B1356" s="54"/>
    </row>
    <row r="1357" spans="2:2" x14ac:dyDescent="0.35">
      <c r="B1357" s="54"/>
    </row>
    <row r="1358" spans="2:2" x14ac:dyDescent="0.35">
      <c r="B1358" s="54"/>
    </row>
    <row r="1359" spans="2:2" x14ac:dyDescent="0.35">
      <c r="B1359" s="54"/>
    </row>
    <row r="1360" spans="2:2" x14ac:dyDescent="0.35">
      <c r="B1360" s="54"/>
    </row>
    <row r="1361" spans="2:2" x14ac:dyDescent="0.35">
      <c r="B1361" s="54"/>
    </row>
    <row r="1362" spans="2:2" x14ac:dyDescent="0.35">
      <c r="B1362" s="54"/>
    </row>
    <row r="1363" spans="2:2" x14ac:dyDescent="0.35">
      <c r="B1363" s="54"/>
    </row>
    <row r="1364" spans="2:2" x14ac:dyDescent="0.35">
      <c r="B1364" s="54"/>
    </row>
    <row r="1365" spans="2:2" x14ac:dyDescent="0.35">
      <c r="B1365" s="54"/>
    </row>
    <row r="1366" spans="2:2" x14ac:dyDescent="0.35">
      <c r="B1366" s="54"/>
    </row>
    <row r="1367" spans="2:2" x14ac:dyDescent="0.35">
      <c r="B1367" s="54"/>
    </row>
    <row r="1368" spans="2:2" x14ac:dyDescent="0.35">
      <c r="B1368" s="54"/>
    </row>
    <row r="1369" spans="2:2" x14ac:dyDescent="0.35">
      <c r="B1369" s="54"/>
    </row>
    <row r="1370" spans="2:2" x14ac:dyDescent="0.35">
      <c r="B1370" s="54"/>
    </row>
    <row r="1371" spans="2:2" x14ac:dyDescent="0.35">
      <c r="B1371" s="54"/>
    </row>
    <row r="1372" spans="2:2" x14ac:dyDescent="0.35">
      <c r="B1372" s="54"/>
    </row>
    <row r="1373" spans="2:2" x14ac:dyDescent="0.35">
      <c r="B1373" s="54"/>
    </row>
    <row r="1374" spans="2:2" x14ac:dyDescent="0.35">
      <c r="B1374" s="54"/>
    </row>
    <row r="1375" spans="2:2" x14ac:dyDescent="0.35">
      <c r="B1375" s="54"/>
    </row>
    <row r="1376" spans="2:2" x14ac:dyDescent="0.35">
      <c r="B1376" s="54"/>
    </row>
    <row r="1377" spans="2:2" x14ac:dyDescent="0.35">
      <c r="B1377" s="54"/>
    </row>
    <row r="1378" spans="2:2" x14ac:dyDescent="0.35">
      <c r="B1378" s="54"/>
    </row>
    <row r="1379" spans="2:2" x14ac:dyDescent="0.35">
      <c r="B1379" s="54"/>
    </row>
    <row r="1380" spans="2:2" x14ac:dyDescent="0.35">
      <c r="B1380" s="54"/>
    </row>
    <row r="1381" spans="2:2" x14ac:dyDescent="0.35">
      <c r="B1381" s="54"/>
    </row>
    <row r="1382" spans="2:2" x14ac:dyDescent="0.35">
      <c r="B1382" s="54"/>
    </row>
    <row r="1383" spans="2:2" x14ac:dyDescent="0.35">
      <c r="B1383" s="54"/>
    </row>
    <row r="1384" spans="2:2" x14ac:dyDescent="0.35">
      <c r="B1384" s="54"/>
    </row>
    <row r="1385" spans="2:2" x14ac:dyDescent="0.35">
      <c r="B1385" s="54"/>
    </row>
    <row r="1386" spans="2:2" x14ac:dyDescent="0.35">
      <c r="B1386" s="54"/>
    </row>
    <row r="1387" spans="2:2" x14ac:dyDescent="0.35">
      <c r="B1387" s="54"/>
    </row>
    <row r="1388" spans="2:2" x14ac:dyDescent="0.35">
      <c r="B1388" s="54"/>
    </row>
    <row r="1389" spans="2:2" x14ac:dyDescent="0.35">
      <c r="B1389" s="54"/>
    </row>
    <row r="1390" spans="2:2" x14ac:dyDescent="0.35">
      <c r="B1390" s="54"/>
    </row>
    <row r="1391" spans="2:2" x14ac:dyDescent="0.35">
      <c r="B1391" s="54"/>
    </row>
    <row r="1392" spans="2:2" x14ac:dyDescent="0.35">
      <c r="B1392" s="54"/>
    </row>
    <row r="1393" spans="2:2" x14ac:dyDescent="0.35">
      <c r="B1393" s="54"/>
    </row>
    <row r="1394" spans="2:2" x14ac:dyDescent="0.35">
      <c r="B1394" s="54"/>
    </row>
    <row r="1395" spans="2:2" x14ac:dyDescent="0.35">
      <c r="B1395" s="54"/>
    </row>
    <row r="1396" spans="2:2" x14ac:dyDescent="0.35">
      <c r="B1396" s="54"/>
    </row>
    <row r="1397" spans="2:2" x14ac:dyDescent="0.35">
      <c r="B1397" s="54"/>
    </row>
    <row r="1398" spans="2:2" x14ac:dyDescent="0.35">
      <c r="B1398" s="54"/>
    </row>
    <row r="1399" spans="2:2" x14ac:dyDescent="0.35">
      <c r="B1399" s="54"/>
    </row>
    <row r="1400" spans="2:2" x14ac:dyDescent="0.35">
      <c r="B1400" s="54"/>
    </row>
    <row r="1401" spans="2:2" x14ac:dyDescent="0.35">
      <c r="B1401" s="54"/>
    </row>
    <row r="1402" spans="2:2" x14ac:dyDescent="0.35">
      <c r="B1402" s="54"/>
    </row>
    <row r="1403" spans="2:2" x14ac:dyDescent="0.35">
      <c r="B1403" s="54"/>
    </row>
    <row r="1404" spans="2:2" x14ac:dyDescent="0.35">
      <c r="B1404" s="54"/>
    </row>
    <row r="1405" spans="2:2" x14ac:dyDescent="0.35">
      <c r="B1405" s="54"/>
    </row>
    <row r="1406" spans="2:2" x14ac:dyDescent="0.35">
      <c r="B1406" s="54"/>
    </row>
    <row r="1407" spans="2:2" x14ac:dyDescent="0.35">
      <c r="B1407" s="54"/>
    </row>
    <row r="1408" spans="2:2" x14ac:dyDescent="0.35">
      <c r="B1408" s="54"/>
    </row>
    <row r="1409" spans="2:2" x14ac:dyDescent="0.35">
      <c r="B1409" s="54"/>
    </row>
    <row r="1410" spans="2:2" x14ac:dyDescent="0.35">
      <c r="B1410" s="54"/>
    </row>
    <row r="1411" spans="2:2" x14ac:dyDescent="0.35">
      <c r="B1411" s="54"/>
    </row>
    <row r="1412" spans="2:2" x14ac:dyDescent="0.35">
      <c r="B1412" s="54"/>
    </row>
    <row r="1413" spans="2:2" x14ac:dyDescent="0.35">
      <c r="B1413" s="54"/>
    </row>
    <row r="1414" spans="2:2" x14ac:dyDescent="0.35">
      <c r="B1414" s="54"/>
    </row>
    <row r="1415" spans="2:2" x14ac:dyDescent="0.35">
      <c r="B1415" s="54"/>
    </row>
    <row r="1416" spans="2:2" x14ac:dyDescent="0.35">
      <c r="B1416" s="54"/>
    </row>
    <row r="1417" spans="2:2" x14ac:dyDescent="0.35">
      <c r="B1417" s="54"/>
    </row>
    <row r="1418" spans="2:2" x14ac:dyDescent="0.35">
      <c r="B1418" s="54"/>
    </row>
    <row r="1419" spans="2:2" x14ac:dyDescent="0.35">
      <c r="B1419" s="54"/>
    </row>
    <row r="1420" spans="2:2" x14ac:dyDescent="0.35">
      <c r="B1420" s="54"/>
    </row>
    <row r="1421" spans="2:2" x14ac:dyDescent="0.35">
      <c r="B1421" s="54"/>
    </row>
    <row r="1422" spans="2:2" x14ac:dyDescent="0.35">
      <c r="B1422" s="54"/>
    </row>
    <row r="1423" spans="2:2" x14ac:dyDescent="0.35">
      <c r="B1423" s="54"/>
    </row>
    <row r="1424" spans="2:2" x14ac:dyDescent="0.35">
      <c r="B1424" s="54"/>
    </row>
    <row r="1425" spans="2:2" x14ac:dyDescent="0.35">
      <c r="B1425" s="54"/>
    </row>
    <row r="1426" spans="2:2" x14ac:dyDescent="0.35">
      <c r="B1426" s="54"/>
    </row>
    <row r="1427" spans="2:2" x14ac:dyDescent="0.35">
      <c r="B1427" s="54"/>
    </row>
    <row r="1428" spans="2:2" x14ac:dyDescent="0.35">
      <c r="B1428" s="54"/>
    </row>
    <row r="1429" spans="2:2" x14ac:dyDescent="0.35">
      <c r="B1429" s="54"/>
    </row>
    <row r="1430" spans="2:2" x14ac:dyDescent="0.35">
      <c r="B1430" s="54"/>
    </row>
    <row r="1431" spans="2:2" x14ac:dyDescent="0.35">
      <c r="B1431" s="54"/>
    </row>
    <row r="1432" spans="2:2" x14ac:dyDescent="0.35">
      <c r="B1432" s="54"/>
    </row>
    <row r="1433" spans="2:2" x14ac:dyDescent="0.35">
      <c r="B1433" s="54"/>
    </row>
    <row r="1434" spans="2:2" x14ac:dyDescent="0.35">
      <c r="B1434" s="54"/>
    </row>
    <row r="1435" spans="2:2" x14ac:dyDescent="0.35">
      <c r="B1435" s="54"/>
    </row>
    <row r="1436" spans="2:2" x14ac:dyDescent="0.35">
      <c r="B1436" s="54"/>
    </row>
    <row r="1437" spans="2:2" x14ac:dyDescent="0.35">
      <c r="B1437" s="54"/>
    </row>
    <row r="1438" spans="2:2" x14ac:dyDescent="0.35">
      <c r="B1438" s="54"/>
    </row>
    <row r="1439" spans="2:2" x14ac:dyDescent="0.35">
      <c r="B1439" s="54"/>
    </row>
    <row r="1440" spans="2:2" x14ac:dyDescent="0.35">
      <c r="B1440" s="54"/>
    </row>
    <row r="1441" spans="2:2" x14ac:dyDescent="0.35">
      <c r="B1441" s="54"/>
    </row>
    <row r="1442" spans="2:2" x14ac:dyDescent="0.35">
      <c r="B1442" s="54"/>
    </row>
    <row r="1443" spans="2:2" x14ac:dyDescent="0.35">
      <c r="B1443" s="54"/>
    </row>
    <row r="1444" spans="2:2" x14ac:dyDescent="0.35">
      <c r="B1444" s="54"/>
    </row>
    <row r="1445" spans="2:2" x14ac:dyDescent="0.35">
      <c r="B1445" s="54"/>
    </row>
    <row r="1446" spans="2:2" x14ac:dyDescent="0.35">
      <c r="B1446" s="54"/>
    </row>
    <row r="1447" spans="2:2" x14ac:dyDescent="0.35">
      <c r="B1447" s="54"/>
    </row>
    <row r="1448" spans="2:2" x14ac:dyDescent="0.35">
      <c r="B1448" s="54"/>
    </row>
    <row r="1449" spans="2:2" x14ac:dyDescent="0.35">
      <c r="B1449" s="54"/>
    </row>
    <row r="1450" spans="2:2" x14ac:dyDescent="0.35">
      <c r="B1450" s="54"/>
    </row>
    <row r="1451" spans="2:2" x14ac:dyDescent="0.35">
      <c r="B1451" s="54"/>
    </row>
    <row r="1452" spans="2:2" x14ac:dyDescent="0.35">
      <c r="B1452" s="54"/>
    </row>
    <row r="1453" spans="2:2" x14ac:dyDescent="0.35">
      <c r="B1453" s="54"/>
    </row>
    <row r="1454" spans="2:2" x14ac:dyDescent="0.35">
      <c r="B1454" s="54"/>
    </row>
    <row r="1455" spans="2:2" x14ac:dyDescent="0.35">
      <c r="B1455" s="54"/>
    </row>
    <row r="1456" spans="2:2" x14ac:dyDescent="0.35">
      <c r="B1456" s="54"/>
    </row>
    <row r="1457" spans="2:2" x14ac:dyDescent="0.35">
      <c r="B1457" s="54"/>
    </row>
    <row r="1458" spans="2:2" x14ac:dyDescent="0.35">
      <c r="B1458" s="54"/>
    </row>
    <row r="1459" spans="2:2" x14ac:dyDescent="0.35">
      <c r="B1459" s="54"/>
    </row>
    <row r="1460" spans="2:2" x14ac:dyDescent="0.35">
      <c r="B1460" s="54"/>
    </row>
    <row r="1461" spans="2:2" x14ac:dyDescent="0.35">
      <c r="B1461" s="54"/>
    </row>
    <row r="1462" spans="2:2" x14ac:dyDescent="0.35">
      <c r="B1462" s="54"/>
    </row>
    <row r="1463" spans="2:2" x14ac:dyDescent="0.35">
      <c r="B1463" s="54"/>
    </row>
    <row r="1464" spans="2:2" x14ac:dyDescent="0.35">
      <c r="B1464" s="54"/>
    </row>
    <row r="1465" spans="2:2" x14ac:dyDescent="0.35">
      <c r="B1465" s="54"/>
    </row>
    <row r="1466" spans="2:2" x14ac:dyDescent="0.35">
      <c r="B1466" s="54"/>
    </row>
    <row r="1467" spans="2:2" x14ac:dyDescent="0.35">
      <c r="B1467" s="54"/>
    </row>
    <row r="1468" spans="2:2" x14ac:dyDescent="0.35">
      <c r="B1468" s="54"/>
    </row>
    <row r="1469" spans="2:2" x14ac:dyDescent="0.35">
      <c r="B1469" s="54"/>
    </row>
    <row r="1470" spans="2:2" x14ac:dyDescent="0.35">
      <c r="B1470" s="54"/>
    </row>
    <row r="1471" spans="2:2" x14ac:dyDescent="0.35">
      <c r="B1471" s="54"/>
    </row>
    <row r="1472" spans="2:2" x14ac:dyDescent="0.35">
      <c r="B1472" s="54"/>
    </row>
    <row r="1473" spans="2:2" x14ac:dyDescent="0.35">
      <c r="B1473" s="54"/>
    </row>
    <row r="1474" spans="2:2" x14ac:dyDescent="0.35">
      <c r="B1474" s="54"/>
    </row>
    <row r="1475" spans="2:2" x14ac:dyDescent="0.35">
      <c r="B1475" s="54"/>
    </row>
    <row r="1476" spans="2:2" x14ac:dyDescent="0.35">
      <c r="B1476" s="54"/>
    </row>
    <row r="1477" spans="2:2" x14ac:dyDescent="0.35">
      <c r="B1477" s="54"/>
    </row>
    <row r="1478" spans="2:2" x14ac:dyDescent="0.35">
      <c r="B1478" s="54"/>
    </row>
    <row r="1479" spans="2:2" x14ac:dyDescent="0.35">
      <c r="B1479" s="54"/>
    </row>
    <row r="1480" spans="2:2" x14ac:dyDescent="0.35">
      <c r="B1480" s="54"/>
    </row>
    <row r="1481" spans="2:2" x14ac:dyDescent="0.35">
      <c r="B1481" s="54"/>
    </row>
    <row r="1482" spans="2:2" x14ac:dyDescent="0.35">
      <c r="B1482" s="54"/>
    </row>
    <row r="1483" spans="2:2" x14ac:dyDescent="0.35">
      <c r="B1483" s="54"/>
    </row>
    <row r="1484" spans="2:2" x14ac:dyDescent="0.35">
      <c r="B1484" s="54"/>
    </row>
    <row r="1485" spans="2:2" x14ac:dyDescent="0.35">
      <c r="B1485" s="54"/>
    </row>
    <row r="1486" spans="2:2" x14ac:dyDescent="0.35">
      <c r="B1486" s="54"/>
    </row>
    <row r="1487" spans="2:2" x14ac:dyDescent="0.35">
      <c r="B1487" s="54"/>
    </row>
    <row r="1488" spans="2:2" x14ac:dyDescent="0.35">
      <c r="B1488" s="54"/>
    </row>
    <row r="1489" spans="2:2" x14ac:dyDescent="0.35">
      <c r="B1489" s="54"/>
    </row>
    <row r="1490" spans="2:2" x14ac:dyDescent="0.35">
      <c r="B1490" s="54"/>
    </row>
    <row r="1491" spans="2:2" x14ac:dyDescent="0.35">
      <c r="B1491" s="54"/>
    </row>
    <row r="1492" spans="2:2" x14ac:dyDescent="0.35">
      <c r="B1492" s="54"/>
    </row>
    <row r="1493" spans="2:2" x14ac:dyDescent="0.35">
      <c r="B1493" s="54"/>
    </row>
    <row r="1494" spans="2:2" x14ac:dyDescent="0.35">
      <c r="B1494" s="54"/>
    </row>
    <row r="1495" spans="2:2" x14ac:dyDescent="0.35">
      <c r="B1495" s="54"/>
    </row>
    <row r="1496" spans="2:2" x14ac:dyDescent="0.35">
      <c r="B1496" s="54"/>
    </row>
    <row r="1497" spans="2:2" x14ac:dyDescent="0.35">
      <c r="B1497" s="54"/>
    </row>
    <row r="1498" spans="2:2" x14ac:dyDescent="0.35">
      <c r="B1498" s="54"/>
    </row>
    <row r="1499" spans="2:2" x14ac:dyDescent="0.35">
      <c r="B1499" s="54"/>
    </row>
    <row r="1500" spans="2:2" x14ac:dyDescent="0.35">
      <c r="B1500" s="54"/>
    </row>
    <row r="1501" spans="2:2" x14ac:dyDescent="0.35">
      <c r="B1501" s="54"/>
    </row>
    <row r="1502" spans="2:2" x14ac:dyDescent="0.35">
      <c r="B1502" s="54"/>
    </row>
    <row r="1503" spans="2:2" x14ac:dyDescent="0.35">
      <c r="B1503" s="54"/>
    </row>
    <row r="1504" spans="2:2" x14ac:dyDescent="0.35">
      <c r="B1504" s="54"/>
    </row>
    <row r="1505" spans="2:2" x14ac:dyDescent="0.35">
      <c r="B1505" s="54"/>
    </row>
    <row r="1506" spans="2:2" x14ac:dyDescent="0.35">
      <c r="B1506" s="54"/>
    </row>
    <row r="1507" spans="2:2" x14ac:dyDescent="0.35">
      <c r="B1507" s="54"/>
    </row>
    <row r="1508" spans="2:2" x14ac:dyDescent="0.35">
      <c r="B1508" s="54"/>
    </row>
    <row r="1509" spans="2:2" x14ac:dyDescent="0.35">
      <c r="B1509" s="54"/>
    </row>
    <row r="1510" spans="2:2" x14ac:dyDescent="0.35">
      <c r="B1510" s="54"/>
    </row>
    <row r="1511" spans="2:2" x14ac:dyDescent="0.35">
      <c r="B1511" s="54"/>
    </row>
    <row r="1512" spans="2:2" x14ac:dyDescent="0.35">
      <c r="B1512" s="54"/>
    </row>
    <row r="1513" spans="2:2" x14ac:dyDescent="0.35">
      <c r="B1513" s="54"/>
    </row>
    <row r="1514" spans="2:2" x14ac:dyDescent="0.35">
      <c r="B1514" s="54"/>
    </row>
    <row r="1515" spans="2:2" x14ac:dyDescent="0.35">
      <c r="B1515" s="54"/>
    </row>
    <row r="1516" spans="2:2" x14ac:dyDescent="0.35">
      <c r="B1516" s="54"/>
    </row>
    <row r="1517" spans="2:2" x14ac:dyDescent="0.35">
      <c r="B1517" s="54"/>
    </row>
    <row r="1518" spans="2:2" x14ac:dyDescent="0.35">
      <c r="B1518" s="54"/>
    </row>
    <row r="1519" spans="2:2" x14ac:dyDescent="0.35">
      <c r="B1519" s="54"/>
    </row>
    <row r="1520" spans="2:2" x14ac:dyDescent="0.35">
      <c r="B1520" s="54"/>
    </row>
    <row r="1521" spans="2:2" x14ac:dyDescent="0.35">
      <c r="B1521" s="54"/>
    </row>
    <row r="1522" spans="2:2" x14ac:dyDescent="0.35">
      <c r="B1522" s="54"/>
    </row>
    <row r="1523" spans="2:2" x14ac:dyDescent="0.35">
      <c r="B1523" s="54"/>
    </row>
    <row r="1524" spans="2:2" x14ac:dyDescent="0.35">
      <c r="B1524" s="54"/>
    </row>
    <row r="1525" spans="2:2" x14ac:dyDescent="0.35">
      <c r="B1525" s="54"/>
    </row>
    <row r="1526" spans="2:2" x14ac:dyDescent="0.35">
      <c r="B1526" s="54"/>
    </row>
    <row r="1527" spans="2:2" x14ac:dyDescent="0.35">
      <c r="B1527" s="54"/>
    </row>
    <row r="1528" spans="2:2" x14ac:dyDescent="0.35">
      <c r="B1528" s="54"/>
    </row>
    <row r="1529" spans="2:2" x14ac:dyDescent="0.35">
      <c r="B1529" s="54"/>
    </row>
    <row r="1530" spans="2:2" x14ac:dyDescent="0.35">
      <c r="B1530" s="54"/>
    </row>
    <row r="1531" spans="2:2" x14ac:dyDescent="0.35">
      <c r="B1531" s="54"/>
    </row>
    <row r="1532" spans="2:2" x14ac:dyDescent="0.35">
      <c r="B1532" s="54"/>
    </row>
    <row r="1533" spans="2:2" x14ac:dyDescent="0.35">
      <c r="B1533" s="54"/>
    </row>
    <row r="1534" spans="2:2" x14ac:dyDescent="0.35">
      <c r="B1534" s="54"/>
    </row>
    <row r="1535" spans="2:2" x14ac:dyDescent="0.35">
      <c r="B1535" s="54"/>
    </row>
    <row r="1536" spans="2:2" x14ac:dyDescent="0.35">
      <c r="B1536" s="54"/>
    </row>
    <row r="1537" spans="2:2" x14ac:dyDescent="0.35">
      <c r="B1537" s="54"/>
    </row>
    <row r="1538" spans="2:2" x14ac:dyDescent="0.35">
      <c r="B1538" s="54"/>
    </row>
    <row r="1539" spans="2:2" x14ac:dyDescent="0.35">
      <c r="B1539" s="54"/>
    </row>
    <row r="1540" spans="2:2" x14ac:dyDescent="0.35">
      <c r="B1540" s="54"/>
    </row>
    <row r="1541" spans="2:2" x14ac:dyDescent="0.35">
      <c r="B1541" s="54"/>
    </row>
    <row r="1542" spans="2:2" x14ac:dyDescent="0.35">
      <c r="B1542" s="54"/>
    </row>
    <row r="1543" spans="2:2" x14ac:dyDescent="0.35">
      <c r="B1543" s="54"/>
    </row>
    <row r="1544" spans="2:2" x14ac:dyDescent="0.35">
      <c r="B1544" s="54"/>
    </row>
    <row r="1545" spans="2:2" x14ac:dyDescent="0.35">
      <c r="B1545" s="54"/>
    </row>
    <row r="1546" spans="2:2" x14ac:dyDescent="0.35">
      <c r="B1546" s="54"/>
    </row>
    <row r="1547" spans="2:2" x14ac:dyDescent="0.35">
      <c r="B1547" s="54"/>
    </row>
    <row r="1548" spans="2:2" x14ac:dyDescent="0.35">
      <c r="B1548" s="54"/>
    </row>
    <row r="1549" spans="2:2" x14ac:dyDescent="0.35">
      <c r="B1549" s="54"/>
    </row>
    <row r="1550" spans="2:2" x14ac:dyDescent="0.35">
      <c r="B1550" s="54"/>
    </row>
    <row r="1551" spans="2:2" x14ac:dyDescent="0.35">
      <c r="B1551" s="54"/>
    </row>
    <row r="1552" spans="2:2" x14ac:dyDescent="0.35">
      <c r="B1552" s="54"/>
    </row>
    <row r="1553" spans="2:2" x14ac:dyDescent="0.35">
      <c r="B1553" s="54"/>
    </row>
    <row r="1554" spans="2:2" x14ac:dyDescent="0.35">
      <c r="B1554" s="54"/>
    </row>
    <row r="1555" spans="2:2" x14ac:dyDescent="0.35">
      <c r="B1555" s="54"/>
    </row>
    <row r="1556" spans="2:2" x14ac:dyDescent="0.35">
      <c r="B1556" s="54"/>
    </row>
    <row r="1557" spans="2:2" x14ac:dyDescent="0.35">
      <c r="B1557" s="54"/>
    </row>
    <row r="1558" spans="2:2" x14ac:dyDescent="0.35">
      <c r="B1558" s="54"/>
    </row>
    <row r="1559" spans="2:2" x14ac:dyDescent="0.35">
      <c r="B1559" s="54"/>
    </row>
    <row r="1560" spans="2:2" x14ac:dyDescent="0.35">
      <c r="B1560" s="54"/>
    </row>
    <row r="1561" spans="2:2" x14ac:dyDescent="0.35">
      <c r="B1561" s="54"/>
    </row>
    <row r="1562" spans="2:2" x14ac:dyDescent="0.35">
      <c r="B1562" s="54"/>
    </row>
    <row r="1563" spans="2:2" x14ac:dyDescent="0.35">
      <c r="B1563" s="54"/>
    </row>
    <row r="1564" spans="2:2" x14ac:dyDescent="0.35">
      <c r="B1564" s="54"/>
    </row>
    <row r="1565" spans="2:2" x14ac:dyDescent="0.35">
      <c r="B1565" s="54"/>
    </row>
    <row r="1566" spans="2:2" x14ac:dyDescent="0.35">
      <c r="B1566" s="54"/>
    </row>
    <row r="1567" spans="2:2" x14ac:dyDescent="0.35">
      <c r="B1567" s="54"/>
    </row>
    <row r="1568" spans="2:2" x14ac:dyDescent="0.35">
      <c r="B1568" s="54"/>
    </row>
    <row r="1569" spans="2:2" x14ac:dyDescent="0.35">
      <c r="B1569" s="54"/>
    </row>
    <row r="1570" spans="2:2" x14ac:dyDescent="0.35">
      <c r="B1570" s="54"/>
    </row>
    <row r="1571" spans="2:2" x14ac:dyDescent="0.35">
      <c r="B1571" s="54"/>
    </row>
    <row r="1572" spans="2:2" x14ac:dyDescent="0.35">
      <c r="B1572" s="54"/>
    </row>
    <row r="1573" spans="2:2" x14ac:dyDescent="0.35">
      <c r="B1573" s="54"/>
    </row>
    <row r="1574" spans="2:2" x14ac:dyDescent="0.35">
      <c r="B1574" s="54"/>
    </row>
    <row r="1575" spans="2:2" x14ac:dyDescent="0.35">
      <c r="B1575" s="54"/>
    </row>
    <row r="1576" spans="2:2" x14ac:dyDescent="0.35">
      <c r="B1576" s="54"/>
    </row>
    <row r="1577" spans="2:2" x14ac:dyDescent="0.35">
      <c r="B1577" s="54"/>
    </row>
    <row r="1578" spans="2:2" x14ac:dyDescent="0.35">
      <c r="B1578" s="54"/>
    </row>
    <row r="1579" spans="2:2" x14ac:dyDescent="0.35">
      <c r="B1579" s="54"/>
    </row>
    <row r="1580" spans="2:2" x14ac:dyDescent="0.35">
      <c r="B1580" s="54"/>
    </row>
    <row r="1581" spans="2:2" x14ac:dyDescent="0.35">
      <c r="B1581" s="54"/>
    </row>
    <row r="1582" spans="2:2" x14ac:dyDescent="0.35">
      <c r="B1582" s="54"/>
    </row>
    <row r="1583" spans="2:2" x14ac:dyDescent="0.35">
      <c r="B1583" s="54"/>
    </row>
    <row r="1584" spans="2:2" x14ac:dyDescent="0.35">
      <c r="B1584" s="54"/>
    </row>
    <row r="1585" spans="2:2" x14ac:dyDescent="0.35">
      <c r="B1585" s="54"/>
    </row>
    <row r="1586" spans="2:2" x14ac:dyDescent="0.35">
      <c r="B1586" s="54"/>
    </row>
    <row r="1587" spans="2:2" x14ac:dyDescent="0.35">
      <c r="B1587" s="54"/>
    </row>
    <row r="1588" spans="2:2" x14ac:dyDescent="0.35">
      <c r="B1588" s="54"/>
    </row>
    <row r="1589" spans="2:2" x14ac:dyDescent="0.35">
      <c r="B1589" s="54"/>
    </row>
    <row r="1590" spans="2:2" x14ac:dyDescent="0.35">
      <c r="B1590" s="54"/>
    </row>
    <row r="1591" spans="2:2" x14ac:dyDescent="0.35">
      <c r="B1591" s="54"/>
    </row>
    <row r="1592" spans="2:2" x14ac:dyDescent="0.35">
      <c r="B1592" s="54"/>
    </row>
    <row r="1593" spans="2:2" x14ac:dyDescent="0.35">
      <c r="B1593" s="54"/>
    </row>
    <row r="1594" spans="2:2" x14ac:dyDescent="0.35">
      <c r="B1594" s="54"/>
    </row>
    <row r="1595" spans="2:2" x14ac:dyDescent="0.35">
      <c r="B1595" s="54"/>
    </row>
    <row r="1596" spans="2:2" x14ac:dyDescent="0.35">
      <c r="B1596" s="54"/>
    </row>
    <row r="1597" spans="2:2" x14ac:dyDescent="0.35">
      <c r="B1597" s="54"/>
    </row>
    <row r="1598" spans="2:2" x14ac:dyDescent="0.35">
      <c r="B1598" s="54"/>
    </row>
    <row r="1599" spans="2:2" x14ac:dyDescent="0.35">
      <c r="B1599" s="54"/>
    </row>
    <row r="1600" spans="2:2" x14ac:dyDescent="0.35">
      <c r="B1600" s="54"/>
    </row>
    <row r="1601" spans="2:2" x14ac:dyDescent="0.35">
      <c r="B1601" s="54"/>
    </row>
    <row r="1602" spans="2:2" x14ac:dyDescent="0.35">
      <c r="B1602" s="54"/>
    </row>
    <row r="1603" spans="2:2" x14ac:dyDescent="0.35">
      <c r="B1603" s="54"/>
    </row>
    <row r="1604" spans="2:2" x14ac:dyDescent="0.35">
      <c r="B1604" s="54"/>
    </row>
    <row r="1605" spans="2:2" x14ac:dyDescent="0.35">
      <c r="B1605" s="54"/>
    </row>
    <row r="1606" spans="2:2" x14ac:dyDescent="0.35">
      <c r="B1606" s="54"/>
    </row>
    <row r="1607" spans="2:2" x14ac:dyDescent="0.35">
      <c r="B1607" s="54"/>
    </row>
    <row r="1608" spans="2:2" x14ac:dyDescent="0.35">
      <c r="B1608" s="54"/>
    </row>
    <row r="1609" spans="2:2" x14ac:dyDescent="0.35">
      <c r="B1609" s="54"/>
    </row>
    <row r="1610" spans="2:2" x14ac:dyDescent="0.35">
      <c r="B1610" s="54"/>
    </row>
    <row r="1611" spans="2:2" x14ac:dyDescent="0.35">
      <c r="B1611" s="54"/>
    </row>
    <row r="1612" spans="2:2" x14ac:dyDescent="0.35">
      <c r="B1612" s="54"/>
    </row>
    <row r="1613" spans="2:2" x14ac:dyDescent="0.35">
      <c r="B1613" s="54"/>
    </row>
    <row r="1614" spans="2:2" x14ac:dyDescent="0.35">
      <c r="B1614" s="54"/>
    </row>
    <row r="1615" spans="2:2" x14ac:dyDescent="0.35">
      <c r="B1615" s="54"/>
    </row>
    <row r="1616" spans="2:2" x14ac:dyDescent="0.35">
      <c r="B1616" s="54"/>
    </row>
    <row r="1617" spans="2:2" x14ac:dyDescent="0.35">
      <c r="B1617" s="54"/>
    </row>
    <row r="1618" spans="2:2" x14ac:dyDescent="0.35">
      <c r="B1618" s="54"/>
    </row>
    <row r="1619" spans="2:2" x14ac:dyDescent="0.35">
      <c r="B1619" s="54"/>
    </row>
    <row r="1620" spans="2:2" x14ac:dyDescent="0.35">
      <c r="B1620" s="54"/>
    </row>
    <row r="1621" spans="2:2" x14ac:dyDescent="0.35">
      <c r="B1621" s="54"/>
    </row>
    <row r="1622" spans="2:2" x14ac:dyDescent="0.35">
      <c r="B1622" s="54"/>
    </row>
    <row r="1623" spans="2:2" x14ac:dyDescent="0.35">
      <c r="B1623" s="54"/>
    </row>
    <row r="1624" spans="2:2" x14ac:dyDescent="0.35">
      <c r="B1624" s="54"/>
    </row>
    <row r="1625" spans="2:2" x14ac:dyDescent="0.35">
      <c r="B1625" s="54"/>
    </row>
    <row r="1626" spans="2:2" x14ac:dyDescent="0.35">
      <c r="B1626" s="54"/>
    </row>
    <row r="1627" spans="2:2" x14ac:dyDescent="0.35">
      <c r="B1627" s="54"/>
    </row>
    <row r="1628" spans="2:2" x14ac:dyDescent="0.35">
      <c r="B1628" s="54"/>
    </row>
    <row r="1629" spans="2:2" x14ac:dyDescent="0.35">
      <c r="B1629" s="54"/>
    </row>
    <row r="1630" spans="2:2" x14ac:dyDescent="0.35">
      <c r="B1630" s="54"/>
    </row>
    <row r="1631" spans="2:2" x14ac:dyDescent="0.35">
      <c r="B1631" s="54"/>
    </row>
    <row r="1632" spans="2:2" x14ac:dyDescent="0.35">
      <c r="B1632" s="54"/>
    </row>
    <row r="1633" spans="2:2" x14ac:dyDescent="0.35">
      <c r="B1633" s="54"/>
    </row>
    <row r="1634" spans="2:2" x14ac:dyDescent="0.35">
      <c r="B1634" s="54"/>
    </row>
    <row r="1635" spans="2:2" x14ac:dyDescent="0.35">
      <c r="B1635" s="54"/>
    </row>
    <row r="1636" spans="2:2" x14ac:dyDescent="0.35">
      <c r="B1636" s="54"/>
    </row>
    <row r="1637" spans="2:2" x14ac:dyDescent="0.35">
      <c r="B1637" s="54"/>
    </row>
    <row r="1638" spans="2:2" x14ac:dyDescent="0.35">
      <c r="B1638" s="54"/>
    </row>
    <row r="1639" spans="2:2" x14ac:dyDescent="0.35">
      <c r="B1639" s="54"/>
    </row>
    <row r="1640" spans="2:2" x14ac:dyDescent="0.35">
      <c r="B1640" s="54"/>
    </row>
    <row r="1641" spans="2:2" x14ac:dyDescent="0.35">
      <c r="B1641" s="54"/>
    </row>
    <row r="1642" spans="2:2" x14ac:dyDescent="0.35">
      <c r="B1642" s="54"/>
    </row>
    <row r="1643" spans="2:2" x14ac:dyDescent="0.35">
      <c r="B1643" s="54"/>
    </row>
    <row r="1644" spans="2:2" x14ac:dyDescent="0.35">
      <c r="B1644" s="54"/>
    </row>
    <row r="1645" spans="2:2" x14ac:dyDescent="0.35">
      <c r="B1645" s="54"/>
    </row>
    <row r="1646" spans="2:2" x14ac:dyDescent="0.35">
      <c r="B1646" s="54"/>
    </row>
    <row r="1647" spans="2:2" x14ac:dyDescent="0.35">
      <c r="B1647" s="54"/>
    </row>
    <row r="1648" spans="2:2" x14ac:dyDescent="0.35">
      <c r="B1648" s="54"/>
    </row>
    <row r="1649" spans="2:2" x14ac:dyDescent="0.35">
      <c r="B1649" s="54"/>
    </row>
    <row r="1650" spans="2:2" x14ac:dyDescent="0.35">
      <c r="B1650" s="54"/>
    </row>
    <row r="1651" spans="2:2" x14ac:dyDescent="0.35">
      <c r="B1651" s="54"/>
    </row>
    <row r="1652" spans="2:2" x14ac:dyDescent="0.35">
      <c r="B1652" s="54"/>
    </row>
    <row r="1653" spans="2:2" x14ac:dyDescent="0.35">
      <c r="B1653" s="54"/>
    </row>
    <row r="1654" spans="2:2" x14ac:dyDescent="0.35">
      <c r="B1654" s="54"/>
    </row>
    <row r="1655" spans="2:2" x14ac:dyDescent="0.35">
      <c r="B1655" s="54"/>
    </row>
    <row r="1656" spans="2:2" x14ac:dyDescent="0.35">
      <c r="B1656" s="54"/>
    </row>
    <row r="1657" spans="2:2" x14ac:dyDescent="0.35">
      <c r="B1657" s="54"/>
    </row>
    <row r="1658" spans="2:2" x14ac:dyDescent="0.35">
      <c r="B1658" s="54"/>
    </row>
    <row r="1659" spans="2:2" x14ac:dyDescent="0.35">
      <c r="B1659" s="54"/>
    </row>
    <row r="1660" spans="2:2" x14ac:dyDescent="0.35">
      <c r="B1660" s="54"/>
    </row>
    <row r="1661" spans="2:2" x14ac:dyDescent="0.35">
      <c r="B1661" s="54"/>
    </row>
    <row r="1662" spans="2:2" x14ac:dyDescent="0.35">
      <c r="B1662" s="54"/>
    </row>
    <row r="1663" spans="2:2" x14ac:dyDescent="0.35">
      <c r="B1663" s="54"/>
    </row>
    <row r="1664" spans="2:2" x14ac:dyDescent="0.35">
      <c r="B1664" s="54"/>
    </row>
    <row r="1665" spans="2:2" x14ac:dyDescent="0.35">
      <c r="B1665" s="54"/>
    </row>
    <row r="1666" spans="2:2" x14ac:dyDescent="0.35">
      <c r="B1666" s="54"/>
    </row>
    <row r="1667" spans="2:2" x14ac:dyDescent="0.35">
      <c r="B1667" s="54"/>
    </row>
    <row r="1668" spans="2:2" x14ac:dyDescent="0.35">
      <c r="B1668" s="54"/>
    </row>
    <row r="1669" spans="2:2" x14ac:dyDescent="0.35">
      <c r="B1669" s="54"/>
    </row>
    <row r="1670" spans="2:2" x14ac:dyDescent="0.35">
      <c r="B1670" s="54"/>
    </row>
    <row r="1671" spans="2:2" x14ac:dyDescent="0.35">
      <c r="B1671" s="54"/>
    </row>
    <row r="1672" spans="2:2" x14ac:dyDescent="0.35">
      <c r="B1672" s="54"/>
    </row>
    <row r="1673" spans="2:2" x14ac:dyDescent="0.35">
      <c r="B1673" s="54"/>
    </row>
    <row r="1674" spans="2:2" x14ac:dyDescent="0.35">
      <c r="B1674" s="54"/>
    </row>
    <row r="1675" spans="2:2" x14ac:dyDescent="0.35">
      <c r="B1675" s="54"/>
    </row>
    <row r="1676" spans="2:2" x14ac:dyDescent="0.35">
      <c r="B1676" s="54"/>
    </row>
    <row r="1677" spans="2:2" x14ac:dyDescent="0.35">
      <c r="B1677" s="54"/>
    </row>
    <row r="1678" spans="2:2" x14ac:dyDescent="0.35">
      <c r="B1678" s="54"/>
    </row>
    <row r="1679" spans="2:2" x14ac:dyDescent="0.35">
      <c r="B1679" s="54"/>
    </row>
    <row r="1680" spans="2:2" x14ac:dyDescent="0.35">
      <c r="B1680" s="54"/>
    </row>
    <row r="1681" spans="2:2" x14ac:dyDescent="0.35">
      <c r="B1681" s="54"/>
    </row>
    <row r="1682" spans="2:2" x14ac:dyDescent="0.35">
      <c r="B1682" s="54"/>
    </row>
    <row r="1683" spans="2:2" x14ac:dyDescent="0.35">
      <c r="B1683" s="54"/>
    </row>
    <row r="1684" spans="2:2" x14ac:dyDescent="0.35">
      <c r="B1684" s="54"/>
    </row>
    <row r="1685" spans="2:2" x14ac:dyDescent="0.35">
      <c r="B1685" s="54"/>
    </row>
    <row r="1686" spans="2:2" x14ac:dyDescent="0.35">
      <c r="B1686" s="54"/>
    </row>
    <row r="1687" spans="2:2" x14ac:dyDescent="0.35">
      <c r="B1687" s="54"/>
    </row>
    <row r="1688" spans="2:2" x14ac:dyDescent="0.35">
      <c r="B1688" s="54"/>
    </row>
    <row r="1689" spans="2:2" x14ac:dyDescent="0.35">
      <c r="B1689" s="54"/>
    </row>
    <row r="1690" spans="2:2" x14ac:dyDescent="0.35">
      <c r="B1690" s="54"/>
    </row>
    <row r="1691" spans="2:2" x14ac:dyDescent="0.35">
      <c r="B1691" s="54"/>
    </row>
    <row r="1692" spans="2:2" x14ac:dyDescent="0.35">
      <c r="B1692" s="54"/>
    </row>
    <row r="1693" spans="2:2" x14ac:dyDescent="0.35">
      <c r="B1693" s="54"/>
    </row>
    <row r="1694" spans="2:2" x14ac:dyDescent="0.35">
      <c r="B1694" s="54"/>
    </row>
    <row r="1695" spans="2:2" x14ac:dyDescent="0.35">
      <c r="B1695" s="54"/>
    </row>
    <row r="1696" spans="2:2" x14ac:dyDescent="0.35">
      <c r="B1696" s="54"/>
    </row>
    <row r="1697" spans="2:2" x14ac:dyDescent="0.35">
      <c r="B1697" s="54"/>
    </row>
    <row r="1698" spans="2:2" x14ac:dyDescent="0.35">
      <c r="B1698" s="54"/>
    </row>
    <row r="1699" spans="2:2" x14ac:dyDescent="0.35">
      <c r="B1699" s="54"/>
    </row>
    <row r="1700" spans="2:2" x14ac:dyDescent="0.35">
      <c r="B1700" s="54"/>
    </row>
    <row r="1701" spans="2:2" x14ac:dyDescent="0.35">
      <c r="B1701" s="54"/>
    </row>
    <row r="1702" spans="2:2" x14ac:dyDescent="0.35">
      <c r="B1702" s="54"/>
    </row>
    <row r="1703" spans="2:2" x14ac:dyDescent="0.35">
      <c r="B1703" s="54"/>
    </row>
    <row r="1704" spans="2:2" x14ac:dyDescent="0.35">
      <c r="B1704" s="54"/>
    </row>
    <row r="1705" spans="2:2" x14ac:dyDescent="0.35">
      <c r="B1705" s="54"/>
    </row>
    <row r="1706" spans="2:2" x14ac:dyDescent="0.35">
      <c r="B1706" s="54"/>
    </row>
    <row r="1707" spans="2:2" x14ac:dyDescent="0.35">
      <c r="B1707" s="54"/>
    </row>
    <row r="1708" spans="2:2" x14ac:dyDescent="0.35">
      <c r="B1708" s="54"/>
    </row>
    <row r="1709" spans="2:2" x14ac:dyDescent="0.35">
      <c r="B1709" s="54"/>
    </row>
    <row r="1710" spans="2:2" x14ac:dyDescent="0.35">
      <c r="B1710" s="54"/>
    </row>
    <row r="1711" spans="2:2" x14ac:dyDescent="0.35">
      <c r="B1711" s="54"/>
    </row>
    <row r="1712" spans="2:2" x14ac:dyDescent="0.35">
      <c r="B1712" s="54"/>
    </row>
    <row r="1713" spans="2:2" x14ac:dyDescent="0.35">
      <c r="B1713" s="54"/>
    </row>
    <row r="1714" spans="2:2" x14ac:dyDescent="0.35">
      <c r="B1714" s="54"/>
    </row>
    <row r="1715" spans="2:2" x14ac:dyDescent="0.35">
      <c r="B1715" s="54"/>
    </row>
    <row r="1716" spans="2:2" x14ac:dyDescent="0.35">
      <c r="B1716" s="54"/>
    </row>
    <row r="1717" spans="2:2" x14ac:dyDescent="0.35">
      <c r="B1717" s="54"/>
    </row>
    <row r="1718" spans="2:2" x14ac:dyDescent="0.35">
      <c r="B1718" s="54"/>
    </row>
    <row r="1719" spans="2:2" x14ac:dyDescent="0.35">
      <c r="B1719" s="54"/>
    </row>
    <row r="1720" spans="2:2" x14ac:dyDescent="0.35">
      <c r="B1720" s="54"/>
    </row>
    <row r="1721" spans="2:2" x14ac:dyDescent="0.35">
      <c r="B1721" s="54"/>
    </row>
    <row r="1722" spans="2:2" x14ac:dyDescent="0.35">
      <c r="B1722" s="54"/>
    </row>
    <row r="1723" spans="2:2" x14ac:dyDescent="0.35">
      <c r="B1723" s="54"/>
    </row>
    <row r="1724" spans="2:2" x14ac:dyDescent="0.35">
      <c r="B1724" s="54"/>
    </row>
    <row r="1725" spans="2:2" x14ac:dyDescent="0.35">
      <c r="B1725" s="54"/>
    </row>
    <row r="1726" spans="2:2" x14ac:dyDescent="0.35">
      <c r="B1726" s="54"/>
    </row>
    <row r="1727" spans="2:2" x14ac:dyDescent="0.35">
      <c r="B1727" s="54"/>
    </row>
    <row r="1728" spans="2:2" x14ac:dyDescent="0.35">
      <c r="B1728" s="54"/>
    </row>
    <row r="1729" spans="2:2" x14ac:dyDescent="0.35">
      <c r="B1729" s="54"/>
    </row>
    <row r="1730" spans="2:2" x14ac:dyDescent="0.35">
      <c r="B1730" s="54"/>
    </row>
    <row r="1731" spans="2:2" x14ac:dyDescent="0.35">
      <c r="B1731" s="54"/>
    </row>
    <row r="1732" spans="2:2" x14ac:dyDescent="0.35">
      <c r="B1732" s="54"/>
    </row>
    <row r="1733" spans="2:2" x14ac:dyDescent="0.35">
      <c r="B1733" s="54"/>
    </row>
    <row r="1734" spans="2:2" x14ac:dyDescent="0.35">
      <c r="B1734" s="54"/>
    </row>
    <row r="1735" spans="2:2" x14ac:dyDescent="0.35">
      <c r="B1735" s="54"/>
    </row>
    <row r="1736" spans="2:2" x14ac:dyDescent="0.35">
      <c r="B1736" s="54"/>
    </row>
    <row r="1737" spans="2:2" x14ac:dyDescent="0.35">
      <c r="B1737" s="54"/>
    </row>
    <row r="1738" spans="2:2" x14ac:dyDescent="0.35">
      <c r="B1738" s="54"/>
    </row>
    <row r="1739" spans="2:2" x14ac:dyDescent="0.35">
      <c r="B1739" s="54"/>
    </row>
    <row r="1740" spans="2:2" x14ac:dyDescent="0.35">
      <c r="B1740" s="54"/>
    </row>
    <row r="1741" spans="2:2" x14ac:dyDescent="0.35">
      <c r="B1741" s="54"/>
    </row>
    <row r="1742" spans="2:2" x14ac:dyDescent="0.35">
      <c r="B1742" s="54"/>
    </row>
    <row r="1743" spans="2:2" x14ac:dyDescent="0.35">
      <c r="B1743" s="54"/>
    </row>
    <row r="1744" spans="2:2" x14ac:dyDescent="0.35">
      <c r="B1744" s="54"/>
    </row>
    <row r="1745" spans="2:2" x14ac:dyDescent="0.35">
      <c r="B1745" s="54"/>
    </row>
    <row r="1746" spans="2:2" x14ac:dyDescent="0.35">
      <c r="B1746" s="54"/>
    </row>
    <row r="1747" spans="2:2" x14ac:dyDescent="0.35">
      <c r="B1747" s="54"/>
    </row>
    <row r="1748" spans="2:2" x14ac:dyDescent="0.35">
      <c r="B1748" s="54"/>
    </row>
    <row r="1749" spans="2:2" x14ac:dyDescent="0.35">
      <c r="B1749" s="54"/>
    </row>
    <row r="1750" spans="2:2" x14ac:dyDescent="0.35">
      <c r="B1750" s="54"/>
    </row>
    <row r="1751" spans="2:2" x14ac:dyDescent="0.35">
      <c r="B1751" s="54"/>
    </row>
    <row r="1752" spans="2:2" x14ac:dyDescent="0.35">
      <c r="B1752" s="54"/>
    </row>
    <row r="1753" spans="2:2" x14ac:dyDescent="0.35">
      <c r="B1753" s="54"/>
    </row>
    <row r="1754" spans="2:2" x14ac:dyDescent="0.35">
      <c r="B1754" s="54"/>
    </row>
    <row r="1755" spans="2:2" x14ac:dyDescent="0.35">
      <c r="B1755" s="54"/>
    </row>
    <row r="1756" spans="2:2" x14ac:dyDescent="0.35">
      <c r="B1756" s="54"/>
    </row>
    <row r="1757" spans="2:2" x14ac:dyDescent="0.35">
      <c r="B1757" s="54"/>
    </row>
    <row r="1758" spans="2:2" x14ac:dyDescent="0.35">
      <c r="B1758" s="54"/>
    </row>
    <row r="1759" spans="2:2" x14ac:dyDescent="0.35">
      <c r="B1759" s="54"/>
    </row>
    <row r="1760" spans="2:2" x14ac:dyDescent="0.35">
      <c r="B1760" s="54"/>
    </row>
    <row r="1761" spans="2:2" x14ac:dyDescent="0.35">
      <c r="B1761" s="54"/>
    </row>
    <row r="1762" spans="2:2" x14ac:dyDescent="0.35">
      <c r="B1762" s="54"/>
    </row>
    <row r="1763" spans="2:2" x14ac:dyDescent="0.35">
      <c r="B1763" s="54"/>
    </row>
    <row r="1764" spans="2:2" x14ac:dyDescent="0.35">
      <c r="B1764" s="54"/>
    </row>
    <row r="1765" spans="2:2" x14ac:dyDescent="0.35">
      <c r="B1765" s="54"/>
    </row>
    <row r="1766" spans="2:2" x14ac:dyDescent="0.35">
      <c r="B1766" s="54"/>
    </row>
    <row r="1767" spans="2:2" x14ac:dyDescent="0.35">
      <c r="B1767" s="54"/>
    </row>
    <row r="1768" spans="2:2" x14ac:dyDescent="0.35">
      <c r="B1768" s="54"/>
    </row>
    <row r="1769" spans="2:2" x14ac:dyDescent="0.35">
      <c r="B1769" s="54"/>
    </row>
    <row r="1770" spans="2:2" x14ac:dyDescent="0.35">
      <c r="B1770" s="54"/>
    </row>
    <row r="1771" spans="2:2" x14ac:dyDescent="0.35">
      <c r="B1771" s="54"/>
    </row>
    <row r="1772" spans="2:2" x14ac:dyDescent="0.35">
      <c r="B1772" s="54"/>
    </row>
    <row r="1773" spans="2:2" x14ac:dyDescent="0.35">
      <c r="B1773" s="54"/>
    </row>
    <row r="1774" spans="2:2" x14ac:dyDescent="0.35">
      <c r="B1774" s="54"/>
    </row>
    <row r="1775" spans="2:2" x14ac:dyDescent="0.35">
      <c r="B1775" s="54"/>
    </row>
    <row r="1776" spans="2:2" x14ac:dyDescent="0.35">
      <c r="B1776" s="54"/>
    </row>
    <row r="1777" spans="2:2" x14ac:dyDescent="0.35">
      <c r="B1777" s="54"/>
    </row>
    <row r="1778" spans="2:2" x14ac:dyDescent="0.35">
      <c r="B1778" s="54"/>
    </row>
    <row r="1779" spans="2:2" x14ac:dyDescent="0.35">
      <c r="B1779" s="54"/>
    </row>
    <row r="1780" spans="2:2" x14ac:dyDescent="0.35">
      <c r="B1780" s="54"/>
    </row>
    <row r="1781" spans="2:2" x14ac:dyDescent="0.35">
      <c r="B1781" s="54"/>
    </row>
    <row r="1782" spans="2:2" x14ac:dyDescent="0.35">
      <c r="B1782" s="54"/>
    </row>
    <row r="1783" spans="2:2" x14ac:dyDescent="0.35">
      <c r="B1783" s="54"/>
    </row>
    <row r="1784" spans="2:2" x14ac:dyDescent="0.35">
      <c r="B1784" s="54"/>
    </row>
    <row r="1785" spans="2:2" x14ac:dyDescent="0.35">
      <c r="B1785" s="54"/>
    </row>
    <row r="1786" spans="2:2" x14ac:dyDescent="0.35">
      <c r="B1786" s="54"/>
    </row>
    <row r="1787" spans="2:2" x14ac:dyDescent="0.35">
      <c r="B1787" s="54"/>
    </row>
    <row r="1788" spans="2:2" x14ac:dyDescent="0.35">
      <c r="B1788" s="54"/>
    </row>
    <row r="1789" spans="2:2" x14ac:dyDescent="0.35">
      <c r="B1789" s="54"/>
    </row>
    <row r="1790" spans="2:2" x14ac:dyDescent="0.35">
      <c r="B1790" s="54"/>
    </row>
    <row r="1791" spans="2:2" x14ac:dyDescent="0.35">
      <c r="B1791" s="54"/>
    </row>
    <row r="1792" spans="2:2" x14ac:dyDescent="0.35">
      <c r="B1792" s="54"/>
    </row>
    <row r="1793" spans="2:2" x14ac:dyDescent="0.35">
      <c r="B1793" s="54"/>
    </row>
    <row r="1794" spans="2:2" x14ac:dyDescent="0.35">
      <c r="B1794" s="54"/>
    </row>
    <row r="1795" spans="2:2" x14ac:dyDescent="0.35">
      <c r="B1795" s="54"/>
    </row>
    <row r="1796" spans="2:2" x14ac:dyDescent="0.35">
      <c r="B1796" s="54"/>
    </row>
    <row r="1797" spans="2:2" x14ac:dyDescent="0.35">
      <c r="B1797" s="54"/>
    </row>
    <row r="1798" spans="2:2" x14ac:dyDescent="0.35">
      <c r="B1798" s="54"/>
    </row>
    <row r="1799" spans="2:2" x14ac:dyDescent="0.35">
      <c r="B1799" s="54"/>
    </row>
    <row r="1800" spans="2:2" x14ac:dyDescent="0.35">
      <c r="B1800" s="54"/>
    </row>
    <row r="1801" spans="2:2" x14ac:dyDescent="0.35">
      <c r="B1801" s="54"/>
    </row>
    <row r="1802" spans="2:2" x14ac:dyDescent="0.35">
      <c r="B1802" s="54"/>
    </row>
    <row r="1803" spans="2:2" x14ac:dyDescent="0.35">
      <c r="B1803" s="54"/>
    </row>
    <row r="1804" spans="2:2" x14ac:dyDescent="0.35">
      <c r="B1804" s="54"/>
    </row>
    <row r="1805" spans="2:2" x14ac:dyDescent="0.35">
      <c r="B1805" s="54"/>
    </row>
    <row r="1806" spans="2:2" x14ac:dyDescent="0.35">
      <c r="B1806" s="54"/>
    </row>
    <row r="1807" spans="2:2" x14ac:dyDescent="0.35">
      <c r="B1807" s="54"/>
    </row>
    <row r="1808" spans="2:2" x14ac:dyDescent="0.35">
      <c r="B1808" s="54"/>
    </row>
    <row r="1809" spans="2:2" x14ac:dyDescent="0.35">
      <c r="B1809" s="54"/>
    </row>
    <row r="1810" spans="2:2" x14ac:dyDescent="0.35">
      <c r="B1810" s="54"/>
    </row>
    <row r="1811" spans="2:2" x14ac:dyDescent="0.35">
      <c r="B1811" s="54"/>
    </row>
    <row r="1812" spans="2:2" x14ac:dyDescent="0.35">
      <c r="B1812" s="54"/>
    </row>
    <row r="1813" spans="2:2" x14ac:dyDescent="0.35">
      <c r="B1813" s="54"/>
    </row>
    <row r="1814" spans="2:2" x14ac:dyDescent="0.35">
      <c r="B1814" s="54"/>
    </row>
    <row r="1815" spans="2:2" x14ac:dyDescent="0.35">
      <c r="B1815" s="54"/>
    </row>
    <row r="1816" spans="2:2" x14ac:dyDescent="0.35">
      <c r="B1816" s="54"/>
    </row>
    <row r="1817" spans="2:2" x14ac:dyDescent="0.35">
      <c r="B1817" s="54"/>
    </row>
    <row r="1818" spans="2:2" x14ac:dyDescent="0.35">
      <c r="B1818" s="54"/>
    </row>
    <row r="1819" spans="2:2" x14ac:dyDescent="0.35">
      <c r="B1819" s="54"/>
    </row>
    <row r="1820" spans="2:2" x14ac:dyDescent="0.35">
      <c r="B1820" s="54"/>
    </row>
    <row r="1821" spans="2:2" x14ac:dyDescent="0.35">
      <c r="B1821" s="54"/>
    </row>
    <row r="1822" spans="2:2" x14ac:dyDescent="0.35">
      <c r="B1822" s="54"/>
    </row>
    <row r="1823" spans="2:2" x14ac:dyDescent="0.35">
      <c r="B1823" s="54"/>
    </row>
    <row r="1824" spans="2:2" x14ac:dyDescent="0.35">
      <c r="B1824" s="54"/>
    </row>
    <row r="1825" spans="2:2" x14ac:dyDescent="0.35">
      <c r="B1825" s="54"/>
    </row>
    <row r="1826" spans="2:2" x14ac:dyDescent="0.35">
      <c r="B1826" s="54"/>
    </row>
    <row r="1827" spans="2:2" x14ac:dyDescent="0.35">
      <c r="B1827" s="54"/>
    </row>
    <row r="1828" spans="2:2" x14ac:dyDescent="0.35">
      <c r="B1828" s="54"/>
    </row>
    <row r="1829" spans="2:2" x14ac:dyDescent="0.35">
      <c r="B1829" s="54"/>
    </row>
    <row r="1830" spans="2:2" x14ac:dyDescent="0.35">
      <c r="B1830" s="54"/>
    </row>
    <row r="1831" spans="2:2" x14ac:dyDescent="0.35">
      <c r="B1831" s="54"/>
    </row>
    <row r="1832" spans="2:2" x14ac:dyDescent="0.35">
      <c r="B1832" s="54"/>
    </row>
    <row r="1833" spans="2:2" x14ac:dyDescent="0.35">
      <c r="B1833" s="54"/>
    </row>
    <row r="1834" spans="2:2" x14ac:dyDescent="0.35">
      <c r="B1834" s="54"/>
    </row>
    <row r="1835" spans="2:2" x14ac:dyDescent="0.35">
      <c r="B1835" s="54"/>
    </row>
    <row r="1836" spans="2:2" x14ac:dyDescent="0.35">
      <c r="B1836" s="54"/>
    </row>
    <row r="1837" spans="2:2" x14ac:dyDescent="0.35">
      <c r="B1837" s="54"/>
    </row>
    <row r="1838" spans="2:2" x14ac:dyDescent="0.35">
      <c r="B1838" s="54"/>
    </row>
    <row r="1839" spans="2:2" x14ac:dyDescent="0.35">
      <c r="B1839" s="54"/>
    </row>
    <row r="1840" spans="2:2" x14ac:dyDescent="0.35">
      <c r="B1840" s="54"/>
    </row>
    <row r="1841" spans="2:2" x14ac:dyDescent="0.35">
      <c r="B1841" s="54"/>
    </row>
    <row r="1842" spans="2:2" x14ac:dyDescent="0.35">
      <c r="B1842" s="54"/>
    </row>
    <row r="1843" spans="2:2" x14ac:dyDescent="0.35">
      <c r="B1843" s="54"/>
    </row>
    <row r="1844" spans="2:2" x14ac:dyDescent="0.35">
      <c r="B1844" s="54"/>
    </row>
    <row r="1845" spans="2:2" x14ac:dyDescent="0.35">
      <c r="B1845" s="54"/>
    </row>
    <row r="1846" spans="2:2" x14ac:dyDescent="0.35">
      <c r="B1846" s="54"/>
    </row>
    <row r="1847" spans="2:2" x14ac:dyDescent="0.35">
      <c r="B1847" s="54"/>
    </row>
    <row r="1848" spans="2:2" x14ac:dyDescent="0.35">
      <c r="B1848" s="54"/>
    </row>
    <row r="1849" spans="2:2" x14ac:dyDescent="0.35">
      <c r="B1849" s="54"/>
    </row>
    <row r="1850" spans="2:2" x14ac:dyDescent="0.35">
      <c r="B1850" s="54"/>
    </row>
    <row r="1851" spans="2:2" x14ac:dyDescent="0.35">
      <c r="B1851" s="54"/>
    </row>
    <row r="1852" spans="2:2" x14ac:dyDescent="0.35">
      <c r="B1852" s="54"/>
    </row>
    <row r="1853" spans="2:2" x14ac:dyDescent="0.35">
      <c r="B1853" s="54"/>
    </row>
    <row r="1854" spans="2:2" x14ac:dyDescent="0.35">
      <c r="B1854" s="54"/>
    </row>
    <row r="1855" spans="2:2" x14ac:dyDescent="0.35">
      <c r="B1855" s="54"/>
    </row>
    <row r="1856" spans="2:2" x14ac:dyDescent="0.35">
      <c r="B1856" s="54"/>
    </row>
    <row r="1857" spans="2:2" x14ac:dyDescent="0.35">
      <c r="B1857" s="54"/>
    </row>
    <row r="1858" spans="2:2" x14ac:dyDescent="0.35">
      <c r="B1858" s="54"/>
    </row>
    <row r="1859" spans="2:2" x14ac:dyDescent="0.35">
      <c r="B1859" s="54"/>
    </row>
    <row r="1860" spans="2:2" x14ac:dyDescent="0.35">
      <c r="B1860" s="54"/>
    </row>
    <row r="1861" spans="2:2" x14ac:dyDescent="0.35">
      <c r="B1861" s="54"/>
    </row>
    <row r="1862" spans="2:2" x14ac:dyDescent="0.35">
      <c r="B1862" s="54"/>
    </row>
    <row r="1863" spans="2:2" x14ac:dyDescent="0.35">
      <c r="B1863" s="54"/>
    </row>
    <row r="1864" spans="2:2" x14ac:dyDescent="0.35">
      <c r="B1864" s="54"/>
    </row>
    <row r="1865" spans="2:2" x14ac:dyDescent="0.35">
      <c r="B1865" s="54"/>
    </row>
    <row r="1866" spans="2:2" x14ac:dyDescent="0.35">
      <c r="B1866" s="54"/>
    </row>
    <row r="1867" spans="2:2" x14ac:dyDescent="0.35">
      <c r="B1867" s="54"/>
    </row>
    <row r="1868" spans="2:2" x14ac:dyDescent="0.35">
      <c r="B1868" s="54"/>
    </row>
    <row r="1869" spans="2:2" x14ac:dyDescent="0.35">
      <c r="B1869" s="54"/>
    </row>
    <row r="1870" spans="2:2" x14ac:dyDescent="0.35">
      <c r="B1870" s="54"/>
    </row>
    <row r="1871" spans="2:2" x14ac:dyDescent="0.35">
      <c r="B1871" s="54"/>
    </row>
    <row r="1872" spans="2:2" x14ac:dyDescent="0.35">
      <c r="B1872" s="54"/>
    </row>
    <row r="1873" spans="2:2" x14ac:dyDescent="0.35">
      <c r="B1873" s="54"/>
    </row>
    <row r="1874" spans="2:2" x14ac:dyDescent="0.35">
      <c r="B1874" s="54"/>
    </row>
    <row r="1875" spans="2:2" x14ac:dyDescent="0.35">
      <c r="B1875" s="54"/>
    </row>
    <row r="1876" spans="2:2" x14ac:dyDescent="0.35">
      <c r="B1876" s="54"/>
    </row>
    <row r="1877" spans="2:2" x14ac:dyDescent="0.35">
      <c r="B1877" s="54"/>
    </row>
    <row r="1878" spans="2:2" x14ac:dyDescent="0.35">
      <c r="B1878" s="54"/>
    </row>
    <row r="1879" spans="2:2" x14ac:dyDescent="0.35">
      <c r="B1879" s="54"/>
    </row>
    <row r="1880" spans="2:2" x14ac:dyDescent="0.35">
      <c r="B1880" s="54"/>
    </row>
    <row r="1881" spans="2:2" x14ac:dyDescent="0.35">
      <c r="B1881" s="54"/>
    </row>
    <row r="1882" spans="2:2" x14ac:dyDescent="0.35">
      <c r="B1882" s="54"/>
    </row>
    <row r="1883" spans="2:2" x14ac:dyDescent="0.35">
      <c r="B1883" s="54"/>
    </row>
    <row r="1884" spans="2:2" x14ac:dyDescent="0.35">
      <c r="B1884" s="54"/>
    </row>
    <row r="1885" spans="2:2" x14ac:dyDescent="0.35">
      <c r="B1885" s="54"/>
    </row>
    <row r="1886" spans="2:2" x14ac:dyDescent="0.35">
      <c r="B1886" s="54"/>
    </row>
    <row r="1887" spans="2:2" x14ac:dyDescent="0.35">
      <c r="B1887" s="54"/>
    </row>
    <row r="1888" spans="2:2" x14ac:dyDescent="0.35">
      <c r="B1888" s="54"/>
    </row>
    <row r="1889" spans="2:2" x14ac:dyDescent="0.35">
      <c r="B1889" s="54"/>
    </row>
    <row r="1890" spans="2:2" x14ac:dyDescent="0.35">
      <c r="B1890" s="54"/>
    </row>
    <row r="1891" spans="2:2" x14ac:dyDescent="0.35">
      <c r="B1891" s="54"/>
    </row>
    <row r="1892" spans="2:2" x14ac:dyDescent="0.35">
      <c r="B1892" s="54"/>
    </row>
    <row r="1893" spans="2:2" x14ac:dyDescent="0.35">
      <c r="B1893" s="54"/>
    </row>
    <row r="1894" spans="2:2" x14ac:dyDescent="0.35">
      <c r="B1894" s="54"/>
    </row>
    <row r="1895" spans="2:2" x14ac:dyDescent="0.35">
      <c r="B1895" s="54"/>
    </row>
    <row r="1896" spans="2:2" x14ac:dyDescent="0.35">
      <c r="B1896" s="54"/>
    </row>
    <row r="1897" spans="2:2" x14ac:dyDescent="0.35">
      <c r="B1897" s="54"/>
    </row>
    <row r="1898" spans="2:2" x14ac:dyDescent="0.35">
      <c r="B1898" s="54"/>
    </row>
    <row r="1899" spans="2:2" x14ac:dyDescent="0.35">
      <c r="B1899" s="54"/>
    </row>
    <row r="1900" spans="2:2" x14ac:dyDescent="0.35">
      <c r="B1900" s="54"/>
    </row>
    <row r="1901" spans="2:2" x14ac:dyDescent="0.35">
      <c r="B1901" s="54"/>
    </row>
    <row r="1902" spans="2:2" x14ac:dyDescent="0.35">
      <c r="B1902" s="54"/>
    </row>
    <row r="1903" spans="2:2" x14ac:dyDescent="0.35">
      <c r="B1903" s="54"/>
    </row>
    <row r="1904" spans="2:2" x14ac:dyDescent="0.35">
      <c r="B1904" s="54"/>
    </row>
    <row r="1905" spans="2:2" x14ac:dyDescent="0.35">
      <c r="B1905" s="54"/>
    </row>
    <row r="1906" spans="2:2" x14ac:dyDescent="0.35">
      <c r="B1906" s="54"/>
    </row>
    <row r="1907" spans="2:2" x14ac:dyDescent="0.35">
      <c r="B1907" s="54"/>
    </row>
    <row r="1908" spans="2:2" x14ac:dyDescent="0.35">
      <c r="B1908" s="54"/>
    </row>
    <row r="1909" spans="2:2" x14ac:dyDescent="0.35">
      <c r="B1909" s="54"/>
    </row>
    <row r="1910" spans="2:2" x14ac:dyDescent="0.35">
      <c r="B1910" s="54"/>
    </row>
    <row r="1911" spans="2:2" x14ac:dyDescent="0.35">
      <c r="B1911" s="54"/>
    </row>
    <row r="1912" spans="2:2" x14ac:dyDescent="0.35">
      <c r="B1912" s="54"/>
    </row>
    <row r="1913" spans="2:2" x14ac:dyDescent="0.35">
      <c r="B1913" s="54"/>
    </row>
    <row r="1914" spans="2:2" x14ac:dyDescent="0.35">
      <c r="B1914" s="54"/>
    </row>
    <row r="1915" spans="2:2" x14ac:dyDescent="0.35">
      <c r="B1915" s="54"/>
    </row>
    <row r="1916" spans="2:2" x14ac:dyDescent="0.35">
      <c r="B1916" s="54"/>
    </row>
    <row r="1917" spans="2:2" x14ac:dyDescent="0.35">
      <c r="B1917" s="54"/>
    </row>
    <row r="1918" spans="2:2" x14ac:dyDescent="0.35">
      <c r="B1918" s="54"/>
    </row>
    <row r="1919" spans="2:2" x14ac:dyDescent="0.35">
      <c r="B1919" s="54"/>
    </row>
    <row r="1920" spans="2:2" x14ac:dyDescent="0.35">
      <c r="B1920" s="54"/>
    </row>
    <row r="1921" spans="2:2" x14ac:dyDescent="0.35">
      <c r="B1921" s="54"/>
    </row>
    <row r="1922" spans="2:2" x14ac:dyDescent="0.35">
      <c r="B1922" s="54"/>
    </row>
    <row r="1923" spans="2:2" x14ac:dyDescent="0.35">
      <c r="B1923" s="54"/>
    </row>
    <row r="1924" spans="2:2" x14ac:dyDescent="0.35">
      <c r="B1924" s="54"/>
    </row>
    <row r="1925" spans="2:2" x14ac:dyDescent="0.35">
      <c r="B1925" s="54"/>
    </row>
    <row r="1926" spans="2:2" x14ac:dyDescent="0.35">
      <c r="B1926" s="54"/>
    </row>
    <row r="1927" spans="2:2" x14ac:dyDescent="0.35">
      <c r="B1927" s="54"/>
    </row>
    <row r="1928" spans="2:2" x14ac:dyDescent="0.35">
      <c r="B1928" s="54"/>
    </row>
    <row r="1929" spans="2:2" x14ac:dyDescent="0.35">
      <c r="B1929" s="54"/>
    </row>
    <row r="1930" spans="2:2" x14ac:dyDescent="0.35">
      <c r="B1930" s="54"/>
    </row>
    <row r="1931" spans="2:2" x14ac:dyDescent="0.35">
      <c r="B1931" s="54"/>
    </row>
    <row r="1932" spans="2:2" x14ac:dyDescent="0.35">
      <c r="B1932" s="54"/>
    </row>
    <row r="1933" spans="2:2" x14ac:dyDescent="0.35">
      <c r="B1933" s="54"/>
    </row>
    <row r="1934" spans="2:2" x14ac:dyDescent="0.35">
      <c r="B1934" s="54"/>
    </row>
    <row r="1935" spans="2:2" x14ac:dyDescent="0.35">
      <c r="B1935" s="54"/>
    </row>
    <row r="1936" spans="2:2" x14ac:dyDescent="0.35">
      <c r="B1936" s="54"/>
    </row>
    <row r="1937" spans="2:2" x14ac:dyDescent="0.35">
      <c r="B1937" s="54"/>
    </row>
    <row r="1938" spans="2:2" x14ac:dyDescent="0.35">
      <c r="B1938" s="54"/>
    </row>
    <row r="1939" spans="2:2" x14ac:dyDescent="0.35">
      <c r="B1939" s="54"/>
    </row>
    <row r="1940" spans="2:2" x14ac:dyDescent="0.35">
      <c r="B1940" s="54"/>
    </row>
    <row r="1941" spans="2:2" x14ac:dyDescent="0.35">
      <c r="B1941" s="54"/>
    </row>
    <row r="1942" spans="2:2" x14ac:dyDescent="0.35">
      <c r="B1942" s="54"/>
    </row>
    <row r="1943" spans="2:2" x14ac:dyDescent="0.35">
      <c r="B1943" s="54"/>
    </row>
    <row r="1944" spans="2:2" x14ac:dyDescent="0.35">
      <c r="B1944" s="54"/>
    </row>
    <row r="1945" spans="2:2" x14ac:dyDescent="0.35">
      <c r="B1945" s="54"/>
    </row>
    <row r="1946" spans="2:2" x14ac:dyDescent="0.35">
      <c r="B1946" s="54"/>
    </row>
    <row r="1947" spans="2:2" x14ac:dyDescent="0.35">
      <c r="B1947" s="54"/>
    </row>
    <row r="1948" spans="2:2" x14ac:dyDescent="0.35">
      <c r="B1948" s="54"/>
    </row>
    <row r="1949" spans="2:2" x14ac:dyDescent="0.35">
      <c r="B1949" s="54"/>
    </row>
    <row r="1950" spans="2:2" x14ac:dyDescent="0.35">
      <c r="B1950" s="54"/>
    </row>
    <row r="1951" spans="2:2" x14ac:dyDescent="0.35">
      <c r="B1951" s="54"/>
    </row>
    <row r="1952" spans="2:2" x14ac:dyDescent="0.35">
      <c r="B1952" s="54"/>
    </row>
    <row r="1953" spans="2:2" x14ac:dyDescent="0.35">
      <c r="B1953" s="54"/>
    </row>
    <row r="1954" spans="2:2" x14ac:dyDescent="0.35">
      <c r="B1954" s="54"/>
    </row>
    <row r="1955" spans="2:2" x14ac:dyDescent="0.35">
      <c r="B1955" s="54"/>
    </row>
    <row r="1956" spans="2:2" x14ac:dyDescent="0.35">
      <c r="B1956" s="54"/>
    </row>
    <row r="1957" spans="2:2" x14ac:dyDescent="0.35">
      <c r="B1957" s="54"/>
    </row>
    <row r="1958" spans="2:2" x14ac:dyDescent="0.35">
      <c r="B1958" s="54"/>
    </row>
    <row r="1959" spans="2:2" x14ac:dyDescent="0.35">
      <c r="B1959" s="54"/>
    </row>
    <row r="1960" spans="2:2" x14ac:dyDescent="0.35">
      <c r="B1960" s="54"/>
    </row>
    <row r="1961" spans="2:2" x14ac:dyDescent="0.35">
      <c r="B1961" s="54"/>
    </row>
    <row r="1962" spans="2:2" x14ac:dyDescent="0.35">
      <c r="B1962" s="54"/>
    </row>
    <row r="1963" spans="2:2" x14ac:dyDescent="0.35">
      <c r="B1963" s="54"/>
    </row>
    <row r="1964" spans="2:2" x14ac:dyDescent="0.35">
      <c r="B1964" s="54"/>
    </row>
    <row r="1965" spans="2:2" x14ac:dyDescent="0.35">
      <c r="B1965" s="54"/>
    </row>
    <row r="1966" spans="2:2" x14ac:dyDescent="0.35">
      <c r="B1966" s="54"/>
    </row>
    <row r="1967" spans="2:2" x14ac:dyDescent="0.35">
      <c r="B1967" s="54"/>
    </row>
    <row r="1968" spans="2:2" x14ac:dyDescent="0.35">
      <c r="B1968" s="54"/>
    </row>
    <row r="1969" spans="2:2" x14ac:dyDescent="0.35">
      <c r="B1969" s="54"/>
    </row>
    <row r="1970" spans="2:2" x14ac:dyDescent="0.35">
      <c r="B1970" s="54"/>
    </row>
    <row r="1971" spans="2:2" x14ac:dyDescent="0.35">
      <c r="B1971" s="54"/>
    </row>
    <row r="1972" spans="2:2" x14ac:dyDescent="0.35">
      <c r="B1972" s="54"/>
    </row>
    <row r="1973" spans="2:2" x14ac:dyDescent="0.35">
      <c r="B1973" s="54"/>
    </row>
    <row r="1974" spans="2:2" x14ac:dyDescent="0.35">
      <c r="B1974" s="54"/>
    </row>
    <row r="1975" spans="2:2" x14ac:dyDescent="0.35">
      <c r="B1975" s="54"/>
    </row>
    <row r="1976" spans="2:2" x14ac:dyDescent="0.35">
      <c r="B1976" s="54"/>
    </row>
    <row r="1977" spans="2:2" x14ac:dyDescent="0.35">
      <c r="B1977" s="54"/>
    </row>
    <row r="1978" spans="2:2" x14ac:dyDescent="0.35">
      <c r="B1978" s="54"/>
    </row>
    <row r="1979" spans="2:2" x14ac:dyDescent="0.35">
      <c r="B1979" s="54"/>
    </row>
    <row r="1980" spans="2:2" x14ac:dyDescent="0.35">
      <c r="B1980" s="54"/>
    </row>
    <row r="1981" spans="2:2" x14ac:dyDescent="0.35">
      <c r="B1981" s="54"/>
    </row>
    <row r="1982" spans="2:2" x14ac:dyDescent="0.35">
      <c r="B1982" s="54"/>
    </row>
    <row r="1983" spans="2:2" x14ac:dyDescent="0.35">
      <c r="B1983" s="54"/>
    </row>
    <row r="1984" spans="2:2" x14ac:dyDescent="0.35">
      <c r="B1984" s="54"/>
    </row>
    <row r="1985" spans="2:2" x14ac:dyDescent="0.35">
      <c r="B1985" s="54"/>
    </row>
    <row r="1986" spans="2:2" x14ac:dyDescent="0.35">
      <c r="B1986" s="54"/>
    </row>
    <row r="1987" spans="2:2" x14ac:dyDescent="0.35">
      <c r="B1987" s="54"/>
    </row>
    <row r="1988" spans="2:2" x14ac:dyDescent="0.35">
      <c r="B1988" s="54"/>
    </row>
    <row r="1989" spans="2:2" x14ac:dyDescent="0.35">
      <c r="B1989" s="54"/>
    </row>
    <row r="1990" spans="2:2" x14ac:dyDescent="0.35">
      <c r="B1990" s="54"/>
    </row>
    <row r="1991" spans="2:2" x14ac:dyDescent="0.35">
      <c r="B1991" s="54"/>
    </row>
    <row r="1992" spans="2:2" x14ac:dyDescent="0.35">
      <c r="B1992" s="54"/>
    </row>
    <row r="1993" spans="2:2" x14ac:dyDescent="0.35">
      <c r="B1993" s="54"/>
    </row>
    <row r="1994" spans="2:2" x14ac:dyDescent="0.35">
      <c r="B1994" s="54"/>
    </row>
    <row r="1995" spans="2:2" x14ac:dyDescent="0.35">
      <c r="B1995" s="54"/>
    </row>
    <row r="1996" spans="2:2" x14ac:dyDescent="0.35">
      <c r="B1996" s="54"/>
    </row>
    <row r="1997" spans="2:2" x14ac:dyDescent="0.35">
      <c r="B1997" s="54"/>
    </row>
    <row r="1998" spans="2:2" x14ac:dyDescent="0.35">
      <c r="B1998" s="54"/>
    </row>
    <row r="1999" spans="2:2" x14ac:dyDescent="0.35">
      <c r="B1999" s="54"/>
    </row>
    <row r="2000" spans="2:2" x14ac:dyDescent="0.35">
      <c r="B2000" s="54"/>
    </row>
    <row r="2001" spans="2:2" x14ac:dyDescent="0.35">
      <c r="B2001" s="54"/>
    </row>
    <row r="2002" spans="2:2" x14ac:dyDescent="0.35">
      <c r="B2002" s="54"/>
    </row>
    <row r="2003" spans="2:2" x14ac:dyDescent="0.35">
      <c r="B2003" s="54"/>
    </row>
    <row r="2004" spans="2:2" x14ac:dyDescent="0.35">
      <c r="B2004" s="54"/>
    </row>
    <row r="2005" spans="2:2" x14ac:dyDescent="0.35">
      <c r="B2005" s="54"/>
    </row>
    <row r="2006" spans="2:2" x14ac:dyDescent="0.35">
      <c r="B2006" s="54"/>
    </row>
    <row r="2007" spans="2:2" x14ac:dyDescent="0.35">
      <c r="B2007" s="54"/>
    </row>
    <row r="2008" spans="2:2" x14ac:dyDescent="0.35">
      <c r="B2008" s="54"/>
    </row>
    <row r="2009" spans="2:2" x14ac:dyDescent="0.35">
      <c r="B2009" s="54"/>
    </row>
    <row r="2010" spans="2:2" x14ac:dyDescent="0.35">
      <c r="B2010" s="54"/>
    </row>
    <row r="2011" spans="2:2" x14ac:dyDescent="0.35">
      <c r="B2011" s="54"/>
    </row>
    <row r="2012" spans="2:2" x14ac:dyDescent="0.35">
      <c r="B2012" s="54"/>
    </row>
    <row r="2013" spans="2:2" x14ac:dyDescent="0.35">
      <c r="B2013" s="54"/>
    </row>
    <row r="2014" spans="2:2" x14ac:dyDescent="0.35">
      <c r="B2014" s="54"/>
    </row>
    <row r="2015" spans="2:2" x14ac:dyDescent="0.35">
      <c r="B2015" s="54"/>
    </row>
    <row r="2016" spans="2:2" x14ac:dyDescent="0.35">
      <c r="B2016" s="54"/>
    </row>
    <row r="2017" spans="2:2" x14ac:dyDescent="0.35">
      <c r="B2017" s="54"/>
    </row>
    <row r="2018" spans="2:2" x14ac:dyDescent="0.35">
      <c r="B2018" s="54"/>
    </row>
    <row r="2019" spans="2:2" x14ac:dyDescent="0.35">
      <c r="B2019" s="54"/>
    </row>
    <row r="2020" spans="2:2" x14ac:dyDescent="0.35">
      <c r="B2020" s="54"/>
    </row>
    <row r="2021" spans="2:2" x14ac:dyDescent="0.35">
      <c r="B2021" s="54"/>
    </row>
    <row r="2022" spans="2:2" x14ac:dyDescent="0.35">
      <c r="B2022" s="54"/>
    </row>
    <row r="2023" spans="2:2" x14ac:dyDescent="0.35">
      <c r="B2023" s="54"/>
    </row>
    <row r="2024" spans="2:2" x14ac:dyDescent="0.35">
      <c r="B2024" s="54"/>
    </row>
    <row r="2025" spans="2:2" x14ac:dyDescent="0.35">
      <c r="B2025" s="54"/>
    </row>
    <row r="2026" spans="2:2" x14ac:dyDescent="0.35">
      <c r="B2026" s="54"/>
    </row>
    <row r="2027" spans="2:2" x14ac:dyDescent="0.35">
      <c r="B2027" s="54"/>
    </row>
    <row r="2028" spans="2:2" x14ac:dyDescent="0.35">
      <c r="B2028" s="54"/>
    </row>
    <row r="2029" spans="2:2" x14ac:dyDescent="0.35">
      <c r="B2029" s="54"/>
    </row>
    <row r="2030" spans="2:2" x14ac:dyDescent="0.35">
      <c r="B2030" s="54"/>
    </row>
    <row r="2031" spans="2:2" x14ac:dyDescent="0.35">
      <c r="B2031" s="54"/>
    </row>
    <row r="2032" spans="2:2" x14ac:dyDescent="0.35">
      <c r="B2032" s="54"/>
    </row>
    <row r="2033" spans="2:2" x14ac:dyDescent="0.35">
      <c r="B2033" s="54"/>
    </row>
    <row r="2034" spans="2:2" x14ac:dyDescent="0.35">
      <c r="B2034" s="54"/>
    </row>
    <row r="2035" spans="2:2" x14ac:dyDescent="0.35">
      <c r="B2035" s="54"/>
    </row>
    <row r="2036" spans="2:2" x14ac:dyDescent="0.35">
      <c r="B2036" s="54"/>
    </row>
    <row r="2037" spans="2:2" x14ac:dyDescent="0.35">
      <c r="B2037" s="54"/>
    </row>
    <row r="2038" spans="2:2" x14ac:dyDescent="0.35">
      <c r="B2038" s="54"/>
    </row>
    <row r="2039" spans="2:2" x14ac:dyDescent="0.35">
      <c r="B2039" s="54"/>
    </row>
    <row r="2040" spans="2:2" x14ac:dyDescent="0.35">
      <c r="B2040" s="54"/>
    </row>
    <row r="2041" spans="2:2" x14ac:dyDescent="0.35">
      <c r="B2041" s="54"/>
    </row>
    <row r="2042" spans="2:2" x14ac:dyDescent="0.35">
      <c r="B2042" s="54"/>
    </row>
    <row r="2043" spans="2:2" x14ac:dyDescent="0.35">
      <c r="B2043" s="54"/>
    </row>
    <row r="2044" spans="2:2" x14ac:dyDescent="0.35">
      <c r="B2044" s="54"/>
    </row>
    <row r="2045" spans="2:2" x14ac:dyDescent="0.35">
      <c r="B2045" s="54"/>
    </row>
    <row r="2046" spans="2:2" x14ac:dyDescent="0.35">
      <c r="B2046" s="54"/>
    </row>
    <row r="2047" spans="2:2" x14ac:dyDescent="0.35">
      <c r="B2047" s="54"/>
    </row>
    <row r="2048" spans="2:2" x14ac:dyDescent="0.35">
      <c r="B2048" s="54"/>
    </row>
    <row r="2049" spans="2:2" x14ac:dyDescent="0.35">
      <c r="B2049" s="54"/>
    </row>
    <row r="2050" spans="2:2" x14ac:dyDescent="0.35">
      <c r="B2050" s="54"/>
    </row>
    <row r="2051" spans="2:2" x14ac:dyDescent="0.35">
      <c r="B2051" s="54"/>
    </row>
    <row r="2052" spans="2:2" x14ac:dyDescent="0.35">
      <c r="B2052" s="54"/>
    </row>
    <row r="2053" spans="2:2" x14ac:dyDescent="0.35">
      <c r="B2053" s="54"/>
    </row>
    <row r="2054" spans="2:2" x14ac:dyDescent="0.35">
      <c r="B2054" s="54"/>
    </row>
    <row r="2055" spans="2:2" x14ac:dyDescent="0.35">
      <c r="B2055" s="54"/>
    </row>
    <row r="2056" spans="2:2" x14ac:dyDescent="0.35">
      <c r="B2056" s="54"/>
    </row>
    <row r="2057" spans="2:2" x14ac:dyDescent="0.35">
      <c r="B2057" s="54"/>
    </row>
    <row r="2058" spans="2:2" x14ac:dyDescent="0.35">
      <c r="B2058" s="54"/>
    </row>
    <row r="2059" spans="2:2" x14ac:dyDescent="0.35">
      <c r="B2059" s="54"/>
    </row>
    <row r="2060" spans="2:2" x14ac:dyDescent="0.35">
      <c r="B2060" s="54"/>
    </row>
    <row r="2061" spans="2:2" x14ac:dyDescent="0.35">
      <c r="B2061" s="54"/>
    </row>
    <row r="2062" spans="2:2" x14ac:dyDescent="0.35">
      <c r="B2062" s="54"/>
    </row>
    <row r="2063" spans="2:2" x14ac:dyDescent="0.35">
      <c r="B2063" s="54"/>
    </row>
    <row r="2064" spans="2:2" x14ac:dyDescent="0.35">
      <c r="B2064" s="54"/>
    </row>
    <row r="2065" spans="2:2" x14ac:dyDescent="0.35">
      <c r="B2065" s="54"/>
    </row>
    <row r="2066" spans="2:2" x14ac:dyDescent="0.35">
      <c r="B2066" s="54"/>
    </row>
    <row r="2067" spans="2:2" x14ac:dyDescent="0.35">
      <c r="B2067" s="54"/>
    </row>
    <row r="2068" spans="2:2" x14ac:dyDescent="0.35">
      <c r="B2068" s="54"/>
    </row>
    <row r="2069" spans="2:2" x14ac:dyDescent="0.35">
      <c r="B2069" s="54"/>
    </row>
    <row r="2070" spans="2:2" x14ac:dyDescent="0.35">
      <c r="B2070" s="54"/>
    </row>
    <row r="2071" spans="2:2" x14ac:dyDescent="0.35">
      <c r="B2071" s="54"/>
    </row>
    <row r="2072" spans="2:2" x14ac:dyDescent="0.35">
      <c r="B2072" s="54"/>
    </row>
    <row r="2073" spans="2:2" x14ac:dyDescent="0.35">
      <c r="B2073" s="54"/>
    </row>
    <row r="2074" spans="2:2" x14ac:dyDescent="0.35">
      <c r="B2074" s="54"/>
    </row>
    <row r="2075" spans="2:2" x14ac:dyDescent="0.35">
      <c r="B2075" s="54"/>
    </row>
    <row r="2076" spans="2:2" x14ac:dyDescent="0.35">
      <c r="B2076" s="54"/>
    </row>
    <row r="2077" spans="2:2" x14ac:dyDescent="0.35">
      <c r="B2077" s="54"/>
    </row>
    <row r="2078" spans="2:2" x14ac:dyDescent="0.35">
      <c r="B2078" s="54"/>
    </row>
    <row r="2079" spans="2:2" x14ac:dyDescent="0.35">
      <c r="B2079" s="54"/>
    </row>
    <row r="2080" spans="2:2" x14ac:dyDescent="0.35">
      <c r="B2080" s="54"/>
    </row>
    <row r="2081" spans="2:2" x14ac:dyDescent="0.35">
      <c r="B2081" s="54"/>
    </row>
    <row r="2082" spans="2:2" x14ac:dyDescent="0.35">
      <c r="B2082" s="54"/>
    </row>
    <row r="2083" spans="2:2" x14ac:dyDescent="0.35">
      <c r="B2083" s="54"/>
    </row>
    <row r="2084" spans="2:2" x14ac:dyDescent="0.35">
      <c r="B2084" s="54"/>
    </row>
    <row r="2085" spans="2:2" x14ac:dyDescent="0.35">
      <c r="B2085" s="54"/>
    </row>
    <row r="2086" spans="2:2" x14ac:dyDescent="0.35">
      <c r="B2086" s="54"/>
    </row>
    <row r="2087" spans="2:2" x14ac:dyDescent="0.35">
      <c r="B2087" s="54"/>
    </row>
    <row r="2088" spans="2:2" x14ac:dyDescent="0.35">
      <c r="B2088" s="54"/>
    </row>
    <row r="2089" spans="2:2" x14ac:dyDescent="0.35">
      <c r="B2089" s="54"/>
    </row>
    <row r="2090" spans="2:2" x14ac:dyDescent="0.35">
      <c r="B2090" s="54"/>
    </row>
    <row r="2091" spans="2:2" x14ac:dyDescent="0.35">
      <c r="B2091" s="54"/>
    </row>
    <row r="2092" spans="2:2" x14ac:dyDescent="0.35">
      <c r="B2092" s="54"/>
    </row>
    <row r="2093" spans="2:2" x14ac:dyDescent="0.35">
      <c r="B2093" s="54"/>
    </row>
    <row r="2094" spans="2:2" x14ac:dyDescent="0.35">
      <c r="B2094" s="54"/>
    </row>
    <row r="2095" spans="2:2" x14ac:dyDescent="0.35">
      <c r="B2095" s="54"/>
    </row>
    <row r="2096" spans="2:2" x14ac:dyDescent="0.35">
      <c r="B2096" s="54"/>
    </row>
    <row r="2097" spans="2:2" x14ac:dyDescent="0.35">
      <c r="B2097" s="54"/>
    </row>
    <row r="2098" spans="2:2" x14ac:dyDescent="0.35">
      <c r="B2098" s="54"/>
    </row>
    <row r="2099" spans="2:2" x14ac:dyDescent="0.35">
      <c r="B2099" s="54"/>
    </row>
    <row r="2100" spans="2:2" x14ac:dyDescent="0.35">
      <c r="B2100" s="54"/>
    </row>
    <row r="2101" spans="2:2" x14ac:dyDescent="0.35">
      <c r="B2101" s="54"/>
    </row>
    <row r="2102" spans="2:2" x14ac:dyDescent="0.35">
      <c r="B2102" s="54"/>
    </row>
    <row r="2103" spans="2:2" x14ac:dyDescent="0.35">
      <c r="B2103" s="54"/>
    </row>
    <row r="2104" spans="2:2" x14ac:dyDescent="0.35">
      <c r="B2104" s="54"/>
    </row>
    <row r="2105" spans="2:2" x14ac:dyDescent="0.35">
      <c r="B2105" s="54"/>
    </row>
    <row r="2106" spans="2:2" x14ac:dyDescent="0.35">
      <c r="B2106" s="54"/>
    </row>
    <row r="2107" spans="2:2" x14ac:dyDescent="0.35">
      <c r="B2107" s="54"/>
    </row>
    <row r="2108" spans="2:2" x14ac:dyDescent="0.35">
      <c r="B2108" s="54"/>
    </row>
    <row r="2109" spans="2:2" x14ac:dyDescent="0.35">
      <c r="B2109" s="54"/>
    </row>
    <row r="2110" spans="2:2" x14ac:dyDescent="0.35">
      <c r="B2110" s="54"/>
    </row>
    <row r="2111" spans="2:2" x14ac:dyDescent="0.35">
      <c r="B2111" s="54"/>
    </row>
    <row r="2112" spans="2:2" x14ac:dyDescent="0.35">
      <c r="B2112" s="54"/>
    </row>
    <row r="2113" spans="2:2" x14ac:dyDescent="0.35">
      <c r="B2113" s="54"/>
    </row>
    <row r="2114" spans="2:2" x14ac:dyDescent="0.35">
      <c r="B2114" s="54"/>
    </row>
    <row r="2115" spans="2:2" x14ac:dyDescent="0.35">
      <c r="B2115" s="54"/>
    </row>
    <row r="2116" spans="2:2" x14ac:dyDescent="0.35">
      <c r="B2116" s="54"/>
    </row>
    <row r="2117" spans="2:2" x14ac:dyDescent="0.35">
      <c r="B2117" s="54"/>
    </row>
    <row r="2118" spans="2:2" x14ac:dyDescent="0.35">
      <c r="B2118" s="54"/>
    </row>
    <row r="2119" spans="2:2" x14ac:dyDescent="0.35">
      <c r="B2119" s="54"/>
    </row>
    <row r="2120" spans="2:2" x14ac:dyDescent="0.35">
      <c r="B2120" s="54"/>
    </row>
    <row r="2121" spans="2:2" x14ac:dyDescent="0.35">
      <c r="B2121" s="54"/>
    </row>
    <row r="2122" spans="2:2" x14ac:dyDescent="0.35">
      <c r="B2122" s="54"/>
    </row>
    <row r="2123" spans="2:2" x14ac:dyDescent="0.35">
      <c r="B2123" s="54"/>
    </row>
    <row r="2124" spans="2:2" x14ac:dyDescent="0.35">
      <c r="B2124" s="54"/>
    </row>
    <row r="2125" spans="2:2" x14ac:dyDescent="0.35">
      <c r="B2125" s="54"/>
    </row>
    <row r="2126" spans="2:2" x14ac:dyDescent="0.35">
      <c r="B2126" s="54"/>
    </row>
    <row r="2127" spans="2:2" x14ac:dyDescent="0.35">
      <c r="B2127" s="54"/>
    </row>
    <row r="2128" spans="2:2" x14ac:dyDescent="0.35">
      <c r="B2128" s="54"/>
    </row>
    <row r="2129" spans="2:2" x14ac:dyDescent="0.35">
      <c r="B2129" s="54"/>
    </row>
    <row r="2130" spans="2:2" x14ac:dyDescent="0.35">
      <c r="B2130" s="54"/>
    </row>
    <row r="2131" spans="2:2" x14ac:dyDescent="0.35">
      <c r="B2131" s="54"/>
    </row>
    <row r="2132" spans="2:2" x14ac:dyDescent="0.35">
      <c r="B2132" s="54"/>
    </row>
    <row r="2133" spans="2:2" x14ac:dyDescent="0.35">
      <c r="B2133" s="54"/>
    </row>
    <row r="2134" spans="2:2" x14ac:dyDescent="0.35">
      <c r="B2134" s="54"/>
    </row>
    <row r="2135" spans="2:2" x14ac:dyDescent="0.35">
      <c r="B2135" s="54"/>
    </row>
    <row r="2136" spans="2:2" x14ac:dyDescent="0.35">
      <c r="B2136" s="54"/>
    </row>
    <row r="2137" spans="2:2" x14ac:dyDescent="0.35">
      <c r="B2137" s="54"/>
    </row>
    <row r="2138" spans="2:2" x14ac:dyDescent="0.35">
      <c r="B2138" s="54"/>
    </row>
    <row r="2139" spans="2:2" x14ac:dyDescent="0.35">
      <c r="B2139" s="54"/>
    </row>
    <row r="2140" spans="2:2" x14ac:dyDescent="0.35">
      <c r="B2140" s="54"/>
    </row>
    <row r="2141" spans="2:2" x14ac:dyDescent="0.35">
      <c r="B2141" s="54"/>
    </row>
    <row r="2142" spans="2:2" x14ac:dyDescent="0.35">
      <c r="B2142" s="54"/>
    </row>
    <row r="2143" spans="2:2" x14ac:dyDescent="0.35">
      <c r="B2143" s="54"/>
    </row>
    <row r="2144" spans="2:2" x14ac:dyDescent="0.35">
      <c r="B2144" s="54"/>
    </row>
    <row r="2145" spans="2:2" x14ac:dyDescent="0.35">
      <c r="B2145" s="54"/>
    </row>
    <row r="2146" spans="2:2" x14ac:dyDescent="0.35">
      <c r="B2146" s="54"/>
    </row>
    <row r="2147" spans="2:2" x14ac:dyDescent="0.35">
      <c r="B2147" s="54"/>
    </row>
    <row r="2148" spans="2:2" x14ac:dyDescent="0.35">
      <c r="B2148" s="54"/>
    </row>
    <row r="2149" spans="2:2" x14ac:dyDescent="0.35">
      <c r="B2149" s="54"/>
    </row>
    <row r="2150" spans="2:2" x14ac:dyDescent="0.35">
      <c r="B2150" s="54"/>
    </row>
    <row r="2151" spans="2:2" x14ac:dyDescent="0.35">
      <c r="B2151" s="54"/>
    </row>
    <row r="2152" spans="2:2" x14ac:dyDescent="0.35">
      <c r="B2152" s="54"/>
    </row>
    <row r="2153" spans="2:2" x14ac:dyDescent="0.35">
      <c r="B2153" s="54"/>
    </row>
    <row r="2154" spans="2:2" x14ac:dyDescent="0.35">
      <c r="B2154" s="54"/>
    </row>
    <row r="2155" spans="2:2" x14ac:dyDescent="0.35">
      <c r="B2155" s="54"/>
    </row>
    <row r="2156" spans="2:2" x14ac:dyDescent="0.35">
      <c r="B2156" s="54"/>
    </row>
    <row r="2157" spans="2:2" x14ac:dyDescent="0.35">
      <c r="B2157" s="54"/>
    </row>
    <row r="2158" spans="2:2" x14ac:dyDescent="0.35">
      <c r="B2158" s="54"/>
    </row>
    <row r="2159" spans="2:2" x14ac:dyDescent="0.35">
      <c r="B2159" s="54"/>
    </row>
    <row r="2160" spans="2:2" x14ac:dyDescent="0.35">
      <c r="B2160" s="54"/>
    </row>
    <row r="2161" spans="2:2" x14ac:dyDescent="0.35">
      <c r="B2161" s="54"/>
    </row>
    <row r="2162" spans="2:2" x14ac:dyDescent="0.35">
      <c r="B2162" s="54"/>
    </row>
    <row r="2163" spans="2:2" x14ac:dyDescent="0.35">
      <c r="B2163" s="54"/>
    </row>
    <row r="2164" spans="2:2" x14ac:dyDescent="0.35">
      <c r="B2164" s="54"/>
    </row>
    <row r="2165" spans="2:2" x14ac:dyDescent="0.35">
      <c r="B2165" s="54"/>
    </row>
    <row r="2166" spans="2:2" x14ac:dyDescent="0.35">
      <c r="B2166" s="54"/>
    </row>
    <row r="2167" spans="2:2" x14ac:dyDescent="0.35">
      <c r="B2167" s="54"/>
    </row>
    <row r="2168" spans="2:2" x14ac:dyDescent="0.35">
      <c r="B2168" s="54"/>
    </row>
    <row r="2169" spans="2:2" x14ac:dyDescent="0.35">
      <c r="B2169" s="54"/>
    </row>
    <row r="2170" spans="2:2" x14ac:dyDescent="0.35">
      <c r="B2170" s="54"/>
    </row>
    <row r="2171" spans="2:2" x14ac:dyDescent="0.35">
      <c r="B2171" s="54"/>
    </row>
    <row r="2172" spans="2:2" x14ac:dyDescent="0.35">
      <c r="B2172" s="54"/>
    </row>
    <row r="2173" spans="2:2" x14ac:dyDescent="0.35">
      <c r="B2173" s="54"/>
    </row>
    <row r="2174" spans="2:2" x14ac:dyDescent="0.35">
      <c r="B2174" s="54"/>
    </row>
    <row r="2175" spans="2:2" x14ac:dyDescent="0.35">
      <c r="B2175" s="54"/>
    </row>
    <row r="2176" spans="2:2" x14ac:dyDescent="0.35">
      <c r="B2176" s="54"/>
    </row>
    <row r="2177" spans="2:2" x14ac:dyDescent="0.35">
      <c r="B2177" s="54"/>
    </row>
    <row r="2178" spans="2:2" x14ac:dyDescent="0.35">
      <c r="B2178" s="54"/>
    </row>
    <row r="2179" spans="2:2" x14ac:dyDescent="0.35">
      <c r="B2179" s="54"/>
    </row>
    <row r="2180" spans="2:2" x14ac:dyDescent="0.35">
      <c r="B2180" s="54"/>
    </row>
    <row r="2181" spans="2:2" x14ac:dyDescent="0.35">
      <c r="B2181" s="54"/>
    </row>
    <row r="2182" spans="2:2" x14ac:dyDescent="0.35">
      <c r="B2182" s="54"/>
    </row>
    <row r="2183" spans="2:2" x14ac:dyDescent="0.35">
      <c r="B2183" s="54"/>
    </row>
    <row r="2184" spans="2:2" x14ac:dyDescent="0.35">
      <c r="B2184" s="54"/>
    </row>
    <row r="2185" spans="2:2" x14ac:dyDescent="0.35">
      <c r="B2185" s="54"/>
    </row>
    <row r="2186" spans="2:2" x14ac:dyDescent="0.35">
      <c r="B2186" s="54"/>
    </row>
    <row r="2187" spans="2:2" x14ac:dyDescent="0.35">
      <c r="B2187" s="54"/>
    </row>
    <row r="2188" spans="2:2" x14ac:dyDescent="0.35">
      <c r="B2188" s="54"/>
    </row>
    <row r="2189" spans="2:2" x14ac:dyDescent="0.35">
      <c r="B2189" s="54"/>
    </row>
    <row r="2190" spans="2:2" x14ac:dyDescent="0.35">
      <c r="B2190" s="54"/>
    </row>
    <row r="2191" spans="2:2" x14ac:dyDescent="0.35">
      <c r="B2191" s="54"/>
    </row>
    <row r="2192" spans="2:2" x14ac:dyDescent="0.35">
      <c r="B2192" s="54"/>
    </row>
    <row r="2193" spans="2:2" x14ac:dyDescent="0.35">
      <c r="B2193" s="54"/>
    </row>
    <row r="2194" spans="2:2" x14ac:dyDescent="0.35">
      <c r="B2194" s="54"/>
    </row>
    <row r="2195" spans="2:2" x14ac:dyDescent="0.35">
      <c r="B2195" s="54"/>
    </row>
    <row r="2196" spans="2:2" x14ac:dyDescent="0.35">
      <c r="B2196" s="54"/>
    </row>
    <row r="2197" spans="2:2" x14ac:dyDescent="0.35">
      <c r="B2197" s="54"/>
    </row>
    <row r="2198" spans="2:2" x14ac:dyDescent="0.35">
      <c r="B2198" s="54"/>
    </row>
    <row r="2199" spans="2:2" x14ac:dyDescent="0.35">
      <c r="B2199" s="54"/>
    </row>
    <row r="2200" spans="2:2" x14ac:dyDescent="0.35">
      <c r="B2200" s="54"/>
    </row>
    <row r="2201" spans="2:2" x14ac:dyDescent="0.35">
      <c r="B2201" s="54"/>
    </row>
    <row r="2202" spans="2:2" x14ac:dyDescent="0.35">
      <c r="B2202" s="54"/>
    </row>
    <row r="2203" spans="2:2" x14ac:dyDescent="0.35">
      <c r="B2203" s="54"/>
    </row>
    <row r="2204" spans="2:2" x14ac:dyDescent="0.35">
      <c r="B2204" s="54"/>
    </row>
    <row r="2205" spans="2:2" x14ac:dyDescent="0.35">
      <c r="B2205" s="54"/>
    </row>
    <row r="2206" spans="2:2" x14ac:dyDescent="0.35">
      <c r="B2206" s="54"/>
    </row>
    <row r="2207" spans="2:2" x14ac:dyDescent="0.35">
      <c r="B2207" s="54"/>
    </row>
    <row r="2208" spans="2:2" x14ac:dyDescent="0.35">
      <c r="B2208" s="54"/>
    </row>
    <row r="2209" spans="2:2" x14ac:dyDescent="0.35">
      <c r="B2209" s="54"/>
    </row>
    <row r="2210" spans="2:2" x14ac:dyDescent="0.35">
      <c r="B2210" s="54"/>
    </row>
    <row r="2211" spans="2:2" x14ac:dyDescent="0.35">
      <c r="B2211" s="54"/>
    </row>
    <row r="2212" spans="2:2" x14ac:dyDescent="0.35">
      <c r="B2212" s="54"/>
    </row>
    <row r="2213" spans="2:2" x14ac:dyDescent="0.35">
      <c r="B2213" s="54"/>
    </row>
    <row r="2214" spans="2:2" x14ac:dyDescent="0.35">
      <c r="B2214" s="54"/>
    </row>
    <row r="2215" spans="2:2" x14ac:dyDescent="0.35">
      <c r="B2215" s="54"/>
    </row>
    <row r="2216" spans="2:2" x14ac:dyDescent="0.35">
      <c r="B2216" s="54"/>
    </row>
    <row r="2217" spans="2:2" x14ac:dyDescent="0.35">
      <c r="B2217" s="54"/>
    </row>
    <row r="2218" spans="2:2" x14ac:dyDescent="0.35">
      <c r="B2218" s="54"/>
    </row>
    <row r="2219" spans="2:2" x14ac:dyDescent="0.35">
      <c r="B2219" s="54"/>
    </row>
    <row r="2220" spans="2:2" x14ac:dyDescent="0.35">
      <c r="B2220" s="54"/>
    </row>
    <row r="2221" spans="2:2" x14ac:dyDescent="0.35">
      <c r="B2221" s="54"/>
    </row>
    <row r="2222" spans="2:2" x14ac:dyDescent="0.35">
      <c r="B2222" s="54"/>
    </row>
    <row r="2223" spans="2:2" x14ac:dyDescent="0.35">
      <c r="B2223" s="54"/>
    </row>
    <row r="2224" spans="2:2" x14ac:dyDescent="0.35">
      <c r="B2224" s="54"/>
    </row>
    <row r="2225" spans="2:2" x14ac:dyDescent="0.35">
      <c r="B2225" s="54"/>
    </row>
    <row r="2226" spans="2:2" x14ac:dyDescent="0.35">
      <c r="B2226" s="54"/>
    </row>
    <row r="2227" spans="2:2" x14ac:dyDescent="0.35">
      <c r="B2227" s="54"/>
    </row>
    <row r="2228" spans="2:2" x14ac:dyDescent="0.35">
      <c r="B2228" s="54"/>
    </row>
    <row r="2229" spans="2:2" x14ac:dyDescent="0.35">
      <c r="B2229" s="54"/>
    </row>
    <row r="2230" spans="2:2" x14ac:dyDescent="0.35">
      <c r="B2230" s="54"/>
    </row>
    <row r="2231" spans="2:2" x14ac:dyDescent="0.35">
      <c r="B2231" s="54"/>
    </row>
    <row r="2232" spans="2:2" x14ac:dyDescent="0.35">
      <c r="B2232" s="54"/>
    </row>
    <row r="2233" spans="2:2" x14ac:dyDescent="0.35">
      <c r="B2233" s="54"/>
    </row>
    <row r="2234" spans="2:2" x14ac:dyDescent="0.35">
      <c r="B2234" s="54"/>
    </row>
    <row r="2235" spans="2:2" x14ac:dyDescent="0.35">
      <c r="B2235" s="54"/>
    </row>
    <row r="2236" spans="2:2" x14ac:dyDescent="0.35">
      <c r="B2236" s="54"/>
    </row>
    <row r="2237" spans="2:2" x14ac:dyDescent="0.35">
      <c r="B2237" s="54"/>
    </row>
    <row r="2238" spans="2:2" x14ac:dyDescent="0.35">
      <c r="B2238" s="54"/>
    </row>
    <row r="2239" spans="2:2" x14ac:dyDescent="0.35">
      <c r="B2239" s="54"/>
    </row>
    <row r="2240" spans="2:2" x14ac:dyDescent="0.35">
      <c r="B2240" s="54"/>
    </row>
    <row r="2241" spans="2:2" x14ac:dyDescent="0.35">
      <c r="B2241" s="54"/>
    </row>
    <row r="2242" spans="2:2" x14ac:dyDescent="0.35">
      <c r="B2242" s="54"/>
    </row>
    <row r="2243" spans="2:2" x14ac:dyDescent="0.35">
      <c r="B2243" s="54"/>
    </row>
    <row r="2244" spans="2:2" x14ac:dyDescent="0.35">
      <c r="B2244" s="54"/>
    </row>
    <row r="2245" spans="2:2" x14ac:dyDescent="0.35">
      <c r="B2245" s="54"/>
    </row>
    <row r="2246" spans="2:2" x14ac:dyDescent="0.35">
      <c r="B2246" s="54"/>
    </row>
    <row r="2247" spans="2:2" x14ac:dyDescent="0.35">
      <c r="B2247" s="54"/>
    </row>
    <row r="2248" spans="2:2" x14ac:dyDescent="0.35">
      <c r="B2248" s="54"/>
    </row>
    <row r="2249" spans="2:2" x14ac:dyDescent="0.35">
      <c r="B2249" s="54"/>
    </row>
    <row r="2250" spans="2:2" x14ac:dyDescent="0.35">
      <c r="B2250" s="54"/>
    </row>
    <row r="2251" spans="2:2" x14ac:dyDescent="0.35">
      <c r="B2251" s="54"/>
    </row>
    <row r="2252" spans="2:2" x14ac:dyDescent="0.35">
      <c r="B2252" s="54"/>
    </row>
    <row r="2253" spans="2:2" x14ac:dyDescent="0.35">
      <c r="B2253" s="54"/>
    </row>
    <row r="2254" spans="2:2" x14ac:dyDescent="0.35">
      <c r="B2254" s="54"/>
    </row>
    <row r="2255" spans="2:2" x14ac:dyDescent="0.35">
      <c r="B2255" s="54"/>
    </row>
    <row r="2256" spans="2:2" x14ac:dyDescent="0.35">
      <c r="B2256" s="54"/>
    </row>
    <row r="2257" spans="2:2" x14ac:dyDescent="0.35">
      <c r="B2257" s="54"/>
    </row>
    <row r="2258" spans="2:2" x14ac:dyDescent="0.35">
      <c r="B2258" s="54"/>
    </row>
    <row r="2259" spans="2:2" x14ac:dyDescent="0.35">
      <c r="B2259" s="54"/>
    </row>
    <row r="2260" spans="2:2" x14ac:dyDescent="0.35">
      <c r="B2260" s="54"/>
    </row>
    <row r="2261" spans="2:2" x14ac:dyDescent="0.35">
      <c r="B2261" s="54"/>
    </row>
    <row r="2262" spans="2:2" x14ac:dyDescent="0.35">
      <c r="B2262" s="54"/>
    </row>
    <row r="2263" spans="2:2" x14ac:dyDescent="0.35">
      <c r="B2263" s="54"/>
    </row>
    <row r="2264" spans="2:2" x14ac:dyDescent="0.35">
      <c r="B2264" s="54"/>
    </row>
    <row r="2265" spans="2:2" x14ac:dyDescent="0.35">
      <c r="B2265" s="54"/>
    </row>
    <row r="2266" spans="2:2" x14ac:dyDescent="0.35">
      <c r="B2266" s="54"/>
    </row>
    <row r="2267" spans="2:2" x14ac:dyDescent="0.35">
      <c r="B2267" s="54"/>
    </row>
    <row r="2268" spans="2:2" x14ac:dyDescent="0.35">
      <c r="B2268" s="54"/>
    </row>
    <row r="2269" spans="2:2" x14ac:dyDescent="0.35">
      <c r="B2269" s="54"/>
    </row>
    <row r="2270" spans="2:2" x14ac:dyDescent="0.35">
      <c r="B2270" s="54"/>
    </row>
    <row r="2271" spans="2:2" x14ac:dyDescent="0.35">
      <c r="B2271" s="54"/>
    </row>
    <row r="2272" spans="2:2" x14ac:dyDescent="0.35">
      <c r="B2272" s="54"/>
    </row>
    <row r="2273" spans="2:2" x14ac:dyDescent="0.35">
      <c r="B2273" s="54"/>
    </row>
    <row r="2274" spans="2:2" x14ac:dyDescent="0.35">
      <c r="B2274" s="54"/>
    </row>
    <row r="2275" spans="2:2" x14ac:dyDescent="0.35">
      <c r="B2275" s="54"/>
    </row>
    <row r="2276" spans="2:2" x14ac:dyDescent="0.35">
      <c r="B2276" s="54"/>
    </row>
    <row r="2277" spans="2:2" x14ac:dyDescent="0.35">
      <c r="B2277" s="54"/>
    </row>
    <row r="2278" spans="2:2" x14ac:dyDescent="0.35">
      <c r="B2278" s="54"/>
    </row>
    <row r="2279" spans="2:2" x14ac:dyDescent="0.35">
      <c r="B2279" s="54"/>
    </row>
    <row r="2280" spans="2:2" x14ac:dyDescent="0.35">
      <c r="B2280" s="54"/>
    </row>
    <row r="2281" spans="2:2" x14ac:dyDescent="0.35">
      <c r="B2281" s="54"/>
    </row>
    <row r="2282" spans="2:2" x14ac:dyDescent="0.35">
      <c r="B2282" s="54"/>
    </row>
    <row r="2283" spans="2:2" x14ac:dyDescent="0.35">
      <c r="B2283" s="54"/>
    </row>
    <row r="2284" spans="2:2" x14ac:dyDescent="0.35">
      <c r="B2284" s="54"/>
    </row>
    <row r="2285" spans="2:2" x14ac:dyDescent="0.35">
      <c r="B2285" s="54"/>
    </row>
    <row r="2286" spans="2:2" x14ac:dyDescent="0.35">
      <c r="B2286" s="54"/>
    </row>
    <row r="2287" spans="2:2" x14ac:dyDescent="0.35">
      <c r="B2287" s="54"/>
    </row>
    <row r="2288" spans="2:2" x14ac:dyDescent="0.35">
      <c r="B2288" s="54"/>
    </row>
    <row r="2289" spans="2:2" x14ac:dyDescent="0.35">
      <c r="B2289" s="54"/>
    </row>
    <row r="2290" spans="2:2" x14ac:dyDescent="0.35">
      <c r="B2290" s="54"/>
    </row>
    <row r="2291" spans="2:2" x14ac:dyDescent="0.35">
      <c r="B2291" s="54"/>
    </row>
    <row r="2292" spans="2:2" x14ac:dyDescent="0.35">
      <c r="B2292" s="54"/>
    </row>
    <row r="2293" spans="2:2" x14ac:dyDescent="0.35">
      <c r="B2293" s="54"/>
    </row>
    <row r="2294" spans="2:2" x14ac:dyDescent="0.35">
      <c r="B2294" s="54"/>
    </row>
    <row r="2295" spans="2:2" x14ac:dyDescent="0.35">
      <c r="B2295" s="54"/>
    </row>
    <row r="2296" spans="2:2" x14ac:dyDescent="0.35">
      <c r="B2296" s="54"/>
    </row>
    <row r="2297" spans="2:2" x14ac:dyDescent="0.35">
      <c r="B2297" s="54"/>
    </row>
    <row r="2298" spans="2:2" x14ac:dyDescent="0.35">
      <c r="B2298" s="54"/>
    </row>
    <row r="2299" spans="2:2" x14ac:dyDescent="0.35">
      <c r="B2299" s="54"/>
    </row>
    <row r="2300" spans="2:2" x14ac:dyDescent="0.35">
      <c r="B2300" s="54"/>
    </row>
    <row r="2301" spans="2:2" x14ac:dyDescent="0.35">
      <c r="B2301" s="54"/>
    </row>
    <row r="2302" spans="2:2" x14ac:dyDescent="0.35">
      <c r="B2302" s="54"/>
    </row>
    <row r="2303" spans="2:2" x14ac:dyDescent="0.35">
      <c r="B2303" s="54"/>
    </row>
    <row r="2304" spans="2:2" x14ac:dyDescent="0.35">
      <c r="B2304" s="54"/>
    </row>
    <row r="2305" spans="2:2" x14ac:dyDescent="0.35">
      <c r="B2305" s="54"/>
    </row>
    <row r="2306" spans="2:2" x14ac:dyDescent="0.35">
      <c r="B2306" s="54"/>
    </row>
    <row r="2307" spans="2:2" x14ac:dyDescent="0.35">
      <c r="B2307" s="54"/>
    </row>
    <row r="2308" spans="2:2" x14ac:dyDescent="0.35">
      <c r="B2308" s="54"/>
    </row>
    <row r="2309" spans="2:2" x14ac:dyDescent="0.35">
      <c r="B2309" s="54"/>
    </row>
    <row r="2310" spans="2:2" x14ac:dyDescent="0.35">
      <c r="B2310" s="54"/>
    </row>
    <row r="2311" spans="2:2" x14ac:dyDescent="0.35">
      <c r="B2311" s="54"/>
    </row>
    <row r="2312" spans="2:2" x14ac:dyDescent="0.35">
      <c r="B2312" s="54"/>
    </row>
    <row r="2313" spans="2:2" x14ac:dyDescent="0.35">
      <c r="B2313" s="54"/>
    </row>
    <row r="2314" spans="2:2" x14ac:dyDescent="0.35">
      <c r="B2314" s="54"/>
    </row>
    <row r="2315" spans="2:2" x14ac:dyDescent="0.35">
      <c r="B2315" s="54"/>
    </row>
    <row r="2316" spans="2:2" x14ac:dyDescent="0.35">
      <c r="B2316" s="54"/>
    </row>
    <row r="2317" spans="2:2" x14ac:dyDescent="0.35">
      <c r="B2317" s="54"/>
    </row>
    <row r="2318" spans="2:2" x14ac:dyDescent="0.35">
      <c r="B2318" s="54"/>
    </row>
    <row r="2319" spans="2:2" x14ac:dyDescent="0.35">
      <c r="B2319" s="54"/>
    </row>
    <row r="2320" spans="2:2" x14ac:dyDescent="0.35">
      <c r="B2320" s="54"/>
    </row>
    <row r="2321" spans="2:2" x14ac:dyDescent="0.35">
      <c r="B2321" s="54"/>
    </row>
    <row r="2322" spans="2:2" x14ac:dyDescent="0.35">
      <c r="B2322" s="54"/>
    </row>
    <row r="2323" spans="2:2" x14ac:dyDescent="0.35">
      <c r="B2323" s="54"/>
    </row>
    <row r="2324" spans="2:2" x14ac:dyDescent="0.35">
      <c r="B2324" s="54"/>
    </row>
    <row r="2325" spans="2:2" x14ac:dyDescent="0.35">
      <c r="B2325" s="54"/>
    </row>
    <row r="2326" spans="2:2" x14ac:dyDescent="0.35">
      <c r="B2326" s="54"/>
    </row>
    <row r="2327" spans="2:2" x14ac:dyDescent="0.35">
      <c r="B2327" s="54"/>
    </row>
    <row r="2328" spans="2:2" x14ac:dyDescent="0.35">
      <c r="B2328" s="54"/>
    </row>
    <row r="2329" spans="2:2" x14ac:dyDescent="0.35">
      <c r="B2329" s="54"/>
    </row>
    <row r="2330" spans="2:2" x14ac:dyDescent="0.35">
      <c r="B2330" s="54"/>
    </row>
    <row r="2331" spans="2:2" x14ac:dyDescent="0.35">
      <c r="B2331" s="54"/>
    </row>
    <row r="2332" spans="2:2" x14ac:dyDescent="0.35">
      <c r="B2332" s="54"/>
    </row>
    <row r="2333" spans="2:2" x14ac:dyDescent="0.35">
      <c r="B2333" s="54"/>
    </row>
    <row r="2334" spans="2:2" x14ac:dyDescent="0.35">
      <c r="B2334" s="54"/>
    </row>
    <row r="2335" spans="2:2" x14ac:dyDescent="0.35">
      <c r="B2335" s="54"/>
    </row>
    <row r="2336" spans="2:2" x14ac:dyDescent="0.35">
      <c r="B2336" s="54"/>
    </row>
    <row r="2337" spans="2:2" x14ac:dyDescent="0.35">
      <c r="B2337" s="54"/>
    </row>
    <row r="2338" spans="2:2" x14ac:dyDescent="0.35">
      <c r="B2338" s="54"/>
    </row>
    <row r="2339" spans="2:2" x14ac:dyDescent="0.35">
      <c r="B2339" s="54"/>
    </row>
    <row r="2340" spans="2:2" x14ac:dyDescent="0.35">
      <c r="B2340" s="54"/>
    </row>
    <row r="2341" spans="2:2" x14ac:dyDescent="0.35">
      <c r="B2341" s="54"/>
    </row>
    <row r="2342" spans="2:2" x14ac:dyDescent="0.35">
      <c r="B2342" s="54"/>
    </row>
    <row r="2343" spans="2:2" x14ac:dyDescent="0.35">
      <c r="B2343" s="54"/>
    </row>
    <row r="2344" spans="2:2" x14ac:dyDescent="0.35">
      <c r="B2344" s="54"/>
    </row>
    <row r="2345" spans="2:2" x14ac:dyDescent="0.35">
      <c r="B2345" s="54"/>
    </row>
    <row r="2346" spans="2:2" x14ac:dyDescent="0.35">
      <c r="B2346" s="54"/>
    </row>
    <row r="2347" spans="2:2" x14ac:dyDescent="0.35">
      <c r="B2347" s="54"/>
    </row>
    <row r="2348" spans="2:2" x14ac:dyDescent="0.35">
      <c r="B2348" s="54"/>
    </row>
    <row r="2349" spans="2:2" x14ac:dyDescent="0.35">
      <c r="B2349" s="54"/>
    </row>
    <row r="2350" spans="2:2" x14ac:dyDescent="0.35">
      <c r="B2350" s="54"/>
    </row>
    <row r="2351" spans="2:2" x14ac:dyDescent="0.35">
      <c r="B2351" s="54"/>
    </row>
    <row r="2352" spans="2:2" x14ac:dyDescent="0.35">
      <c r="B2352" s="54"/>
    </row>
    <row r="2353" spans="2:2" x14ac:dyDescent="0.35">
      <c r="B2353" s="54"/>
    </row>
    <row r="2354" spans="2:2" x14ac:dyDescent="0.35">
      <c r="B2354" s="54"/>
    </row>
    <row r="2355" spans="2:2" x14ac:dyDescent="0.35">
      <c r="B2355" s="54"/>
    </row>
    <row r="2356" spans="2:2" x14ac:dyDescent="0.35">
      <c r="B2356" s="54"/>
    </row>
    <row r="2357" spans="2:2" x14ac:dyDescent="0.35">
      <c r="B2357" s="54"/>
    </row>
    <row r="2358" spans="2:2" x14ac:dyDescent="0.35">
      <c r="B2358" s="54"/>
    </row>
    <row r="2359" spans="2:2" x14ac:dyDescent="0.35">
      <c r="B2359" s="54"/>
    </row>
    <row r="2360" spans="2:2" x14ac:dyDescent="0.35">
      <c r="B2360" s="54"/>
    </row>
    <row r="2361" spans="2:2" x14ac:dyDescent="0.35">
      <c r="B2361" s="54"/>
    </row>
    <row r="2362" spans="2:2" x14ac:dyDescent="0.35">
      <c r="B2362" s="54"/>
    </row>
    <row r="2363" spans="2:2" x14ac:dyDescent="0.35">
      <c r="B2363" s="54"/>
    </row>
    <row r="2364" spans="2:2" x14ac:dyDescent="0.35">
      <c r="B2364" s="54"/>
    </row>
    <row r="2365" spans="2:2" x14ac:dyDescent="0.35">
      <c r="B2365" s="54"/>
    </row>
    <row r="2366" spans="2:2" x14ac:dyDescent="0.35">
      <c r="B2366" s="54"/>
    </row>
    <row r="2367" spans="2:2" x14ac:dyDescent="0.35">
      <c r="B2367" s="54"/>
    </row>
    <row r="2368" spans="2:2" x14ac:dyDescent="0.35">
      <c r="B2368" s="54"/>
    </row>
    <row r="2369" spans="2:2" x14ac:dyDescent="0.35">
      <c r="B2369" s="54"/>
    </row>
    <row r="2370" spans="2:2" x14ac:dyDescent="0.35">
      <c r="B2370" s="54"/>
    </row>
    <row r="2371" spans="2:2" x14ac:dyDescent="0.35">
      <c r="B2371" s="54"/>
    </row>
    <row r="2372" spans="2:2" x14ac:dyDescent="0.35">
      <c r="B2372" s="54"/>
    </row>
    <row r="2373" spans="2:2" x14ac:dyDescent="0.35">
      <c r="B2373" s="54"/>
    </row>
    <row r="2374" spans="2:2" x14ac:dyDescent="0.35">
      <c r="B2374" s="54"/>
    </row>
    <row r="2375" spans="2:2" x14ac:dyDescent="0.35">
      <c r="B2375" s="54"/>
    </row>
    <row r="2376" spans="2:2" x14ac:dyDescent="0.35">
      <c r="B2376" s="54"/>
    </row>
    <row r="2377" spans="2:2" x14ac:dyDescent="0.35">
      <c r="B2377" s="54"/>
    </row>
    <row r="2378" spans="2:2" x14ac:dyDescent="0.35">
      <c r="B2378" s="54"/>
    </row>
    <row r="2379" spans="2:2" x14ac:dyDescent="0.35">
      <c r="B2379" s="54"/>
    </row>
    <row r="2380" spans="2:2" x14ac:dyDescent="0.35">
      <c r="B2380" s="54"/>
    </row>
    <row r="2381" spans="2:2" x14ac:dyDescent="0.35">
      <c r="B2381" s="54"/>
    </row>
    <row r="2382" spans="2:2" x14ac:dyDescent="0.35">
      <c r="B2382" s="54"/>
    </row>
    <row r="2383" spans="2:2" x14ac:dyDescent="0.35">
      <c r="B2383" s="54"/>
    </row>
    <row r="2384" spans="2:2" x14ac:dyDescent="0.35">
      <c r="B2384" s="54"/>
    </row>
    <row r="2385" spans="2:2" x14ac:dyDescent="0.35">
      <c r="B2385" s="54"/>
    </row>
    <row r="2386" spans="2:2" x14ac:dyDescent="0.35">
      <c r="B2386" s="54"/>
    </row>
    <row r="2387" spans="2:2" x14ac:dyDescent="0.35">
      <c r="B2387" s="54"/>
    </row>
    <row r="2388" spans="2:2" x14ac:dyDescent="0.35">
      <c r="B2388" s="54"/>
    </row>
    <row r="2389" spans="2:2" x14ac:dyDescent="0.35">
      <c r="B2389" s="54"/>
    </row>
    <row r="2390" spans="2:2" x14ac:dyDescent="0.35">
      <c r="B2390" s="54"/>
    </row>
    <row r="2391" spans="2:2" x14ac:dyDescent="0.35">
      <c r="B2391" s="54"/>
    </row>
    <row r="2392" spans="2:2" x14ac:dyDescent="0.35">
      <c r="B2392" s="54"/>
    </row>
    <row r="2393" spans="2:2" x14ac:dyDescent="0.35">
      <c r="B2393" s="54"/>
    </row>
    <row r="2394" spans="2:2" x14ac:dyDescent="0.35">
      <c r="B2394" s="54"/>
    </row>
    <row r="2395" spans="2:2" x14ac:dyDescent="0.35">
      <c r="B2395" s="54"/>
    </row>
    <row r="2396" spans="2:2" x14ac:dyDescent="0.35">
      <c r="B2396" s="54"/>
    </row>
    <row r="2397" spans="2:2" x14ac:dyDescent="0.35">
      <c r="B2397" s="54"/>
    </row>
    <row r="2398" spans="2:2" x14ac:dyDescent="0.35">
      <c r="B2398" s="54"/>
    </row>
    <row r="2399" spans="2:2" x14ac:dyDescent="0.35">
      <c r="B2399" s="54"/>
    </row>
    <row r="2400" spans="2:2" x14ac:dyDescent="0.35">
      <c r="B2400" s="54"/>
    </row>
    <row r="2401" spans="2:2" x14ac:dyDescent="0.35">
      <c r="B2401" s="54"/>
    </row>
    <row r="2402" spans="2:2" x14ac:dyDescent="0.35">
      <c r="B2402" s="54"/>
    </row>
    <row r="2403" spans="2:2" x14ac:dyDescent="0.35">
      <c r="B2403" s="54"/>
    </row>
    <row r="2404" spans="2:2" x14ac:dyDescent="0.35">
      <c r="B2404" s="54"/>
    </row>
    <row r="2405" spans="2:2" x14ac:dyDescent="0.35">
      <c r="B2405" s="54"/>
    </row>
    <row r="2406" spans="2:2" x14ac:dyDescent="0.35">
      <c r="B2406" s="54"/>
    </row>
    <row r="2407" spans="2:2" x14ac:dyDescent="0.35">
      <c r="B2407" s="54"/>
    </row>
    <row r="2408" spans="2:2" x14ac:dyDescent="0.35">
      <c r="B2408" s="54"/>
    </row>
    <row r="2409" spans="2:2" x14ac:dyDescent="0.35">
      <c r="B2409" s="54"/>
    </row>
    <row r="2410" spans="2:2" x14ac:dyDescent="0.35">
      <c r="B2410" s="54"/>
    </row>
    <row r="2411" spans="2:2" x14ac:dyDescent="0.35">
      <c r="B2411" s="54"/>
    </row>
    <row r="2412" spans="2:2" x14ac:dyDescent="0.35">
      <c r="B2412" s="54"/>
    </row>
    <row r="2413" spans="2:2" x14ac:dyDescent="0.35">
      <c r="B2413" s="54"/>
    </row>
    <row r="2414" spans="2:2" x14ac:dyDescent="0.35">
      <c r="B2414" s="54"/>
    </row>
    <row r="2415" spans="2:2" x14ac:dyDescent="0.35">
      <c r="B2415" s="54"/>
    </row>
    <row r="2416" spans="2:2" x14ac:dyDescent="0.35">
      <c r="B2416" s="54"/>
    </row>
    <row r="2417" spans="2:2" x14ac:dyDescent="0.35">
      <c r="B2417" s="54"/>
    </row>
    <row r="2418" spans="2:2" x14ac:dyDescent="0.35">
      <c r="B2418" s="54"/>
    </row>
    <row r="2419" spans="2:2" x14ac:dyDescent="0.35">
      <c r="B2419" s="54"/>
    </row>
    <row r="2420" spans="2:2" x14ac:dyDescent="0.35">
      <c r="B2420" s="54"/>
    </row>
    <row r="2421" spans="2:2" x14ac:dyDescent="0.35">
      <c r="B2421" s="54"/>
    </row>
    <row r="2422" spans="2:2" x14ac:dyDescent="0.35">
      <c r="B2422" s="54"/>
    </row>
    <row r="2423" spans="2:2" x14ac:dyDescent="0.35">
      <c r="B2423" s="54"/>
    </row>
    <row r="2424" spans="2:2" x14ac:dyDescent="0.35">
      <c r="B2424" s="54"/>
    </row>
    <row r="2425" spans="2:2" x14ac:dyDescent="0.35">
      <c r="B2425" s="54"/>
    </row>
    <row r="2426" spans="2:2" x14ac:dyDescent="0.35">
      <c r="B2426" s="54"/>
    </row>
    <row r="2427" spans="2:2" x14ac:dyDescent="0.35">
      <c r="B2427" s="54"/>
    </row>
    <row r="2428" spans="2:2" x14ac:dyDescent="0.35">
      <c r="B2428" s="54"/>
    </row>
    <row r="2429" spans="2:2" x14ac:dyDescent="0.35">
      <c r="B2429" s="54"/>
    </row>
    <row r="2430" spans="2:2" x14ac:dyDescent="0.35">
      <c r="B2430" s="54"/>
    </row>
    <row r="2431" spans="2:2" x14ac:dyDescent="0.35">
      <c r="B2431" s="54"/>
    </row>
    <row r="2432" spans="2:2" x14ac:dyDescent="0.35">
      <c r="B2432" s="54"/>
    </row>
    <row r="2433" spans="2:2" x14ac:dyDescent="0.35">
      <c r="B2433" s="54"/>
    </row>
    <row r="2434" spans="2:2" x14ac:dyDescent="0.35">
      <c r="B2434" s="54"/>
    </row>
    <row r="2435" spans="2:2" x14ac:dyDescent="0.35">
      <c r="B2435" s="54"/>
    </row>
    <row r="2436" spans="2:2" x14ac:dyDescent="0.35">
      <c r="B2436" s="54"/>
    </row>
    <row r="2437" spans="2:2" x14ac:dyDescent="0.35">
      <c r="B2437" s="54"/>
    </row>
    <row r="2438" spans="2:2" x14ac:dyDescent="0.35">
      <c r="B2438" s="54"/>
    </row>
    <row r="2439" spans="2:2" x14ac:dyDescent="0.35">
      <c r="B2439" s="54"/>
    </row>
    <row r="2440" spans="2:2" x14ac:dyDescent="0.35">
      <c r="B2440" s="54"/>
    </row>
    <row r="2441" spans="2:2" x14ac:dyDescent="0.35">
      <c r="B2441" s="54"/>
    </row>
    <row r="2442" spans="2:2" x14ac:dyDescent="0.35">
      <c r="B2442" s="54"/>
    </row>
    <row r="2443" spans="2:2" x14ac:dyDescent="0.35">
      <c r="B2443" s="54"/>
    </row>
    <row r="2444" spans="2:2" x14ac:dyDescent="0.35">
      <c r="B2444" s="54"/>
    </row>
    <row r="2445" spans="2:2" x14ac:dyDescent="0.35">
      <c r="B2445" s="54"/>
    </row>
    <row r="2446" spans="2:2" x14ac:dyDescent="0.35">
      <c r="B2446" s="54"/>
    </row>
    <row r="2447" spans="2:2" x14ac:dyDescent="0.35">
      <c r="B2447" s="54"/>
    </row>
    <row r="2448" spans="2:2" x14ac:dyDescent="0.35">
      <c r="B2448" s="54"/>
    </row>
    <row r="2449" spans="2:2" x14ac:dyDescent="0.35">
      <c r="B2449" s="54"/>
    </row>
    <row r="2450" spans="2:2" x14ac:dyDescent="0.35">
      <c r="B2450" s="54"/>
    </row>
    <row r="2451" spans="2:2" x14ac:dyDescent="0.35">
      <c r="B2451" s="54"/>
    </row>
    <row r="2452" spans="2:2" x14ac:dyDescent="0.35">
      <c r="B2452" s="54"/>
    </row>
    <row r="2453" spans="2:2" x14ac:dyDescent="0.35">
      <c r="B2453" s="54"/>
    </row>
    <row r="2454" spans="2:2" x14ac:dyDescent="0.35">
      <c r="B2454" s="54"/>
    </row>
    <row r="2455" spans="2:2" x14ac:dyDescent="0.35">
      <c r="B2455" s="54"/>
    </row>
    <row r="2456" spans="2:2" x14ac:dyDescent="0.35">
      <c r="B2456" s="54"/>
    </row>
    <row r="2457" spans="2:2" x14ac:dyDescent="0.35">
      <c r="B2457" s="54"/>
    </row>
    <row r="2458" spans="2:2" x14ac:dyDescent="0.35">
      <c r="B2458" s="54"/>
    </row>
    <row r="2459" spans="2:2" x14ac:dyDescent="0.35">
      <c r="B2459" s="54"/>
    </row>
    <row r="2460" spans="2:2" x14ac:dyDescent="0.35">
      <c r="B2460" s="54"/>
    </row>
    <row r="2461" spans="2:2" x14ac:dyDescent="0.35">
      <c r="B2461" s="54"/>
    </row>
    <row r="2462" spans="2:2" x14ac:dyDescent="0.35">
      <c r="B2462" s="54"/>
    </row>
    <row r="2463" spans="2:2" x14ac:dyDescent="0.35">
      <c r="B2463" s="54"/>
    </row>
    <row r="2464" spans="2:2" x14ac:dyDescent="0.35">
      <c r="B2464" s="54"/>
    </row>
    <row r="2465" spans="2:2" x14ac:dyDescent="0.35">
      <c r="B2465" s="54"/>
    </row>
    <row r="2466" spans="2:2" x14ac:dyDescent="0.35">
      <c r="B2466" s="54"/>
    </row>
    <row r="2467" spans="2:2" x14ac:dyDescent="0.35">
      <c r="B2467" s="54"/>
    </row>
    <row r="2468" spans="2:2" x14ac:dyDescent="0.35">
      <c r="B2468" s="54"/>
    </row>
    <row r="2469" spans="2:2" x14ac:dyDescent="0.35">
      <c r="B2469" s="54"/>
    </row>
    <row r="2470" spans="2:2" x14ac:dyDescent="0.35">
      <c r="B2470" s="54"/>
    </row>
    <row r="2471" spans="2:2" x14ac:dyDescent="0.35">
      <c r="B2471" s="54"/>
    </row>
    <row r="2472" spans="2:2" x14ac:dyDescent="0.35">
      <c r="B2472" s="54"/>
    </row>
    <row r="2473" spans="2:2" x14ac:dyDescent="0.35">
      <c r="B2473" s="54"/>
    </row>
    <row r="2474" spans="2:2" x14ac:dyDescent="0.35">
      <c r="B2474" s="54"/>
    </row>
    <row r="2475" spans="2:2" x14ac:dyDescent="0.35">
      <c r="B2475" s="54"/>
    </row>
    <row r="2476" spans="2:2" x14ac:dyDescent="0.35">
      <c r="B2476" s="54"/>
    </row>
    <row r="2477" spans="2:2" x14ac:dyDescent="0.35">
      <c r="B2477" s="54"/>
    </row>
    <row r="2478" spans="2:2" x14ac:dyDescent="0.35">
      <c r="B2478" s="54"/>
    </row>
    <row r="2479" spans="2:2" x14ac:dyDescent="0.35">
      <c r="B2479" s="54"/>
    </row>
    <row r="2480" spans="2:2" x14ac:dyDescent="0.35">
      <c r="B2480" s="54"/>
    </row>
    <row r="2481" spans="2:2" x14ac:dyDescent="0.35">
      <c r="B2481" s="54"/>
    </row>
    <row r="2482" spans="2:2" x14ac:dyDescent="0.35">
      <c r="B2482" s="54"/>
    </row>
    <row r="2483" spans="2:2" x14ac:dyDescent="0.35">
      <c r="B2483" s="54"/>
    </row>
    <row r="2484" spans="2:2" x14ac:dyDescent="0.35">
      <c r="B2484" s="54"/>
    </row>
    <row r="2485" spans="2:2" x14ac:dyDescent="0.35">
      <c r="B2485" s="54"/>
    </row>
    <row r="2486" spans="2:2" x14ac:dyDescent="0.35">
      <c r="B2486" s="54"/>
    </row>
    <row r="2487" spans="2:2" x14ac:dyDescent="0.35">
      <c r="B2487" s="54"/>
    </row>
    <row r="2488" spans="2:2" x14ac:dyDescent="0.35">
      <c r="B2488" s="54"/>
    </row>
    <row r="2489" spans="2:2" x14ac:dyDescent="0.35">
      <c r="B2489" s="54"/>
    </row>
    <row r="2490" spans="2:2" x14ac:dyDescent="0.35">
      <c r="B2490" s="54"/>
    </row>
    <row r="2491" spans="2:2" x14ac:dyDescent="0.35">
      <c r="B2491" s="54"/>
    </row>
    <row r="2492" spans="2:2" x14ac:dyDescent="0.35">
      <c r="B2492" s="54"/>
    </row>
    <row r="2493" spans="2:2" x14ac:dyDescent="0.35">
      <c r="B2493" s="54"/>
    </row>
    <row r="2494" spans="2:2" x14ac:dyDescent="0.35">
      <c r="B2494" s="54"/>
    </row>
    <row r="2495" spans="2:2" x14ac:dyDescent="0.35">
      <c r="B2495" s="54"/>
    </row>
    <row r="2496" spans="2:2" x14ac:dyDescent="0.35">
      <c r="B2496" s="54"/>
    </row>
    <row r="2497" spans="2:2" x14ac:dyDescent="0.35">
      <c r="B2497" s="54"/>
    </row>
    <row r="2498" spans="2:2" x14ac:dyDescent="0.35">
      <c r="B2498" s="54"/>
    </row>
    <row r="2499" spans="2:2" x14ac:dyDescent="0.35">
      <c r="B2499" s="54"/>
    </row>
    <row r="2500" spans="2:2" x14ac:dyDescent="0.35">
      <c r="B2500" s="54"/>
    </row>
    <row r="2501" spans="2:2" x14ac:dyDescent="0.35">
      <c r="B2501" s="54"/>
    </row>
    <row r="2502" spans="2:2" x14ac:dyDescent="0.35">
      <c r="B2502" s="54"/>
    </row>
    <row r="2503" spans="2:2" x14ac:dyDescent="0.35">
      <c r="B2503" s="54"/>
    </row>
    <row r="2504" spans="2:2" x14ac:dyDescent="0.35">
      <c r="B2504" s="54"/>
    </row>
    <row r="2505" spans="2:2" x14ac:dyDescent="0.35">
      <c r="B2505" s="54"/>
    </row>
    <row r="2506" spans="2:2" x14ac:dyDescent="0.35">
      <c r="B2506" s="54"/>
    </row>
    <row r="2507" spans="2:2" x14ac:dyDescent="0.35">
      <c r="B2507" s="54"/>
    </row>
    <row r="2508" spans="2:2" x14ac:dyDescent="0.35">
      <c r="B2508" s="54"/>
    </row>
    <row r="2509" spans="2:2" x14ac:dyDescent="0.35">
      <c r="B2509" s="54"/>
    </row>
    <row r="2510" spans="2:2" x14ac:dyDescent="0.35">
      <c r="B2510" s="54"/>
    </row>
    <row r="2511" spans="2:2" x14ac:dyDescent="0.35">
      <c r="B2511" s="54"/>
    </row>
    <row r="2512" spans="2:2" x14ac:dyDescent="0.35">
      <c r="B2512" s="54"/>
    </row>
    <row r="2513" spans="2:2" x14ac:dyDescent="0.35">
      <c r="B2513" s="54"/>
    </row>
    <row r="2514" spans="2:2" x14ac:dyDescent="0.35">
      <c r="B2514" s="54"/>
    </row>
    <row r="2515" spans="2:2" x14ac:dyDescent="0.35">
      <c r="B2515" s="54"/>
    </row>
    <row r="2516" spans="2:2" x14ac:dyDescent="0.35">
      <c r="B2516" s="54"/>
    </row>
    <row r="2517" spans="2:2" x14ac:dyDescent="0.35">
      <c r="B2517" s="54"/>
    </row>
    <row r="2518" spans="2:2" x14ac:dyDescent="0.35">
      <c r="B2518" s="54"/>
    </row>
    <row r="2519" spans="2:2" x14ac:dyDescent="0.35">
      <c r="B2519" s="54"/>
    </row>
    <row r="2520" spans="2:2" x14ac:dyDescent="0.35">
      <c r="B2520" s="54"/>
    </row>
    <row r="2521" spans="2:2" x14ac:dyDescent="0.35">
      <c r="B2521" s="54"/>
    </row>
    <row r="2522" spans="2:2" x14ac:dyDescent="0.35">
      <c r="B2522" s="54"/>
    </row>
    <row r="2523" spans="2:2" x14ac:dyDescent="0.35">
      <c r="B2523" s="54"/>
    </row>
    <row r="2524" spans="2:2" x14ac:dyDescent="0.35">
      <c r="B2524" s="54"/>
    </row>
    <row r="2525" spans="2:2" x14ac:dyDescent="0.35">
      <c r="B2525" s="54"/>
    </row>
    <row r="2526" spans="2:2" x14ac:dyDescent="0.35">
      <c r="B2526" s="54"/>
    </row>
    <row r="2527" spans="2:2" x14ac:dyDescent="0.35">
      <c r="B2527" s="54"/>
    </row>
    <row r="2528" spans="2:2" x14ac:dyDescent="0.35">
      <c r="B2528" s="54"/>
    </row>
    <row r="2529" spans="2:2" x14ac:dyDescent="0.35">
      <c r="B2529" s="54"/>
    </row>
    <row r="2530" spans="2:2" x14ac:dyDescent="0.35">
      <c r="B2530" s="54"/>
    </row>
    <row r="2531" spans="2:2" x14ac:dyDescent="0.35">
      <c r="B2531" s="54"/>
    </row>
    <row r="2532" spans="2:2" x14ac:dyDescent="0.35">
      <c r="B2532" s="54"/>
    </row>
    <row r="2533" spans="2:2" x14ac:dyDescent="0.35">
      <c r="B2533" s="54"/>
    </row>
    <row r="2534" spans="2:2" x14ac:dyDescent="0.35">
      <c r="B2534" s="54"/>
    </row>
    <row r="2535" spans="2:2" x14ac:dyDescent="0.35">
      <c r="B2535" s="54"/>
    </row>
    <row r="2536" spans="2:2" x14ac:dyDescent="0.35">
      <c r="B2536" s="54"/>
    </row>
    <row r="2537" spans="2:2" x14ac:dyDescent="0.35">
      <c r="B2537" s="54"/>
    </row>
    <row r="2538" spans="2:2" x14ac:dyDescent="0.35">
      <c r="B2538" s="54"/>
    </row>
    <row r="2539" spans="2:2" x14ac:dyDescent="0.35">
      <c r="B2539" s="54"/>
    </row>
    <row r="2540" spans="2:2" x14ac:dyDescent="0.35">
      <c r="B2540" s="54"/>
    </row>
    <row r="2541" spans="2:2" x14ac:dyDescent="0.35">
      <c r="B2541" s="54"/>
    </row>
    <row r="2542" spans="2:2" x14ac:dyDescent="0.35">
      <c r="B2542" s="54"/>
    </row>
    <row r="2543" spans="2:2" x14ac:dyDescent="0.35">
      <c r="B2543" s="54"/>
    </row>
    <row r="2544" spans="2:2" x14ac:dyDescent="0.35">
      <c r="B2544" s="54"/>
    </row>
    <row r="2545" spans="2:2" x14ac:dyDescent="0.35">
      <c r="B2545" s="54"/>
    </row>
    <row r="2546" spans="2:2" x14ac:dyDescent="0.35">
      <c r="B2546" s="54"/>
    </row>
    <row r="2547" spans="2:2" x14ac:dyDescent="0.35">
      <c r="B2547" s="54"/>
    </row>
    <row r="2548" spans="2:2" x14ac:dyDescent="0.35">
      <c r="B2548" s="54"/>
    </row>
    <row r="2549" spans="2:2" x14ac:dyDescent="0.35">
      <c r="B2549" s="54"/>
    </row>
    <row r="2550" spans="2:2" x14ac:dyDescent="0.35">
      <c r="B2550" s="54"/>
    </row>
    <row r="2551" spans="2:2" x14ac:dyDescent="0.35">
      <c r="B2551" s="54"/>
    </row>
    <row r="2552" spans="2:2" x14ac:dyDescent="0.35">
      <c r="B2552" s="54"/>
    </row>
    <row r="2553" spans="2:2" x14ac:dyDescent="0.35">
      <c r="B2553" s="54"/>
    </row>
    <row r="2554" spans="2:2" x14ac:dyDescent="0.35">
      <c r="B2554" s="54"/>
    </row>
    <row r="2555" spans="2:2" x14ac:dyDescent="0.35">
      <c r="B2555" s="54"/>
    </row>
    <row r="2556" spans="2:2" x14ac:dyDescent="0.35">
      <c r="B2556" s="54"/>
    </row>
    <row r="2557" spans="2:2" x14ac:dyDescent="0.35">
      <c r="B2557" s="54"/>
    </row>
    <row r="2558" spans="2:2" x14ac:dyDescent="0.35">
      <c r="B2558" s="54"/>
    </row>
    <row r="2559" spans="2:2" x14ac:dyDescent="0.35">
      <c r="B2559" s="54"/>
    </row>
    <row r="2560" spans="2:2" x14ac:dyDescent="0.35">
      <c r="B2560" s="54"/>
    </row>
    <row r="2561" spans="2:2" x14ac:dyDescent="0.35">
      <c r="B2561" s="54"/>
    </row>
    <row r="2562" spans="2:2" x14ac:dyDescent="0.35">
      <c r="B2562" s="54"/>
    </row>
    <row r="2563" spans="2:2" x14ac:dyDescent="0.35">
      <c r="B2563" s="54"/>
    </row>
    <row r="2564" spans="2:2" x14ac:dyDescent="0.35">
      <c r="B2564" s="54"/>
    </row>
    <row r="2565" spans="2:2" x14ac:dyDescent="0.35">
      <c r="B2565" s="54"/>
    </row>
    <row r="2566" spans="2:2" x14ac:dyDescent="0.35">
      <c r="B2566" s="54"/>
    </row>
    <row r="2567" spans="2:2" x14ac:dyDescent="0.35">
      <c r="B2567" s="54"/>
    </row>
    <row r="2568" spans="2:2" x14ac:dyDescent="0.35">
      <c r="B2568" s="54"/>
    </row>
    <row r="2569" spans="2:2" x14ac:dyDescent="0.35">
      <c r="B2569" s="54"/>
    </row>
    <row r="2570" spans="2:2" x14ac:dyDescent="0.35">
      <c r="B2570" s="54"/>
    </row>
    <row r="2571" spans="2:2" x14ac:dyDescent="0.35">
      <c r="B2571" s="54"/>
    </row>
    <row r="2572" spans="2:2" x14ac:dyDescent="0.35">
      <c r="B2572" s="54"/>
    </row>
    <row r="2573" spans="2:2" x14ac:dyDescent="0.35">
      <c r="B2573" s="54"/>
    </row>
    <row r="2574" spans="2:2" x14ac:dyDescent="0.35">
      <c r="B2574" s="54"/>
    </row>
    <row r="2575" spans="2:2" x14ac:dyDescent="0.35">
      <c r="B2575" s="54"/>
    </row>
    <row r="2576" spans="2:2" x14ac:dyDescent="0.35">
      <c r="B2576" s="54"/>
    </row>
    <row r="2577" spans="2:2" x14ac:dyDescent="0.35">
      <c r="B2577" s="54"/>
    </row>
    <row r="2578" spans="2:2" x14ac:dyDescent="0.35">
      <c r="B2578" s="54"/>
    </row>
    <row r="2579" spans="2:2" x14ac:dyDescent="0.35">
      <c r="B2579" s="54"/>
    </row>
    <row r="2580" spans="2:2" x14ac:dyDescent="0.35">
      <c r="B2580" s="54"/>
    </row>
    <row r="2581" spans="2:2" x14ac:dyDescent="0.35">
      <c r="B2581" s="54"/>
    </row>
    <row r="2582" spans="2:2" x14ac:dyDescent="0.35">
      <c r="B2582" s="54"/>
    </row>
    <row r="2583" spans="2:2" x14ac:dyDescent="0.35">
      <c r="B2583" s="54"/>
    </row>
    <row r="2584" spans="2:2" x14ac:dyDescent="0.35">
      <c r="B2584" s="54"/>
    </row>
    <row r="2585" spans="2:2" x14ac:dyDescent="0.35">
      <c r="B2585" s="54"/>
    </row>
    <row r="2586" spans="2:2" x14ac:dyDescent="0.35">
      <c r="B2586" s="54"/>
    </row>
    <row r="2587" spans="2:2" x14ac:dyDescent="0.35">
      <c r="B2587" s="54"/>
    </row>
    <row r="2588" spans="2:2" x14ac:dyDescent="0.35">
      <c r="B2588" s="54"/>
    </row>
    <row r="2589" spans="2:2" x14ac:dyDescent="0.35">
      <c r="B2589" s="54"/>
    </row>
    <row r="2590" spans="2:2" x14ac:dyDescent="0.35">
      <c r="B2590" s="54"/>
    </row>
    <row r="2591" spans="2:2" x14ac:dyDescent="0.35">
      <c r="B2591" s="54"/>
    </row>
    <row r="2592" spans="2:2" x14ac:dyDescent="0.35">
      <c r="B2592" s="54"/>
    </row>
    <row r="2593" spans="2:2" x14ac:dyDescent="0.35">
      <c r="B2593" s="54"/>
    </row>
    <row r="2594" spans="2:2" x14ac:dyDescent="0.35">
      <c r="B2594" s="54"/>
    </row>
    <row r="2595" spans="2:2" x14ac:dyDescent="0.35">
      <c r="B2595" s="54"/>
    </row>
    <row r="2596" spans="2:2" x14ac:dyDescent="0.35">
      <c r="B2596" s="54"/>
    </row>
    <row r="2597" spans="2:2" x14ac:dyDescent="0.35">
      <c r="B2597" s="54"/>
    </row>
    <row r="2598" spans="2:2" x14ac:dyDescent="0.35">
      <c r="B2598" s="54"/>
    </row>
    <row r="2599" spans="2:2" x14ac:dyDescent="0.35">
      <c r="B2599" s="54"/>
    </row>
    <row r="2600" spans="2:2" x14ac:dyDescent="0.35">
      <c r="B2600" s="54"/>
    </row>
    <row r="2601" spans="2:2" x14ac:dyDescent="0.35">
      <c r="B2601" s="54"/>
    </row>
    <row r="2602" spans="2:2" x14ac:dyDescent="0.35">
      <c r="B2602" s="54"/>
    </row>
    <row r="2603" spans="2:2" x14ac:dyDescent="0.35">
      <c r="B2603" s="54"/>
    </row>
    <row r="2604" spans="2:2" x14ac:dyDescent="0.35">
      <c r="B2604" s="54"/>
    </row>
    <row r="2605" spans="2:2" x14ac:dyDescent="0.35">
      <c r="B2605" s="54"/>
    </row>
    <row r="2606" spans="2:2" x14ac:dyDescent="0.35">
      <c r="B2606" s="54"/>
    </row>
    <row r="2607" spans="2:2" x14ac:dyDescent="0.35">
      <c r="B2607" s="54"/>
    </row>
    <row r="2608" spans="2:2" x14ac:dyDescent="0.35">
      <c r="B2608" s="54"/>
    </row>
    <row r="2609" spans="2:2" x14ac:dyDescent="0.35">
      <c r="B2609" s="54"/>
    </row>
    <row r="2610" spans="2:2" x14ac:dyDescent="0.35">
      <c r="B2610" s="54"/>
    </row>
    <row r="2611" spans="2:2" x14ac:dyDescent="0.35">
      <c r="B2611" s="54"/>
    </row>
    <row r="2612" spans="2:2" x14ac:dyDescent="0.35">
      <c r="B2612" s="54"/>
    </row>
    <row r="2613" spans="2:2" x14ac:dyDescent="0.35">
      <c r="B2613" s="54"/>
    </row>
    <row r="2614" spans="2:2" x14ac:dyDescent="0.35">
      <c r="B2614" s="54"/>
    </row>
    <row r="2615" spans="2:2" x14ac:dyDescent="0.35">
      <c r="B2615" s="54"/>
    </row>
    <row r="2616" spans="2:2" x14ac:dyDescent="0.35">
      <c r="B2616" s="54"/>
    </row>
    <row r="2617" spans="2:2" x14ac:dyDescent="0.35">
      <c r="B2617" s="54"/>
    </row>
    <row r="2618" spans="2:2" x14ac:dyDescent="0.35">
      <c r="B2618" s="54"/>
    </row>
    <row r="2619" spans="2:2" x14ac:dyDescent="0.35">
      <c r="B2619" s="54"/>
    </row>
    <row r="2620" spans="2:2" x14ac:dyDescent="0.35">
      <c r="B2620" s="54"/>
    </row>
    <row r="2621" spans="2:2" x14ac:dyDescent="0.35">
      <c r="B2621" s="54"/>
    </row>
    <row r="2622" spans="2:2" x14ac:dyDescent="0.35">
      <c r="B2622" s="54"/>
    </row>
    <row r="2623" spans="2:2" x14ac:dyDescent="0.35">
      <c r="B2623" s="54"/>
    </row>
    <row r="2624" spans="2:2" x14ac:dyDescent="0.35">
      <c r="B2624" s="54"/>
    </row>
    <row r="2625" spans="2:2" x14ac:dyDescent="0.35">
      <c r="B2625" s="54"/>
    </row>
    <row r="2626" spans="2:2" x14ac:dyDescent="0.35">
      <c r="B2626" s="54"/>
    </row>
    <row r="2627" spans="2:2" x14ac:dyDescent="0.35">
      <c r="B2627" s="54"/>
    </row>
    <row r="2628" spans="2:2" x14ac:dyDescent="0.35">
      <c r="B2628" s="54"/>
    </row>
    <row r="2629" spans="2:2" x14ac:dyDescent="0.35">
      <c r="B2629" s="54"/>
    </row>
    <row r="2630" spans="2:2" x14ac:dyDescent="0.35">
      <c r="B2630" s="54"/>
    </row>
    <row r="2631" spans="2:2" x14ac:dyDescent="0.35">
      <c r="B2631" s="54"/>
    </row>
    <row r="2632" spans="2:2" x14ac:dyDescent="0.35">
      <c r="B2632" s="54"/>
    </row>
    <row r="2633" spans="2:2" x14ac:dyDescent="0.35">
      <c r="B2633" s="54"/>
    </row>
    <row r="2634" spans="2:2" x14ac:dyDescent="0.35">
      <c r="B2634" s="54"/>
    </row>
    <row r="2635" spans="2:2" x14ac:dyDescent="0.35">
      <c r="B2635" s="54"/>
    </row>
    <row r="2636" spans="2:2" x14ac:dyDescent="0.35">
      <c r="B2636" s="54"/>
    </row>
    <row r="2637" spans="2:2" x14ac:dyDescent="0.35">
      <c r="B2637" s="54"/>
    </row>
    <row r="2638" spans="2:2" x14ac:dyDescent="0.35">
      <c r="B2638" s="54"/>
    </row>
    <row r="2639" spans="2:2" x14ac:dyDescent="0.35">
      <c r="B2639" s="54"/>
    </row>
    <row r="2640" spans="2:2" x14ac:dyDescent="0.35">
      <c r="B2640" s="54"/>
    </row>
    <row r="2641" spans="2:2" x14ac:dyDescent="0.35">
      <c r="B2641" s="54"/>
    </row>
    <row r="2642" spans="2:2" x14ac:dyDescent="0.35">
      <c r="B2642" s="54"/>
    </row>
    <row r="2643" spans="2:2" x14ac:dyDescent="0.35">
      <c r="B2643" s="54"/>
    </row>
    <row r="2644" spans="2:2" x14ac:dyDescent="0.35">
      <c r="B2644" s="54"/>
    </row>
    <row r="2645" spans="2:2" x14ac:dyDescent="0.35">
      <c r="B2645" s="54"/>
    </row>
    <row r="2646" spans="2:2" x14ac:dyDescent="0.35">
      <c r="B2646" s="54"/>
    </row>
    <row r="2647" spans="2:2" x14ac:dyDescent="0.35">
      <c r="B2647" s="54"/>
    </row>
    <row r="2648" spans="2:2" x14ac:dyDescent="0.35">
      <c r="B2648" s="54"/>
    </row>
    <row r="2649" spans="2:2" x14ac:dyDescent="0.35">
      <c r="B2649" s="54"/>
    </row>
    <row r="2650" spans="2:2" x14ac:dyDescent="0.35">
      <c r="B2650" s="54"/>
    </row>
    <row r="2651" spans="2:2" x14ac:dyDescent="0.35">
      <c r="B2651" s="54"/>
    </row>
    <row r="2652" spans="2:2" x14ac:dyDescent="0.35">
      <c r="B2652" s="54"/>
    </row>
    <row r="2653" spans="2:2" x14ac:dyDescent="0.35">
      <c r="B2653" s="54"/>
    </row>
    <row r="2654" spans="2:2" x14ac:dyDescent="0.35">
      <c r="B2654" s="54"/>
    </row>
    <row r="2655" spans="2:2" x14ac:dyDescent="0.35">
      <c r="B2655" s="54"/>
    </row>
    <row r="2656" spans="2:2" x14ac:dyDescent="0.35">
      <c r="B2656" s="54"/>
    </row>
    <row r="2657" spans="2:2" x14ac:dyDescent="0.35">
      <c r="B2657" s="54"/>
    </row>
    <row r="2658" spans="2:2" x14ac:dyDescent="0.35">
      <c r="B2658" s="54"/>
    </row>
    <row r="2659" spans="2:2" x14ac:dyDescent="0.35">
      <c r="B2659" s="54"/>
    </row>
    <row r="2660" spans="2:2" x14ac:dyDescent="0.35">
      <c r="B2660" s="54"/>
    </row>
    <row r="2661" spans="2:2" x14ac:dyDescent="0.35">
      <c r="B2661" s="54"/>
    </row>
    <row r="2662" spans="2:2" x14ac:dyDescent="0.35">
      <c r="B2662" s="54"/>
    </row>
    <row r="2663" spans="2:2" x14ac:dyDescent="0.35">
      <c r="B2663" s="54"/>
    </row>
    <row r="2664" spans="2:2" x14ac:dyDescent="0.35">
      <c r="B2664" s="54"/>
    </row>
    <row r="2665" spans="2:2" x14ac:dyDescent="0.35">
      <c r="B2665" s="54"/>
    </row>
    <row r="2666" spans="2:2" x14ac:dyDescent="0.35">
      <c r="B2666" s="54"/>
    </row>
    <row r="2667" spans="2:2" x14ac:dyDescent="0.35">
      <c r="B2667" s="54"/>
    </row>
    <row r="2668" spans="2:2" x14ac:dyDescent="0.35">
      <c r="B2668" s="54"/>
    </row>
    <row r="2669" spans="2:2" x14ac:dyDescent="0.35">
      <c r="B2669" s="54"/>
    </row>
    <row r="2670" spans="2:2" x14ac:dyDescent="0.35">
      <c r="B2670" s="54"/>
    </row>
    <row r="2671" spans="2:2" x14ac:dyDescent="0.35">
      <c r="B2671" s="54"/>
    </row>
    <row r="2672" spans="2:2" x14ac:dyDescent="0.35">
      <c r="B2672" s="54"/>
    </row>
    <row r="2673" spans="2:2" x14ac:dyDescent="0.35">
      <c r="B2673" s="54"/>
    </row>
    <row r="2674" spans="2:2" x14ac:dyDescent="0.35">
      <c r="B2674" s="54"/>
    </row>
    <row r="2675" spans="2:2" x14ac:dyDescent="0.35">
      <c r="B2675" s="54"/>
    </row>
    <row r="2676" spans="2:2" x14ac:dyDescent="0.35">
      <c r="B2676" s="54"/>
    </row>
    <row r="2677" spans="2:2" x14ac:dyDescent="0.35">
      <c r="B2677" s="54"/>
    </row>
    <row r="2678" spans="2:2" x14ac:dyDescent="0.35">
      <c r="B2678" s="54"/>
    </row>
    <row r="2679" spans="2:2" x14ac:dyDescent="0.35">
      <c r="B2679" s="54"/>
    </row>
    <row r="2680" spans="2:2" x14ac:dyDescent="0.35">
      <c r="B2680" s="54"/>
    </row>
    <row r="2681" spans="2:2" x14ac:dyDescent="0.35">
      <c r="B2681" s="54"/>
    </row>
    <row r="2682" spans="2:2" x14ac:dyDescent="0.35">
      <c r="B2682" s="54"/>
    </row>
    <row r="2683" spans="2:2" x14ac:dyDescent="0.35">
      <c r="B2683" s="54"/>
    </row>
    <row r="2684" spans="2:2" x14ac:dyDescent="0.35">
      <c r="B2684" s="54"/>
    </row>
    <row r="2685" spans="2:2" x14ac:dyDescent="0.35">
      <c r="B2685" s="54"/>
    </row>
    <row r="2686" spans="2:2" x14ac:dyDescent="0.35">
      <c r="B2686" s="54"/>
    </row>
    <row r="2687" spans="2:2" x14ac:dyDescent="0.35">
      <c r="B2687" s="54"/>
    </row>
    <row r="2688" spans="2:2" x14ac:dyDescent="0.35">
      <c r="B2688" s="54"/>
    </row>
    <row r="2689" spans="2:2" x14ac:dyDescent="0.35">
      <c r="B2689" s="54"/>
    </row>
    <row r="2690" spans="2:2" x14ac:dyDescent="0.35">
      <c r="B2690" s="54"/>
    </row>
    <row r="2691" spans="2:2" x14ac:dyDescent="0.35">
      <c r="B2691" s="54"/>
    </row>
    <row r="2692" spans="2:2" x14ac:dyDescent="0.35">
      <c r="B2692" s="54"/>
    </row>
    <row r="2693" spans="2:2" x14ac:dyDescent="0.35">
      <c r="B2693" s="54"/>
    </row>
    <row r="2694" spans="2:2" x14ac:dyDescent="0.35">
      <c r="B2694" s="54"/>
    </row>
    <row r="2695" spans="2:2" x14ac:dyDescent="0.35">
      <c r="B2695" s="54"/>
    </row>
    <row r="2696" spans="2:2" x14ac:dyDescent="0.35">
      <c r="B2696" s="54"/>
    </row>
    <row r="2697" spans="2:2" x14ac:dyDescent="0.35">
      <c r="B2697" s="54"/>
    </row>
    <row r="2698" spans="2:2" x14ac:dyDescent="0.35">
      <c r="B2698" s="54"/>
    </row>
    <row r="2699" spans="2:2" x14ac:dyDescent="0.35">
      <c r="B2699" s="54"/>
    </row>
    <row r="2700" spans="2:2" x14ac:dyDescent="0.35">
      <c r="B2700" s="54"/>
    </row>
    <row r="2701" spans="2:2" x14ac:dyDescent="0.35">
      <c r="B2701" s="54"/>
    </row>
    <row r="2702" spans="2:2" x14ac:dyDescent="0.35">
      <c r="B2702" s="54"/>
    </row>
    <row r="2703" spans="2:2" x14ac:dyDescent="0.35">
      <c r="B2703" s="54"/>
    </row>
    <row r="2704" spans="2:2" x14ac:dyDescent="0.35">
      <c r="B2704" s="54"/>
    </row>
    <row r="2705" spans="2:2" x14ac:dyDescent="0.35">
      <c r="B2705" s="54"/>
    </row>
    <row r="2706" spans="2:2" x14ac:dyDescent="0.35">
      <c r="B2706" s="54"/>
    </row>
    <row r="2707" spans="2:2" x14ac:dyDescent="0.35">
      <c r="B2707" s="54"/>
    </row>
    <row r="2708" spans="2:2" x14ac:dyDescent="0.35">
      <c r="B2708" s="54"/>
    </row>
    <row r="2709" spans="2:2" x14ac:dyDescent="0.35">
      <c r="B2709" s="54"/>
    </row>
    <row r="2710" spans="2:2" x14ac:dyDescent="0.35">
      <c r="B2710" s="54"/>
    </row>
    <row r="2711" spans="2:2" x14ac:dyDescent="0.35">
      <c r="B2711" s="54"/>
    </row>
    <row r="2712" spans="2:2" x14ac:dyDescent="0.35">
      <c r="B2712" s="54"/>
    </row>
    <row r="2713" spans="2:2" x14ac:dyDescent="0.35">
      <c r="B2713" s="54"/>
    </row>
    <row r="2714" spans="2:2" x14ac:dyDescent="0.35">
      <c r="B2714" s="54"/>
    </row>
    <row r="2715" spans="2:2" x14ac:dyDescent="0.35">
      <c r="B2715" s="54"/>
    </row>
    <row r="2716" spans="2:2" x14ac:dyDescent="0.35">
      <c r="B2716" s="54"/>
    </row>
    <row r="2717" spans="2:2" x14ac:dyDescent="0.35">
      <c r="B2717" s="54"/>
    </row>
    <row r="2718" spans="2:2" x14ac:dyDescent="0.35">
      <c r="B2718" s="54"/>
    </row>
    <row r="2719" spans="2:2" x14ac:dyDescent="0.35">
      <c r="B2719" s="54"/>
    </row>
    <row r="2720" spans="2:2" x14ac:dyDescent="0.35">
      <c r="B2720" s="54"/>
    </row>
    <row r="2721" spans="2:2" x14ac:dyDescent="0.35">
      <c r="B2721" s="54"/>
    </row>
    <row r="2722" spans="2:2" x14ac:dyDescent="0.35">
      <c r="B2722" s="54"/>
    </row>
    <row r="2723" spans="2:2" x14ac:dyDescent="0.35">
      <c r="B2723" s="54"/>
    </row>
    <row r="2724" spans="2:2" x14ac:dyDescent="0.35">
      <c r="B2724" s="54"/>
    </row>
    <row r="2725" spans="2:2" x14ac:dyDescent="0.35">
      <c r="B2725" s="54"/>
    </row>
    <row r="2726" spans="2:2" x14ac:dyDescent="0.35">
      <c r="B2726" s="54"/>
    </row>
    <row r="2727" spans="2:2" x14ac:dyDescent="0.35">
      <c r="B2727" s="54"/>
    </row>
    <row r="2728" spans="2:2" x14ac:dyDescent="0.35">
      <c r="B2728" s="54"/>
    </row>
    <row r="2729" spans="2:2" x14ac:dyDescent="0.35">
      <c r="B2729" s="54"/>
    </row>
    <row r="2730" spans="2:2" x14ac:dyDescent="0.35">
      <c r="B2730" s="54"/>
    </row>
    <row r="2731" spans="2:2" x14ac:dyDescent="0.35">
      <c r="B2731" s="54"/>
    </row>
    <row r="2732" spans="2:2" x14ac:dyDescent="0.35">
      <c r="B2732" s="54"/>
    </row>
    <row r="2733" spans="2:2" x14ac:dyDescent="0.35">
      <c r="B2733" s="54"/>
    </row>
    <row r="2734" spans="2:2" x14ac:dyDescent="0.35">
      <c r="B2734" s="54"/>
    </row>
    <row r="2735" spans="2:2" x14ac:dyDescent="0.35">
      <c r="B2735" s="54"/>
    </row>
    <row r="2736" spans="2:2" x14ac:dyDescent="0.35">
      <c r="B2736" s="54"/>
    </row>
    <row r="2737" spans="2:2" x14ac:dyDescent="0.35">
      <c r="B2737" s="54"/>
    </row>
    <row r="2738" spans="2:2" x14ac:dyDescent="0.35">
      <c r="B2738" s="54"/>
    </row>
    <row r="2739" spans="2:2" x14ac:dyDescent="0.35">
      <c r="B2739" s="54"/>
    </row>
    <row r="2740" spans="2:2" x14ac:dyDescent="0.35">
      <c r="B2740" s="54"/>
    </row>
    <row r="2741" spans="2:2" x14ac:dyDescent="0.35">
      <c r="B2741" s="54"/>
    </row>
    <row r="2742" spans="2:2" x14ac:dyDescent="0.35">
      <c r="B2742" s="54"/>
    </row>
    <row r="2743" spans="2:2" x14ac:dyDescent="0.35">
      <c r="B2743" s="54"/>
    </row>
    <row r="2744" spans="2:2" x14ac:dyDescent="0.35">
      <c r="B2744" s="54"/>
    </row>
    <row r="2745" spans="2:2" x14ac:dyDescent="0.35">
      <c r="B2745" s="54"/>
    </row>
    <row r="2746" spans="2:2" x14ac:dyDescent="0.35">
      <c r="B2746" s="54"/>
    </row>
    <row r="2747" spans="2:2" x14ac:dyDescent="0.35">
      <c r="B2747" s="54"/>
    </row>
    <row r="2748" spans="2:2" x14ac:dyDescent="0.35">
      <c r="B2748" s="54"/>
    </row>
    <row r="2749" spans="2:2" x14ac:dyDescent="0.35">
      <c r="B2749" s="54"/>
    </row>
    <row r="2750" spans="2:2" x14ac:dyDescent="0.35">
      <c r="B2750" s="54"/>
    </row>
    <row r="2751" spans="2:2" x14ac:dyDescent="0.35">
      <c r="B2751" s="54"/>
    </row>
    <row r="2752" spans="2:2" x14ac:dyDescent="0.35">
      <c r="B2752" s="54"/>
    </row>
    <row r="2753" spans="2:2" x14ac:dyDescent="0.35">
      <c r="B2753" s="54"/>
    </row>
    <row r="2754" spans="2:2" x14ac:dyDescent="0.35">
      <c r="B2754" s="54"/>
    </row>
    <row r="2755" spans="2:2" x14ac:dyDescent="0.35">
      <c r="B2755" s="54"/>
    </row>
    <row r="2756" spans="2:2" x14ac:dyDescent="0.35">
      <c r="B2756" s="54"/>
    </row>
    <row r="2757" spans="2:2" x14ac:dyDescent="0.35">
      <c r="B2757" s="54"/>
    </row>
    <row r="2758" spans="2:2" x14ac:dyDescent="0.35">
      <c r="B2758" s="54"/>
    </row>
    <row r="2759" spans="2:2" x14ac:dyDescent="0.35">
      <c r="B2759" s="54"/>
    </row>
    <row r="2760" spans="2:2" x14ac:dyDescent="0.35">
      <c r="B2760" s="54"/>
    </row>
    <row r="2761" spans="2:2" x14ac:dyDescent="0.35">
      <c r="B2761" s="54"/>
    </row>
    <row r="2762" spans="2:2" x14ac:dyDescent="0.35">
      <c r="B2762" s="54"/>
    </row>
    <row r="2763" spans="2:2" x14ac:dyDescent="0.35">
      <c r="B2763" s="54"/>
    </row>
    <row r="2764" spans="2:2" x14ac:dyDescent="0.35">
      <c r="B2764" s="54"/>
    </row>
    <row r="2765" spans="2:2" x14ac:dyDescent="0.35">
      <c r="B2765" s="54"/>
    </row>
    <row r="2766" spans="2:2" x14ac:dyDescent="0.35">
      <c r="B2766" s="54"/>
    </row>
    <row r="2767" spans="2:2" x14ac:dyDescent="0.35">
      <c r="B2767" s="54"/>
    </row>
    <row r="2768" spans="2:2" x14ac:dyDescent="0.35">
      <c r="B2768" s="54"/>
    </row>
    <row r="2769" spans="2:2" x14ac:dyDescent="0.35">
      <c r="B2769" s="54"/>
    </row>
    <row r="2770" spans="2:2" x14ac:dyDescent="0.35">
      <c r="B2770" s="54"/>
    </row>
    <row r="2771" spans="2:2" x14ac:dyDescent="0.35">
      <c r="B2771" s="54"/>
    </row>
    <row r="2772" spans="2:2" x14ac:dyDescent="0.35">
      <c r="B2772" s="54"/>
    </row>
    <row r="2773" spans="2:2" x14ac:dyDescent="0.35">
      <c r="B2773" s="54"/>
    </row>
    <row r="2774" spans="2:2" x14ac:dyDescent="0.35">
      <c r="B2774" s="54"/>
    </row>
    <row r="2775" spans="2:2" x14ac:dyDescent="0.35">
      <c r="B2775" s="54"/>
    </row>
    <row r="2776" spans="2:2" x14ac:dyDescent="0.35">
      <c r="B2776" s="54"/>
    </row>
    <row r="2777" spans="2:2" x14ac:dyDescent="0.35">
      <c r="B2777" s="54"/>
    </row>
    <row r="2778" spans="2:2" x14ac:dyDescent="0.35">
      <c r="B2778" s="54"/>
    </row>
    <row r="2779" spans="2:2" x14ac:dyDescent="0.35">
      <c r="B2779" s="54"/>
    </row>
    <row r="2780" spans="2:2" x14ac:dyDescent="0.35">
      <c r="B2780" s="54"/>
    </row>
    <row r="2781" spans="2:2" x14ac:dyDescent="0.35">
      <c r="B2781" s="54"/>
    </row>
    <row r="2782" spans="2:2" x14ac:dyDescent="0.35">
      <c r="B2782" s="54"/>
    </row>
    <row r="2783" spans="2:2" x14ac:dyDescent="0.35">
      <c r="B2783" s="54"/>
    </row>
    <row r="2784" spans="2:2" x14ac:dyDescent="0.35">
      <c r="B2784" s="54"/>
    </row>
    <row r="2785" spans="2:2" x14ac:dyDescent="0.35">
      <c r="B2785" s="54"/>
    </row>
    <row r="2786" spans="2:2" x14ac:dyDescent="0.35">
      <c r="B2786" s="54"/>
    </row>
    <row r="2787" spans="2:2" x14ac:dyDescent="0.35">
      <c r="B2787" s="54"/>
    </row>
    <row r="2788" spans="2:2" x14ac:dyDescent="0.35">
      <c r="B2788" s="54"/>
    </row>
    <row r="2789" spans="2:2" x14ac:dyDescent="0.35">
      <c r="B2789" s="54"/>
    </row>
    <row r="2790" spans="2:2" x14ac:dyDescent="0.35">
      <c r="B2790" s="54"/>
    </row>
    <row r="2791" spans="2:2" x14ac:dyDescent="0.35">
      <c r="B2791" s="54"/>
    </row>
    <row r="2792" spans="2:2" x14ac:dyDescent="0.35">
      <c r="B2792" s="54"/>
    </row>
    <row r="2793" spans="2:2" x14ac:dyDescent="0.35">
      <c r="B2793" s="54"/>
    </row>
    <row r="2794" spans="2:2" x14ac:dyDescent="0.35">
      <c r="B2794" s="54"/>
    </row>
    <row r="2795" spans="2:2" x14ac:dyDescent="0.35">
      <c r="B2795" s="54"/>
    </row>
    <row r="2796" spans="2:2" x14ac:dyDescent="0.35">
      <c r="B2796" s="54"/>
    </row>
    <row r="2797" spans="2:2" x14ac:dyDescent="0.35">
      <c r="B2797" s="54"/>
    </row>
    <row r="2798" spans="2:2" x14ac:dyDescent="0.35">
      <c r="B2798" s="54"/>
    </row>
    <row r="2799" spans="2:2" x14ac:dyDescent="0.35">
      <c r="B2799" s="54"/>
    </row>
    <row r="2800" spans="2:2" x14ac:dyDescent="0.35">
      <c r="B2800" s="54"/>
    </row>
    <row r="2801" spans="2:2" x14ac:dyDescent="0.35">
      <c r="B2801" s="54"/>
    </row>
    <row r="2802" spans="2:2" x14ac:dyDescent="0.35">
      <c r="B2802" s="54"/>
    </row>
    <row r="2803" spans="2:2" x14ac:dyDescent="0.35">
      <c r="B2803" s="54"/>
    </row>
    <row r="2804" spans="2:2" x14ac:dyDescent="0.35">
      <c r="B2804" s="54"/>
    </row>
    <row r="2805" spans="2:2" x14ac:dyDescent="0.35">
      <c r="B2805" s="54"/>
    </row>
    <row r="2806" spans="2:2" x14ac:dyDescent="0.35">
      <c r="B2806" s="54"/>
    </row>
    <row r="2807" spans="2:2" x14ac:dyDescent="0.35">
      <c r="B2807" s="54"/>
    </row>
    <row r="2808" spans="2:2" x14ac:dyDescent="0.35">
      <c r="B2808" s="54"/>
    </row>
    <row r="2809" spans="2:2" x14ac:dyDescent="0.35">
      <c r="B2809" s="54"/>
    </row>
    <row r="2810" spans="2:2" x14ac:dyDescent="0.35">
      <c r="B2810" s="54"/>
    </row>
    <row r="2811" spans="2:2" x14ac:dyDescent="0.35">
      <c r="B2811" s="54"/>
    </row>
    <row r="2812" spans="2:2" x14ac:dyDescent="0.35">
      <c r="B2812" s="54"/>
    </row>
    <row r="2813" spans="2:2" x14ac:dyDescent="0.35">
      <c r="B2813" s="54"/>
    </row>
    <row r="2814" spans="2:2" x14ac:dyDescent="0.35">
      <c r="B2814" s="54"/>
    </row>
    <row r="2815" spans="2:2" x14ac:dyDescent="0.35">
      <c r="B2815" s="54"/>
    </row>
    <row r="2816" spans="2:2" x14ac:dyDescent="0.35">
      <c r="B2816" s="54"/>
    </row>
    <row r="2817" spans="2:2" x14ac:dyDescent="0.35">
      <c r="B2817" s="54"/>
    </row>
    <row r="2818" spans="2:2" x14ac:dyDescent="0.35">
      <c r="B2818" s="54"/>
    </row>
    <row r="2819" spans="2:2" x14ac:dyDescent="0.35">
      <c r="B2819" s="54"/>
    </row>
    <row r="2820" spans="2:2" x14ac:dyDescent="0.35">
      <c r="B2820" s="54"/>
    </row>
    <row r="2821" spans="2:2" x14ac:dyDescent="0.35">
      <c r="B2821" s="54"/>
    </row>
    <row r="2822" spans="2:2" x14ac:dyDescent="0.35">
      <c r="B2822" s="54"/>
    </row>
    <row r="2823" spans="2:2" x14ac:dyDescent="0.35">
      <c r="B2823" s="54"/>
    </row>
    <row r="2824" spans="2:2" x14ac:dyDescent="0.35">
      <c r="B2824" s="54"/>
    </row>
    <row r="2825" spans="2:2" x14ac:dyDescent="0.35">
      <c r="B2825" s="54"/>
    </row>
    <row r="2826" spans="2:2" x14ac:dyDescent="0.35">
      <c r="B2826" s="54"/>
    </row>
    <row r="2827" spans="2:2" x14ac:dyDescent="0.35">
      <c r="B2827" s="54"/>
    </row>
    <row r="2828" spans="2:2" x14ac:dyDescent="0.35">
      <c r="B2828" s="54"/>
    </row>
    <row r="2829" spans="2:2" x14ac:dyDescent="0.35">
      <c r="B2829" s="54"/>
    </row>
    <row r="2830" spans="2:2" x14ac:dyDescent="0.35">
      <c r="B2830" s="54"/>
    </row>
    <row r="2831" spans="2:2" x14ac:dyDescent="0.35">
      <c r="B2831" s="54"/>
    </row>
    <row r="2832" spans="2:2" x14ac:dyDescent="0.35">
      <c r="B2832" s="54"/>
    </row>
    <row r="2833" spans="2:2" x14ac:dyDescent="0.35">
      <c r="B2833" s="54"/>
    </row>
    <row r="2834" spans="2:2" x14ac:dyDescent="0.35">
      <c r="B2834" s="54"/>
    </row>
    <row r="2835" spans="2:2" x14ac:dyDescent="0.35">
      <c r="B2835" s="54"/>
    </row>
    <row r="2836" spans="2:2" x14ac:dyDescent="0.35">
      <c r="B2836" s="54"/>
    </row>
    <row r="2837" spans="2:2" x14ac:dyDescent="0.35">
      <c r="B2837" s="54"/>
    </row>
    <row r="2838" spans="2:2" x14ac:dyDescent="0.35">
      <c r="B2838" s="54"/>
    </row>
    <row r="2839" spans="2:2" x14ac:dyDescent="0.35">
      <c r="B2839" s="54"/>
    </row>
    <row r="2840" spans="2:2" x14ac:dyDescent="0.35">
      <c r="B2840" s="54"/>
    </row>
    <row r="2841" spans="2:2" x14ac:dyDescent="0.35">
      <c r="B2841" s="54"/>
    </row>
    <row r="2842" spans="2:2" x14ac:dyDescent="0.35">
      <c r="B2842" s="54"/>
    </row>
    <row r="2843" spans="2:2" x14ac:dyDescent="0.35">
      <c r="B2843" s="54"/>
    </row>
    <row r="2844" spans="2:2" x14ac:dyDescent="0.35">
      <c r="B2844" s="54"/>
    </row>
    <row r="2845" spans="2:2" x14ac:dyDescent="0.35">
      <c r="B2845" s="54"/>
    </row>
    <row r="2846" spans="2:2" x14ac:dyDescent="0.35">
      <c r="B2846" s="54"/>
    </row>
    <row r="2847" spans="2:2" x14ac:dyDescent="0.35">
      <c r="B2847" s="54"/>
    </row>
    <row r="2848" spans="2:2" x14ac:dyDescent="0.35">
      <c r="B2848" s="54"/>
    </row>
    <row r="2849" spans="2:2" x14ac:dyDescent="0.35">
      <c r="B2849" s="54"/>
    </row>
    <row r="2850" spans="2:2" x14ac:dyDescent="0.35">
      <c r="B2850" s="54"/>
    </row>
    <row r="2851" spans="2:2" x14ac:dyDescent="0.35">
      <c r="B2851" s="54"/>
    </row>
    <row r="2852" spans="2:2" x14ac:dyDescent="0.35">
      <c r="B2852" s="54"/>
    </row>
    <row r="2853" spans="2:2" x14ac:dyDescent="0.35">
      <c r="B2853" s="54"/>
    </row>
    <row r="2854" spans="2:2" x14ac:dyDescent="0.35">
      <c r="B2854" s="54"/>
    </row>
    <row r="2855" spans="2:2" x14ac:dyDescent="0.35">
      <c r="B2855" s="54"/>
    </row>
    <row r="2856" spans="2:2" x14ac:dyDescent="0.35">
      <c r="B2856" s="54"/>
    </row>
    <row r="2857" spans="2:2" x14ac:dyDescent="0.35">
      <c r="B2857" s="54"/>
    </row>
    <row r="2858" spans="2:2" x14ac:dyDescent="0.35">
      <c r="B2858" s="54"/>
    </row>
    <row r="2859" spans="2:2" x14ac:dyDescent="0.35">
      <c r="B2859" s="54"/>
    </row>
    <row r="2860" spans="2:2" x14ac:dyDescent="0.35">
      <c r="B2860" s="54"/>
    </row>
    <row r="2861" spans="2:2" x14ac:dyDescent="0.35">
      <c r="B2861" s="54"/>
    </row>
    <row r="2862" spans="2:2" x14ac:dyDescent="0.35">
      <c r="B2862" s="54"/>
    </row>
    <row r="2863" spans="2:2" x14ac:dyDescent="0.35">
      <c r="B2863" s="54"/>
    </row>
    <row r="2864" spans="2:2" x14ac:dyDescent="0.35">
      <c r="B2864" s="54"/>
    </row>
    <row r="2865" spans="2:2" x14ac:dyDescent="0.35">
      <c r="B2865" s="54"/>
    </row>
    <row r="2866" spans="2:2" x14ac:dyDescent="0.35">
      <c r="B2866" s="54"/>
    </row>
    <row r="2867" spans="2:2" x14ac:dyDescent="0.35">
      <c r="B2867" s="54"/>
    </row>
    <row r="2868" spans="2:2" x14ac:dyDescent="0.35">
      <c r="B2868" s="54"/>
    </row>
    <row r="2869" spans="2:2" x14ac:dyDescent="0.35">
      <c r="B2869" s="54"/>
    </row>
    <row r="2870" spans="2:2" x14ac:dyDescent="0.35">
      <c r="B2870" s="54"/>
    </row>
    <row r="2871" spans="2:2" x14ac:dyDescent="0.35">
      <c r="B2871" s="54"/>
    </row>
    <row r="2872" spans="2:2" x14ac:dyDescent="0.35">
      <c r="B2872" s="54"/>
    </row>
    <row r="2873" spans="2:2" x14ac:dyDescent="0.35">
      <c r="B2873" s="54"/>
    </row>
    <row r="2874" spans="2:2" x14ac:dyDescent="0.35">
      <c r="B2874" s="54"/>
    </row>
    <row r="2875" spans="2:2" x14ac:dyDescent="0.35">
      <c r="B2875" s="54"/>
    </row>
    <row r="2876" spans="2:2" x14ac:dyDescent="0.35">
      <c r="B2876" s="54"/>
    </row>
    <row r="2877" spans="2:2" x14ac:dyDescent="0.35">
      <c r="B2877" s="54"/>
    </row>
    <row r="2878" spans="2:2" x14ac:dyDescent="0.35">
      <c r="B2878" s="54"/>
    </row>
    <row r="2879" spans="2:2" x14ac:dyDescent="0.35">
      <c r="B2879" s="54"/>
    </row>
    <row r="2880" spans="2:2" x14ac:dyDescent="0.35">
      <c r="B2880" s="54"/>
    </row>
    <row r="2881" spans="2:2" x14ac:dyDescent="0.35">
      <c r="B2881" s="54"/>
    </row>
    <row r="2882" spans="2:2" x14ac:dyDescent="0.35">
      <c r="B2882" s="54"/>
    </row>
    <row r="2883" spans="2:2" x14ac:dyDescent="0.35">
      <c r="B2883" s="54"/>
    </row>
    <row r="2884" spans="2:2" x14ac:dyDescent="0.35">
      <c r="B2884" s="54"/>
    </row>
    <row r="2885" spans="2:2" x14ac:dyDescent="0.35">
      <c r="B2885" s="54"/>
    </row>
    <row r="2886" spans="2:2" x14ac:dyDescent="0.35">
      <c r="B2886" s="54"/>
    </row>
    <row r="2887" spans="2:2" x14ac:dyDescent="0.35">
      <c r="B2887" s="54"/>
    </row>
    <row r="2888" spans="2:2" x14ac:dyDescent="0.35">
      <c r="B2888" s="54"/>
    </row>
    <row r="2889" spans="2:2" x14ac:dyDescent="0.35">
      <c r="B2889" s="54"/>
    </row>
    <row r="2890" spans="2:2" x14ac:dyDescent="0.35">
      <c r="B2890" s="54"/>
    </row>
    <row r="2891" spans="2:2" x14ac:dyDescent="0.35">
      <c r="B2891" s="54"/>
    </row>
    <row r="2892" spans="2:2" x14ac:dyDescent="0.35">
      <c r="B2892" s="54"/>
    </row>
    <row r="2893" spans="2:2" x14ac:dyDescent="0.35">
      <c r="B2893" s="54"/>
    </row>
    <row r="2894" spans="2:2" x14ac:dyDescent="0.35">
      <c r="B2894" s="54"/>
    </row>
    <row r="2895" spans="2:2" x14ac:dyDescent="0.35">
      <c r="B2895" s="54"/>
    </row>
    <row r="2896" spans="2:2" x14ac:dyDescent="0.35">
      <c r="B2896" s="54"/>
    </row>
    <row r="2897" spans="2:2" x14ac:dyDescent="0.35">
      <c r="B2897" s="54"/>
    </row>
    <row r="2898" spans="2:2" x14ac:dyDescent="0.35">
      <c r="B2898" s="54"/>
    </row>
    <row r="2899" spans="2:2" x14ac:dyDescent="0.35">
      <c r="B2899" s="54"/>
    </row>
    <row r="2900" spans="2:2" x14ac:dyDescent="0.35">
      <c r="B2900" s="54"/>
    </row>
    <row r="2901" spans="2:2" x14ac:dyDescent="0.35">
      <c r="B2901" s="54"/>
    </row>
    <row r="2902" spans="2:2" x14ac:dyDescent="0.35">
      <c r="B2902" s="54"/>
    </row>
    <row r="2903" spans="2:2" x14ac:dyDescent="0.35">
      <c r="B2903" s="54"/>
    </row>
    <row r="2904" spans="2:2" x14ac:dyDescent="0.35">
      <c r="B2904" s="54"/>
    </row>
    <row r="2905" spans="2:2" x14ac:dyDescent="0.35">
      <c r="B2905" s="54"/>
    </row>
    <row r="2906" spans="2:2" x14ac:dyDescent="0.35">
      <c r="B2906" s="54"/>
    </row>
    <row r="2907" spans="2:2" x14ac:dyDescent="0.35">
      <c r="B2907" s="54"/>
    </row>
    <row r="2908" spans="2:2" x14ac:dyDescent="0.35">
      <c r="B2908" s="54"/>
    </row>
    <row r="2909" spans="2:2" x14ac:dyDescent="0.35">
      <c r="B2909" s="54"/>
    </row>
    <row r="2910" spans="2:2" x14ac:dyDescent="0.35">
      <c r="B2910" s="54"/>
    </row>
    <row r="2911" spans="2:2" x14ac:dyDescent="0.35">
      <c r="B2911" s="54"/>
    </row>
    <row r="2912" spans="2:2" x14ac:dyDescent="0.35">
      <c r="B2912" s="54"/>
    </row>
    <row r="2913" spans="2:2" x14ac:dyDescent="0.35">
      <c r="B2913" s="54"/>
    </row>
    <row r="2914" spans="2:2" x14ac:dyDescent="0.35">
      <c r="B2914" s="54"/>
    </row>
    <row r="2915" spans="2:2" x14ac:dyDescent="0.35">
      <c r="B2915" s="54"/>
    </row>
    <row r="2916" spans="2:2" x14ac:dyDescent="0.35">
      <c r="B2916" s="54"/>
    </row>
    <row r="2917" spans="2:2" x14ac:dyDescent="0.35">
      <c r="B2917" s="54"/>
    </row>
    <row r="2918" spans="2:2" x14ac:dyDescent="0.35">
      <c r="B2918" s="54"/>
    </row>
    <row r="2919" spans="2:2" x14ac:dyDescent="0.35">
      <c r="B2919" s="54"/>
    </row>
    <row r="2920" spans="2:2" x14ac:dyDescent="0.35">
      <c r="B2920" s="54"/>
    </row>
    <row r="2921" spans="2:2" x14ac:dyDescent="0.35">
      <c r="B2921" s="54"/>
    </row>
    <row r="2922" spans="2:2" x14ac:dyDescent="0.35">
      <c r="B2922" s="54"/>
    </row>
    <row r="2923" spans="2:2" x14ac:dyDescent="0.35">
      <c r="B2923" s="54"/>
    </row>
    <row r="2924" spans="2:2" x14ac:dyDescent="0.35">
      <c r="B2924" s="54"/>
    </row>
    <row r="2925" spans="2:2" x14ac:dyDescent="0.35">
      <c r="B2925" s="54"/>
    </row>
    <row r="2926" spans="2:2" x14ac:dyDescent="0.35">
      <c r="B2926" s="54"/>
    </row>
    <row r="2927" spans="2:2" x14ac:dyDescent="0.35">
      <c r="B2927" s="54"/>
    </row>
    <row r="2928" spans="2:2" x14ac:dyDescent="0.35">
      <c r="B2928" s="54"/>
    </row>
    <row r="2929" spans="2:2" x14ac:dyDescent="0.35">
      <c r="B2929" s="54"/>
    </row>
    <row r="2930" spans="2:2" x14ac:dyDescent="0.35">
      <c r="B2930" s="54"/>
    </row>
    <row r="2931" spans="2:2" x14ac:dyDescent="0.35">
      <c r="B2931" s="54"/>
    </row>
    <row r="2932" spans="2:2" x14ac:dyDescent="0.35">
      <c r="B2932" s="54"/>
    </row>
    <row r="2933" spans="2:2" x14ac:dyDescent="0.35">
      <c r="B2933" s="54"/>
    </row>
    <row r="2934" spans="2:2" x14ac:dyDescent="0.35">
      <c r="B2934" s="54"/>
    </row>
    <row r="2935" spans="2:2" x14ac:dyDescent="0.35">
      <c r="B2935" s="54"/>
    </row>
    <row r="2936" spans="2:2" x14ac:dyDescent="0.35">
      <c r="B2936" s="54"/>
    </row>
    <row r="2937" spans="2:2" x14ac:dyDescent="0.35">
      <c r="B2937" s="54"/>
    </row>
    <row r="2938" spans="2:2" x14ac:dyDescent="0.35">
      <c r="B2938" s="54"/>
    </row>
    <row r="2939" spans="2:2" x14ac:dyDescent="0.35">
      <c r="B2939" s="54"/>
    </row>
    <row r="2940" spans="2:2" x14ac:dyDescent="0.35">
      <c r="B2940" s="54"/>
    </row>
    <row r="2941" spans="2:2" x14ac:dyDescent="0.35">
      <c r="B2941" s="54"/>
    </row>
    <row r="2942" spans="2:2" x14ac:dyDescent="0.35">
      <c r="B2942" s="54"/>
    </row>
    <row r="2943" spans="2:2" x14ac:dyDescent="0.35">
      <c r="B2943" s="54"/>
    </row>
    <row r="2944" spans="2:2" x14ac:dyDescent="0.35">
      <c r="B2944" s="54"/>
    </row>
    <row r="2945" spans="2:2" x14ac:dyDescent="0.35">
      <c r="B2945" s="54"/>
    </row>
    <row r="2946" spans="2:2" x14ac:dyDescent="0.35">
      <c r="B2946" s="54"/>
    </row>
    <row r="2947" spans="2:2" x14ac:dyDescent="0.35">
      <c r="B2947" s="54"/>
    </row>
    <row r="2948" spans="2:2" x14ac:dyDescent="0.35">
      <c r="B2948" s="54"/>
    </row>
    <row r="2949" spans="2:2" x14ac:dyDescent="0.35">
      <c r="B2949" s="54"/>
    </row>
    <row r="2950" spans="2:2" x14ac:dyDescent="0.35">
      <c r="B2950" s="54"/>
    </row>
    <row r="2951" spans="2:2" x14ac:dyDescent="0.35">
      <c r="B2951" s="54"/>
    </row>
    <row r="2952" spans="2:2" x14ac:dyDescent="0.35">
      <c r="B2952" s="54"/>
    </row>
    <row r="2953" spans="2:2" x14ac:dyDescent="0.35">
      <c r="B2953" s="54"/>
    </row>
    <row r="2954" spans="2:2" x14ac:dyDescent="0.35">
      <c r="B2954" s="54"/>
    </row>
    <row r="2955" spans="2:2" x14ac:dyDescent="0.35">
      <c r="B2955" s="54"/>
    </row>
    <row r="2956" spans="2:2" x14ac:dyDescent="0.35">
      <c r="B2956" s="54"/>
    </row>
    <row r="2957" spans="2:2" x14ac:dyDescent="0.35">
      <c r="B2957" s="54"/>
    </row>
    <row r="2958" spans="2:2" x14ac:dyDescent="0.35">
      <c r="B2958" s="54"/>
    </row>
    <row r="2959" spans="2:2" x14ac:dyDescent="0.35">
      <c r="B2959" s="54"/>
    </row>
    <row r="2960" spans="2:2" x14ac:dyDescent="0.35">
      <c r="B2960" s="54"/>
    </row>
    <row r="2961" spans="2:2" x14ac:dyDescent="0.35">
      <c r="B2961" s="54"/>
    </row>
    <row r="2962" spans="2:2" x14ac:dyDescent="0.35">
      <c r="B2962" s="54"/>
    </row>
    <row r="2963" spans="2:2" x14ac:dyDescent="0.35">
      <c r="B2963" s="54"/>
    </row>
    <row r="2964" spans="2:2" x14ac:dyDescent="0.35">
      <c r="B2964" s="54"/>
    </row>
    <row r="2965" spans="2:2" x14ac:dyDescent="0.35">
      <c r="B2965" s="54"/>
    </row>
    <row r="2966" spans="2:2" x14ac:dyDescent="0.35">
      <c r="B2966" s="54"/>
    </row>
    <row r="2967" spans="2:2" x14ac:dyDescent="0.35">
      <c r="B2967" s="54"/>
    </row>
    <row r="2968" spans="2:2" x14ac:dyDescent="0.35">
      <c r="B2968" s="54"/>
    </row>
    <row r="2969" spans="2:2" x14ac:dyDescent="0.35">
      <c r="B2969" s="54"/>
    </row>
    <row r="2970" spans="2:2" x14ac:dyDescent="0.35">
      <c r="B2970" s="54"/>
    </row>
    <row r="2971" spans="2:2" x14ac:dyDescent="0.35">
      <c r="B2971" s="54"/>
    </row>
    <row r="2972" spans="2:2" x14ac:dyDescent="0.35">
      <c r="B2972" s="54"/>
    </row>
    <row r="2973" spans="2:2" x14ac:dyDescent="0.35">
      <c r="B2973" s="54"/>
    </row>
    <row r="2974" spans="2:2" x14ac:dyDescent="0.35">
      <c r="B2974" s="54"/>
    </row>
    <row r="2975" spans="2:2" x14ac:dyDescent="0.35">
      <c r="B2975" s="54"/>
    </row>
    <row r="2976" spans="2:2" x14ac:dyDescent="0.35">
      <c r="B2976" s="54"/>
    </row>
    <row r="2977" spans="2:2" x14ac:dyDescent="0.35">
      <c r="B2977" s="54"/>
    </row>
    <row r="2978" spans="2:2" x14ac:dyDescent="0.35">
      <c r="B2978" s="54"/>
    </row>
    <row r="2979" spans="2:2" x14ac:dyDescent="0.35">
      <c r="B2979" s="54"/>
    </row>
    <row r="2980" spans="2:2" x14ac:dyDescent="0.35">
      <c r="B2980" s="54"/>
    </row>
    <row r="2981" spans="2:2" x14ac:dyDescent="0.35">
      <c r="B2981" s="54"/>
    </row>
    <row r="2982" spans="2:2" x14ac:dyDescent="0.35">
      <c r="B2982" s="54"/>
    </row>
    <row r="2983" spans="2:2" x14ac:dyDescent="0.35">
      <c r="B2983" s="54"/>
    </row>
    <row r="2984" spans="2:2" x14ac:dyDescent="0.35">
      <c r="B2984" s="54"/>
    </row>
    <row r="2985" spans="2:2" x14ac:dyDescent="0.35">
      <c r="B2985" s="54"/>
    </row>
    <row r="2986" spans="2:2" x14ac:dyDescent="0.35">
      <c r="B2986" s="54"/>
    </row>
    <row r="2987" spans="2:2" x14ac:dyDescent="0.35">
      <c r="B2987" s="54"/>
    </row>
    <row r="2988" spans="2:2" x14ac:dyDescent="0.35">
      <c r="B2988" s="54"/>
    </row>
    <row r="2989" spans="2:2" x14ac:dyDescent="0.35">
      <c r="B2989" s="54"/>
    </row>
    <row r="2990" spans="2:2" x14ac:dyDescent="0.35">
      <c r="B2990" s="54"/>
    </row>
    <row r="2991" spans="2:2" x14ac:dyDescent="0.35">
      <c r="B2991" s="54"/>
    </row>
    <row r="2992" spans="2:2" x14ac:dyDescent="0.35">
      <c r="B2992" s="54"/>
    </row>
    <row r="2993" spans="2:2" x14ac:dyDescent="0.35">
      <c r="B2993" s="54"/>
    </row>
    <row r="2994" spans="2:2" x14ac:dyDescent="0.35">
      <c r="B2994" s="54"/>
    </row>
    <row r="2995" spans="2:2" x14ac:dyDescent="0.35">
      <c r="B2995" s="54"/>
    </row>
    <row r="2996" spans="2:2" x14ac:dyDescent="0.35">
      <c r="B2996" s="54"/>
    </row>
    <row r="2997" spans="2:2" x14ac:dyDescent="0.35">
      <c r="B2997" s="54"/>
    </row>
    <row r="2998" spans="2:2" x14ac:dyDescent="0.35">
      <c r="B2998" s="54"/>
    </row>
    <row r="2999" spans="2:2" x14ac:dyDescent="0.35">
      <c r="B2999" s="54"/>
    </row>
    <row r="3000" spans="2:2" x14ac:dyDescent="0.35">
      <c r="B3000" s="54"/>
    </row>
    <row r="3001" spans="2:2" x14ac:dyDescent="0.35">
      <c r="B3001" s="54"/>
    </row>
    <row r="3002" spans="2:2" x14ac:dyDescent="0.35">
      <c r="B3002" s="54"/>
    </row>
    <row r="3003" spans="2:2" x14ac:dyDescent="0.35">
      <c r="B3003" s="54"/>
    </row>
    <row r="3004" spans="2:2" x14ac:dyDescent="0.35">
      <c r="B3004" s="54"/>
    </row>
    <row r="3005" spans="2:2" x14ac:dyDescent="0.35">
      <c r="B3005" s="54"/>
    </row>
    <row r="3006" spans="2:2" x14ac:dyDescent="0.35">
      <c r="B3006" s="54"/>
    </row>
    <row r="3007" spans="2:2" x14ac:dyDescent="0.35">
      <c r="B3007" s="54"/>
    </row>
    <row r="3008" spans="2:2" x14ac:dyDescent="0.35">
      <c r="B3008" s="54"/>
    </row>
    <row r="3009" spans="2:2" x14ac:dyDescent="0.35">
      <c r="B3009" s="54"/>
    </row>
    <row r="3010" spans="2:2" x14ac:dyDescent="0.35">
      <c r="B3010" s="54"/>
    </row>
    <row r="3011" spans="2:2" x14ac:dyDescent="0.35">
      <c r="B3011" s="54"/>
    </row>
    <row r="3012" spans="2:2" x14ac:dyDescent="0.35">
      <c r="B3012" s="54"/>
    </row>
    <row r="3013" spans="2:2" x14ac:dyDescent="0.35">
      <c r="B3013" s="54"/>
    </row>
    <row r="3014" spans="2:2" x14ac:dyDescent="0.35">
      <c r="B3014" s="54"/>
    </row>
    <row r="3015" spans="2:2" x14ac:dyDescent="0.35">
      <c r="B3015" s="54"/>
    </row>
    <row r="3016" spans="2:2" x14ac:dyDescent="0.35">
      <c r="B3016" s="54"/>
    </row>
    <row r="3017" spans="2:2" x14ac:dyDescent="0.35">
      <c r="B3017" s="54"/>
    </row>
    <row r="3018" spans="2:2" x14ac:dyDescent="0.35">
      <c r="B3018" s="54"/>
    </row>
    <row r="3019" spans="2:2" x14ac:dyDescent="0.35">
      <c r="B3019" s="54"/>
    </row>
    <row r="3020" spans="2:2" x14ac:dyDescent="0.35">
      <c r="B3020" s="54"/>
    </row>
    <row r="3021" spans="2:2" x14ac:dyDescent="0.35">
      <c r="B3021" s="54"/>
    </row>
    <row r="3022" spans="2:2" x14ac:dyDescent="0.35">
      <c r="B3022" s="54"/>
    </row>
    <row r="3023" spans="2:2" x14ac:dyDescent="0.35">
      <c r="B3023" s="54"/>
    </row>
    <row r="3024" spans="2:2" x14ac:dyDescent="0.35">
      <c r="B3024" s="54"/>
    </row>
    <row r="3025" spans="2:2" x14ac:dyDescent="0.35">
      <c r="B3025" s="54"/>
    </row>
    <row r="3026" spans="2:2" x14ac:dyDescent="0.35">
      <c r="B3026" s="54"/>
    </row>
    <row r="3027" spans="2:2" x14ac:dyDescent="0.35">
      <c r="B3027" s="54"/>
    </row>
    <row r="3028" spans="2:2" x14ac:dyDescent="0.35">
      <c r="B3028" s="54"/>
    </row>
    <row r="3029" spans="2:2" x14ac:dyDescent="0.35">
      <c r="B3029" s="54"/>
    </row>
    <row r="3030" spans="2:2" x14ac:dyDescent="0.35">
      <c r="B3030" s="54"/>
    </row>
    <row r="3031" spans="2:2" x14ac:dyDescent="0.35">
      <c r="B3031" s="54"/>
    </row>
    <row r="3032" spans="2:2" x14ac:dyDescent="0.35">
      <c r="B3032" s="54"/>
    </row>
    <row r="3033" spans="2:2" x14ac:dyDescent="0.35">
      <c r="B3033" s="54"/>
    </row>
    <row r="3034" spans="2:2" x14ac:dyDescent="0.35">
      <c r="B3034" s="54"/>
    </row>
    <row r="3035" spans="2:2" x14ac:dyDescent="0.35">
      <c r="B3035" s="54"/>
    </row>
    <row r="3036" spans="2:2" x14ac:dyDescent="0.35">
      <c r="B3036" s="54"/>
    </row>
    <row r="3037" spans="2:2" x14ac:dyDescent="0.35">
      <c r="B3037" s="54"/>
    </row>
    <row r="3038" spans="2:2" x14ac:dyDescent="0.35">
      <c r="B3038" s="54"/>
    </row>
    <row r="3039" spans="2:2" x14ac:dyDescent="0.35">
      <c r="B3039" s="54"/>
    </row>
    <row r="3040" spans="2:2" x14ac:dyDescent="0.35">
      <c r="B3040" s="54"/>
    </row>
    <row r="3041" spans="2:2" x14ac:dyDescent="0.35">
      <c r="B3041" s="54"/>
    </row>
    <row r="3042" spans="2:2" x14ac:dyDescent="0.35">
      <c r="B3042" s="54"/>
    </row>
    <row r="3043" spans="2:2" x14ac:dyDescent="0.35">
      <c r="B3043" s="54"/>
    </row>
    <row r="3044" spans="2:2" x14ac:dyDescent="0.35">
      <c r="B3044" s="54"/>
    </row>
    <row r="3045" spans="2:2" x14ac:dyDescent="0.35">
      <c r="B3045" s="54"/>
    </row>
    <row r="3046" spans="2:2" x14ac:dyDescent="0.35">
      <c r="B3046" s="54"/>
    </row>
    <row r="3047" spans="2:2" x14ac:dyDescent="0.35">
      <c r="B3047" s="54"/>
    </row>
    <row r="3048" spans="2:2" x14ac:dyDescent="0.35">
      <c r="B3048" s="54"/>
    </row>
    <row r="3049" spans="2:2" x14ac:dyDescent="0.35">
      <c r="B3049" s="54"/>
    </row>
    <row r="3050" spans="2:2" x14ac:dyDescent="0.35">
      <c r="B3050" s="54"/>
    </row>
    <row r="3051" spans="2:2" x14ac:dyDescent="0.35">
      <c r="B3051" s="54"/>
    </row>
    <row r="3052" spans="2:2" x14ac:dyDescent="0.35">
      <c r="B3052" s="54"/>
    </row>
    <row r="3053" spans="2:2" x14ac:dyDescent="0.35">
      <c r="B3053" s="54"/>
    </row>
    <row r="3054" spans="2:2" x14ac:dyDescent="0.35">
      <c r="B3054" s="54"/>
    </row>
    <row r="3055" spans="2:2" x14ac:dyDescent="0.35">
      <c r="B3055" s="54"/>
    </row>
    <row r="3056" spans="2:2" x14ac:dyDescent="0.35">
      <c r="B3056" s="54"/>
    </row>
    <row r="3057" spans="2:2" x14ac:dyDescent="0.35">
      <c r="B3057" s="54"/>
    </row>
    <row r="3058" spans="2:2" x14ac:dyDescent="0.35">
      <c r="B3058" s="54"/>
    </row>
    <row r="3059" spans="2:2" x14ac:dyDescent="0.35">
      <c r="B3059" s="54"/>
    </row>
    <row r="3060" spans="2:2" x14ac:dyDescent="0.35">
      <c r="B3060" s="54"/>
    </row>
    <row r="3061" spans="2:2" x14ac:dyDescent="0.35">
      <c r="B3061" s="54"/>
    </row>
    <row r="3062" spans="2:2" x14ac:dyDescent="0.35">
      <c r="B3062" s="54"/>
    </row>
    <row r="3063" spans="2:2" x14ac:dyDescent="0.35">
      <c r="B3063" s="54"/>
    </row>
    <row r="3064" spans="2:2" x14ac:dyDescent="0.35">
      <c r="B3064" s="54"/>
    </row>
    <row r="3065" spans="2:2" x14ac:dyDescent="0.35">
      <c r="B3065" s="54"/>
    </row>
    <row r="3066" spans="2:2" x14ac:dyDescent="0.35">
      <c r="B3066" s="54"/>
    </row>
    <row r="3067" spans="2:2" x14ac:dyDescent="0.35">
      <c r="B3067" s="54"/>
    </row>
    <row r="3068" spans="2:2" x14ac:dyDescent="0.35">
      <c r="B3068" s="54"/>
    </row>
    <row r="3069" spans="2:2" x14ac:dyDescent="0.35">
      <c r="B3069" s="54"/>
    </row>
    <row r="3070" spans="2:2" x14ac:dyDescent="0.35">
      <c r="B3070" s="54"/>
    </row>
    <row r="3071" spans="2:2" x14ac:dyDescent="0.35">
      <c r="B3071" s="54"/>
    </row>
    <row r="3072" spans="2:2" x14ac:dyDescent="0.35">
      <c r="B3072" s="54"/>
    </row>
    <row r="3073" spans="2:2" x14ac:dyDescent="0.35">
      <c r="B3073" s="54"/>
    </row>
    <row r="3074" spans="2:2" x14ac:dyDescent="0.35">
      <c r="B3074" s="54"/>
    </row>
    <row r="3075" spans="2:2" x14ac:dyDescent="0.35">
      <c r="B3075" s="54"/>
    </row>
    <row r="3076" spans="2:2" x14ac:dyDescent="0.35">
      <c r="B3076" s="54"/>
    </row>
    <row r="3077" spans="2:2" x14ac:dyDescent="0.35">
      <c r="B3077" s="54"/>
    </row>
    <row r="3078" spans="2:2" x14ac:dyDescent="0.35">
      <c r="B3078" s="54"/>
    </row>
    <row r="3079" spans="2:2" x14ac:dyDescent="0.35">
      <c r="B3079" s="54"/>
    </row>
    <row r="3080" spans="2:2" x14ac:dyDescent="0.35">
      <c r="B3080" s="54"/>
    </row>
    <row r="3081" spans="2:2" x14ac:dyDescent="0.35">
      <c r="B3081" s="54"/>
    </row>
    <row r="3082" spans="2:2" x14ac:dyDescent="0.35">
      <c r="B3082" s="54"/>
    </row>
    <row r="3083" spans="2:2" x14ac:dyDescent="0.35">
      <c r="B3083" s="54"/>
    </row>
    <row r="3084" spans="2:2" x14ac:dyDescent="0.35">
      <c r="B3084" s="54"/>
    </row>
    <row r="3085" spans="2:2" x14ac:dyDescent="0.35">
      <c r="B3085" s="54"/>
    </row>
    <row r="3086" spans="2:2" x14ac:dyDescent="0.35">
      <c r="B3086" s="54"/>
    </row>
    <row r="3087" spans="2:2" x14ac:dyDescent="0.35">
      <c r="B3087" s="54"/>
    </row>
    <row r="3088" spans="2:2" x14ac:dyDescent="0.35">
      <c r="B3088" s="54"/>
    </row>
    <row r="3089" spans="2:2" x14ac:dyDescent="0.35">
      <c r="B3089" s="54"/>
    </row>
    <row r="3090" spans="2:2" x14ac:dyDescent="0.35">
      <c r="B3090" s="54"/>
    </row>
    <row r="3091" spans="2:2" x14ac:dyDescent="0.35">
      <c r="B3091" s="54"/>
    </row>
    <row r="3092" spans="2:2" x14ac:dyDescent="0.35">
      <c r="B3092" s="54"/>
    </row>
    <row r="3093" spans="2:2" x14ac:dyDescent="0.35">
      <c r="B3093" s="54"/>
    </row>
    <row r="3094" spans="2:2" x14ac:dyDescent="0.35">
      <c r="B3094" s="54"/>
    </row>
    <row r="3095" spans="2:2" x14ac:dyDescent="0.35">
      <c r="B3095" s="54"/>
    </row>
    <row r="3096" spans="2:2" x14ac:dyDescent="0.35">
      <c r="B3096" s="54"/>
    </row>
    <row r="3097" spans="2:2" x14ac:dyDescent="0.35">
      <c r="B3097" s="54"/>
    </row>
    <row r="3098" spans="2:2" x14ac:dyDescent="0.35">
      <c r="B3098" s="54"/>
    </row>
    <row r="3099" spans="2:2" x14ac:dyDescent="0.35">
      <c r="B3099" s="54"/>
    </row>
    <row r="3100" spans="2:2" x14ac:dyDescent="0.35">
      <c r="B3100" s="54"/>
    </row>
    <row r="3101" spans="2:2" x14ac:dyDescent="0.35">
      <c r="B3101" s="54"/>
    </row>
    <row r="3102" spans="2:2" x14ac:dyDescent="0.35">
      <c r="B3102" s="54"/>
    </row>
    <row r="3103" spans="2:2" x14ac:dyDescent="0.35">
      <c r="B3103" s="54"/>
    </row>
    <row r="3104" spans="2:2" x14ac:dyDescent="0.35">
      <c r="B3104" s="54"/>
    </row>
    <row r="3105" spans="2:2" x14ac:dyDescent="0.35">
      <c r="B3105" s="54"/>
    </row>
    <row r="3106" spans="2:2" x14ac:dyDescent="0.35">
      <c r="B3106" s="54"/>
    </row>
    <row r="3107" spans="2:2" x14ac:dyDescent="0.35">
      <c r="B3107" s="54"/>
    </row>
    <row r="3108" spans="2:2" x14ac:dyDescent="0.35">
      <c r="B3108" s="54"/>
    </row>
    <row r="3109" spans="2:2" x14ac:dyDescent="0.35">
      <c r="B3109" s="54"/>
    </row>
    <row r="3110" spans="2:2" x14ac:dyDescent="0.35">
      <c r="B3110" s="54"/>
    </row>
    <row r="3111" spans="2:2" x14ac:dyDescent="0.35">
      <c r="B3111" s="54"/>
    </row>
    <row r="3112" spans="2:2" x14ac:dyDescent="0.35">
      <c r="B3112" s="54"/>
    </row>
    <row r="3113" spans="2:2" x14ac:dyDescent="0.35">
      <c r="B3113" s="54"/>
    </row>
    <row r="3114" spans="2:2" x14ac:dyDescent="0.35">
      <c r="B3114" s="54"/>
    </row>
    <row r="3115" spans="2:2" x14ac:dyDescent="0.35">
      <c r="B3115" s="54"/>
    </row>
    <row r="3116" spans="2:2" x14ac:dyDescent="0.35">
      <c r="B3116" s="54"/>
    </row>
    <row r="3117" spans="2:2" x14ac:dyDescent="0.35">
      <c r="B3117" s="54"/>
    </row>
    <row r="3118" spans="2:2" x14ac:dyDescent="0.35">
      <c r="B3118" s="54"/>
    </row>
    <row r="3119" spans="2:2" x14ac:dyDescent="0.35">
      <c r="B3119" s="54"/>
    </row>
    <row r="3120" spans="2:2" x14ac:dyDescent="0.35">
      <c r="B3120" s="54"/>
    </row>
    <row r="3121" spans="2:2" x14ac:dyDescent="0.35">
      <c r="B3121" s="54"/>
    </row>
    <row r="3122" spans="2:2" x14ac:dyDescent="0.35">
      <c r="B3122" s="54"/>
    </row>
    <row r="3123" spans="2:2" x14ac:dyDescent="0.35">
      <c r="B3123" s="54"/>
    </row>
    <row r="3124" spans="2:2" x14ac:dyDescent="0.35">
      <c r="B3124" s="54"/>
    </row>
    <row r="3125" spans="2:2" x14ac:dyDescent="0.35">
      <c r="B3125" s="54"/>
    </row>
    <row r="3126" spans="2:2" x14ac:dyDescent="0.35">
      <c r="B3126" s="54"/>
    </row>
    <row r="3127" spans="2:2" x14ac:dyDescent="0.35">
      <c r="B3127" s="54"/>
    </row>
    <row r="3128" spans="2:2" x14ac:dyDescent="0.35">
      <c r="B3128" s="54"/>
    </row>
    <row r="3129" spans="2:2" x14ac:dyDescent="0.35">
      <c r="B3129" s="54"/>
    </row>
    <row r="3130" spans="2:2" x14ac:dyDescent="0.35">
      <c r="B3130" s="54"/>
    </row>
    <row r="3131" spans="2:2" x14ac:dyDescent="0.35">
      <c r="B3131" s="54"/>
    </row>
    <row r="3132" spans="2:2" x14ac:dyDescent="0.35">
      <c r="B3132" s="54"/>
    </row>
    <row r="3133" spans="2:2" x14ac:dyDescent="0.35">
      <c r="B3133" s="54"/>
    </row>
    <row r="3134" spans="2:2" x14ac:dyDescent="0.35">
      <c r="B3134" s="54"/>
    </row>
    <row r="3135" spans="2:2" x14ac:dyDescent="0.35">
      <c r="B3135" s="54"/>
    </row>
    <row r="3136" spans="2:2" x14ac:dyDescent="0.35">
      <c r="B3136" s="54"/>
    </row>
    <row r="3137" spans="2:2" x14ac:dyDescent="0.35">
      <c r="B3137" s="54"/>
    </row>
    <row r="3138" spans="2:2" x14ac:dyDescent="0.35">
      <c r="B3138" s="54"/>
    </row>
    <row r="3139" spans="2:2" x14ac:dyDescent="0.35">
      <c r="B3139" s="54"/>
    </row>
    <row r="3140" spans="2:2" x14ac:dyDescent="0.35">
      <c r="B3140" s="54"/>
    </row>
    <row r="3141" spans="2:2" x14ac:dyDescent="0.35">
      <c r="B3141" s="54"/>
    </row>
    <row r="3142" spans="2:2" x14ac:dyDescent="0.35">
      <c r="B3142" s="54"/>
    </row>
    <row r="3143" spans="2:2" x14ac:dyDescent="0.35">
      <c r="B3143" s="54"/>
    </row>
    <row r="3144" spans="2:2" x14ac:dyDescent="0.35">
      <c r="B3144" s="54"/>
    </row>
    <row r="3145" spans="2:2" x14ac:dyDescent="0.35">
      <c r="B3145" s="54"/>
    </row>
    <row r="3146" spans="2:2" x14ac:dyDescent="0.35">
      <c r="B3146" s="54"/>
    </row>
    <row r="3147" spans="2:2" x14ac:dyDescent="0.35">
      <c r="B3147" s="54"/>
    </row>
    <row r="3148" spans="2:2" x14ac:dyDescent="0.35">
      <c r="B3148" s="54"/>
    </row>
    <row r="3149" spans="2:2" x14ac:dyDescent="0.35">
      <c r="B3149" s="54"/>
    </row>
    <row r="3150" spans="2:2" x14ac:dyDescent="0.35">
      <c r="B3150" s="54"/>
    </row>
    <row r="3151" spans="2:2" x14ac:dyDescent="0.35">
      <c r="B3151" s="54"/>
    </row>
    <row r="3152" spans="2:2" x14ac:dyDescent="0.35">
      <c r="B3152" s="54"/>
    </row>
    <row r="3153" spans="2:2" x14ac:dyDescent="0.35">
      <c r="B3153" s="54"/>
    </row>
    <row r="3154" spans="2:2" x14ac:dyDescent="0.35">
      <c r="B3154" s="54"/>
    </row>
    <row r="3155" spans="2:2" x14ac:dyDescent="0.35">
      <c r="B3155" s="54"/>
    </row>
    <row r="3156" spans="2:2" x14ac:dyDescent="0.35">
      <c r="B3156" s="54"/>
    </row>
    <row r="3157" spans="2:2" x14ac:dyDescent="0.35">
      <c r="B3157" s="54"/>
    </row>
    <row r="3158" spans="2:2" x14ac:dyDescent="0.35">
      <c r="B3158" s="54"/>
    </row>
    <row r="3159" spans="2:2" x14ac:dyDescent="0.35">
      <c r="B3159" s="54"/>
    </row>
    <row r="3160" spans="2:2" x14ac:dyDescent="0.35">
      <c r="B3160" s="54"/>
    </row>
    <row r="3161" spans="2:2" x14ac:dyDescent="0.35">
      <c r="B3161" s="54"/>
    </row>
    <row r="3162" spans="2:2" x14ac:dyDescent="0.35">
      <c r="B3162" s="54"/>
    </row>
    <row r="3163" spans="2:2" x14ac:dyDescent="0.35">
      <c r="B3163" s="54"/>
    </row>
    <row r="3164" spans="2:2" x14ac:dyDescent="0.35">
      <c r="B3164" s="54"/>
    </row>
    <row r="3165" spans="2:2" x14ac:dyDescent="0.35">
      <c r="B3165" s="54"/>
    </row>
    <row r="3166" spans="2:2" x14ac:dyDescent="0.35">
      <c r="B3166" s="54"/>
    </row>
    <row r="3167" spans="2:2" x14ac:dyDescent="0.35">
      <c r="B3167" s="54"/>
    </row>
    <row r="3168" spans="2:2" x14ac:dyDescent="0.35">
      <c r="B3168" s="54"/>
    </row>
    <row r="3169" spans="2:2" x14ac:dyDescent="0.35">
      <c r="B3169" s="54"/>
    </row>
    <row r="3170" spans="2:2" x14ac:dyDescent="0.35">
      <c r="B3170" s="54"/>
    </row>
    <row r="3171" spans="2:2" x14ac:dyDescent="0.35">
      <c r="B3171" s="54"/>
    </row>
    <row r="3172" spans="2:2" x14ac:dyDescent="0.35">
      <c r="B3172" s="54"/>
    </row>
    <row r="3173" spans="2:2" x14ac:dyDescent="0.35">
      <c r="B3173" s="54"/>
    </row>
    <row r="3174" spans="2:2" x14ac:dyDescent="0.35">
      <c r="B3174" s="54"/>
    </row>
    <row r="3175" spans="2:2" x14ac:dyDescent="0.35">
      <c r="B3175" s="54"/>
    </row>
    <row r="3176" spans="2:2" x14ac:dyDescent="0.35">
      <c r="B3176" s="54"/>
    </row>
    <row r="3177" spans="2:2" x14ac:dyDescent="0.35">
      <c r="B3177" s="54"/>
    </row>
    <row r="3178" spans="2:2" x14ac:dyDescent="0.35">
      <c r="B3178" s="54"/>
    </row>
    <row r="3179" spans="2:2" x14ac:dyDescent="0.35">
      <c r="B3179" s="54"/>
    </row>
    <row r="3180" spans="2:2" x14ac:dyDescent="0.35">
      <c r="B3180" s="54"/>
    </row>
    <row r="3181" spans="2:2" x14ac:dyDescent="0.35">
      <c r="B3181" s="54"/>
    </row>
    <row r="3182" spans="2:2" x14ac:dyDescent="0.35">
      <c r="B3182" s="54"/>
    </row>
    <row r="3183" spans="2:2" x14ac:dyDescent="0.35">
      <c r="B3183" s="54"/>
    </row>
    <row r="3184" spans="2:2" x14ac:dyDescent="0.35">
      <c r="B3184" s="54"/>
    </row>
    <row r="3185" spans="2:2" x14ac:dyDescent="0.35">
      <c r="B3185" s="54"/>
    </row>
    <row r="3186" spans="2:2" x14ac:dyDescent="0.35">
      <c r="B3186" s="54"/>
    </row>
    <row r="3187" spans="2:2" x14ac:dyDescent="0.35">
      <c r="B3187" s="54"/>
    </row>
    <row r="3188" spans="2:2" x14ac:dyDescent="0.35">
      <c r="B3188" s="54"/>
    </row>
    <row r="3189" spans="2:2" x14ac:dyDescent="0.35">
      <c r="B3189" s="54"/>
    </row>
    <row r="3190" spans="2:2" x14ac:dyDescent="0.35">
      <c r="B3190" s="54"/>
    </row>
    <row r="3191" spans="2:2" x14ac:dyDescent="0.35">
      <c r="B3191" s="54"/>
    </row>
    <row r="3192" spans="2:2" x14ac:dyDescent="0.35">
      <c r="B3192" s="54"/>
    </row>
    <row r="3193" spans="2:2" x14ac:dyDescent="0.35">
      <c r="B3193" s="54"/>
    </row>
    <row r="3194" spans="2:2" x14ac:dyDescent="0.35">
      <c r="B3194" s="54"/>
    </row>
    <row r="3195" spans="2:2" x14ac:dyDescent="0.35">
      <c r="B3195" s="54"/>
    </row>
    <row r="3196" spans="2:2" x14ac:dyDescent="0.35">
      <c r="B3196" s="54"/>
    </row>
    <row r="3197" spans="2:2" x14ac:dyDescent="0.35">
      <c r="B3197" s="54"/>
    </row>
    <row r="3198" spans="2:2" x14ac:dyDescent="0.35">
      <c r="B3198" s="54"/>
    </row>
    <row r="3199" spans="2:2" x14ac:dyDescent="0.35">
      <c r="B3199" s="54"/>
    </row>
    <row r="3200" spans="2:2" x14ac:dyDescent="0.35">
      <c r="B3200" s="54"/>
    </row>
    <row r="3201" spans="2:2" x14ac:dyDescent="0.35">
      <c r="B3201" s="54"/>
    </row>
    <row r="3202" spans="2:2" x14ac:dyDescent="0.35">
      <c r="B3202" s="54"/>
    </row>
    <row r="3203" spans="2:2" x14ac:dyDescent="0.35">
      <c r="B3203" s="54"/>
    </row>
    <row r="3204" spans="2:2" x14ac:dyDescent="0.35">
      <c r="B3204" s="54"/>
    </row>
    <row r="3205" spans="2:2" x14ac:dyDescent="0.35">
      <c r="B3205" s="54"/>
    </row>
    <row r="3206" spans="2:2" x14ac:dyDescent="0.35">
      <c r="B3206" s="54"/>
    </row>
    <row r="3207" spans="2:2" x14ac:dyDescent="0.35">
      <c r="B3207" s="54"/>
    </row>
    <row r="3208" spans="2:2" x14ac:dyDescent="0.35">
      <c r="B3208" s="54"/>
    </row>
    <row r="3209" spans="2:2" x14ac:dyDescent="0.35">
      <c r="B3209" s="54"/>
    </row>
    <row r="3210" spans="2:2" x14ac:dyDescent="0.35">
      <c r="B3210" s="54"/>
    </row>
    <row r="3211" spans="2:2" x14ac:dyDescent="0.35">
      <c r="B3211" s="54"/>
    </row>
    <row r="3212" spans="2:2" x14ac:dyDescent="0.35">
      <c r="B3212" s="54"/>
    </row>
    <row r="3213" spans="2:2" x14ac:dyDescent="0.35">
      <c r="B3213" s="54"/>
    </row>
    <row r="3214" spans="2:2" x14ac:dyDescent="0.35">
      <c r="B3214" s="54"/>
    </row>
    <row r="3215" spans="2:2" x14ac:dyDescent="0.35">
      <c r="B3215" s="54"/>
    </row>
    <row r="3216" spans="2:2" x14ac:dyDescent="0.35">
      <c r="B3216" s="54"/>
    </row>
    <row r="3217" spans="2:2" x14ac:dyDescent="0.35">
      <c r="B3217" s="54"/>
    </row>
    <row r="3218" spans="2:2" x14ac:dyDescent="0.35">
      <c r="B3218" s="54"/>
    </row>
    <row r="3219" spans="2:2" x14ac:dyDescent="0.35">
      <c r="B3219" s="54"/>
    </row>
    <row r="3220" spans="2:2" x14ac:dyDescent="0.35">
      <c r="B3220" s="54"/>
    </row>
    <row r="3221" spans="2:2" x14ac:dyDescent="0.35">
      <c r="B3221" s="54"/>
    </row>
    <row r="3222" spans="2:2" x14ac:dyDescent="0.35">
      <c r="B3222" s="54"/>
    </row>
    <row r="3223" spans="2:2" x14ac:dyDescent="0.35">
      <c r="B3223" s="54"/>
    </row>
    <row r="3224" spans="2:2" x14ac:dyDescent="0.35">
      <c r="B3224" s="54"/>
    </row>
    <row r="3225" spans="2:2" x14ac:dyDescent="0.35">
      <c r="B3225" s="54"/>
    </row>
    <row r="3226" spans="2:2" x14ac:dyDescent="0.35">
      <c r="B3226" s="54"/>
    </row>
    <row r="3227" spans="2:2" x14ac:dyDescent="0.35">
      <c r="B3227" s="54"/>
    </row>
    <row r="3228" spans="2:2" x14ac:dyDescent="0.35">
      <c r="B3228" s="54"/>
    </row>
    <row r="3229" spans="2:2" x14ac:dyDescent="0.35">
      <c r="B3229" s="54"/>
    </row>
    <row r="3230" spans="2:2" x14ac:dyDescent="0.35">
      <c r="B3230" s="54"/>
    </row>
    <row r="3231" spans="2:2" x14ac:dyDescent="0.35">
      <c r="B3231" s="54"/>
    </row>
    <row r="3232" spans="2:2" x14ac:dyDescent="0.35">
      <c r="B3232" s="54"/>
    </row>
    <row r="3233" spans="2:2" x14ac:dyDescent="0.35">
      <c r="B3233" s="54"/>
    </row>
    <row r="3234" spans="2:2" x14ac:dyDescent="0.35">
      <c r="B3234" s="54"/>
    </row>
    <row r="3235" spans="2:2" x14ac:dyDescent="0.35">
      <c r="B3235" s="54"/>
    </row>
    <row r="3236" spans="2:2" x14ac:dyDescent="0.35">
      <c r="B3236" s="54"/>
    </row>
    <row r="3237" spans="2:2" x14ac:dyDescent="0.35">
      <c r="B3237" s="54"/>
    </row>
    <row r="3238" spans="2:2" x14ac:dyDescent="0.35">
      <c r="B3238" s="54"/>
    </row>
    <row r="3239" spans="2:2" x14ac:dyDescent="0.35">
      <c r="B3239" s="54"/>
    </row>
    <row r="3240" spans="2:2" x14ac:dyDescent="0.35">
      <c r="B3240" s="54"/>
    </row>
    <row r="3241" spans="2:2" x14ac:dyDescent="0.35">
      <c r="B3241" s="54"/>
    </row>
    <row r="3242" spans="2:2" x14ac:dyDescent="0.35">
      <c r="B3242" s="54"/>
    </row>
    <row r="3243" spans="2:2" x14ac:dyDescent="0.35">
      <c r="B3243" s="54"/>
    </row>
    <row r="3244" spans="2:2" x14ac:dyDescent="0.35">
      <c r="B3244" s="54"/>
    </row>
    <row r="3245" spans="2:2" x14ac:dyDescent="0.35">
      <c r="B3245" s="54"/>
    </row>
    <row r="3246" spans="2:2" x14ac:dyDescent="0.35">
      <c r="B3246" s="54"/>
    </row>
    <row r="3247" spans="2:2" x14ac:dyDescent="0.35">
      <c r="B3247" s="54"/>
    </row>
    <row r="3248" spans="2:2" x14ac:dyDescent="0.35">
      <c r="B3248" s="54"/>
    </row>
    <row r="3249" spans="2:2" x14ac:dyDescent="0.35">
      <c r="B3249" s="54"/>
    </row>
    <row r="3250" spans="2:2" x14ac:dyDescent="0.35">
      <c r="B3250" s="54"/>
    </row>
    <row r="3251" spans="2:2" x14ac:dyDescent="0.35">
      <c r="B3251" s="54"/>
    </row>
    <row r="3252" spans="2:2" x14ac:dyDescent="0.35">
      <c r="B3252" s="54"/>
    </row>
    <row r="3253" spans="2:2" x14ac:dyDescent="0.35">
      <c r="B3253" s="54"/>
    </row>
    <row r="3254" spans="2:2" x14ac:dyDescent="0.35">
      <c r="B3254" s="54"/>
    </row>
    <row r="3255" spans="2:2" x14ac:dyDescent="0.35">
      <c r="B3255" s="54"/>
    </row>
    <row r="3256" spans="2:2" x14ac:dyDescent="0.35">
      <c r="B3256" s="54"/>
    </row>
    <row r="3257" spans="2:2" x14ac:dyDescent="0.35">
      <c r="B3257" s="54"/>
    </row>
    <row r="3258" spans="2:2" x14ac:dyDescent="0.35">
      <c r="B3258" s="54"/>
    </row>
    <row r="3259" spans="2:2" x14ac:dyDescent="0.35">
      <c r="B3259" s="54"/>
    </row>
    <row r="3260" spans="2:2" x14ac:dyDescent="0.35">
      <c r="B3260" s="54"/>
    </row>
    <row r="3261" spans="2:2" x14ac:dyDescent="0.35">
      <c r="B3261" s="54"/>
    </row>
    <row r="3262" spans="2:2" x14ac:dyDescent="0.35">
      <c r="B3262" s="54"/>
    </row>
    <row r="3263" spans="2:2" x14ac:dyDescent="0.35">
      <c r="B3263" s="54"/>
    </row>
    <row r="3264" spans="2:2" x14ac:dyDescent="0.35">
      <c r="B3264" s="54"/>
    </row>
    <row r="3265" spans="2:2" x14ac:dyDescent="0.35">
      <c r="B3265" s="54"/>
    </row>
    <row r="3266" spans="2:2" x14ac:dyDescent="0.35">
      <c r="B3266" s="54"/>
    </row>
    <row r="3267" spans="2:2" x14ac:dyDescent="0.35">
      <c r="B3267" s="54"/>
    </row>
    <row r="3268" spans="2:2" x14ac:dyDescent="0.35">
      <c r="B3268" s="54"/>
    </row>
    <row r="3269" spans="2:2" x14ac:dyDescent="0.35">
      <c r="B3269" s="54"/>
    </row>
    <row r="3270" spans="2:2" x14ac:dyDescent="0.35">
      <c r="B3270" s="54"/>
    </row>
    <row r="3271" spans="2:2" x14ac:dyDescent="0.35">
      <c r="B3271" s="54"/>
    </row>
    <row r="3272" spans="2:2" x14ac:dyDescent="0.35">
      <c r="B3272" s="54"/>
    </row>
    <row r="3273" spans="2:2" x14ac:dyDescent="0.35">
      <c r="B3273" s="54"/>
    </row>
    <row r="3274" spans="2:2" x14ac:dyDescent="0.35">
      <c r="B3274" s="54"/>
    </row>
    <row r="3275" spans="2:2" x14ac:dyDescent="0.35">
      <c r="B3275" s="54"/>
    </row>
    <row r="3276" spans="2:2" x14ac:dyDescent="0.35">
      <c r="B3276" s="54"/>
    </row>
    <row r="3277" spans="2:2" x14ac:dyDescent="0.35">
      <c r="B3277" s="54"/>
    </row>
    <row r="3278" spans="2:2" x14ac:dyDescent="0.35">
      <c r="B3278" s="54"/>
    </row>
    <row r="3279" spans="2:2" x14ac:dyDescent="0.35">
      <c r="B3279" s="54"/>
    </row>
    <row r="3280" spans="2:2" x14ac:dyDescent="0.35">
      <c r="B3280" s="54"/>
    </row>
    <row r="3281" spans="2:2" x14ac:dyDescent="0.35">
      <c r="B3281" s="54"/>
    </row>
    <row r="3282" spans="2:2" x14ac:dyDescent="0.35">
      <c r="B3282" s="54"/>
    </row>
    <row r="3283" spans="2:2" x14ac:dyDescent="0.35">
      <c r="B3283" s="54"/>
    </row>
    <row r="3284" spans="2:2" x14ac:dyDescent="0.35">
      <c r="B3284" s="54"/>
    </row>
    <row r="3285" spans="2:2" x14ac:dyDescent="0.35">
      <c r="B3285" s="54"/>
    </row>
    <row r="3286" spans="2:2" x14ac:dyDescent="0.35">
      <c r="B3286" s="54"/>
    </row>
    <row r="3287" spans="2:2" x14ac:dyDescent="0.35">
      <c r="B3287" s="54"/>
    </row>
    <row r="3288" spans="2:2" x14ac:dyDescent="0.35">
      <c r="B3288" s="54"/>
    </row>
    <row r="3289" spans="2:2" x14ac:dyDescent="0.35">
      <c r="B3289" s="54"/>
    </row>
    <row r="3290" spans="2:2" x14ac:dyDescent="0.35">
      <c r="B3290" s="54"/>
    </row>
    <row r="3291" spans="2:2" x14ac:dyDescent="0.35">
      <c r="B3291" s="54"/>
    </row>
    <row r="3292" spans="2:2" x14ac:dyDescent="0.35">
      <c r="B3292" s="54"/>
    </row>
    <row r="3293" spans="2:2" x14ac:dyDescent="0.35">
      <c r="B3293" s="54"/>
    </row>
    <row r="3294" spans="2:2" x14ac:dyDescent="0.35">
      <c r="B3294" s="54"/>
    </row>
    <row r="3295" spans="2:2" x14ac:dyDescent="0.35">
      <c r="B3295" s="54"/>
    </row>
    <row r="3296" spans="2:2" x14ac:dyDescent="0.35">
      <c r="B3296" s="54"/>
    </row>
    <row r="3297" spans="2:2" x14ac:dyDescent="0.35">
      <c r="B3297" s="54"/>
    </row>
    <row r="3298" spans="2:2" x14ac:dyDescent="0.35">
      <c r="B3298" s="54"/>
    </row>
    <row r="3299" spans="2:2" x14ac:dyDescent="0.35">
      <c r="B3299" s="54"/>
    </row>
    <row r="3300" spans="2:2" x14ac:dyDescent="0.35">
      <c r="B3300" s="54"/>
    </row>
    <row r="3301" spans="2:2" x14ac:dyDescent="0.35">
      <c r="B3301" s="54"/>
    </row>
    <row r="3302" spans="2:2" x14ac:dyDescent="0.35">
      <c r="B3302" s="54"/>
    </row>
    <row r="3303" spans="2:2" x14ac:dyDescent="0.35">
      <c r="B3303" s="54"/>
    </row>
    <row r="3304" spans="2:2" x14ac:dyDescent="0.35">
      <c r="B3304" s="54"/>
    </row>
    <row r="3305" spans="2:2" x14ac:dyDescent="0.35">
      <c r="B3305" s="54"/>
    </row>
    <row r="3306" spans="2:2" x14ac:dyDescent="0.35">
      <c r="B3306" s="54"/>
    </row>
    <row r="3307" spans="2:2" x14ac:dyDescent="0.35">
      <c r="B3307" s="54"/>
    </row>
    <row r="3308" spans="2:2" x14ac:dyDescent="0.35">
      <c r="B3308" s="54"/>
    </row>
    <row r="3309" spans="2:2" x14ac:dyDescent="0.35">
      <c r="B3309" s="54"/>
    </row>
    <row r="3310" spans="2:2" x14ac:dyDescent="0.35">
      <c r="B3310" s="54"/>
    </row>
    <row r="3311" spans="2:2" x14ac:dyDescent="0.35">
      <c r="B3311" s="54"/>
    </row>
    <row r="3312" spans="2:2" x14ac:dyDescent="0.35">
      <c r="B3312" s="54"/>
    </row>
    <row r="3313" spans="2:2" x14ac:dyDescent="0.35">
      <c r="B3313" s="54"/>
    </row>
    <row r="3314" spans="2:2" x14ac:dyDescent="0.35">
      <c r="B3314" s="54"/>
    </row>
    <row r="3315" spans="2:2" x14ac:dyDescent="0.35">
      <c r="B3315" s="54"/>
    </row>
    <row r="3316" spans="2:2" x14ac:dyDescent="0.35">
      <c r="B3316" s="54"/>
    </row>
    <row r="3317" spans="2:2" x14ac:dyDescent="0.35">
      <c r="B3317" s="54"/>
    </row>
    <row r="3318" spans="2:2" x14ac:dyDescent="0.35">
      <c r="B3318" s="54"/>
    </row>
    <row r="3319" spans="2:2" x14ac:dyDescent="0.35">
      <c r="B3319" s="54"/>
    </row>
    <row r="3320" spans="2:2" x14ac:dyDescent="0.35">
      <c r="B3320" s="54"/>
    </row>
    <row r="3321" spans="2:2" x14ac:dyDescent="0.35">
      <c r="B3321" s="54"/>
    </row>
    <row r="3322" spans="2:2" x14ac:dyDescent="0.35">
      <c r="B3322" s="54"/>
    </row>
    <row r="3323" spans="2:2" x14ac:dyDescent="0.35">
      <c r="B3323" s="54"/>
    </row>
    <row r="3324" spans="2:2" x14ac:dyDescent="0.35">
      <c r="B3324" s="54"/>
    </row>
    <row r="3325" spans="2:2" x14ac:dyDescent="0.35">
      <c r="B3325" s="54"/>
    </row>
    <row r="3326" spans="2:2" x14ac:dyDescent="0.35">
      <c r="B3326" s="54"/>
    </row>
    <row r="3327" spans="2:2" x14ac:dyDescent="0.35">
      <c r="B3327" s="54"/>
    </row>
    <row r="3328" spans="2:2" x14ac:dyDescent="0.35">
      <c r="B3328" s="54"/>
    </row>
    <row r="3329" spans="2:2" x14ac:dyDescent="0.35">
      <c r="B3329" s="54"/>
    </row>
    <row r="3330" spans="2:2" x14ac:dyDescent="0.35">
      <c r="B3330" s="54"/>
    </row>
    <row r="3331" spans="2:2" x14ac:dyDescent="0.35">
      <c r="B3331" s="54"/>
    </row>
    <row r="3332" spans="2:2" x14ac:dyDescent="0.35">
      <c r="B3332" s="54"/>
    </row>
    <row r="3333" spans="2:2" x14ac:dyDescent="0.35">
      <c r="B3333" s="54"/>
    </row>
    <row r="3334" spans="2:2" x14ac:dyDescent="0.35">
      <c r="B3334" s="54"/>
    </row>
    <row r="3335" spans="2:2" x14ac:dyDescent="0.35">
      <c r="B3335" s="54"/>
    </row>
    <row r="3336" spans="2:2" x14ac:dyDescent="0.35">
      <c r="B3336" s="54"/>
    </row>
    <row r="3337" spans="2:2" x14ac:dyDescent="0.35">
      <c r="B3337" s="54"/>
    </row>
    <row r="3338" spans="2:2" x14ac:dyDescent="0.35">
      <c r="B3338" s="54"/>
    </row>
    <row r="3339" spans="2:2" x14ac:dyDescent="0.35">
      <c r="B3339" s="54"/>
    </row>
    <row r="3340" spans="2:2" x14ac:dyDescent="0.35">
      <c r="B3340" s="54"/>
    </row>
    <row r="3341" spans="2:2" x14ac:dyDescent="0.35">
      <c r="B3341" s="54"/>
    </row>
    <row r="3342" spans="2:2" x14ac:dyDescent="0.35">
      <c r="B3342" s="54"/>
    </row>
    <row r="3343" spans="2:2" x14ac:dyDescent="0.35">
      <c r="B3343" s="54"/>
    </row>
    <row r="3344" spans="2:2" x14ac:dyDescent="0.35">
      <c r="B3344" s="54"/>
    </row>
    <row r="3345" spans="2:2" x14ac:dyDescent="0.35">
      <c r="B3345" s="54"/>
    </row>
    <row r="3346" spans="2:2" x14ac:dyDescent="0.35">
      <c r="B3346" s="54"/>
    </row>
    <row r="3347" spans="2:2" x14ac:dyDescent="0.35">
      <c r="B3347" s="54"/>
    </row>
    <row r="3348" spans="2:2" x14ac:dyDescent="0.35">
      <c r="B3348" s="54"/>
    </row>
    <row r="3349" spans="2:2" x14ac:dyDescent="0.35">
      <c r="B3349" s="54"/>
    </row>
    <row r="3350" spans="2:2" x14ac:dyDescent="0.35">
      <c r="B3350" s="54"/>
    </row>
    <row r="3351" spans="2:2" x14ac:dyDescent="0.35">
      <c r="B3351" s="54"/>
    </row>
    <row r="3352" spans="2:2" x14ac:dyDescent="0.35">
      <c r="B3352" s="54"/>
    </row>
    <row r="3353" spans="2:2" x14ac:dyDescent="0.35">
      <c r="B3353" s="54"/>
    </row>
    <row r="3354" spans="2:2" x14ac:dyDescent="0.35">
      <c r="B3354" s="54"/>
    </row>
    <row r="3355" spans="2:2" x14ac:dyDescent="0.35">
      <c r="B3355" s="54"/>
    </row>
    <row r="3356" spans="2:2" x14ac:dyDescent="0.35">
      <c r="B3356" s="54"/>
    </row>
    <row r="3357" spans="2:2" x14ac:dyDescent="0.35">
      <c r="B3357" s="54"/>
    </row>
    <row r="3358" spans="2:2" x14ac:dyDescent="0.35">
      <c r="B3358" s="54"/>
    </row>
    <row r="3359" spans="2:2" x14ac:dyDescent="0.35">
      <c r="B3359" s="54"/>
    </row>
    <row r="3360" spans="2:2" x14ac:dyDescent="0.35">
      <c r="B3360" s="54"/>
    </row>
    <row r="3361" spans="2:2" x14ac:dyDescent="0.35">
      <c r="B3361" s="54"/>
    </row>
    <row r="3362" spans="2:2" x14ac:dyDescent="0.35">
      <c r="B3362" s="54"/>
    </row>
    <row r="3363" spans="2:2" x14ac:dyDescent="0.35">
      <c r="B3363" s="54"/>
    </row>
    <row r="3364" spans="2:2" x14ac:dyDescent="0.35">
      <c r="B3364" s="54"/>
    </row>
    <row r="3365" spans="2:2" x14ac:dyDescent="0.35">
      <c r="B3365" s="54"/>
    </row>
    <row r="3366" spans="2:2" x14ac:dyDescent="0.35">
      <c r="B3366" s="54"/>
    </row>
    <row r="3367" spans="2:2" x14ac:dyDescent="0.35">
      <c r="B3367" s="54"/>
    </row>
    <row r="3368" spans="2:2" x14ac:dyDescent="0.35">
      <c r="B3368" s="54"/>
    </row>
    <row r="3369" spans="2:2" x14ac:dyDescent="0.35">
      <c r="B3369" s="54"/>
    </row>
    <row r="3370" spans="2:2" x14ac:dyDescent="0.35">
      <c r="B3370" s="54"/>
    </row>
    <row r="3371" spans="2:2" x14ac:dyDescent="0.35">
      <c r="B3371" s="54"/>
    </row>
    <row r="3372" spans="2:2" x14ac:dyDescent="0.35">
      <c r="B3372" s="54"/>
    </row>
    <row r="3373" spans="2:2" x14ac:dyDescent="0.35">
      <c r="B3373" s="54"/>
    </row>
    <row r="3374" spans="2:2" x14ac:dyDescent="0.35">
      <c r="B3374" s="54"/>
    </row>
    <row r="3375" spans="2:2" x14ac:dyDescent="0.35">
      <c r="B3375" s="54"/>
    </row>
    <row r="3376" spans="2:2" x14ac:dyDescent="0.35">
      <c r="B3376" s="54"/>
    </row>
    <row r="3377" spans="2:2" x14ac:dyDescent="0.35">
      <c r="B3377" s="54"/>
    </row>
    <row r="3378" spans="2:2" x14ac:dyDescent="0.35">
      <c r="B3378" s="54"/>
    </row>
    <row r="3379" spans="2:2" x14ac:dyDescent="0.35">
      <c r="B3379" s="54"/>
    </row>
    <row r="3380" spans="2:2" x14ac:dyDescent="0.35">
      <c r="B3380" s="54"/>
    </row>
    <row r="3381" spans="2:2" x14ac:dyDescent="0.35">
      <c r="B3381" s="54"/>
    </row>
    <row r="3382" spans="2:2" x14ac:dyDescent="0.35">
      <c r="B3382" s="54"/>
    </row>
    <row r="3383" spans="2:2" x14ac:dyDescent="0.35">
      <c r="B3383" s="54"/>
    </row>
    <row r="3384" spans="2:2" x14ac:dyDescent="0.35">
      <c r="B3384" s="54"/>
    </row>
    <row r="3385" spans="2:2" x14ac:dyDescent="0.35">
      <c r="B3385" s="54"/>
    </row>
    <row r="3386" spans="2:2" x14ac:dyDescent="0.35">
      <c r="B3386" s="54"/>
    </row>
    <row r="3387" spans="2:2" x14ac:dyDescent="0.35">
      <c r="B3387" s="54"/>
    </row>
    <row r="3388" spans="2:2" x14ac:dyDescent="0.35">
      <c r="B3388" s="54"/>
    </row>
    <row r="3389" spans="2:2" x14ac:dyDescent="0.35">
      <c r="B3389" s="54"/>
    </row>
    <row r="3390" spans="2:2" x14ac:dyDescent="0.35">
      <c r="B3390" s="54"/>
    </row>
    <row r="3391" spans="2:2" x14ac:dyDescent="0.35">
      <c r="B3391" s="54"/>
    </row>
    <row r="3392" spans="2:2" x14ac:dyDescent="0.35">
      <c r="B3392" s="54"/>
    </row>
    <row r="3393" spans="2:2" x14ac:dyDescent="0.35">
      <c r="B3393" s="54"/>
    </row>
    <row r="3394" spans="2:2" x14ac:dyDescent="0.35">
      <c r="B3394" s="54"/>
    </row>
    <row r="3395" spans="2:2" x14ac:dyDescent="0.35">
      <c r="B3395" s="54"/>
    </row>
    <row r="3396" spans="2:2" x14ac:dyDescent="0.35">
      <c r="B3396" s="54"/>
    </row>
    <row r="3397" spans="2:2" x14ac:dyDescent="0.35">
      <c r="B3397" s="54"/>
    </row>
    <row r="3398" spans="2:2" x14ac:dyDescent="0.35">
      <c r="B3398" s="54"/>
    </row>
    <row r="3399" spans="2:2" x14ac:dyDescent="0.35">
      <c r="B3399" s="54"/>
    </row>
    <row r="3400" spans="2:2" x14ac:dyDescent="0.35">
      <c r="B3400" s="54"/>
    </row>
    <row r="3401" spans="2:2" x14ac:dyDescent="0.35">
      <c r="B3401" s="54"/>
    </row>
    <row r="3402" spans="2:2" x14ac:dyDescent="0.35">
      <c r="B3402" s="54"/>
    </row>
    <row r="3403" spans="2:2" x14ac:dyDescent="0.35">
      <c r="B3403" s="54"/>
    </row>
    <row r="3404" spans="2:2" x14ac:dyDescent="0.35">
      <c r="B3404" s="54"/>
    </row>
    <row r="3405" spans="2:2" x14ac:dyDescent="0.35">
      <c r="B3405" s="54"/>
    </row>
    <row r="3406" spans="2:2" x14ac:dyDescent="0.35">
      <c r="B3406" s="54"/>
    </row>
    <row r="3407" spans="2:2" x14ac:dyDescent="0.35">
      <c r="B3407" s="54"/>
    </row>
    <row r="3408" spans="2:2" x14ac:dyDescent="0.35">
      <c r="B3408" s="54"/>
    </row>
    <row r="3409" spans="2:2" x14ac:dyDescent="0.35">
      <c r="B3409" s="54"/>
    </row>
    <row r="3410" spans="2:2" x14ac:dyDescent="0.35">
      <c r="B3410" s="54"/>
    </row>
    <row r="3411" spans="2:2" x14ac:dyDescent="0.35">
      <c r="B3411" s="54"/>
    </row>
    <row r="3412" spans="2:2" x14ac:dyDescent="0.35">
      <c r="B3412" s="54"/>
    </row>
    <row r="3413" spans="2:2" x14ac:dyDescent="0.35">
      <c r="B3413" s="54"/>
    </row>
    <row r="3414" spans="2:2" x14ac:dyDescent="0.35">
      <c r="B3414" s="54"/>
    </row>
    <row r="3415" spans="2:2" x14ac:dyDescent="0.35">
      <c r="B3415" s="54"/>
    </row>
    <row r="3416" spans="2:2" x14ac:dyDescent="0.35">
      <c r="B3416" s="54"/>
    </row>
    <row r="3417" spans="2:2" x14ac:dyDescent="0.35">
      <c r="B3417" s="54"/>
    </row>
    <row r="3418" spans="2:2" x14ac:dyDescent="0.35">
      <c r="B3418" s="54"/>
    </row>
    <row r="3419" spans="2:2" x14ac:dyDescent="0.35">
      <c r="B3419" s="54"/>
    </row>
    <row r="3420" spans="2:2" x14ac:dyDescent="0.35">
      <c r="B3420" s="54"/>
    </row>
    <row r="3421" spans="2:2" x14ac:dyDescent="0.35">
      <c r="B3421" s="54"/>
    </row>
    <row r="3422" spans="2:2" x14ac:dyDescent="0.35">
      <c r="B3422" s="54"/>
    </row>
    <row r="3423" spans="2:2" x14ac:dyDescent="0.35">
      <c r="B3423" s="54"/>
    </row>
    <row r="3424" spans="2:2" x14ac:dyDescent="0.35">
      <c r="B3424" s="54"/>
    </row>
    <row r="3425" spans="2:2" x14ac:dyDescent="0.35">
      <c r="B3425" s="54"/>
    </row>
    <row r="3426" spans="2:2" x14ac:dyDescent="0.35">
      <c r="B3426" s="54"/>
    </row>
    <row r="3427" spans="2:2" x14ac:dyDescent="0.35">
      <c r="B3427" s="54"/>
    </row>
    <row r="3428" spans="2:2" x14ac:dyDescent="0.35">
      <c r="B3428" s="54"/>
    </row>
    <row r="3429" spans="2:2" x14ac:dyDescent="0.35">
      <c r="B3429" s="54"/>
    </row>
    <row r="3430" spans="2:2" x14ac:dyDescent="0.35">
      <c r="B3430" s="54"/>
    </row>
    <row r="3431" spans="2:2" x14ac:dyDescent="0.35">
      <c r="B3431" s="54"/>
    </row>
    <row r="3432" spans="2:2" x14ac:dyDescent="0.35">
      <c r="B3432" s="54"/>
    </row>
    <row r="3433" spans="2:2" x14ac:dyDescent="0.35">
      <c r="B3433" s="54"/>
    </row>
    <row r="3434" spans="2:2" x14ac:dyDescent="0.35">
      <c r="B3434" s="54"/>
    </row>
    <row r="3435" spans="2:2" x14ac:dyDescent="0.35">
      <c r="B3435" s="54"/>
    </row>
    <row r="3436" spans="2:2" x14ac:dyDescent="0.35">
      <c r="B3436" s="54"/>
    </row>
    <row r="3437" spans="2:2" x14ac:dyDescent="0.35">
      <c r="B3437" s="54"/>
    </row>
    <row r="3438" spans="2:2" x14ac:dyDescent="0.35">
      <c r="B3438" s="54"/>
    </row>
    <row r="3439" spans="2:2" x14ac:dyDescent="0.35">
      <c r="B3439" s="54"/>
    </row>
    <row r="3440" spans="2:2" x14ac:dyDescent="0.35">
      <c r="B3440" s="54"/>
    </row>
    <row r="3441" spans="2:2" x14ac:dyDescent="0.35">
      <c r="B3441" s="54"/>
    </row>
    <row r="3442" spans="2:2" x14ac:dyDescent="0.35">
      <c r="B3442" s="54"/>
    </row>
    <row r="3443" spans="2:2" x14ac:dyDescent="0.35">
      <c r="B3443" s="54"/>
    </row>
    <row r="3444" spans="2:2" x14ac:dyDescent="0.35">
      <c r="B3444" s="54"/>
    </row>
    <row r="3445" spans="2:2" x14ac:dyDescent="0.35">
      <c r="B3445" s="54"/>
    </row>
    <row r="3446" spans="2:2" x14ac:dyDescent="0.35">
      <c r="B3446" s="54"/>
    </row>
    <row r="3447" spans="2:2" x14ac:dyDescent="0.35">
      <c r="B3447" s="54"/>
    </row>
    <row r="3448" spans="2:2" x14ac:dyDescent="0.35">
      <c r="B3448" s="54"/>
    </row>
    <row r="3449" spans="2:2" x14ac:dyDescent="0.35">
      <c r="B3449" s="54"/>
    </row>
    <row r="3450" spans="2:2" x14ac:dyDescent="0.35">
      <c r="B3450" s="54"/>
    </row>
    <row r="3451" spans="2:2" x14ac:dyDescent="0.35">
      <c r="B3451" s="54"/>
    </row>
    <row r="3452" spans="2:2" x14ac:dyDescent="0.35">
      <c r="B3452" s="54"/>
    </row>
    <row r="3453" spans="2:2" x14ac:dyDescent="0.35">
      <c r="B3453" s="54"/>
    </row>
    <row r="3454" spans="2:2" x14ac:dyDescent="0.35">
      <c r="B3454" s="54"/>
    </row>
    <row r="3455" spans="2:2" x14ac:dyDescent="0.35">
      <c r="B3455" s="54"/>
    </row>
    <row r="3456" spans="2:2" x14ac:dyDescent="0.35">
      <c r="B3456" s="54"/>
    </row>
    <row r="3457" spans="2:2" x14ac:dyDescent="0.35">
      <c r="B3457" s="54"/>
    </row>
    <row r="3458" spans="2:2" x14ac:dyDescent="0.35">
      <c r="B3458" s="54"/>
    </row>
    <row r="3459" spans="2:2" x14ac:dyDescent="0.35">
      <c r="B3459" s="54"/>
    </row>
    <row r="3460" spans="2:2" x14ac:dyDescent="0.35">
      <c r="B3460" s="54"/>
    </row>
    <row r="3461" spans="2:2" x14ac:dyDescent="0.35">
      <c r="B3461" s="54"/>
    </row>
    <row r="3462" spans="2:2" x14ac:dyDescent="0.35">
      <c r="B3462" s="54"/>
    </row>
    <row r="3463" spans="2:2" x14ac:dyDescent="0.35">
      <c r="B3463" s="54"/>
    </row>
    <row r="3464" spans="2:2" x14ac:dyDescent="0.35">
      <c r="B3464" s="54"/>
    </row>
    <row r="3465" spans="2:2" x14ac:dyDescent="0.35">
      <c r="B3465" s="54"/>
    </row>
    <row r="3466" spans="2:2" x14ac:dyDescent="0.35">
      <c r="B3466" s="54"/>
    </row>
    <row r="3467" spans="2:2" x14ac:dyDescent="0.35">
      <c r="B3467" s="54"/>
    </row>
    <row r="3468" spans="2:2" x14ac:dyDescent="0.35">
      <c r="B3468" s="54"/>
    </row>
    <row r="3469" spans="2:2" x14ac:dyDescent="0.35">
      <c r="B3469" s="54"/>
    </row>
    <row r="3470" spans="2:2" x14ac:dyDescent="0.35">
      <c r="B3470" s="54"/>
    </row>
    <row r="3471" spans="2:2" x14ac:dyDescent="0.35">
      <c r="B3471" s="54"/>
    </row>
    <row r="3472" spans="2:2" x14ac:dyDescent="0.35">
      <c r="B3472" s="54"/>
    </row>
    <row r="3473" spans="2:2" x14ac:dyDescent="0.35">
      <c r="B3473" s="54"/>
    </row>
    <row r="3474" spans="2:2" x14ac:dyDescent="0.35">
      <c r="B3474" s="54"/>
    </row>
    <row r="3475" spans="2:2" x14ac:dyDescent="0.35">
      <c r="B3475" s="54"/>
    </row>
    <row r="3476" spans="2:2" x14ac:dyDescent="0.35">
      <c r="B3476" s="54"/>
    </row>
    <row r="3477" spans="2:2" x14ac:dyDescent="0.35">
      <c r="B3477" s="54"/>
    </row>
    <row r="3478" spans="2:2" x14ac:dyDescent="0.35">
      <c r="B3478" s="54"/>
    </row>
    <row r="3479" spans="2:2" x14ac:dyDescent="0.35">
      <c r="B3479" s="54"/>
    </row>
    <row r="3480" spans="2:2" x14ac:dyDescent="0.35">
      <c r="B3480" s="54"/>
    </row>
    <row r="3481" spans="2:2" x14ac:dyDescent="0.35">
      <c r="B3481" s="54"/>
    </row>
    <row r="3482" spans="2:2" x14ac:dyDescent="0.35">
      <c r="B3482" s="54"/>
    </row>
    <row r="3483" spans="2:2" x14ac:dyDescent="0.35">
      <c r="B3483" s="54"/>
    </row>
    <row r="3484" spans="2:2" x14ac:dyDescent="0.35">
      <c r="B3484" s="54"/>
    </row>
    <row r="3485" spans="2:2" x14ac:dyDescent="0.35">
      <c r="B3485" s="54"/>
    </row>
    <row r="3486" spans="2:2" x14ac:dyDescent="0.35">
      <c r="B3486" s="54"/>
    </row>
    <row r="3487" spans="2:2" x14ac:dyDescent="0.35">
      <c r="B3487" s="54"/>
    </row>
    <row r="3488" spans="2:2" x14ac:dyDescent="0.35">
      <c r="B3488" s="54"/>
    </row>
    <row r="3489" spans="2:2" x14ac:dyDescent="0.35">
      <c r="B3489" s="54"/>
    </row>
    <row r="3490" spans="2:2" x14ac:dyDescent="0.35">
      <c r="B3490" s="54"/>
    </row>
    <row r="3491" spans="2:2" x14ac:dyDescent="0.35">
      <c r="B3491" s="54"/>
    </row>
    <row r="3492" spans="2:2" x14ac:dyDescent="0.35">
      <c r="B3492" s="54"/>
    </row>
    <row r="3493" spans="2:2" x14ac:dyDescent="0.35">
      <c r="B3493" s="54"/>
    </row>
    <row r="3494" spans="2:2" x14ac:dyDescent="0.35">
      <c r="B3494" s="54"/>
    </row>
    <row r="3495" spans="2:2" x14ac:dyDescent="0.35">
      <c r="B3495" s="54"/>
    </row>
    <row r="3496" spans="2:2" x14ac:dyDescent="0.35">
      <c r="B3496" s="54"/>
    </row>
    <row r="3497" spans="2:2" x14ac:dyDescent="0.35">
      <c r="B3497" s="54"/>
    </row>
    <row r="3498" spans="2:2" x14ac:dyDescent="0.35">
      <c r="B3498" s="54"/>
    </row>
    <row r="3499" spans="2:2" x14ac:dyDescent="0.35">
      <c r="B3499" s="54"/>
    </row>
    <row r="3500" spans="2:2" x14ac:dyDescent="0.35">
      <c r="B3500" s="54"/>
    </row>
    <row r="3501" spans="2:2" x14ac:dyDescent="0.35">
      <c r="B3501" s="54"/>
    </row>
    <row r="3502" spans="2:2" x14ac:dyDescent="0.35">
      <c r="B3502" s="54"/>
    </row>
    <row r="3503" spans="2:2" x14ac:dyDescent="0.35">
      <c r="B3503" s="54"/>
    </row>
    <row r="3504" spans="2:2" x14ac:dyDescent="0.35">
      <c r="B3504" s="54"/>
    </row>
    <row r="3505" spans="2:2" x14ac:dyDescent="0.35">
      <c r="B3505" s="54"/>
    </row>
    <row r="3506" spans="2:2" x14ac:dyDescent="0.35">
      <c r="B3506" s="54"/>
    </row>
    <row r="3507" spans="2:2" x14ac:dyDescent="0.35">
      <c r="B3507" s="54"/>
    </row>
    <row r="3508" spans="2:2" x14ac:dyDescent="0.35">
      <c r="B3508" s="54"/>
    </row>
    <row r="3509" spans="2:2" x14ac:dyDescent="0.35">
      <c r="B3509" s="54"/>
    </row>
    <row r="3510" spans="2:2" x14ac:dyDescent="0.35">
      <c r="B3510" s="54"/>
    </row>
    <row r="3511" spans="2:2" x14ac:dyDescent="0.35">
      <c r="B3511" s="54"/>
    </row>
    <row r="3512" spans="2:2" x14ac:dyDescent="0.35">
      <c r="B3512" s="54"/>
    </row>
    <row r="3513" spans="2:2" x14ac:dyDescent="0.35">
      <c r="B3513" s="54"/>
    </row>
    <row r="3514" spans="2:2" x14ac:dyDescent="0.35">
      <c r="B3514" s="54"/>
    </row>
    <row r="3515" spans="2:2" x14ac:dyDescent="0.35">
      <c r="B3515" s="54"/>
    </row>
    <row r="3516" spans="2:2" x14ac:dyDescent="0.35">
      <c r="B3516" s="54"/>
    </row>
    <row r="3517" spans="2:2" x14ac:dyDescent="0.35">
      <c r="B3517" s="54"/>
    </row>
    <row r="3518" spans="2:2" x14ac:dyDescent="0.35">
      <c r="B3518" s="54"/>
    </row>
    <row r="3519" spans="2:2" x14ac:dyDescent="0.35">
      <c r="B3519" s="54"/>
    </row>
    <row r="3520" spans="2:2" x14ac:dyDescent="0.35">
      <c r="B3520" s="54"/>
    </row>
    <row r="3521" spans="2:2" x14ac:dyDescent="0.35">
      <c r="B3521" s="54"/>
    </row>
    <row r="3522" spans="2:2" x14ac:dyDescent="0.35">
      <c r="B3522" s="54"/>
    </row>
    <row r="3523" spans="2:2" x14ac:dyDescent="0.35">
      <c r="B3523" s="54"/>
    </row>
    <row r="3524" spans="2:2" x14ac:dyDescent="0.35">
      <c r="B3524" s="54"/>
    </row>
    <row r="3525" spans="2:2" x14ac:dyDescent="0.35">
      <c r="B3525" s="54"/>
    </row>
    <row r="3526" spans="2:2" x14ac:dyDescent="0.35">
      <c r="B3526" s="54"/>
    </row>
    <row r="3527" spans="2:2" x14ac:dyDescent="0.35">
      <c r="B3527" s="54"/>
    </row>
    <row r="3528" spans="2:2" x14ac:dyDescent="0.35">
      <c r="B3528" s="54"/>
    </row>
    <row r="3529" spans="2:2" x14ac:dyDescent="0.35">
      <c r="B3529" s="54"/>
    </row>
    <row r="3530" spans="2:2" x14ac:dyDescent="0.35">
      <c r="B3530" s="54"/>
    </row>
    <row r="3531" spans="2:2" x14ac:dyDescent="0.35">
      <c r="B3531" s="54"/>
    </row>
    <row r="3532" spans="2:2" x14ac:dyDescent="0.35">
      <c r="B3532" s="54"/>
    </row>
    <row r="3533" spans="2:2" x14ac:dyDescent="0.35">
      <c r="B3533" s="54"/>
    </row>
    <row r="3534" spans="2:2" x14ac:dyDescent="0.35">
      <c r="B3534" s="54"/>
    </row>
    <row r="3535" spans="2:2" x14ac:dyDescent="0.35">
      <c r="B3535" s="54"/>
    </row>
    <row r="3536" spans="2:2" x14ac:dyDescent="0.35">
      <c r="B3536" s="54"/>
    </row>
    <row r="3537" spans="2:2" x14ac:dyDescent="0.35">
      <c r="B3537" s="54"/>
    </row>
    <row r="3538" spans="2:2" x14ac:dyDescent="0.35">
      <c r="B3538" s="54"/>
    </row>
    <row r="3539" spans="2:2" x14ac:dyDescent="0.35">
      <c r="B3539" s="54"/>
    </row>
    <row r="3540" spans="2:2" x14ac:dyDescent="0.35">
      <c r="B3540" s="54"/>
    </row>
    <row r="3541" spans="2:2" x14ac:dyDescent="0.35">
      <c r="B3541" s="54"/>
    </row>
    <row r="3542" spans="2:2" x14ac:dyDescent="0.35">
      <c r="B3542" s="54"/>
    </row>
    <row r="3543" spans="2:2" x14ac:dyDescent="0.35">
      <c r="B3543" s="54"/>
    </row>
    <row r="3544" spans="2:2" x14ac:dyDescent="0.35">
      <c r="B3544" s="54"/>
    </row>
    <row r="3545" spans="2:2" x14ac:dyDescent="0.35">
      <c r="B3545" s="54"/>
    </row>
    <row r="3546" spans="2:2" x14ac:dyDescent="0.35">
      <c r="B3546" s="54"/>
    </row>
    <row r="3547" spans="2:2" x14ac:dyDescent="0.35">
      <c r="B3547" s="54"/>
    </row>
    <row r="3548" spans="2:2" x14ac:dyDescent="0.35">
      <c r="B3548" s="54"/>
    </row>
    <row r="3549" spans="2:2" x14ac:dyDescent="0.35">
      <c r="B3549" s="54"/>
    </row>
    <row r="3550" spans="2:2" x14ac:dyDescent="0.35">
      <c r="B3550" s="54"/>
    </row>
    <row r="3551" spans="2:2" x14ac:dyDescent="0.35">
      <c r="B3551" s="54"/>
    </row>
    <row r="3552" spans="2:2" x14ac:dyDescent="0.35">
      <c r="B3552" s="54"/>
    </row>
    <row r="3553" spans="2:2" x14ac:dyDescent="0.35">
      <c r="B3553" s="54"/>
    </row>
    <row r="3554" spans="2:2" x14ac:dyDescent="0.35">
      <c r="B3554" s="54"/>
    </row>
    <row r="3555" spans="2:2" x14ac:dyDescent="0.35">
      <c r="B3555" s="54"/>
    </row>
    <row r="3556" spans="2:2" x14ac:dyDescent="0.35">
      <c r="B3556" s="54"/>
    </row>
    <row r="3557" spans="2:2" x14ac:dyDescent="0.35">
      <c r="B3557" s="54"/>
    </row>
    <row r="3558" spans="2:2" x14ac:dyDescent="0.35">
      <c r="B3558" s="54"/>
    </row>
    <row r="3559" spans="2:2" x14ac:dyDescent="0.35">
      <c r="B3559" s="54"/>
    </row>
    <row r="3560" spans="2:2" x14ac:dyDescent="0.35">
      <c r="B3560" s="54"/>
    </row>
    <row r="3561" spans="2:2" x14ac:dyDescent="0.35">
      <c r="B3561" s="54"/>
    </row>
    <row r="3562" spans="2:2" x14ac:dyDescent="0.35">
      <c r="B3562" s="54"/>
    </row>
    <row r="3563" spans="2:2" x14ac:dyDescent="0.35">
      <c r="B3563" s="54"/>
    </row>
    <row r="3564" spans="2:2" x14ac:dyDescent="0.35">
      <c r="B3564" s="54"/>
    </row>
    <row r="3565" spans="2:2" x14ac:dyDescent="0.35">
      <c r="B3565" s="54"/>
    </row>
    <row r="3566" spans="2:2" x14ac:dyDescent="0.35">
      <c r="B3566" s="54"/>
    </row>
    <row r="3567" spans="2:2" x14ac:dyDescent="0.35">
      <c r="B3567" s="54"/>
    </row>
    <row r="3568" spans="2:2" x14ac:dyDescent="0.35">
      <c r="B3568" s="54"/>
    </row>
    <row r="3569" spans="2:2" x14ac:dyDescent="0.35">
      <c r="B3569" s="54"/>
    </row>
    <row r="3570" spans="2:2" x14ac:dyDescent="0.35">
      <c r="B3570" s="54"/>
    </row>
    <row r="3571" spans="2:2" x14ac:dyDescent="0.35">
      <c r="B3571" s="54"/>
    </row>
    <row r="3572" spans="2:2" x14ac:dyDescent="0.35">
      <c r="B3572" s="54"/>
    </row>
    <row r="3573" spans="2:2" x14ac:dyDescent="0.35">
      <c r="B3573" s="54"/>
    </row>
    <row r="3574" spans="2:2" x14ac:dyDescent="0.35">
      <c r="B3574" s="54"/>
    </row>
    <row r="3575" spans="2:2" x14ac:dyDescent="0.35">
      <c r="B3575" s="54"/>
    </row>
    <row r="3576" spans="2:2" x14ac:dyDescent="0.35">
      <c r="B3576" s="54"/>
    </row>
    <row r="3577" spans="2:2" x14ac:dyDescent="0.35">
      <c r="B3577" s="54"/>
    </row>
    <row r="3578" spans="2:2" x14ac:dyDescent="0.35">
      <c r="B3578" s="54"/>
    </row>
    <row r="3579" spans="2:2" x14ac:dyDescent="0.35">
      <c r="B3579" s="54"/>
    </row>
    <row r="3580" spans="2:2" x14ac:dyDescent="0.35">
      <c r="B3580" s="54"/>
    </row>
    <row r="3581" spans="2:2" x14ac:dyDescent="0.35">
      <c r="B3581" s="54"/>
    </row>
    <row r="3582" spans="2:2" x14ac:dyDescent="0.35">
      <c r="B3582" s="54"/>
    </row>
    <row r="3583" spans="2:2" x14ac:dyDescent="0.35">
      <c r="B3583" s="54"/>
    </row>
    <row r="3584" spans="2:2" x14ac:dyDescent="0.35">
      <c r="B3584" s="54"/>
    </row>
    <row r="3585" spans="2:2" x14ac:dyDescent="0.35">
      <c r="B3585" s="54"/>
    </row>
    <row r="3586" spans="2:2" x14ac:dyDescent="0.35">
      <c r="B3586" s="54"/>
    </row>
    <row r="3587" spans="2:2" x14ac:dyDescent="0.35">
      <c r="B3587" s="54"/>
    </row>
    <row r="3588" spans="2:2" x14ac:dyDescent="0.35">
      <c r="B3588" s="54"/>
    </row>
    <row r="3589" spans="2:2" x14ac:dyDescent="0.35">
      <c r="B3589" s="54"/>
    </row>
    <row r="3590" spans="2:2" x14ac:dyDescent="0.35">
      <c r="B3590" s="54"/>
    </row>
    <row r="3591" spans="2:2" x14ac:dyDescent="0.35">
      <c r="B3591" s="54"/>
    </row>
    <row r="3592" spans="2:2" x14ac:dyDescent="0.35">
      <c r="B3592" s="54"/>
    </row>
    <row r="3593" spans="2:2" x14ac:dyDescent="0.35">
      <c r="B3593" s="54"/>
    </row>
    <row r="3594" spans="2:2" x14ac:dyDescent="0.35">
      <c r="B3594" s="54"/>
    </row>
    <row r="3595" spans="2:2" x14ac:dyDescent="0.35">
      <c r="B3595" s="54"/>
    </row>
    <row r="3596" spans="2:2" x14ac:dyDescent="0.35">
      <c r="B3596" s="54"/>
    </row>
    <row r="3597" spans="2:2" x14ac:dyDescent="0.35">
      <c r="B3597" s="54"/>
    </row>
    <row r="3598" spans="2:2" x14ac:dyDescent="0.35">
      <c r="B3598" s="54"/>
    </row>
    <row r="3599" spans="2:2" x14ac:dyDescent="0.35">
      <c r="B3599" s="54"/>
    </row>
    <row r="3600" spans="2:2" x14ac:dyDescent="0.35">
      <c r="B3600" s="54"/>
    </row>
    <row r="3601" spans="2:2" x14ac:dyDescent="0.35">
      <c r="B3601" s="54"/>
    </row>
    <row r="3602" spans="2:2" x14ac:dyDescent="0.35">
      <c r="B3602" s="54"/>
    </row>
    <row r="3603" spans="2:2" x14ac:dyDescent="0.35">
      <c r="B3603" s="54"/>
    </row>
    <row r="3604" spans="2:2" x14ac:dyDescent="0.35">
      <c r="B3604" s="54"/>
    </row>
    <row r="3605" spans="2:2" x14ac:dyDescent="0.35">
      <c r="B3605" s="54"/>
    </row>
    <row r="3606" spans="2:2" x14ac:dyDescent="0.35">
      <c r="B3606" s="54"/>
    </row>
    <row r="3607" spans="2:2" x14ac:dyDescent="0.35">
      <c r="B3607" s="54"/>
    </row>
    <row r="3608" spans="2:2" x14ac:dyDescent="0.35">
      <c r="B3608" s="54"/>
    </row>
    <row r="3609" spans="2:2" x14ac:dyDescent="0.35">
      <c r="B3609" s="54"/>
    </row>
    <row r="3610" spans="2:2" x14ac:dyDescent="0.35">
      <c r="B3610" s="54"/>
    </row>
    <row r="3611" spans="2:2" x14ac:dyDescent="0.35">
      <c r="B3611" s="54"/>
    </row>
    <row r="3612" spans="2:2" x14ac:dyDescent="0.35">
      <c r="B3612" s="54"/>
    </row>
    <row r="3613" spans="2:2" x14ac:dyDescent="0.35">
      <c r="B3613" s="54"/>
    </row>
    <row r="3614" spans="2:2" x14ac:dyDescent="0.35">
      <c r="B3614" s="54"/>
    </row>
    <row r="3615" spans="2:2" x14ac:dyDescent="0.35">
      <c r="B3615" s="54"/>
    </row>
    <row r="3616" spans="2:2" x14ac:dyDescent="0.35">
      <c r="B3616" s="54"/>
    </row>
    <row r="3617" spans="2:2" x14ac:dyDescent="0.35">
      <c r="B3617" s="54"/>
    </row>
    <row r="3618" spans="2:2" x14ac:dyDescent="0.35">
      <c r="B3618" s="54"/>
    </row>
    <row r="3619" spans="2:2" x14ac:dyDescent="0.35">
      <c r="B3619" s="54"/>
    </row>
    <row r="3620" spans="2:2" x14ac:dyDescent="0.35">
      <c r="B3620" s="54"/>
    </row>
    <row r="3621" spans="2:2" x14ac:dyDescent="0.35">
      <c r="B3621" s="54"/>
    </row>
    <row r="3622" spans="2:2" x14ac:dyDescent="0.35">
      <c r="B3622" s="54"/>
    </row>
    <row r="3623" spans="2:2" x14ac:dyDescent="0.35">
      <c r="B3623" s="54"/>
    </row>
    <row r="3624" spans="2:2" x14ac:dyDescent="0.35">
      <c r="B3624" s="54"/>
    </row>
    <row r="3625" spans="2:2" x14ac:dyDescent="0.35">
      <c r="B3625" s="54"/>
    </row>
    <row r="3626" spans="2:2" x14ac:dyDescent="0.35">
      <c r="B3626" s="54"/>
    </row>
    <row r="3627" spans="2:2" x14ac:dyDescent="0.35">
      <c r="B3627" s="54"/>
    </row>
    <row r="3628" spans="2:2" x14ac:dyDescent="0.35">
      <c r="B3628" s="54"/>
    </row>
    <row r="3629" spans="2:2" x14ac:dyDescent="0.35">
      <c r="B3629" s="54"/>
    </row>
    <row r="3630" spans="2:2" x14ac:dyDescent="0.35">
      <c r="B3630" s="54"/>
    </row>
    <row r="3631" spans="2:2" x14ac:dyDescent="0.35">
      <c r="B3631" s="54"/>
    </row>
    <row r="3632" spans="2:2" x14ac:dyDescent="0.35">
      <c r="B3632" s="54"/>
    </row>
    <row r="3633" spans="2:2" x14ac:dyDescent="0.35">
      <c r="B3633" s="54"/>
    </row>
    <row r="3634" spans="2:2" x14ac:dyDescent="0.35">
      <c r="B3634" s="54"/>
    </row>
    <row r="3635" spans="2:2" x14ac:dyDescent="0.35">
      <c r="B3635" s="54"/>
    </row>
    <row r="3636" spans="2:2" x14ac:dyDescent="0.35">
      <c r="B3636" s="54"/>
    </row>
    <row r="3637" spans="2:2" x14ac:dyDescent="0.35">
      <c r="B3637" s="54"/>
    </row>
    <row r="3638" spans="2:2" x14ac:dyDescent="0.35">
      <c r="B3638" s="54"/>
    </row>
    <row r="3639" spans="2:2" x14ac:dyDescent="0.35">
      <c r="B3639" s="54"/>
    </row>
    <row r="3640" spans="2:2" x14ac:dyDescent="0.35">
      <c r="B3640" s="54"/>
    </row>
    <row r="3641" spans="2:2" x14ac:dyDescent="0.35">
      <c r="B3641" s="54"/>
    </row>
    <row r="3642" spans="2:2" x14ac:dyDescent="0.35">
      <c r="B3642" s="54"/>
    </row>
    <row r="3643" spans="2:2" x14ac:dyDescent="0.35">
      <c r="B3643" s="54"/>
    </row>
    <row r="3644" spans="2:2" x14ac:dyDescent="0.35">
      <c r="B3644" s="54"/>
    </row>
    <row r="3645" spans="2:2" x14ac:dyDescent="0.35">
      <c r="B3645" s="54"/>
    </row>
    <row r="3646" spans="2:2" x14ac:dyDescent="0.35">
      <c r="B3646" s="54"/>
    </row>
    <row r="3647" spans="2:2" x14ac:dyDescent="0.35">
      <c r="B3647" s="54"/>
    </row>
    <row r="3648" spans="2:2" x14ac:dyDescent="0.35">
      <c r="B3648" s="54"/>
    </row>
    <row r="3649" spans="2:2" x14ac:dyDescent="0.35">
      <c r="B3649" s="54"/>
    </row>
    <row r="3650" spans="2:2" x14ac:dyDescent="0.35">
      <c r="B3650" s="54"/>
    </row>
    <row r="3651" spans="2:2" x14ac:dyDescent="0.35">
      <c r="B3651" s="54"/>
    </row>
    <row r="3652" spans="2:2" x14ac:dyDescent="0.35">
      <c r="B3652" s="54"/>
    </row>
    <row r="3653" spans="2:2" x14ac:dyDescent="0.35">
      <c r="B3653" s="54"/>
    </row>
    <row r="3654" spans="2:2" x14ac:dyDescent="0.35">
      <c r="B3654" s="54"/>
    </row>
    <row r="3655" spans="2:2" x14ac:dyDescent="0.35">
      <c r="B3655" s="54"/>
    </row>
    <row r="3656" spans="2:2" x14ac:dyDescent="0.35">
      <c r="B3656" s="54"/>
    </row>
    <row r="3657" spans="2:2" x14ac:dyDescent="0.35">
      <c r="B3657" s="54"/>
    </row>
    <row r="3658" spans="2:2" x14ac:dyDescent="0.35">
      <c r="B3658" s="54"/>
    </row>
    <row r="3659" spans="2:2" x14ac:dyDescent="0.35">
      <c r="B3659" s="54"/>
    </row>
    <row r="3660" spans="2:2" x14ac:dyDescent="0.35">
      <c r="B3660" s="54"/>
    </row>
    <row r="3661" spans="2:2" x14ac:dyDescent="0.35">
      <c r="B3661" s="54"/>
    </row>
    <row r="3662" spans="2:2" x14ac:dyDescent="0.35">
      <c r="B3662" s="54"/>
    </row>
    <row r="3663" spans="2:2" x14ac:dyDescent="0.35">
      <c r="B3663" s="54"/>
    </row>
    <row r="3664" spans="2:2" x14ac:dyDescent="0.35">
      <c r="B3664" s="54"/>
    </row>
    <row r="3665" spans="2:2" x14ac:dyDescent="0.35">
      <c r="B3665" s="54"/>
    </row>
    <row r="3666" spans="2:2" x14ac:dyDescent="0.35">
      <c r="B3666" s="54"/>
    </row>
    <row r="3667" spans="2:2" x14ac:dyDescent="0.35">
      <c r="B3667" s="54"/>
    </row>
    <row r="3668" spans="2:2" x14ac:dyDescent="0.35">
      <c r="B3668" s="54"/>
    </row>
    <row r="3669" spans="2:2" x14ac:dyDescent="0.35">
      <c r="B3669" s="54"/>
    </row>
    <row r="3670" spans="2:2" x14ac:dyDescent="0.35">
      <c r="B3670" s="54"/>
    </row>
    <row r="3671" spans="2:2" x14ac:dyDescent="0.35">
      <c r="B3671" s="54"/>
    </row>
    <row r="3672" spans="2:2" x14ac:dyDescent="0.35">
      <c r="B3672" s="54"/>
    </row>
    <row r="3673" spans="2:2" x14ac:dyDescent="0.35">
      <c r="B3673" s="54"/>
    </row>
    <row r="3674" spans="2:2" x14ac:dyDescent="0.35">
      <c r="B3674" s="54"/>
    </row>
    <row r="3675" spans="2:2" x14ac:dyDescent="0.35">
      <c r="B3675" s="54"/>
    </row>
    <row r="3676" spans="2:2" x14ac:dyDescent="0.35">
      <c r="B3676" s="54"/>
    </row>
    <row r="3677" spans="2:2" x14ac:dyDescent="0.35">
      <c r="B3677" s="54"/>
    </row>
    <row r="3678" spans="2:2" x14ac:dyDescent="0.35">
      <c r="B3678" s="54"/>
    </row>
    <row r="3679" spans="2:2" x14ac:dyDescent="0.35">
      <c r="B3679" s="54"/>
    </row>
    <row r="3680" spans="2:2" x14ac:dyDescent="0.35">
      <c r="B3680" s="54"/>
    </row>
    <row r="3681" spans="2:2" x14ac:dyDescent="0.35">
      <c r="B3681" s="54"/>
    </row>
    <row r="3682" spans="2:2" x14ac:dyDescent="0.35">
      <c r="B3682" s="54"/>
    </row>
    <row r="3683" spans="2:2" x14ac:dyDescent="0.35">
      <c r="B3683" s="54"/>
    </row>
    <row r="3684" spans="2:2" x14ac:dyDescent="0.35">
      <c r="B3684" s="54"/>
    </row>
    <row r="3685" spans="2:2" x14ac:dyDescent="0.35">
      <c r="B3685" s="54"/>
    </row>
    <row r="3686" spans="2:2" x14ac:dyDescent="0.35">
      <c r="B3686" s="54"/>
    </row>
    <row r="3687" spans="2:2" x14ac:dyDescent="0.35">
      <c r="B3687" s="54"/>
    </row>
    <row r="3688" spans="2:2" x14ac:dyDescent="0.35">
      <c r="B3688" s="54"/>
    </row>
    <row r="3689" spans="2:2" x14ac:dyDescent="0.35">
      <c r="B3689" s="54"/>
    </row>
    <row r="3690" spans="2:2" x14ac:dyDescent="0.35">
      <c r="B3690" s="54"/>
    </row>
    <row r="3691" spans="2:2" x14ac:dyDescent="0.35">
      <c r="B3691" s="54"/>
    </row>
    <row r="3692" spans="2:2" x14ac:dyDescent="0.35">
      <c r="B3692" s="54"/>
    </row>
    <row r="3693" spans="2:2" x14ac:dyDescent="0.35">
      <c r="B3693" s="54"/>
    </row>
    <row r="3694" spans="2:2" x14ac:dyDescent="0.35">
      <c r="B3694" s="54"/>
    </row>
    <row r="3695" spans="2:2" x14ac:dyDescent="0.35">
      <c r="B3695" s="54"/>
    </row>
    <row r="3696" spans="2:2" x14ac:dyDescent="0.35">
      <c r="B3696" s="54"/>
    </row>
    <row r="3697" spans="2:2" x14ac:dyDescent="0.35">
      <c r="B3697" s="54"/>
    </row>
    <row r="3698" spans="2:2" x14ac:dyDescent="0.35">
      <c r="B3698" s="54"/>
    </row>
    <row r="3699" spans="2:2" x14ac:dyDescent="0.35">
      <c r="B3699" s="54"/>
    </row>
    <row r="3700" spans="2:2" x14ac:dyDescent="0.35">
      <c r="B3700" s="54"/>
    </row>
    <row r="3701" spans="2:2" x14ac:dyDescent="0.35">
      <c r="B3701" s="54"/>
    </row>
    <row r="3702" spans="2:2" x14ac:dyDescent="0.35">
      <c r="B3702" s="54"/>
    </row>
    <row r="3703" spans="2:2" x14ac:dyDescent="0.35">
      <c r="B3703" s="54"/>
    </row>
    <row r="3704" spans="2:2" x14ac:dyDescent="0.35">
      <c r="B3704" s="54"/>
    </row>
    <row r="3705" spans="2:2" x14ac:dyDescent="0.35">
      <c r="B3705" s="54"/>
    </row>
    <row r="3706" spans="2:2" x14ac:dyDescent="0.35">
      <c r="B3706" s="54"/>
    </row>
    <row r="3707" spans="2:2" x14ac:dyDescent="0.35">
      <c r="B3707" s="54"/>
    </row>
    <row r="3708" spans="2:2" x14ac:dyDescent="0.35">
      <c r="B3708" s="54"/>
    </row>
    <row r="3709" spans="2:2" x14ac:dyDescent="0.35">
      <c r="B3709" s="54"/>
    </row>
    <row r="3710" spans="2:2" x14ac:dyDescent="0.35">
      <c r="B3710" s="54"/>
    </row>
    <row r="3711" spans="2:2" x14ac:dyDescent="0.35">
      <c r="B3711" s="54"/>
    </row>
    <row r="3712" spans="2:2" x14ac:dyDescent="0.35">
      <c r="B3712" s="54"/>
    </row>
    <row r="3713" spans="2:2" x14ac:dyDescent="0.35">
      <c r="B3713" s="54"/>
    </row>
    <row r="3714" spans="2:2" x14ac:dyDescent="0.35">
      <c r="B3714" s="54"/>
    </row>
    <row r="3715" spans="2:2" x14ac:dyDescent="0.35">
      <c r="B3715" s="54"/>
    </row>
    <row r="3716" spans="2:2" x14ac:dyDescent="0.35">
      <c r="B3716" s="54"/>
    </row>
    <row r="3717" spans="2:2" x14ac:dyDescent="0.35">
      <c r="B3717" s="54"/>
    </row>
    <row r="3718" spans="2:2" x14ac:dyDescent="0.35">
      <c r="B3718" s="54"/>
    </row>
    <row r="3719" spans="2:2" x14ac:dyDescent="0.35">
      <c r="B3719" s="54"/>
    </row>
    <row r="3720" spans="2:2" x14ac:dyDescent="0.35">
      <c r="B3720" s="54"/>
    </row>
    <row r="3721" spans="2:2" x14ac:dyDescent="0.35">
      <c r="B3721" s="54"/>
    </row>
    <row r="3722" spans="2:2" x14ac:dyDescent="0.35">
      <c r="B3722" s="54"/>
    </row>
    <row r="3723" spans="2:2" x14ac:dyDescent="0.35">
      <c r="B3723" s="54"/>
    </row>
    <row r="3724" spans="2:2" x14ac:dyDescent="0.35">
      <c r="B3724" s="54"/>
    </row>
    <row r="3725" spans="2:2" x14ac:dyDescent="0.35">
      <c r="B3725" s="54"/>
    </row>
    <row r="3726" spans="2:2" x14ac:dyDescent="0.35">
      <c r="B3726" s="54"/>
    </row>
    <row r="3727" spans="2:2" x14ac:dyDescent="0.35">
      <c r="B3727" s="54"/>
    </row>
    <row r="3728" spans="2:2" x14ac:dyDescent="0.35">
      <c r="B3728" s="54"/>
    </row>
    <row r="3729" spans="2:2" x14ac:dyDescent="0.35">
      <c r="B3729" s="54"/>
    </row>
    <row r="3730" spans="2:2" x14ac:dyDescent="0.35">
      <c r="B3730" s="54"/>
    </row>
    <row r="3731" spans="2:2" x14ac:dyDescent="0.35">
      <c r="B3731" s="54"/>
    </row>
    <row r="3732" spans="2:2" x14ac:dyDescent="0.35">
      <c r="B3732" s="54"/>
    </row>
    <row r="3733" spans="2:2" x14ac:dyDescent="0.35">
      <c r="B3733" s="54"/>
    </row>
    <row r="3734" spans="2:2" x14ac:dyDescent="0.35">
      <c r="B3734" s="54"/>
    </row>
    <row r="3735" spans="2:2" x14ac:dyDescent="0.35">
      <c r="B3735" s="54"/>
    </row>
    <row r="3736" spans="2:2" x14ac:dyDescent="0.35">
      <c r="B3736" s="54"/>
    </row>
    <row r="3737" spans="2:2" x14ac:dyDescent="0.35">
      <c r="B3737" s="54"/>
    </row>
    <row r="3738" spans="2:2" x14ac:dyDescent="0.35">
      <c r="B3738" s="54"/>
    </row>
    <row r="3739" spans="2:2" x14ac:dyDescent="0.35">
      <c r="B3739" s="54"/>
    </row>
    <row r="3740" spans="2:2" x14ac:dyDescent="0.35">
      <c r="B3740" s="54"/>
    </row>
    <row r="3741" spans="2:2" x14ac:dyDescent="0.35">
      <c r="B3741" s="54"/>
    </row>
    <row r="3742" spans="2:2" x14ac:dyDescent="0.35">
      <c r="B3742" s="54"/>
    </row>
    <row r="3743" spans="2:2" x14ac:dyDescent="0.35">
      <c r="B3743" s="54"/>
    </row>
    <row r="3744" spans="2:2" x14ac:dyDescent="0.35">
      <c r="B3744" s="54"/>
    </row>
    <row r="3745" spans="2:2" x14ac:dyDescent="0.35">
      <c r="B3745" s="54"/>
    </row>
    <row r="3746" spans="2:2" x14ac:dyDescent="0.35">
      <c r="B3746" s="54"/>
    </row>
    <row r="3747" spans="2:2" x14ac:dyDescent="0.35">
      <c r="B3747" s="54"/>
    </row>
    <row r="3748" spans="2:2" x14ac:dyDescent="0.35">
      <c r="B3748" s="54"/>
    </row>
    <row r="3749" spans="2:2" x14ac:dyDescent="0.35">
      <c r="B3749" s="54"/>
    </row>
    <row r="3750" spans="2:2" x14ac:dyDescent="0.35">
      <c r="B3750" s="54"/>
    </row>
    <row r="3751" spans="2:2" x14ac:dyDescent="0.35">
      <c r="B3751" s="54"/>
    </row>
    <row r="3752" spans="2:2" x14ac:dyDescent="0.35">
      <c r="B3752" s="54"/>
    </row>
    <row r="3753" spans="2:2" x14ac:dyDescent="0.35">
      <c r="B3753" s="54"/>
    </row>
    <row r="3754" spans="2:2" x14ac:dyDescent="0.35">
      <c r="B3754" s="54"/>
    </row>
    <row r="3755" spans="2:2" x14ac:dyDescent="0.35">
      <c r="B3755" s="54"/>
    </row>
    <row r="3756" spans="2:2" x14ac:dyDescent="0.35">
      <c r="B3756" s="54"/>
    </row>
    <row r="3757" spans="2:2" x14ac:dyDescent="0.35">
      <c r="B3757" s="54"/>
    </row>
    <row r="3758" spans="2:2" x14ac:dyDescent="0.35">
      <c r="B3758" s="54"/>
    </row>
    <row r="3759" spans="2:2" x14ac:dyDescent="0.35">
      <c r="B3759" s="54"/>
    </row>
    <row r="3760" spans="2:2" x14ac:dyDescent="0.35">
      <c r="B3760" s="54"/>
    </row>
    <row r="3761" spans="2:2" x14ac:dyDescent="0.35">
      <c r="B3761" s="54"/>
    </row>
    <row r="3762" spans="2:2" x14ac:dyDescent="0.35">
      <c r="B3762" s="54"/>
    </row>
    <row r="3763" spans="2:2" x14ac:dyDescent="0.35">
      <c r="B3763" s="54"/>
    </row>
    <row r="3764" spans="2:2" x14ac:dyDescent="0.35">
      <c r="B3764" s="54"/>
    </row>
    <row r="3765" spans="2:2" x14ac:dyDescent="0.35">
      <c r="B3765" s="54"/>
    </row>
    <row r="3766" spans="2:2" x14ac:dyDescent="0.35">
      <c r="B3766" s="54"/>
    </row>
    <row r="3767" spans="2:2" x14ac:dyDescent="0.35">
      <c r="B3767" s="54"/>
    </row>
    <row r="3768" spans="2:2" x14ac:dyDescent="0.35">
      <c r="B3768" s="54"/>
    </row>
    <row r="3769" spans="2:2" x14ac:dyDescent="0.35">
      <c r="B3769" s="54"/>
    </row>
    <row r="3770" spans="2:2" x14ac:dyDescent="0.35">
      <c r="B3770" s="54"/>
    </row>
    <row r="3771" spans="2:2" x14ac:dyDescent="0.35">
      <c r="B3771" s="54"/>
    </row>
    <row r="3772" spans="2:2" x14ac:dyDescent="0.35">
      <c r="B3772" s="54"/>
    </row>
    <row r="3773" spans="2:2" x14ac:dyDescent="0.35">
      <c r="B3773" s="54"/>
    </row>
    <row r="3774" spans="2:2" x14ac:dyDescent="0.35">
      <c r="B3774" s="54"/>
    </row>
    <row r="3775" spans="2:2" x14ac:dyDescent="0.35">
      <c r="B3775" s="54"/>
    </row>
    <row r="3776" spans="2:2" x14ac:dyDescent="0.35">
      <c r="B3776" s="54"/>
    </row>
    <row r="3777" spans="2:2" x14ac:dyDescent="0.35">
      <c r="B3777" s="54"/>
    </row>
    <row r="3778" spans="2:2" x14ac:dyDescent="0.35">
      <c r="B3778" s="54"/>
    </row>
    <row r="3779" spans="2:2" x14ac:dyDescent="0.35">
      <c r="B3779" s="54"/>
    </row>
    <row r="3780" spans="2:2" x14ac:dyDescent="0.35">
      <c r="B3780" s="54"/>
    </row>
    <row r="3781" spans="2:2" x14ac:dyDescent="0.35">
      <c r="B3781" s="54"/>
    </row>
    <row r="3782" spans="2:2" x14ac:dyDescent="0.35">
      <c r="B3782" s="54"/>
    </row>
    <row r="3783" spans="2:2" x14ac:dyDescent="0.35">
      <c r="B3783" s="54"/>
    </row>
    <row r="3784" spans="2:2" x14ac:dyDescent="0.35">
      <c r="B3784" s="54"/>
    </row>
    <row r="3785" spans="2:2" x14ac:dyDescent="0.35">
      <c r="B3785" s="54"/>
    </row>
    <row r="3786" spans="2:2" x14ac:dyDescent="0.35">
      <c r="B3786" s="54"/>
    </row>
    <row r="3787" spans="2:2" x14ac:dyDescent="0.35">
      <c r="B3787" s="54"/>
    </row>
    <row r="3788" spans="2:2" x14ac:dyDescent="0.35">
      <c r="B3788" s="54"/>
    </row>
    <row r="3789" spans="2:2" x14ac:dyDescent="0.35">
      <c r="B3789" s="54"/>
    </row>
    <row r="3790" spans="2:2" x14ac:dyDescent="0.35">
      <c r="B3790" s="54"/>
    </row>
    <row r="3791" spans="2:2" x14ac:dyDescent="0.35">
      <c r="B3791" s="54"/>
    </row>
    <row r="3792" spans="2:2" x14ac:dyDescent="0.35">
      <c r="B3792" s="54"/>
    </row>
    <row r="3793" spans="2:2" x14ac:dyDescent="0.35">
      <c r="B3793" s="54"/>
    </row>
    <row r="3794" spans="2:2" x14ac:dyDescent="0.35">
      <c r="B3794" s="54"/>
    </row>
    <row r="3795" spans="2:2" x14ac:dyDescent="0.35">
      <c r="B3795" s="54"/>
    </row>
    <row r="3796" spans="2:2" x14ac:dyDescent="0.35">
      <c r="B3796" s="54"/>
    </row>
    <row r="3797" spans="2:2" x14ac:dyDescent="0.35">
      <c r="B3797" s="54"/>
    </row>
    <row r="3798" spans="2:2" x14ac:dyDescent="0.35">
      <c r="B3798" s="54"/>
    </row>
    <row r="3799" spans="2:2" x14ac:dyDescent="0.35">
      <c r="B3799" s="54"/>
    </row>
    <row r="3800" spans="2:2" x14ac:dyDescent="0.35">
      <c r="B3800" s="54"/>
    </row>
    <row r="3801" spans="2:2" x14ac:dyDescent="0.35">
      <c r="B3801" s="54"/>
    </row>
    <row r="3802" spans="2:2" x14ac:dyDescent="0.35">
      <c r="B3802" s="54"/>
    </row>
    <row r="3803" spans="2:2" x14ac:dyDescent="0.35">
      <c r="B3803" s="54"/>
    </row>
    <row r="3804" spans="2:2" x14ac:dyDescent="0.35">
      <c r="B3804" s="54"/>
    </row>
    <row r="3805" spans="2:2" x14ac:dyDescent="0.35">
      <c r="B3805" s="54"/>
    </row>
    <row r="3806" spans="2:2" x14ac:dyDescent="0.35">
      <c r="B3806" s="54"/>
    </row>
    <row r="3807" spans="2:2" x14ac:dyDescent="0.35">
      <c r="B3807" s="54"/>
    </row>
    <row r="3808" spans="2:2" x14ac:dyDescent="0.35">
      <c r="B3808" s="54"/>
    </row>
    <row r="3809" spans="2:2" x14ac:dyDescent="0.35">
      <c r="B3809" s="54"/>
    </row>
    <row r="3810" spans="2:2" x14ac:dyDescent="0.35">
      <c r="B3810" s="54"/>
    </row>
    <row r="3811" spans="2:2" x14ac:dyDescent="0.35">
      <c r="B3811" s="54"/>
    </row>
    <row r="3812" spans="2:2" x14ac:dyDescent="0.35">
      <c r="B3812" s="54"/>
    </row>
    <row r="3813" spans="2:2" x14ac:dyDescent="0.35">
      <c r="B3813" s="54"/>
    </row>
    <row r="3814" spans="2:2" x14ac:dyDescent="0.35">
      <c r="B3814" s="54"/>
    </row>
    <row r="3815" spans="2:2" x14ac:dyDescent="0.35">
      <c r="B3815" s="54"/>
    </row>
    <row r="3816" spans="2:2" x14ac:dyDescent="0.35">
      <c r="B3816" s="54"/>
    </row>
    <row r="3817" spans="2:2" x14ac:dyDescent="0.35">
      <c r="B3817" s="54"/>
    </row>
    <row r="3818" spans="2:2" x14ac:dyDescent="0.35">
      <c r="B3818" s="54"/>
    </row>
    <row r="3819" spans="2:2" x14ac:dyDescent="0.35">
      <c r="B3819" s="54"/>
    </row>
    <row r="3820" spans="2:2" x14ac:dyDescent="0.35">
      <c r="B3820" s="54"/>
    </row>
    <row r="3821" spans="2:2" x14ac:dyDescent="0.35">
      <c r="B3821" s="54"/>
    </row>
    <row r="3822" spans="2:2" x14ac:dyDescent="0.35">
      <c r="B3822" s="54"/>
    </row>
    <row r="3823" spans="2:2" x14ac:dyDescent="0.35">
      <c r="B3823" s="54"/>
    </row>
    <row r="3824" spans="2:2" x14ac:dyDescent="0.35">
      <c r="B3824" s="54"/>
    </row>
    <row r="3825" spans="2:2" x14ac:dyDescent="0.35">
      <c r="B3825" s="54"/>
    </row>
    <row r="3826" spans="2:2" x14ac:dyDescent="0.35">
      <c r="B3826" s="54"/>
    </row>
    <row r="3827" spans="2:2" x14ac:dyDescent="0.35">
      <c r="B3827" s="54"/>
    </row>
    <row r="3828" spans="2:2" x14ac:dyDescent="0.35">
      <c r="B3828" s="54"/>
    </row>
    <row r="3829" spans="2:2" x14ac:dyDescent="0.35">
      <c r="B3829" s="54"/>
    </row>
    <row r="3830" spans="2:2" x14ac:dyDescent="0.35">
      <c r="B3830" s="54"/>
    </row>
    <row r="3831" spans="2:2" x14ac:dyDescent="0.35">
      <c r="B3831" s="54"/>
    </row>
    <row r="3832" spans="2:2" x14ac:dyDescent="0.35">
      <c r="B3832" s="54"/>
    </row>
    <row r="3833" spans="2:2" x14ac:dyDescent="0.35">
      <c r="B3833" s="54"/>
    </row>
    <row r="3834" spans="2:2" x14ac:dyDescent="0.35">
      <c r="B3834" s="54"/>
    </row>
    <row r="3835" spans="2:2" x14ac:dyDescent="0.35">
      <c r="B3835" s="54"/>
    </row>
    <row r="3836" spans="2:2" x14ac:dyDescent="0.35">
      <c r="B3836" s="54"/>
    </row>
    <row r="3837" spans="2:2" x14ac:dyDescent="0.35">
      <c r="B3837" s="54"/>
    </row>
    <row r="3838" spans="2:2" x14ac:dyDescent="0.35">
      <c r="B3838" s="54"/>
    </row>
    <row r="3839" spans="2:2" x14ac:dyDescent="0.35">
      <c r="B3839" s="54"/>
    </row>
    <row r="3840" spans="2:2" x14ac:dyDescent="0.35">
      <c r="B3840" s="54"/>
    </row>
    <row r="3841" spans="2:2" x14ac:dyDescent="0.35">
      <c r="B3841" s="54"/>
    </row>
    <row r="3842" spans="2:2" x14ac:dyDescent="0.35">
      <c r="B3842" s="54"/>
    </row>
    <row r="3843" spans="2:2" x14ac:dyDescent="0.35">
      <c r="B3843" s="54"/>
    </row>
    <row r="3844" spans="2:2" x14ac:dyDescent="0.35">
      <c r="B3844" s="54"/>
    </row>
    <row r="3845" spans="2:2" x14ac:dyDescent="0.35">
      <c r="B3845" s="54"/>
    </row>
    <row r="3846" spans="2:2" x14ac:dyDescent="0.35">
      <c r="B3846" s="54"/>
    </row>
    <row r="3847" spans="2:2" x14ac:dyDescent="0.35">
      <c r="B3847" s="54"/>
    </row>
    <row r="3848" spans="2:2" x14ac:dyDescent="0.35">
      <c r="B3848" s="54"/>
    </row>
    <row r="3849" spans="2:2" x14ac:dyDescent="0.35">
      <c r="B3849" s="54"/>
    </row>
    <row r="3850" spans="2:2" x14ac:dyDescent="0.35">
      <c r="B3850" s="54"/>
    </row>
    <row r="3851" spans="2:2" x14ac:dyDescent="0.35">
      <c r="B3851" s="54"/>
    </row>
    <row r="3852" spans="2:2" x14ac:dyDescent="0.35">
      <c r="B3852" s="54"/>
    </row>
    <row r="3853" spans="2:2" x14ac:dyDescent="0.35">
      <c r="B3853" s="54"/>
    </row>
    <row r="3854" spans="2:2" x14ac:dyDescent="0.35">
      <c r="B3854" s="54"/>
    </row>
    <row r="3855" spans="2:2" x14ac:dyDescent="0.35">
      <c r="B3855" s="54"/>
    </row>
    <row r="3856" spans="2:2" x14ac:dyDescent="0.35">
      <c r="B3856" s="54"/>
    </row>
    <row r="3857" spans="2:2" x14ac:dyDescent="0.35">
      <c r="B3857" s="54"/>
    </row>
    <row r="3858" spans="2:2" x14ac:dyDescent="0.35">
      <c r="B3858" s="54"/>
    </row>
    <row r="3859" spans="2:2" x14ac:dyDescent="0.35">
      <c r="B3859" s="54"/>
    </row>
    <row r="3860" spans="2:2" x14ac:dyDescent="0.35">
      <c r="B3860" s="54"/>
    </row>
    <row r="3861" spans="2:2" x14ac:dyDescent="0.35">
      <c r="B3861" s="54"/>
    </row>
    <row r="3862" spans="2:2" x14ac:dyDescent="0.35">
      <c r="B3862" s="54"/>
    </row>
    <row r="3863" spans="2:2" x14ac:dyDescent="0.35">
      <c r="B3863" s="54"/>
    </row>
    <row r="3864" spans="2:2" x14ac:dyDescent="0.35">
      <c r="B3864" s="54"/>
    </row>
    <row r="3865" spans="2:2" x14ac:dyDescent="0.35">
      <c r="B3865" s="54"/>
    </row>
    <row r="3866" spans="2:2" x14ac:dyDescent="0.35">
      <c r="B3866" s="54"/>
    </row>
    <row r="3867" spans="2:2" x14ac:dyDescent="0.35">
      <c r="B3867" s="54"/>
    </row>
    <row r="3868" spans="2:2" x14ac:dyDescent="0.35">
      <c r="B3868" s="54"/>
    </row>
    <row r="3869" spans="2:2" x14ac:dyDescent="0.35">
      <c r="B3869" s="54"/>
    </row>
    <row r="3870" spans="2:2" x14ac:dyDescent="0.35">
      <c r="B3870" s="54"/>
    </row>
    <row r="3871" spans="2:2" x14ac:dyDescent="0.35">
      <c r="B3871" s="54"/>
    </row>
    <row r="3872" spans="2:2" x14ac:dyDescent="0.35">
      <c r="B3872" s="54"/>
    </row>
    <row r="3873" spans="2:2" x14ac:dyDescent="0.35">
      <c r="B3873" s="54"/>
    </row>
    <row r="3874" spans="2:2" x14ac:dyDescent="0.35">
      <c r="B3874" s="54"/>
    </row>
    <row r="3875" spans="2:2" x14ac:dyDescent="0.35">
      <c r="B3875" s="54"/>
    </row>
    <row r="3876" spans="2:2" x14ac:dyDescent="0.35">
      <c r="B3876" s="54"/>
    </row>
    <row r="3877" spans="2:2" x14ac:dyDescent="0.35">
      <c r="B3877" s="54"/>
    </row>
    <row r="3878" spans="2:2" x14ac:dyDescent="0.35">
      <c r="B3878" s="54"/>
    </row>
    <row r="3879" spans="2:2" x14ac:dyDescent="0.35">
      <c r="B3879" s="54"/>
    </row>
    <row r="3880" spans="2:2" x14ac:dyDescent="0.35">
      <c r="B3880" s="54"/>
    </row>
    <row r="3881" spans="2:2" x14ac:dyDescent="0.35">
      <c r="B3881" s="54"/>
    </row>
    <row r="3882" spans="2:2" x14ac:dyDescent="0.35">
      <c r="B3882" s="54"/>
    </row>
    <row r="3883" spans="2:2" x14ac:dyDescent="0.35">
      <c r="B3883" s="54"/>
    </row>
    <row r="3884" spans="2:2" x14ac:dyDescent="0.35">
      <c r="B3884" s="54"/>
    </row>
    <row r="3885" spans="2:2" x14ac:dyDescent="0.35">
      <c r="B3885" s="54"/>
    </row>
    <row r="3886" spans="2:2" x14ac:dyDescent="0.35">
      <c r="B3886" s="54"/>
    </row>
    <row r="3887" spans="2:2" x14ac:dyDescent="0.35">
      <c r="B3887" s="54"/>
    </row>
    <row r="3888" spans="2:2" x14ac:dyDescent="0.35">
      <c r="B3888" s="54"/>
    </row>
    <row r="3889" spans="2:2" x14ac:dyDescent="0.35">
      <c r="B3889" s="54"/>
    </row>
    <row r="3890" spans="2:2" x14ac:dyDescent="0.35">
      <c r="B3890" s="54"/>
    </row>
    <row r="3891" spans="2:2" x14ac:dyDescent="0.35">
      <c r="B3891" s="54"/>
    </row>
    <row r="3892" spans="2:2" x14ac:dyDescent="0.35">
      <c r="B3892" s="54"/>
    </row>
    <row r="3893" spans="2:2" x14ac:dyDescent="0.35">
      <c r="B3893" s="54"/>
    </row>
    <row r="3894" spans="2:2" x14ac:dyDescent="0.35">
      <c r="B3894" s="54"/>
    </row>
    <row r="3895" spans="2:2" x14ac:dyDescent="0.35">
      <c r="B3895" s="54"/>
    </row>
    <row r="3896" spans="2:2" x14ac:dyDescent="0.35">
      <c r="B3896" s="54"/>
    </row>
    <row r="3897" spans="2:2" x14ac:dyDescent="0.35">
      <c r="B3897" s="54"/>
    </row>
    <row r="3898" spans="2:2" x14ac:dyDescent="0.35">
      <c r="B3898" s="54"/>
    </row>
    <row r="3899" spans="2:2" x14ac:dyDescent="0.35">
      <c r="B3899" s="54"/>
    </row>
    <row r="3900" spans="2:2" x14ac:dyDescent="0.35">
      <c r="B3900" s="54"/>
    </row>
    <row r="3901" spans="2:2" x14ac:dyDescent="0.35">
      <c r="B3901" s="54"/>
    </row>
    <row r="3902" spans="2:2" x14ac:dyDescent="0.35">
      <c r="B3902" s="54"/>
    </row>
    <row r="3903" spans="2:2" x14ac:dyDescent="0.35">
      <c r="B3903" s="54"/>
    </row>
    <row r="3904" spans="2:2" x14ac:dyDescent="0.35">
      <c r="B3904" s="54"/>
    </row>
    <row r="3905" spans="2:2" x14ac:dyDescent="0.35">
      <c r="B3905" s="54"/>
    </row>
    <row r="3906" spans="2:2" x14ac:dyDescent="0.35">
      <c r="B3906" s="54"/>
    </row>
    <row r="3907" spans="2:2" x14ac:dyDescent="0.35">
      <c r="B3907" s="54"/>
    </row>
    <row r="3908" spans="2:2" x14ac:dyDescent="0.35">
      <c r="B3908" s="54"/>
    </row>
    <row r="3909" spans="2:2" x14ac:dyDescent="0.35">
      <c r="B3909" s="54"/>
    </row>
    <row r="3910" spans="2:2" x14ac:dyDescent="0.35">
      <c r="B3910" s="54"/>
    </row>
    <row r="3911" spans="2:2" x14ac:dyDescent="0.35">
      <c r="B3911" s="54"/>
    </row>
    <row r="3912" spans="2:2" x14ac:dyDescent="0.35">
      <c r="B3912" s="54"/>
    </row>
    <row r="3913" spans="2:2" x14ac:dyDescent="0.35">
      <c r="B3913" s="54"/>
    </row>
    <row r="3914" spans="2:2" x14ac:dyDescent="0.35">
      <c r="B3914" s="54"/>
    </row>
    <row r="3915" spans="2:2" x14ac:dyDescent="0.35">
      <c r="B3915" s="54"/>
    </row>
    <row r="3916" spans="2:2" x14ac:dyDescent="0.35">
      <c r="B3916" s="54"/>
    </row>
    <row r="3917" spans="2:2" x14ac:dyDescent="0.35">
      <c r="B3917" s="54"/>
    </row>
    <row r="3918" spans="2:2" x14ac:dyDescent="0.35">
      <c r="B3918" s="54"/>
    </row>
    <row r="3919" spans="2:2" x14ac:dyDescent="0.35">
      <c r="B3919" s="54"/>
    </row>
    <row r="3920" spans="2:2" x14ac:dyDescent="0.35">
      <c r="B3920" s="54"/>
    </row>
    <row r="3921" spans="2:2" x14ac:dyDescent="0.35">
      <c r="B3921" s="54"/>
    </row>
    <row r="3922" spans="2:2" x14ac:dyDescent="0.35">
      <c r="B3922" s="54"/>
    </row>
    <row r="3923" spans="2:2" x14ac:dyDescent="0.35">
      <c r="B3923" s="54"/>
    </row>
    <row r="3924" spans="2:2" x14ac:dyDescent="0.35">
      <c r="B3924" s="54"/>
    </row>
    <row r="3925" spans="2:2" x14ac:dyDescent="0.35">
      <c r="B3925" s="54"/>
    </row>
    <row r="3926" spans="2:2" x14ac:dyDescent="0.35">
      <c r="B3926" s="54"/>
    </row>
    <row r="3927" spans="2:2" x14ac:dyDescent="0.35">
      <c r="B3927" s="54"/>
    </row>
    <row r="3928" spans="2:2" x14ac:dyDescent="0.35">
      <c r="B3928" s="54"/>
    </row>
    <row r="3929" spans="2:2" x14ac:dyDescent="0.35">
      <c r="B3929" s="54"/>
    </row>
    <row r="3930" spans="2:2" x14ac:dyDescent="0.35">
      <c r="B3930" s="54"/>
    </row>
    <row r="3931" spans="2:2" x14ac:dyDescent="0.35">
      <c r="B3931" s="54"/>
    </row>
    <row r="3932" spans="2:2" x14ac:dyDescent="0.35">
      <c r="B3932" s="54"/>
    </row>
    <row r="3933" spans="2:2" x14ac:dyDescent="0.35">
      <c r="B3933" s="54"/>
    </row>
    <row r="3934" spans="2:2" x14ac:dyDescent="0.35">
      <c r="B3934" s="54"/>
    </row>
    <row r="3935" spans="2:2" x14ac:dyDescent="0.35">
      <c r="B3935" s="54"/>
    </row>
    <row r="3936" spans="2:2" x14ac:dyDescent="0.35">
      <c r="B3936" s="54"/>
    </row>
    <row r="3937" spans="2:2" x14ac:dyDescent="0.35">
      <c r="B3937" s="54"/>
    </row>
    <row r="3938" spans="2:2" x14ac:dyDescent="0.35">
      <c r="B3938" s="54"/>
    </row>
    <row r="3939" spans="2:2" x14ac:dyDescent="0.35">
      <c r="B3939" s="54"/>
    </row>
    <row r="3940" spans="2:2" x14ac:dyDescent="0.35">
      <c r="B3940" s="54"/>
    </row>
    <row r="3941" spans="2:2" x14ac:dyDescent="0.35">
      <c r="B3941" s="54"/>
    </row>
    <row r="3942" spans="2:2" x14ac:dyDescent="0.35">
      <c r="B3942" s="54"/>
    </row>
    <row r="3943" spans="2:2" x14ac:dyDescent="0.35">
      <c r="B3943" s="54"/>
    </row>
    <row r="3944" spans="2:2" x14ac:dyDescent="0.35">
      <c r="B3944" s="54"/>
    </row>
    <row r="3945" spans="2:2" x14ac:dyDescent="0.35">
      <c r="B3945" s="54"/>
    </row>
    <row r="3946" spans="2:2" x14ac:dyDescent="0.35">
      <c r="B3946" s="54"/>
    </row>
    <row r="3947" spans="2:2" x14ac:dyDescent="0.35">
      <c r="B3947" s="54"/>
    </row>
    <row r="3948" spans="2:2" x14ac:dyDescent="0.35">
      <c r="B3948" s="54"/>
    </row>
    <row r="3949" spans="2:2" x14ac:dyDescent="0.35">
      <c r="B3949" s="54"/>
    </row>
    <row r="3950" spans="2:2" x14ac:dyDescent="0.35">
      <c r="B3950" s="54"/>
    </row>
    <row r="3951" spans="2:2" x14ac:dyDescent="0.35">
      <c r="B3951" s="54"/>
    </row>
    <row r="3952" spans="2:2" x14ac:dyDescent="0.35">
      <c r="B3952" s="54"/>
    </row>
    <row r="3953" spans="2:2" x14ac:dyDescent="0.35">
      <c r="B3953" s="54"/>
    </row>
    <row r="3954" spans="2:2" x14ac:dyDescent="0.35">
      <c r="B3954" s="54"/>
    </row>
    <row r="3955" spans="2:2" x14ac:dyDescent="0.35">
      <c r="B3955" s="54"/>
    </row>
    <row r="3956" spans="2:2" x14ac:dyDescent="0.35">
      <c r="B3956" s="54"/>
    </row>
    <row r="3957" spans="2:2" x14ac:dyDescent="0.35">
      <c r="B3957" s="54"/>
    </row>
    <row r="3958" spans="2:2" x14ac:dyDescent="0.35">
      <c r="B3958" s="54"/>
    </row>
    <row r="3959" spans="2:2" x14ac:dyDescent="0.35">
      <c r="B3959" s="54"/>
    </row>
    <row r="3960" spans="2:2" x14ac:dyDescent="0.35">
      <c r="B3960" s="54"/>
    </row>
    <row r="3961" spans="2:2" x14ac:dyDescent="0.35">
      <c r="B3961" s="54"/>
    </row>
    <row r="3962" spans="2:2" x14ac:dyDescent="0.35">
      <c r="B3962" s="54"/>
    </row>
    <row r="3963" spans="2:2" x14ac:dyDescent="0.35">
      <c r="B3963" s="54"/>
    </row>
    <row r="3964" spans="2:2" x14ac:dyDescent="0.35">
      <c r="B3964" s="54"/>
    </row>
    <row r="3965" spans="2:2" x14ac:dyDescent="0.35">
      <c r="B3965" s="54"/>
    </row>
    <row r="3966" spans="2:2" x14ac:dyDescent="0.35">
      <c r="B3966" s="54"/>
    </row>
    <row r="3967" spans="2:2" x14ac:dyDescent="0.35">
      <c r="B3967" s="54"/>
    </row>
    <row r="3968" spans="2:2" x14ac:dyDescent="0.35">
      <c r="B3968" s="54"/>
    </row>
    <row r="3969" spans="2:2" x14ac:dyDescent="0.35">
      <c r="B3969" s="54"/>
    </row>
    <row r="3970" spans="2:2" x14ac:dyDescent="0.35">
      <c r="B3970" s="54"/>
    </row>
    <row r="3971" spans="2:2" x14ac:dyDescent="0.35">
      <c r="B3971" s="54"/>
    </row>
    <row r="3972" spans="2:2" x14ac:dyDescent="0.35">
      <c r="B3972" s="54"/>
    </row>
    <row r="3973" spans="2:2" x14ac:dyDescent="0.35">
      <c r="B3973" s="54"/>
    </row>
    <row r="3974" spans="2:2" x14ac:dyDescent="0.35">
      <c r="B3974" s="54"/>
    </row>
    <row r="3975" spans="2:2" x14ac:dyDescent="0.35">
      <c r="B3975" s="54"/>
    </row>
    <row r="3976" spans="2:2" x14ac:dyDescent="0.35">
      <c r="B3976" s="54"/>
    </row>
    <row r="3977" spans="2:2" x14ac:dyDescent="0.35">
      <c r="B3977" s="54"/>
    </row>
    <row r="3978" spans="2:2" x14ac:dyDescent="0.35">
      <c r="B3978" s="54"/>
    </row>
    <row r="3979" spans="2:2" x14ac:dyDescent="0.35">
      <c r="B3979" s="54"/>
    </row>
    <row r="3980" spans="2:2" x14ac:dyDescent="0.35">
      <c r="B3980" s="54"/>
    </row>
    <row r="3981" spans="2:2" x14ac:dyDescent="0.35">
      <c r="B3981" s="54"/>
    </row>
    <row r="3982" spans="2:2" x14ac:dyDescent="0.35">
      <c r="B3982" s="54"/>
    </row>
    <row r="3983" spans="2:2" x14ac:dyDescent="0.35">
      <c r="B3983" s="54"/>
    </row>
    <row r="3984" spans="2:2" x14ac:dyDescent="0.35">
      <c r="B3984" s="54"/>
    </row>
    <row r="3985" spans="2:2" x14ac:dyDescent="0.35">
      <c r="B3985" s="54"/>
    </row>
    <row r="3986" spans="2:2" x14ac:dyDescent="0.35">
      <c r="B3986" s="54"/>
    </row>
    <row r="3987" spans="2:2" x14ac:dyDescent="0.35">
      <c r="B3987" s="54"/>
    </row>
    <row r="3988" spans="2:2" x14ac:dyDescent="0.35">
      <c r="B3988" s="54"/>
    </row>
    <row r="3989" spans="2:2" x14ac:dyDescent="0.35">
      <c r="B3989" s="54"/>
    </row>
    <row r="3990" spans="2:2" x14ac:dyDescent="0.35">
      <c r="B3990" s="54"/>
    </row>
    <row r="3991" spans="2:2" x14ac:dyDescent="0.35">
      <c r="B3991" s="54"/>
    </row>
    <row r="3992" spans="2:2" x14ac:dyDescent="0.35">
      <c r="B3992" s="54"/>
    </row>
    <row r="3993" spans="2:2" x14ac:dyDescent="0.35">
      <c r="B3993" s="54"/>
    </row>
    <row r="3994" spans="2:2" x14ac:dyDescent="0.35">
      <c r="B3994" s="54"/>
    </row>
    <row r="3995" spans="2:2" x14ac:dyDescent="0.35">
      <c r="B3995" s="54"/>
    </row>
    <row r="3996" spans="2:2" x14ac:dyDescent="0.35">
      <c r="B3996" s="54"/>
    </row>
    <row r="3997" spans="2:2" x14ac:dyDescent="0.35">
      <c r="B3997" s="54"/>
    </row>
    <row r="3998" spans="2:2" x14ac:dyDescent="0.35">
      <c r="B3998" s="54"/>
    </row>
    <row r="3999" spans="2:2" x14ac:dyDescent="0.35">
      <c r="B3999" s="54"/>
    </row>
    <row r="4000" spans="2:2" x14ac:dyDescent="0.35">
      <c r="B4000" s="54"/>
    </row>
    <row r="4001" spans="2:2" x14ac:dyDescent="0.35">
      <c r="B4001" s="54"/>
    </row>
    <row r="4002" spans="2:2" x14ac:dyDescent="0.35">
      <c r="B4002" s="54"/>
    </row>
    <row r="4003" spans="2:2" x14ac:dyDescent="0.35">
      <c r="B4003" s="54"/>
    </row>
    <row r="4004" spans="2:2" x14ac:dyDescent="0.35">
      <c r="B4004" s="54"/>
    </row>
    <row r="4005" spans="2:2" x14ac:dyDescent="0.35">
      <c r="B4005" s="54"/>
    </row>
    <row r="4006" spans="2:2" x14ac:dyDescent="0.35">
      <c r="B4006" s="54"/>
    </row>
    <row r="4007" spans="2:2" x14ac:dyDescent="0.35">
      <c r="B4007" s="54"/>
    </row>
    <row r="4008" spans="2:2" x14ac:dyDescent="0.35">
      <c r="B4008" s="54"/>
    </row>
    <row r="4009" spans="2:2" x14ac:dyDescent="0.35">
      <c r="B4009" s="54"/>
    </row>
    <row r="4010" spans="2:2" x14ac:dyDescent="0.35">
      <c r="B4010" s="54"/>
    </row>
    <row r="4011" spans="2:2" x14ac:dyDescent="0.35">
      <c r="B4011" s="54"/>
    </row>
    <row r="4012" spans="2:2" x14ac:dyDescent="0.35">
      <c r="B4012" s="54"/>
    </row>
    <row r="4013" spans="2:2" x14ac:dyDescent="0.35">
      <c r="B4013" s="54"/>
    </row>
    <row r="4014" spans="2:2" x14ac:dyDescent="0.35">
      <c r="B4014" s="54"/>
    </row>
    <row r="4015" spans="2:2" x14ac:dyDescent="0.35">
      <c r="B4015" s="54"/>
    </row>
    <row r="4016" spans="2:2" x14ac:dyDescent="0.35">
      <c r="B4016" s="54"/>
    </row>
    <row r="4017" spans="2:2" x14ac:dyDescent="0.35">
      <c r="B4017" s="54"/>
    </row>
    <row r="4018" spans="2:2" x14ac:dyDescent="0.35">
      <c r="B4018" s="54"/>
    </row>
    <row r="4019" spans="2:2" x14ac:dyDescent="0.35">
      <c r="B4019" s="54"/>
    </row>
    <row r="4020" spans="2:2" x14ac:dyDescent="0.35">
      <c r="B4020" s="54"/>
    </row>
    <row r="4021" spans="2:2" x14ac:dyDescent="0.35">
      <c r="B4021" s="54"/>
    </row>
    <row r="4022" spans="2:2" x14ac:dyDescent="0.35">
      <c r="B4022" s="54"/>
    </row>
    <row r="4023" spans="2:2" x14ac:dyDescent="0.35">
      <c r="B4023" s="54"/>
    </row>
    <row r="4024" spans="2:2" x14ac:dyDescent="0.35">
      <c r="B4024" s="54"/>
    </row>
    <row r="4025" spans="2:2" x14ac:dyDescent="0.35">
      <c r="B4025" s="54"/>
    </row>
    <row r="4026" spans="2:2" x14ac:dyDescent="0.35">
      <c r="B4026" s="54"/>
    </row>
    <row r="4027" spans="2:2" x14ac:dyDescent="0.35">
      <c r="B4027" s="54"/>
    </row>
    <row r="4028" spans="2:2" x14ac:dyDescent="0.35">
      <c r="B4028" s="54"/>
    </row>
    <row r="4029" spans="2:2" x14ac:dyDescent="0.35">
      <c r="B4029" s="54"/>
    </row>
    <row r="4030" spans="2:2" x14ac:dyDescent="0.35">
      <c r="B4030" s="54"/>
    </row>
    <row r="4031" spans="2:2" x14ac:dyDescent="0.35">
      <c r="B4031" s="54"/>
    </row>
    <row r="4032" spans="2:2" x14ac:dyDescent="0.35">
      <c r="B4032" s="54"/>
    </row>
    <row r="4033" spans="2:2" x14ac:dyDescent="0.35">
      <c r="B4033" s="54"/>
    </row>
    <row r="4034" spans="2:2" x14ac:dyDescent="0.35">
      <c r="B4034" s="54"/>
    </row>
    <row r="4035" spans="2:2" x14ac:dyDescent="0.35">
      <c r="B4035" s="54"/>
    </row>
    <row r="4036" spans="2:2" x14ac:dyDescent="0.35">
      <c r="B4036" s="54"/>
    </row>
    <row r="4037" spans="2:2" x14ac:dyDescent="0.35">
      <c r="B4037" s="54"/>
    </row>
    <row r="4038" spans="2:2" x14ac:dyDescent="0.35">
      <c r="B4038" s="54"/>
    </row>
    <row r="4039" spans="2:2" x14ac:dyDescent="0.35">
      <c r="B4039" s="54"/>
    </row>
    <row r="4040" spans="2:2" x14ac:dyDescent="0.35">
      <c r="B4040" s="54"/>
    </row>
    <row r="4041" spans="2:2" x14ac:dyDescent="0.35">
      <c r="B4041" s="54"/>
    </row>
    <row r="4042" spans="2:2" x14ac:dyDescent="0.35">
      <c r="B4042" s="54"/>
    </row>
    <row r="4043" spans="2:2" x14ac:dyDescent="0.35">
      <c r="B4043" s="54"/>
    </row>
    <row r="4044" spans="2:2" x14ac:dyDescent="0.35">
      <c r="B4044" s="54"/>
    </row>
    <row r="4045" spans="2:2" x14ac:dyDescent="0.35">
      <c r="B4045" s="54"/>
    </row>
    <row r="4046" spans="2:2" x14ac:dyDescent="0.35">
      <c r="B4046" s="54"/>
    </row>
    <row r="4047" spans="2:2" x14ac:dyDescent="0.35">
      <c r="B4047" s="54"/>
    </row>
    <row r="4048" spans="2:2" x14ac:dyDescent="0.35">
      <c r="B4048" s="54"/>
    </row>
    <row r="4049" spans="2:2" x14ac:dyDescent="0.35">
      <c r="B4049" s="54"/>
    </row>
    <row r="4050" spans="2:2" x14ac:dyDescent="0.35">
      <c r="B4050" s="54"/>
    </row>
    <row r="4051" spans="2:2" x14ac:dyDescent="0.35">
      <c r="B4051" s="54"/>
    </row>
    <row r="4052" spans="2:2" x14ac:dyDescent="0.35">
      <c r="B4052" s="54"/>
    </row>
    <row r="4053" spans="2:2" x14ac:dyDescent="0.35">
      <c r="B4053" s="54"/>
    </row>
    <row r="4054" spans="2:2" x14ac:dyDescent="0.35">
      <c r="B4054" s="54"/>
    </row>
    <row r="4055" spans="2:2" x14ac:dyDescent="0.35">
      <c r="B4055" s="54"/>
    </row>
    <row r="4056" spans="2:2" x14ac:dyDescent="0.35">
      <c r="B4056" s="54"/>
    </row>
    <row r="4057" spans="2:2" x14ac:dyDescent="0.35">
      <c r="B4057" s="54"/>
    </row>
    <row r="4058" spans="2:2" x14ac:dyDescent="0.35">
      <c r="B4058" s="54"/>
    </row>
    <row r="4059" spans="2:2" x14ac:dyDescent="0.35">
      <c r="B4059" s="54"/>
    </row>
    <row r="4060" spans="2:2" x14ac:dyDescent="0.35">
      <c r="B4060" s="54"/>
    </row>
    <row r="4061" spans="2:2" x14ac:dyDescent="0.35">
      <c r="B4061" s="54"/>
    </row>
    <row r="4062" spans="2:2" x14ac:dyDescent="0.35">
      <c r="B4062" s="54"/>
    </row>
    <row r="4063" spans="2:2" x14ac:dyDescent="0.35">
      <c r="B4063" s="54"/>
    </row>
    <row r="4064" spans="2:2" x14ac:dyDescent="0.35">
      <c r="B4064" s="54"/>
    </row>
    <row r="4065" spans="2:2" x14ac:dyDescent="0.35">
      <c r="B4065" s="54"/>
    </row>
    <row r="4066" spans="2:2" x14ac:dyDescent="0.35">
      <c r="B4066" s="54"/>
    </row>
    <row r="4067" spans="2:2" x14ac:dyDescent="0.35">
      <c r="B4067" s="54"/>
    </row>
    <row r="4068" spans="2:2" x14ac:dyDescent="0.35">
      <c r="B4068" s="54"/>
    </row>
    <row r="4069" spans="2:2" x14ac:dyDescent="0.35">
      <c r="B4069" s="54"/>
    </row>
    <row r="4070" spans="2:2" x14ac:dyDescent="0.35">
      <c r="B4070" s="54"/>
    </row>
    <row r="4071" spans="2:2" x14ac:dyDescent="0.35">
      <c r="B4071" s="54"/>
    </row>
    <row r="4072" spans="2:2" x14ac:dyDescent="0.35">
      <c r="B4072" s="54"/>
    </row>
    <row r="4073" spans="2:2" x14ac:dyDescent="0.35">
      <c r="B4073" s="54"/>
    </row>
    <row r="4074" spans="2:2" x14ac:dyDescent="0.35">
      <c r="B4074" s="54"/>
    </row>
    <row r="4075" spans="2:2" x14ac:dyDescent="0.35">
      <c r="B4075" s="54"/>
    </row>
    <row r="4076" spans="2:2" x14ac:dyDescent="0.35">
      <c r="B4076" s="54"/>
    </row>
    <row r="4077" spans="2:2" x14ac:dyDescent="0.35">
      <c r="B4077" s="54"/>
    </row>
    <row r="4078" spans="2:2" x14ac:dyDescent="0.35">
      <c r="B4078" s="54"/>
    </row>
    <row r="4079" spans="2:2" x14ac:dyDescent="0.35">
      <c r="B4079" s="54"/>
    </row>
    <row r="4080" spans="2:2" x14ac:dyDescent="0.35">
      <c r="B4080" s="54"/>
    </row>
    <row r="4081" spans="2:2" x14ac:dyDescent="0.35">
      <c r="B4081" s="54"/>
    </row>
    <row r="4082" spans="2:2" x14ac:dyDescent="0.35">
      <c r="B4082" s="54"/>
    </row>
    <row r="4083" spans="2:2" x14ac:dyDescent="0.35">
      <c r="B4083" s="54"/>
    </row>
    <row r="4084" spans="2:2" x14ac:dyDescent="0.35">
      <c r="B4084" s="54"/>
    </row>
    <row r="4085" spans="2:2" x14ac:dyDescent="0.35">
      <c r="B4085" s="54"/>
    </row>
    <row r="4086" spans="2:2" x14ac:dyDescent="0.35">
      <c r="B4086" s="54"/>
    </row>
    <row r="4087" spans="2:2" x14ac:dyDescent="0.35">
      <c r="B4087" s="54"/>
    </row>
    <row r="4088" spans="2:2" x14ac:dyDescent="0.35">
      <c r="B4088" s="54"/>
    </row>
    <row r="4089" spans="2:2" x14ac:dyDescent="0.35">
      <c r="B4089" s="54"/>
    </row>
    <row r="4090" spans="2:2" x14ac:dyDescent="0.35">
      <c r="B4090" s="54"/>
    </row>
    <row r="4091" spans="2:2" x14ac:dyDescent="0.35">
      <c r="B4091" s="54"/>
    </row>
    <row r="4092" spans="2:2" x14ac:dyDescent="0.35">
      <c r="B4092" s="54"/>
    </row>
    <row r="4093" spans="2:2" x14ac:dyDescent="0.35">
      <c r="B4093" s="54"/>
    </row>
    <row r="4094" spans="2:2" x14ac:dyDescent="0.35">
      <c r="B4094" s="54"/>
    </row>
    <row r="4095" spans="2:2" x14ac:dyDescent="0.35">
      <c r="B4095" s="54"/>
    </row>
    <row r="4096" spans="2:2" x14ac:dyDescent="0.35">
      <c r="B4096" s="54"/>
    </row>
    <row r="4097" spans="2:2" x14ac:dyDescent="0.35">
      <c r="B4097" s="54"/>
    </row>
    <row r="4098" spans="2:2" x14ac:dyDescent="0.35">
      <c r="B4098" s="54"/>
    </row>
    <row r="4099" spans="2:2" x14ac:dyDescent="0.35">
      <c r="B4099" s="54"/>
    </row>
    <row r="4100" spans="2:2" x14ac:dyDescent="0.35">
      <c r="B4100" s="54"/>
    </row>
    <row r="4101" spans="2:2" x14ac:dyDescent="0.35">
      <c r="B4101" s="54"/>
    </row>
    <row r="4102" spans="2:2" x14ac:dyDescent="0.35">
      <c r="B4102" s="54"/>
    </row>
    <row r="4103" spans="2:2" x14ac:dyDescent="0.35">
      <c r="B4103" s="54"/>
    </row>
    <row r="4104" spans="2:2" x14ac:dyDescent="0.35">
      <c r="B4104" s="54"/>
    </row>
    <row r="4105" spans="2:2" x14ac:dyDescent="0.35">
      <c r="B4105" s="54"/>
    </row>
    <row r="4106" spans="2:2" x14ac:dyDescent="0.35">
      <c r="B4106" s="54"/>
    </row>
    <row r="4107" spans="2:2" x14ac:dyDescent="0.35">
      <c r="B4107" s="54"/>
    </row>
    <row r="4108" spans="2:2" x14ac:dyDescent="0.35">
      <c r="B4108" s="54"/>
    </row>
    <row r="4109" spans="2:2" x14ac:dyDescent="0.35">
      <c r="B4109" s="54"/>
    </row>
    <row r="4110" spans="2:2" x14ac:dyDescent="0.35">
      <c r="B4110" s="54"/>
    </row>
    <row r="4111" spans="2:2" x14ac:dyDescent="0.35">
      <c r="B4111" s="54"/>
    </row>
    <row r="4112" spans="2:2" x14ac:dyDescent="0.35">
      <c r="B4112" s="54"/>
    </row>
    <row r="4113" spans="2:2" x14ac:dyDescent="0.35">
      <c r="B4113" s="54"/>
    </row>
    <row r="4114" spans="2:2" x14ac:dyDescent="0.35">
      <c r="B4114" s="54"/>
    </row>
    <row r="4115" spans="2:2" x14ac:dyDescent="0.35">
      <c r="B4115" s="54"/>
    </row>
    <row r="4116" spans="2:2" x14ac:dyDescent="0.35">
      <c r="B4116" s="54"/>
    </row>
    <row r="4117" spans="2:2" x14ac:dyDescent="0.35">
      <c r="B4117" s="54"/>
    </row>
    <row r="4118" spans="2:2" x14ac:dyDescent="0.35">
      <c r="B4118" s="54"/>
    </row>
    <row r="4119" spans="2:2" x14ac:dyDescent="0.35">
      <c r="B4119" s="54"/>
    </row>
    <row r="4120" spans="2:2" x14ac:dyDescent="0.35">
      <c r="B4120" s="54"/>
    </row>
    <row r="4121" spans="2:2" x14ac:dyDescent="0.35">
      <c r="B4121" s="54"/>
    </row>
    <row r="4122" spans="2:2" x14ac:dyDescent="0.35">
      <c r="B4122" s="54"/>
    </row>
    <row r="4123" spans="2:2" x14ac:dyDescent="0.35">
      <c r="B4123" s="54"/>
    </row>
    <row r="4124" spans="2:2" x14ac:dyDescent="0.35">
      <c r="B4124" s="54"/>
    </row>
    <row r="4125" spans="2:2" x14ac:dyDescent="0.35">
      <c r="B4125" s="54"/>
    </row>
    <row r="4126" spans="2:2" x14ac:dyDescent="0.35">
      <c r="B4126" s="54"/>
    </row>
    <row r="4127" spans="2:2" x14ac:dyDescent="0.35">
      <c r="B4127" s="54"/>
    </row>
    <row r="4128" spans="2:2" x14ac:dyDescent="0.35">
      <c r="B4128" s="54"/>
    </row>
    <row r="4129" spans="2:2" x14ac:dyDescent="0.35">
      <c r="B4129" s="54"/>
    </row>
    <row r="4130" spans="2:2" x14ac:dyDescent="0.35">
      <c r="B4130" s="54"/>
    </row>
    <row r="4131" spans="2:2" x14ac:dyDescent="0.35">
      <c r="B4131" s="54"/>
    </row>
    <row r="4132" spans="2:2" x14ac:dyDescent="0.35">
      <c r="B4132" s="54"/>
    </row>
    <row r="4133" spans="2:2" x14ac:dyDescent="0.35">
      <c r="B4133" s="54"/>
    </row>
    <row r="4134" spans="2:2" x14ac:dyDescent="0.35">
      <c r="B4134" s="54"/>
    </row>
    <row r="4135" spans="2:2" x14ac:dyDescent="0.35">
      <c r="B4135" s="54"/>
    </row>
    <row r="4136" spans="2:2" x14ac:dyDescent="0.35">
      <c r="B4136" s="54"/>
    </row>
    <row r="4137" spans="2:2" x14ac:dyDescent="0.35">
      <c r="B4137" s="54"/>
    </row>
    <row r="4138" spans="2:2" x14ac:dyDescent="0.35">
      <c r="B4138" s="54"/>
    </row>
    <row r="4139" spans="2:2" x14ac:dyDescent="0.35">
      <c r="B4139" s="54"/>
    </row>
    <row r="4140" spans="2:2" x14ac:dyDescent="0.35">
      <c r="B4140" s="54"/>
    </row>
    <row r="4141" spans="2:2" x14ac:dyDescent="0.35">
      <c r="B4141" s="54"/>
    </row>
    <row r="4142" spans="2:2" x14ac:dyDescent="0.35">
      <c r="B4142" s="54"/>
    </row>
    <row r="4143" spans="2:2" x14ac:dyDescent="0.35">
      <c r="B4143" s="54"/>
    </row>
    <row r="4144" spans="2:2" x14ac:dyDescent="0.35">
      <c r="B4144" s="54"/>
    </row>
    <row r="4145" spans="2:2" x14ac:dyDescent="0.35">
      <c r="B4145" s="54"/>
    </row>
    <row r="4146" spans="2:2" x14ac:dyDescent="0.35">
      <c r="B4146" s="54"/>
    </row>
    <row r="4147" spans="2:2" x14ac:dyDescent="0.35">
      <c r="B4147" s="54"/>
    </row>
    <row r="4148" spans="2:2" x14ac:dyDescent="0.35">
      <c r="B4148" s="54"/>
    </row>
    <row r="4149" spans="2:2" x14ac:dyDescent="0.35">
      <c r="B4149" s="54"/>
    </row>
    <row r="4150" spans="2:2" x14ac:dyDescent="0.35">
      <c r="B4150" s="54"/>
    </row>
    <row r="4151" spans="2:2" x14ac:dyDescent="0.35">
      <c r="B4151" s="54"/>
    </row>
    <row r="4152" spans="2:2" x14ac:dyDescent="0.35">
      <c r="B4152" s="54"/>
    </row>
    <row r="4153" spans="2:2" x14ac:dyDescent="0.35">
      <c r="B4153" s="54"/>
    </row>
    <row r="4154" spans="2:2" x14ac:dyDescent="0.35">
      <c r="B4154" s="54"/>
    </row>
    <row r="4155" spans="2:2" x14ac:dyDescent="0.35">
      <c r="B4155" s="54"/>
    </row>
    <row r="4156" spans="2:2" x14ac:dyDescent="0.35">
      <c r="B4156" s="54"/>
    </row>
    <row r="4157" spans="2:2" x14ac:dyDescent="0.35">
      <c r="B4157" s="54"/>
    </row>
    <row r="4158" spans="2:2" x14ac:dyDescent="0.35">
      <c r="B4158" s="54"/>
    </row>
    <row r="4159" spans="2:2" x14ac:dyDescent="0.35">
      <c r="B4159" s="54"/>
    </row>
    <row r="4160" spans="2:2" x14ac:dyDescent="0.35">
      <c r="B4160" s="54"/>
    </row>
    <row r="4161" spans="2:2" x14ac:dyDescent="0.35">
      <c r="B4161" s="54"/>
    </row>
    <row r="4162" spans="2:2" x14ac:dyDescent="0.35">
      <c r="B4162" s="54"/>
    </row>
    <row r="4163" spans="2:2" x14ac:dyDescent="0.35">
      <c r="B4163" s="54"/>
    </row>
    <row r="4164" spans="2:2" x14ac:dyDescent="0.35">
      <c r="B4164" s="54"/>
    </row>
    <row r="4165" spans="2:2" x14ac:dyDescent="0.35">
      <c r="B4165" s="54"/>
    </row>
    <row r="4166" spans="2:2" x14ac:dyDescent="0.35">
      <c r="B4166" s="54"/>
    </row>
    <row r="4167" spans="2:2" x14ac:dyDescent="0.35">
      <c r="B4167" s="54"/>
    </row>
    <row r="4168" spans="2:2" x14ac:dyDescent="0.35">
      <c r="B4168" s="54"/>
    </row>
    <row r="4169" spans="2:2" x14ac:dyDescent="0.35">
      <c r="B4169" s="54"/>
    </row>
    <row r="4170" spans="2:2" x14ac:dyDescent="0.35">
      <c r="B4170" s="54"/>
    </row>
    <row r="4171" spans="2:2" x14ac:dyDescent="0.35">
      <c r="B4171" s="54"/>
    </row>
    <row r="4172" spans="2:2" x14ac:dyDescent="0.35">
      <c r="B4172" s="54"/>
    </row>
    <row r="4173" spans="2:2" x14ac:dyDescent="0.35">
      <c r="B4173" s="54"/>
    </row>
    <row r="4174" spans="2:2" x14ac:dyDescent="0.35">
      <c r="B4174" s="54"/>
    </row>
    <row r="4175" spans="2:2" x14ac:dyDescent="0.35">
      <c r="B4175" s="54"/>
    </row>
    <row r="4176" spans="2:2" x14ac:dyDescent="0.35">
      <c r="B4176" s="54"/>
    </row>
    <row r="4177" spans="2:2" x14ac:dyDescent="0.35">
      <c r="B4177" s="54"/>
    </row>
    <row r="4178" spans="2:2" x14ac:dyDescent="0.35">
      <c r="B4178" s="54"/>
    </row>
    <row r="4179" spans="2:2" x14ac:dyDescent="0.35">
      <c r="B4179" s="54"/>
    </row>
    <row r="4180" spans="2:2" x14ac:dyDescent="0.35">
      <c r="B4180" s="54"/>
    </row>
    <row r="4181" spans="2:2" x14ac:dyDescent="0.35">
      <c r="B4181" s="54"/>
    </row>
    <row r="4182" spans="2:2" x14ac:dyDescent="0.35">
      <c r="B4182" s="54"/>
    </row>
    <row r="4183" spans="2:2" x14ac:dyDescent="0.35">
      <c r="B4183" s="54"/>
    </row>
    <row r="4184" spans="2:2" x14ac:dyDescent="0.35">
      <c r="B4184" s="54"/>
    </row>
    <row r="4185" spans="2:2" x14ac:dyDescent="0.35">
      <c r="B4185" s="54"/>
    </row>
    <row r="4186" spans="2:2" x14ac:dyDescent="0.35">
      <c r="B4186" s="54"/>
    </row>
    <row r="4187" spans="2:2" x14ac:dyDescent="0.35">
      <c r="B4187" s="54"/>
    </row>
    <row r="4188" spans="2:2" x14ac:dyDescent="0.35">
      <c r="B4188" s="54"/>
    </row>
    <row r="4189" spans="2:2" x14ac:dyDescent="0.35">
      <c r="B4189" s="54"/>
    </row>
    <row r="4190" spans="2:2" x14ac:dyDescent="0.35">
      <c r="B4190" s="54"/>
    </row>
    <row r="4191" spans="2:2" x14ac:dyDescent="0.35">
      <c r="B4191" s="54"/>
    </row>
    <row r="4192" spans="2:2" x14ac:dyDescent="0.35">
      <c r="B4192" s="54"/>
    </row>
    <row r="4193" spans="2:2" x14ac:dyDescent="0.35">
      <c r="B4193" s="54"/>
    </row>
    <row r="4194" spans="2:2" x14ac:dyDescent="0.35">
      <c r="B4194" s="54"/>
    </row>
    <row r="4195" spans="2:2" x14ac:dyDescent="0.35">
      <c r="B4195" s="54"/>
    </row>
    <row r="4196" spans="2:2" x14ac:dyDescent="0.35">
      <c r="B4196" s="54"/>
    </row>
    <row r="4197" spans="2:2" x14ac:dyDescent="0.35">
      <c r="B4197" s="54"/>
    </row>
    <row r="4198" spans="2:2" x14ac:dyDescent="0.35">
      <c r="B4198" s="54"/>
    </row>
    <row r="4199" spans="2:2" x14ac:dyDescent="0.35">
      <c r="B4199" s="54"/>
    </row>
    <row r="4200" spans="2:2" x14ac:dyDescent="0.35">
      <c r="B4200" s="54"/>
    </row>
    <row r="4201" spans="2:2" x14ac:dyDescent="0.35">
      <c r="B4201" s="54"/>
    </row>
    <row r="4202" spans="2:2" x14ac:dyDescent="0.35">
      <c r="B4202" s="54"/>
    </row>
    <row r="4203" spans="2:2" x14ac:dyDescent="0.35">
      <c r="B4203" s="54"/>
    </row>
    <row r="4204" spans="2:2" x14ac:dyDescent="0.35">
      <c r="B4204" s="54"/>
    </row>
    <row r="4205" spans="2:2" x14ac:dyDescent="0.35">
      <c r="B4205" s="54"/>
    </row>
    <row r="4206" spans="2:2" x14ac:dyDescent="0.35">
      <c r="B4206" s="54"/>
    </row>
    <row r="4207" spans="2:2" x14ac:dyDescent="0.35">
      <c r="B4207" s="54"/>
    </row>
    <row r="4208" spans="2:2" x14ac:dyDescent="0.35">
      <c r="B4208" s="54"/>
    </row>
    <row r="4209" spans="2:2" x14ac:dyDescent="0.35">
      <c r="B4209" s="54"/>
    </row>
    <row r="4210" spans="2:2" x14ac:dyDescent="0.35">
      <c r="B4210" s="54"/>
    </row>
    <row r="4211" spans="2:2" x14ac:dyDescent="0.35">
      <c r="B4211" s="54"/>
    </row>
    <row r="4212" spans="2:2" x14ac:dyDescent="0.35">
      <c r="B4212" s="54"/>
    </row>
    <row r="4213" spans="2:2" x14ac:dyDescent="0.35">
      <c r="B4213" s="54"/>
    </row>
    <row r="4214" spans="2:2" x14ac:dyDescent="0.35">
      <c r="B4214" s="54"/>
    </row>
    <row r="4215" spans="2:2" x14ac:dyDescent="0.35">
      <c r="B4215" s="54"/>
    </row>
    <row r="4216" spans="2:2" x14ac:dyDescent="0.35">
      <c r="B4216" s="54"/>
    </row>
    <row r="4217" spans="2:2" x14ac:dyDescent="0.35">
      <c r="B4217" s="54"/>
    </row>
    <row r="4218" spans="2:2" x14ac:dyDescent="0.35">
      <c r="B4218" s="54"/>
    </row>
    <row r="4219" spans="2:2" x14ac:dyDescent="0.35">
      <c r="B4219" s="54"/>
    </row>
    <row r="4220" spans="2:2" x14ac:dyDescent="0.35">
      <c r="B4220" s="54"/>
    </row>
    <row r="4221" spans="2:2" x14ac:dyDescent="0.35">
      <c r="B4221" s="54"/>
    </row>
    <row r="4222" spans="2:2" x14ac:dyDescent="0.35">
      <c r="B4222" s="54"/>
    </row>
    <row r="4223" spans="2:2" x14ac:dyDescent="0.35">
      <c r="B4223" s="54"/>
    </row>
    <row r="4224" spans="2:2" x14ac:dyDescent="0.35">
      <c r="B4224" s="54"/>
    </row>
    <row r="4225" spans="2:2" x14ac:dyDescent="0.35">
      <c r="B4225" s="54"/>
    </row>
    <row r="4226" spans="2:2" x14ac:dyDescent="0.35">
      <c r="B4226" s="54"/>
    </row>
    <row r="4227" spans="2:2" x14ac:dyDescent="0.35">
      <c r="B4227" s="54"/>
    </row>
    <row r="4228" spans="2:2" x14ac:dyDescent="0.35">
      <c r="B4228" s="54"/>
    </row>
    <row r="4229" spans="2:2" x14ac:dyDescent="0.35">
      <c r="B4229" s="54"/>
    </row>
    <row r="4230" spans="2:2" x14ac:dyDescent="0.35">
      <c r="B4230" s="54"/>
    </row>
    <row r="4231" spans="2:2" x14ac:dyDescent="0.35">
      <c r="B4231" s="54"/>
    </row>
    <row r="4232" spans="2:2" x14ac:dyDescent="0.35">
      <c r="B4232" s="54"/>
    </row>
    <row r="4233" spans="2:2" x14ac:dyDescent="0.35">
      <c r="B4233" s="54"/>
    </row>
    <row r="4234" spans="2:2" x14ac:dyDescent="0.35">
      <c r="B4234" s="54"/>
    </row>
    <row r="4235" spans="2:2" x14ac:dyDescent="0.35">
      <c r="B4235" s="54"/>
    </row>
    <row r="4236" spans="2:2" x14ac:dyDescent="0.35">
      <c r="B4236" s="54"/>
    </row>
    <row r="4237" spans="2:2" x14ac:dyDescent="0.35">
      <c r="B4237" s="54"/>
    </row>
    <row r="4238" spans="2:2" x14ac:dyDescent="0.35">
      <c r="B4238" s="54"/>
    </row>
    <row r="4239" spans="2:2" x14ac:dyDescent="0.35">
      <c r="B4239" s="54"/>
    </row>
    <row r="4240" spans="2:2" x14ac:dyDescent="0.35">
      <c r="B4240" s="54"/>
    </row>
    <row r="4241" spans="2:2" x14ac:dyDescent="0.35">
      <c r="B4241" s="54"/>
    </row>
    <row r="4242" spans="2:2" x14ac:dyDescent="0.35">
      <c r="B4242" s="54"/>
    </row>
    <row r="4243" spans="2:2" x14ac:dyDescent="0.35">
      <c r="B4243" s="54"/>
    </row>
    <row r="4244" spans="2:2" x14ac:dyDescent="0.35">
      <c r="B4244" s="54"/>
    </row>
    <row r="4245" spans="2:2" x14ac:dyDescent="0.35">
      <c r="B4245" s="54"/>
    </row>
    <row r="4246" spans="2:2" x14ac:dyDescent="0.35">
      <c r="B4246" s="54"/>
    </row>
    <row r="4247" spans="2:2" x14ac:dyDescent="0.35">
      <c r="B4247" s="54"/>
    </row>
    <row r="4248" spans="2:2" x14ac:dyDescent="0.35">
      <c r="B4248" s="54"/>
    </row>
    <row r="4249" spans="2:2" x14ac:dyDescent="0.35">
      <c r="B4249" s="54"/>
    </row>
    <row r="4250" spans="2:2" x14ac:dyDescent="0.35">
      <c r="B4250" s="54"/>
    </row>
    <row r="4251" spans="2:2" x14ac:dyDescent="0.35">
      <c r="B4251" s="54"/>
    </row>
    <row r="4252" spans="2:2" x14ac:dyDescent="0.35">
      <c r="B4252" s="54"/>
    </row>
    <row r="4253" spans="2:2" x14ac:dyDescent="0.35">
      <c r="B4253" s="54"/>
    </row>
    <row r="4254" spans="2:2" x14ac:dyDescent="0.35">
      <c r="B4254" s="54"/>
    </row>
    <row r="4255" spans="2:2" x14ac:dyDescent="0.35">
      <c r="B4255" s="54"/>
    </row>
    <row r="4256" spans="2:2" x14ac:dyDescent="0.35">
      <c r="B4256" s="54"/>
    </row>
    <row r="4257" spans="2:2" x14ac:dyDescent="0.35">
      <c r="B4257" s="54"/>
    </row>
    <row r="4258" spans="2:2" x14ac:dyDescent="0.35">
      <c r="B4258" s="54"/>
    </row>
    <row r="4259" spans="2:2" x14ac:dyDescent="0.35">
      <c r="B4259" s="54"/>
    </row>
    <row r="4260" spans="2:2" x14ac:dyDescent="0.35">
      <c r="B4260" s="54"/>
    </row>
    <row r="4261" spans="2:2" x14ac:dyDescent="0.35">
      <c r="B4261" s="54"/>
    </row>
    <row r="4262" spans="2:2" x14ac:dyDescent="0.35">
      <c r="B4262" s="54"/>
    </row>
    <row r="4263" spans="2:2" x14ac:dyDescent="0.35">
      <c r="B4263" s="54"/>
    </row>
    <row r="4264" spans="2:2" x14ac:dyDescent="0.35">
      <c r="B4264" s="54"/>
    </row>
    <row r="4265" spans="2:2" x14ac:dyDescent="0.35">
      <c r="B4265" s="54"/>
    </row>
    <row r="4266" spans="2:2" x14ac:dyDescent="0.35">
      <c r="B4266" s="54"/>
    </row>
    <row r="4267" spans="2:2" x14ac:dyDescent="0.35">
      <c r="B4267" s="54"/>
    </row>
    <row r="4268" spans="2:2" x14ac:dyDescent="0.35">
      <c r="B4268" s="54"/>
    </row>
    <row r="4269" spans="2:2" x14ac:dyDescent="0.35">
      <c r="B4269" s="54"/>
    </row>
    <row r="4270" spans="2:2" x14ac:dyDescent="0.35">
      <c r="B4270" s="54"/>
    </row>
    <row r="4271" spans="2:2" x14ac:dyDescent="0.35">
      <c r="B4271" s="54"/>
    </row>
    <row r="4272" spans="2:2" x14ac:dyDescent="0.35">
      <c r="B4272" s="54"/>
    </row>
    <row r="4273" spans="2:2" x14ac:dyDescent="0.35">
      <c r="B4273" s="54"/>
    </row>
    <row r="4274" spans="2:2" x14ac:dyDescent="0.35">
      <c r="B4274" s="54"/>
    </row>
    <row r="4275" spans="2:2" x14ac:dyDescent="0.35">
      <c r="B4275" s="54"/>
    </row>
    <row r="4276" spans="2:2" x14ac:dyDescent="0.35">
      <c r="B4276" s="54"/>
    </row>
    <row r="4277" spans="2:2" x14ac:dyDescent="0.35">
      <c r="B4277" s="54"/>
    </row>
    <row r="4278" spans="2:2" x14ac:dyDescent="0.35">
      <c r="B4278" s="54"/>
    </row>
    <row r="4279" spans="2:2" x14ac:dyDescent="0.35">
      <c r="B4279" s="54"/>
    </row>
    <row r="4280" spans="2:2" x14ac:dyDescent="0.35">
      <c r="B4280" s="54"/>
    </row>
    <row r="4281" spans="2:2" x14ac:dyDescent="0.35">
      <c r="B4281" s="54"/>
    </row>
    <row r="4282" spans="2:2" x14ac:dyDescent="0.35">
      <c r="B4282" s="54"/>
    </row>
    <row r="4283" spans="2:2" x14ac:dyDescent="0.35">
      <c r="B4283" s="54"/>
    </row>
    <row r="4284" spans="2:2" x14ac:dyDescent="0.35">
      <c r="B4284" s="54"/>
    </row>
    <row r="4285" spans="2:2" x14ac:dyDescent="0.35">
      <c r="B4285" s="54"/>
    </row>
    <row r="4286" spans="2:2" x14ac:dyDescent="0.35">
      <c r="B4286" s="54"/>
    </row>
    <row r="4287" spans="2:2" x14ac:dyDescent="0.35">
      <c r="B4287" s="54"/>
    </row>
    <row r="4288" spans="2:2" x14ac:dyDescent="0.35">
      <c r="B4288" s="54"/>
    </row>
    <row r="4289" spans="2:2" x14ac:dyDescent="0.35">
      <c r="B4289" s="54"/>
    </row>
    <row r="4290" spans="2:2" x14ac:dyDescent="0.35">
      <c r="B4290" s="54"/>
    </row>
    <row r="4291" spans="2:2" x14ac:dyDescent="0.35">
      <c r="B4291" s="54"/>
    </row>
    <row r="4292" spans="2:2" x14ac:dyDescent="0.35">
      <c r="B4292" s="54"/>
    </row>
    <row r="4293" spans="2:2" x14ac:dyDescent="0.35">
      <c r="B4293" s="54"/>
    </row>
    <row r="4294" spans="2:2" x14ac:dyDescent="0.35">
      <c r="B4294" s="54"/>
    </row>
    <row r="4295" spans="2:2" x14ac:dyDescent="0.35">
      <c r="B4295" s="54"/>
    </row>
    <row r="4296" spans="2:2" x14ac:dyDescent="0.35">
      <c r="B4296" s="54"/>
    </row>
    <row r="4297" spans="2:2" x14ac:dyDescent="0.35">
      <c r="B4297" s="54"/>
    </row>
    <row r="4298" spans="2:2" x14ac:dyDescent="0.35">
      <c r="B4298" s="54"/>
    </row>
    <row r="4299" spans="2:2" x14ac:dyDescent="0.35">
      <c r="B4299" s="54"/>
    </row>
    <row r="4300" spans="2:2" x14ac:dyDescent="0.35">
      <c r="B4300" s="54"/>
    </row>
    <row r="4301" spans="2:2" x14ac:dyDescent="0.35">
      <c r="B4301" s="54"/>
    </row>
    <row r="4302" spans="2:2" x14ac:dyDescent="0.35">
      <c r="B4302" s="54"/>
    </row>
    <row r="4303" spans="2:2" x14ac:dyDescent="0.35">
      <c r="B4303" s="54"/>
    </row>
    <row r="4304" spans="2:2" x14ac:dyDescent="0.35">
      <c r="B4304" s="54"/>
    </row>
    <row r="4305" spans="2:2" x14ac:dyDescent="0.35">
      <c r="B4305" s="54"/>
    </row>
    <row r="4306" spans="2:2" x14ac:dyDescent="0.35">
      <c r="B4306" s="54"/>
    </row>
    <row r="4307" spans="2:2" x14ac:dyDescent="0.35">
      <c r="B4307" s="54"/>
    </row>
    <row r="4308" spans="2:2" x14ac:dyDescent="0.35">
      <c r="B4308" s="54"/>
    </row>
    <row r="4309" spans="2:2" x14ac:dyDescent="0.35">
      <c r="B4309" s="54"/>
    </row>
    <row r="4310" spans="2:2" x14ac:dyDescent="0.35">
      <c r="B4310" s="54"/>
    </row>
    <row r="4311" spans="2:2" x14ac:dyDescent="0.35">
      <c r="B4311" s="54"/>
    </row>
    <row r="4312" spans="2:2" x14ac:dyDescent="0.35">
      <c r="B4312" s="54"/>
    </row>
    <row r="4313" spans="2:2" x14ac:dyDescent="0.35">
      <c r="B4313" s="54"/>
    </row>
    <row r="4314" spans="2:2" x14ac:dyDescent="0.35">
      <c r="B4314" s="54"/>
    </row>
    <row r="4315" spans="2:2" x14ac:dyDescent="0.35">
      <c r="B4315" s="54"/>
    </row>
    <row r="4316" spans="2:2" x14ac:dyDescent="0.35">
      <c r="B4316" s="54"/>
    </row>
    <row r="4317" spans="2:2" x14ac:dyDescent="0.35">
      <c r="B4317" s="54"/>
    </row>
    <row r="4318" spans="2:2" x14ac:dyDescent="0.35">
      <c r="B4318" s="54"/>
    </row>
    <row r="4319" spans="2:2" x14ac:dyDescent="0.35">
      <c r="B4319" s="54"/>
    </row>
    <row r="4320" spans="2:2" x14ac:dyDescent="0.35">
      <c r="B4320" s="54"/>
    </row>
    <row r="4321" spans="2:2" x14ac:dyDescent="0.35">
      <c r="B4321" s="54"/>
    </row>
    <row r="4322" spans="2:2" x14ac:dyDescent="0.35">
      <c r="B4322" s="54"/>
    </row>
    <row r="4323" spans="2:2" x14ac:dyDescent="0.35">
      <c r="B4323" s="54"/>
    </row>
    <row r="4324" spans="2:2" x14ac:dyDescent="0.35">
      <c r="B4324" s="54"/>
    </row>
    <row r="4325" spans="2:2" x14ac:dyDescent="0.35">
      <c r="B4325" s="54"/>
    </row>
    <row r="4326" spans="2:2" x14ac:dyDescent="0.35">
      <c r="B4326" s="54"/>
    </row>
    <row r="4327" spans="2:2" x14ac:dyDescent="0.35">
      <c r="B4327" s="54"/>
    </row>
    <row r="4328" spans="2:2" x14ac:dyDescent="0.35">
      <c r="B4328" s="54"/>
    </row>
    <row r="4329" spans="2:2" x14ac:dyDescent="0.35">
      <c r="B4329" s="54"/>
    </row>
    <row r="4330" spans="2:2" x14ac:dyDescent="0.35">
      <c r="B4330" s="54"/>
    </row>
    <row r="4331" spans="2:2" x14ac:dyDescent="0.35">
      <c r="B4331" s="54"/>
    </row>
    <row r="4332" spans="2:2" x14ac:dyDescent="0.35">
      <c r="B4332" s="54"/>
    </row>
    <row r="4333" spans="2:2" x14ac:dyDescent="0.35">
      <c r="B4333" s="54"/>
    </row>
    <row r="4334" spans="2:2" x14ac:dyDescent="0.35">
      <c r="B4334" s="54"/>
    </row>
    <row r="4335" spans="2:2" x14ac:dyDescent="0.35">
      <c r="B4335" s="54"/>
    </row>
    <row r="4336" spans="2:2" x14ac:dyDescent="0.35">
      <c r="B4336" s="54"/>
    </row>
    <row r="4337" spans="2:2" x14ac:dyDescent="0.35">
      <c r="B4337" s="54"/>
    </row>
    <row r="4338" spans="2:2" x14ac:dyDescent="0.35">
      <c r="B4338" s="54"/>
    </row>
    <row r="4339" spans="2:2" x14ac:dyDescent="0.35">
      <c r="B4339" s="54"/>
    </row>
    <row r="4340" spans="2:2" x14ac:dyDescent="0.35">
      <c r="B4340" s="54"/>
    </row>
    <row r="4341" spans="2:2" x14ac:dyDescent="0.35">
      <c r="B4341" s="54"/>
    </row>
    <row r="4342" spans="2:2" x14ac:dyDescent="0.35">
      <c r="B4342" s="54"/>
    </row>
    <row r="4343" spans="2:2" x14ac:dyDescent="0.35">
      <c r="B4343" s="54"/>
    </row>
    <row r="4344" spans="2:2" x14ac:dyDescent="0.35">
      <c r="B4344" s="54"/>
    </row>
    <row r="4345" spans="2:2" x14ac:dyDescent="0.35">
      <c r="B4345" s="54"/>
    </row>
    <row r="4346" spans="2:2" x14ac:dyDescent="0.35">
      <c r="B4346" s="54"/>
    </row>
    <row r="4347" spans="2:2" x14ac:dyDescent="0.35">
      <c r="B4347" s="54"/>
    </row>
    <row r="4348" spans="2:2" x14ac:dyDescent="0.35">
      <c r="B4348" s="54"/>
    </row>
    <row r="4349" spans="2:2" x14ac:dyDescent="0.35">
      <c r="B4349" s="54"/>
    </row>
    <row r="4350" spans="2:2" x14ac:dyDescent="0.35">
      <c r="B4350" s="54"/>
    </row>
    <row r="4351" spans="2:2" x14ac:dyDescent="0.35">
      <c r="B4351" s="54"/>
    </row>
    <row r="4352" spans="2:2" x14ac:dyDescent="0.35">
      <c r="B4352" s="54"/>
    </row>
    <row r="4353" spans="2:2" x14ac:dyDescent="0.35">
      <c r="B4353" s="54"/>
    </row>
    <row r="4354" spans="2:2" x14ac:dyDescent="0.35">
      <c r="B4354" s="54"/>
    </row>
    <row r="4355" spans="2:2" x14ac:dyDescent="0.35">
      <c r="B4355" s="54"/>
    </row>
    <row r="4356" spans="2:2" x14ac:dyDescent="0.35">
      <c r="B4356" s="54"/>
    </row>
    <row r="4357" spans="2:2" x14ac:dyDescent="0.35">
      <c r="B4357" s="54"/>
    </row>
    <row r="4358" spans="2:2" x14ac:dyDescent="0.35">
      <c r="B4358" s="54"/>
    </row>
    <row r="4359" spans="2:2" x14ac:dyDescent="0.35">
      <c r="B4359" s="54"/>
    </row>
    <row r="4360" spans="2:2" x14ac:dyDescent="0.35">
      <c r="B4360" s="54"/>
    </row>
    <row r="4361" spans="2:2" x14ac:dyDescent="0.35">
      <c r="B4361" s="54"/>
    </row>
    <row r="4362" spans="2:2" x14ac:dyDescent="0.35">
      <c r="B4362" s="54"/>
    </row>
    <row r="4363" spans="2:2" x14ac:dyDescent="0.35">
      <c r="B4363" s="54"/>
    </row>
    <row r="4364" spans="2:2" x14ac:dyDescent="0.35">
      <c r="B4364" s="54"/>
    </row>
    <row r="4365" spans="2:2" x14ac:dyDescent="0.35">
      <c r="B4365" s="54"/>
    </row>
    <row r="4366" spans="2:2" x14ac:dyDescent="0.35">
      <c r="B4366" s="54"/>
    </row>
    <row r="4367" spans="2:2" x14ac:dyDescent="0.35">
      <c r="B4367" s="54"/>
    </row>
    <row r="4368" spans="2:2" x14ac:dyDescent="0.35">
      <c r="B4368" s="54"/>
    </row>
    <row r="4369" spans="2:2" x14ac:dyDescent="0.35">
      <c r="B4369" s="54"/>
    </row>
    <row r="4370" spans="2:2" x14ac:dyDescent="0.35">
      <c r="B4370" s="54"/>
    </row>
    <row r="4371" spans="2:2" x14ac:dyDescent="0.35">
      <c r="B4371" s="54"/>
    </row>
    <row r="4372" spans="2:2" x14ac:dyDescent="0.35">
      <c r="B4372" s="54"/>
    </row>
    <row r="4373" spans="2:2" x14ac:dyDescent="0.35">
      <c r="B4373" s="54"/>
    </row>
    <row r="4374" spans="2:2" x14ac:dyDescent="0.35">
      <c r="B4374" s="54"/>
    </row>
    <row r="4375" spans="2:2" x14ac:dyDescent="0.35">
      <c r="B4375" s="54"/>
    </row>
    <row r="4376" spans="2:2" x14ac:dyDescent="0.35">
      <c r="B4376" s="54"/>
    </row>
    <row r="4377" spans="2:2" x14ac:dyDescent="0.35">
      <c r="B4377" s="54"/>
    </row>
    <row r="4378" spans="2:2" x14ac:dyDescent="0.35">
      <c r="B4378" s="54"/>
    </row>
    <row r="4379" spans="2:2" x14ac:dyDescent="0.35">
      <c r="B4379" s="54"/>
    </row>
    <row r="4380" spans="2:2" x14ac:dyDescent="0.35">
      <c r="B4380" s="54"/>
    </row>
    <row r="4381" spans="2:2" x14ac:dyDescent="0.35">
      <c r="B4381" s="54"/>
    </row>
    <row r="4382" spans="2:2" x14ac:dyDescent="0.35">
      <c r="B4382" s="54"/>
    </row>
    <row r="4383" spans="2:2" x14ac:dyDescent="0.35">
      <c r="B4383" s="54"/>
    </row>
    <row r="4384" spans="2:2" x14ac:dyDescent="0.35">
      <c r="B4384" s="54"/>
    </row>
    <row r="4385" spans="2:2" x14ac:dyDescent="0.35">
      <c r="B4385" s="54"/>
    </row>
    <row r="4386" spans="2:2" x14ac:dyDescent="0.35">
      <c r="B4386" s="54"/>
    </row>
    <row r="4387" spans="2:2" x14ac:dyDescent="0.35">
      <c r="B4387" s="54"/>
    </row>
    <row r="4388" spans="2:2" x14ac:dyDescent="0.35">
      <c r="B4388" s="54"/>
    </row>
    <row r="4389" spans="2:2" x14ac:dyDescent="0.35">
      <c r="B4389" s="54"/>
    </row>
    <row r="4390" spans="2:2" x14ac:dyDescent="0.35">
      <c r="B4390" s="54"/>
    </row>
    <row r="4391" spans="2:2" x14ac:dyDescent="0.35">
      <c r="B4391" s="54"/>
    </row>
    <row r="4392" spans="2:2" x14ac:dyDescent="0.35">
      <c r="B4392" s="54"/>
    </row>
    <row r="4393" spans="2:2" x14ac:dyDescent="0.35">
      <c r="B4393" s="54"/>
    </row>
    <row r="4394" spans="2:2" x14ac:dyDescent="0.35">
      <c r="B4394" s="54"/>
    </row>
    <row r="4395" spans="2:2" x14ac:dyDescent="0.35">
      <c r="B4395" s="54"/>
    </row>
    <row r="4396" spans="2:2" x14ac:dyDescent="0.35">
      <c r="B4396" s="54"/>
    </row>
    <row r="4397" spans="2:2" x14ac:dyDescent="0.35">
      <c r="B4397" s="54"/>
    </row>
    <row r="4398" spans="2:2" x14ac:dyDescent="0.35">
      <c r="B4398" s="54"/>
    </row>
    <row r="4399" spans="2:2" x14ac:dyDescent="0.35">
      <c r="B4399" s="54"/>
    </row>
    <row r="4400" spans="2:2" x14ac:dyDescent="0.35">
      <c r="B4400" s="54"/>
    </row>
    <row r="4401" spans="2:2" x14ac:dyDescent="0.35">
      <c r="B4401" s="54"/>
    </row>
    <row r="4402" spans="2:2" x14ac:dyDescent="0.35">
      <c r="B4402" s="54"/>
    </row>
    <row r="4403" spans="2:2" x14ac:dyDescent="0.35">
      <c r="B4403" s="54"/>
    </row>
    <row r="4404" spans="2:2" x14ac:dyDescent="0.35">
      <c r="B4404" s="54"/>
    </row>
    <row r="4405" spans="2:2" x14ac:dyDescent="0.35">
      <c r="B4405" s="54"/>
    </row>
    <row r="4406" spans="2:2" x14ac:dyDescent="0.35">
      <c r="B4406" s="54"/>
    </row>
    <row r="4407" spans="2:2" x14ac:dyDescent="0.35">
      <c r="B4407" s="54"/>
    </row>
    <row r="4408" spans="2:2" x14ac:dyDescent="0.35">
      <c r="B4408" s="54"/>
    </row>
    <row r="4409" spans="2:2" x14ac:dyDescent="0.35">
      <c r="B4409" s="54"/>
    </row>
    <row r="4410" spans="2:2" x14ac:dyDescent="0.35">
      <c r="B4410" s="54"/>
    </row>
    <row r="4411" spans="2:2" x14ac:dyDescent="0.35">
      <c r="B4411" s="54"/>
    </row>
    <row r="4412" spans="2:2" x14ac:dyDescent="0.35">
      <c r="B4412" s="54"/>
    </row>
    <row r="4413" spans="2:2" x14ac:dyDescent="0.35">
      <c r="B4413" s="54"/>
    </row>
    <row r="4414" spans="2:2" x14ac:dyDescent="0.35">
      <c r="B4414" s="54"/>
    </row>
    <row r="4415" spans="2:2" x14ac:dyDescent="0.35">
      <c r="B4415" s="54"/>
    </row>
    <row r="4416" spans="2:2" x14ac:dyDescent="0.35">
      <c r="B4416" s="54"/>
    </row>
    <row r="4417" spans="2:2" x14ac:dyDescent="0.35">
      <c r="B4417" s="54"/>
    </row>
    <row r="4418" spans="2:2" x14ac:dyDescent="0.35">
      <c r="B4418" s="54"/>
    </row>
    <row r="4419" spans="2:2" x14ac:dyDescent="0.35">
      <c r="B4419" s="54"/>
    </row>
    <row r="4420" spans="2:2" x14ac:dyDescent="0.35">
      <c r="B4420" s="54"/>
    </row>
    <row r="4421" spans="2:2" x14ac:dyDescent="0.35">
      <c r="B4421" s="54"/>
    </row>
    <row r="4422" spans="2:2" x14ac:dyDescent="0.35">
      <c r="B4422" s="54"/>
    </row>
    <row r="4423" spans="2:2" x14ac:dyDescent="0.35">
      <c r="B4423" s="54"/>
    </row>
    <row r="4424" spans="2:2" x14ac:dyDescent="0.35">
      <c r="B4424" s="54"/>
    </row>
    <row r="4425" spans="2:2" x14ac:dyDescent="0.35">
      <c r="B4425" s="54"/>
    </row>
    <row r="4426" spans="2:2" x14ac:dyDescent="0.35">
      <c r="B4426" s="54"/>
    </row>
    <row r="4427" spans="2:2" x14ac:dyDescent="0.35">
      <c r="B4427" s="54"/>
    </row>
    <row r="4428" spans="2:2" x14ac:dyDescent="0.35">
      <c r="B4428" s="54"/>
    </row>
    <row r="4429" spans="2:2" x14ac:dyDescent="0.35">
      <c r="B4429" s="54"/>
    </row>
    <row r="4430" spans="2:2" x14ac:dyDescent="0.35">
      <c r="B4430" s="54"/>
    </row>
    <row r="4431" spans="2:2" x14ac:dyDescent="0.35">
      <c r="B4431" s="54"/>
    </row>
    <row r="4432" spans="2:2" x14ac:dyDescent="0.35">
      <c r="B4432" s="54"/>
    </row>
    <row r="4433" spans="2:2" x14ac:dyDescent="0.35">
      <c r="B4433" s="54"/>
    </row>
    <row r="4434" spans="2:2" x14ac:dyDescent="0.35">
      <c r="B4434" s="54"/>
    </row>
    <row r="4435" spans="2:2" x14ac:dyDescent="0.35">
      <c r="B4435" s="54"/>
    </row>
    <row r="4436" spans="2:2" x14ac:dyDescent="0.35">
      <c r="B4436" s="54"/>
    </row>
    <row r="4437" spans="2:2" x14ac:dyDescent="0.35">
      <c r="B4437" s="54"/>
    </row>
    <row r="4438" spans="2:2" x14ac:dyDescent="0.35">
      <c r="B4438" s="54"/>
    </row>
    <row r="4439" spans="2:2" x14ac:dyDescent="0.35">
      <c r="B4439" s="54"/>
    </row>
    <row r="4440" spans="2:2" x14ac:dyDescent="0.35">
      <c r="B4440" s="54"/>
    </row>
    <row r="4441" spans="2:2" x14ac:dyDescent="0.35">
      <c r="B4441" s="54"/>
    </row>
    <row r="4442" spans="2:2" x14ac:dyDescent="0.35">
      <c r="B4442" s="54"/>
    </row>
    <row r="4443" spans="2:2" x14ac:dyDescent="0.35">
      <c r="B4443" s="54"/>
    </row>
    <row r="4444" spans="2:2" x14ac:dyDescent="0.35">
      <c r="B4444" s="54"/>
    </row>
    <row r="4445" spans="2:2" x14ac:dyDescent="0.35">
      <c r="B4445" s="54"/>
    </row>
    <row r="4446" spans="2:2" x14ac:dyDescent="0.35">
      <c r="B4446" s="54"/>
    </row>
    <row r="4447" spans="2:2" x14ac:dyDescent="0.35">
      <c r="B4447" s="54"/>
    </row>
    <row r="4448" spans="2:2" x14ac:dyDescent="0.35">
      <c r="B4448" s="54"/>
    </row>
    <row r="4449" spans="2:2" x14ac:dyDescent="0.35">
      <c r="B4449" s="54"/>
    </row>
    <row r="4450" spans="2:2" x14ac:dyDescent="0.35">
      <c r="B4450" s="54"/>
    </row>
    <row r="4451" spans="2:2" x14ac:dyDescent="0.35">
      <c r="B4451" s="54"/>
    </row>
    <row r="4452" spans="2:2" x14ac:dyDescent="0.35">
      <c r="B4452" s="54"/>
    </row>
    <row r="4453" spans="2:2" x14ac:dyDescent="0.35">
      <c r="B4453" s="54"/>
    </row>
    <row r="4454" spans="2:2" x14ac:dyDescent="0.35">
      <c r="B4454" s="54"/>
    </row>
    <row r="4455" spans="2:2" x14ac:dyDescent="0.35">
      <c r="B4455" s="54"/>
    </row>
    <row r="4456" spans="2:2" x14ac:dyDescent="0.35">
      <c r="B4456" s="54"/>
    </row>
    <row r="4457" spans="2:2" x14ac:dyDescent="0.35">
      <c r="B4457" s="54"/>
    </row>
    <row r="4458" spans="2:2" x14ac:dyDescent="0.35">
      <c r="B4458" s="54"/>
    </row>
    <row r="4459" spans="2:2" x14ac:dyDescent="0.35">
      <c r="B4459" s="54"/>
    </row>
    <row r="4460" spans="2:2" x14ac:dyDescent="0.35">
      <c r="B4460" s="54"/>
    </row>
    <row r="4461" spans="2:2" x14ac:dyDescent="0.35">
      <c r="B4461" s="54"/>
    </row>
    <row r="4462" spans="2:2" x14ac:dyDescent="0.35">
      <c r="B4462" s="54"/>
    </row>
    <row r="4463" spans="2:2" x14ac:dyDescent="0.35">
      <c r="B4463" s="54"/>
    </row>
    <row r="4464" spans="2:2" x14ac:dyDescent="0.35">
      <c r="B4464" s="54"/>
    </row>
    <row r="4465" spans="2:2" x14ac:dyDescent="0.35">
      <c r="B4465" s="54"/>
    </row>
    <row r="4466" spans="2:2" x14ac:dyDescent="0.35">
      <c r="B4466" s="54"/>
    </row>
    <row r="4467" spans="2:2" x14ac:dyDescent="0.35">
      <c r="B4467" s="54"/>
    </row>
    <row r="4468" spans="2:2" x14ac:dyDescent="0.35">
      <c r="B4468" s="54"/>
    </row>
    <row r="4469" spans="2:2" x14ac:dyDescent="0.35">
      <c r="B4469" s="54"/>
    </row>
    <row r="4470" spans="2:2" x14ac:dyDescent="0.35">
      <c r="B4470" s="54"/>
    </row>
    <row r="4471" spans="2:2" x14ac:dyDescent="0.35">
      <c r="B4471" s="54"/>
    </row>
    <row r="4472" spans="2:2" x14ac:dyDescent="0.35">
      <c r="B4472" s="54"/>
    </row>
    <row r="4473" spans="2:2" x14ac:dyDescent="0.35">
      <c r="B4473" s="54"/>
    </row>
    <row r="4474" spans="2:2" x14ac:dyDescent="0.35">
      <c r="B4474" s="54"/>
    </row>
    <row r="4475" spans="2:2" x14ac:dyDescent="0.35">
      <c r="B4475" s="54"/>
    </row>
    <row r="4476" spans="2:2" x14ac:dyDescent="0.35">
      <c r="B4476" s="54"/>
    </row>
    <row r="4477" spans="2:2" x14ac:dyDescent="0.35">
      <c r="B4477" s="54"/>
    </row>
    <row r="4478" spans="2:2" x14ac:dyDescent="0.35">
      <c r="B4478" s="54"/>
    </row>
    <row r="4479" spans="2:2" x14ac:dyDescent="0.35">
      <c r="B4479" s="54"/>
    </row>
    <row r="4480" spans="2:2" x14ac:dyDescent="0.35">
      <c r="B4480" s="54"/>
    </row>
    <row r="4481" spans="2:2" x14ac:dyDescent="0.35">
      <c r="B4481" s="54"/>
    </row>
    <row r="4482" spans="2:2" x14ac:dyDescent="0.35">
      <c r="B4482" s="54"/>
    </row>
    <row r="4483" spans="2:2" x14ac:dyDescent="0.35">
      <c r="B4483" s="54"/>
    </row>
    <row r="4484" spans="2:2" x14ac:dyDescent="0.35">
      <c r="B4484" s="54"/>
    </row>
    <row r="4485" spans="2:2" x14ac:dyDescent="0.35">
      <c r="B4485" s="54"/>
    </row>
    <row r="4486" spans="2:2" x14ac:dyDescent="0.35">
      <c r="B4486" s="54"/>
    </row>
    <row r="4487" spans="2:2" x14ac:dyDescent="0.35">
      <c r="B4487" s="54"/>
    </row>
    <row r="4488" spans="2:2" x14ac:dyDescent="0.35">
      <c r="B4488" s="54"/>
    </row>
    <row r="4489" spans="2:2" x14ac:dyDescent="0.35">
      <c r="B4489" s="54"/>
    </row>
    <row r="4490" spans="2:2" x14ac:dyDescent="0.35">
      <c r="B4490" s="54"/>
    </row>
    <row r="4491" spans="2:2" x14ac:dyDescent="0.35">
      <c r="B4491" s="54"/>
    </row>
    <row r="4492" spans="2:2" x14ac:dyDescent="0.35">
      <c r="B4492" s="54"/>
    </row>
    <row r="4493" spans="2:2" x14ac:dyDescent="0.35">
      <c r="B4493" s="54"/>
    </row>
    <row r="4494" spans="2:2" x14ac:dyDescent="0.35">
      <c r="B4494" s="54"/>
    </row>
    <row r="4495" spans="2:2" x14ac:dyDescent="0.35">
      <c r="B4495" s="54"/>
    </row>
    <row r="4496" spans="2:2" x14ac:dyDescent="0.35">
      <c r="B4496" s="54"/>
    </row>
    <row r="4497" spans="2:2" x14ac:dyDescent="0.35">
      <c r="B4497" s="54"/>
    </row>
    <row r="4498" spans="2:2" x14ac:dyDescent="0.35">
      <c r="B4498" s="54"/>
    </row>
    <row r="4499" spans="2:2" x14ac:dyDescent="0.35">
      <c r="B4499" s="54"/>
    </row>
    <row r="4500" spans="2:2" x14ac:dyDescent="0.35">
      <c r="B4500" s="54"/>
    </row>
    <row r="4501" spans="2:2" x14ac:dyDescent="0.35">
      <c r="B4501" s="54"/>
    </row>
    <row r="4502" spans="2:2" x14ac:dyDescent="0.35">
      <c r="B4502" s="54"/>
    </row>
    <row r="4503" spans="2:2" x14ac:dyDescent="0.35">
      <c r="B4503" s="54"/>
    </row>
    <row r="4504" spans="2:2" x14ac:dyDescent="0.35">
      <c r="B4504" s="54"/>
    </row>
    <row r="4505" spans="2:2" x14ac:dyDescent="0.35">
      <c r="B4505" s="54"/>
    </row>
    <row r="4506" spans="2:2" x14ac:dyDescent="0.35">
      <c r="B4506" s="54"/>
    </row>
    <row r="4507" spans="2:2" x14ac:dyDescent="0.35">
      <c r="B4507" s="54"/>
    </row>
    <row r="4508" spans="2:2" x14ac:dyDescent="0.35">
      <c r="B4508" s="54"/>
    </row>
    <row r="4509" spans="2:2" x14ac:dyDescent="0.35">
      <c r="B4509" s="54"/>
    </row>
    <row r="4510" spans="2:2" x14ac:dyDescent="0.35">
      <c r="B4510" s="54"/>
    </row>
    <row r="4511" spans="2:2" x14ac:dyDescent="0.35">
      <c r="B4511" s="54"/>
    </row>
    <row r="4512" spans="2:2" x14ac:dyDescent="0.35">
      <c r="B4512" s="54"/>
    </row>
    <row r="4513" spans="2:2" x14ac:dyDescent="0.35">
      <c r="B4513" s="54"/>
    </row>
    <row r="4514" spans="2:2" x14ac:dyDescent="0.35">
      <c r="B4514" s="54"/>
    </row>
    <row r="4515" spans="2:2" x14ac:dyDescent="0.35">
      <c r="B4515" s="54"/>
    </row>
    <row r="4516" spans="2:2" x14ac:dyDescent="0.35">
      <c r="B4516" s="54"/>
    </row>
    <row r="4517" spans="2:2" x14ac:dyDescent="0.35">
      <c r="B4517" s="54"/>
    </row>
    <row r="4518" spans="2:2" x14ac:dyDescent="0.35">
      <c r="B4518" s="54"/>
    </row>
    <row r="4519" spans="2:2" x14ac:dyDescent="0.35">
      <c r="B4519" s="54"/>
    </row>
    <row r="4520" spans="2:2" x14ac:dyDescent="0.35">
      <c r="B4520" s="54"/>
    </row>
    <row r="4521" spans="2:2" x14ac:dyDescent="0.35">
      <c r="B4521" s="54"/>
    </row>
    <row r="4522" spans="2:2" x14ac:dyDescent="0.35">
      <c r="B4522" s="54"/>
    </row>
    <row r="4523" spans="2:2" x14ac:dyDescent="0.35">
      <c r="B4523" s="54"/>
    </row>
    <row r="4524" spans="2:2" x14ac:dyDescent="0.35">
      <c r="B4524" s="54"/>
    </row>
    <row r="4525" spans="2:2" x14ac:dyDescent="0.35">
      <c r="B4525" s="54"/>
    </row>
    <row r="4526" spans="2:2" x14ac:dyDescent="0.35">
      <c r="B4526" s="54"/>
    </row>
    <row r="4527" spans="2:2" x14ac:dyDescent="0.35">
      <c r="B4527" s="54"/>
    </row>
    <row r="4528" spans="2:2" x14ac:dyDescent="0.35">
      <c r="B4528" s="54"/>
    </row>
    <row r="4529" spans="2:2" x14ac:dyDescent="0.35">
      <c r="B4529" s="54"/>
    </row>
    <row r="4530" spans="2:2" x14ac:dyDescent="0.35">
      <c r="B4530" s="54"/>
    </row>
    <row r="4531" spans="2:2" x14ac:dyDescent="0.35">
      <c r="B4531" s="54"/>
    </row>
    <row r="4532" spans="2:2" x14ac:dyDescent="0.35">
      <c r="B4532" s="54"/>
    </row>
    <row r="4533" spans="2:2" x14ac:dyDescent="0.35">
      <c r="B4533" s="54"/>
    </row>
    <row r="4534" spans="2:2" x14ac:dyDescent="0.35">
      <c r="B4534" s="54"/>
    </row>
    <row r="4535" spans="2:2" x14ac:dyDescent="0.35">
      <c r="B4535" s="54"/>
    </row>
    <row r="4536" spans="2:2" x14ac:dyDescent="0.35">
      <c r="B4536" s="54"/>
    </row>
    <row r="4537" spans="2:2" x14ac:dyDescent="0.35">
      <c r="B4537" s="54"/>
    </row>
    <row r="4538" spans="2:2" x14ac:dyDescent="0.35">
      <c r="B4538" s="54"/>
    </row>
    <row r="4539" spans="2:2" x14ac:dyDescent="0.35">
      <c r="B4539" s="54"/>
    </row>
    <row r="4540" spans="2:2" x14ac:dyDescent="0.35">
      <c r="B4540" s="54"/>
    </row>
    <row r="4541" spans="2:2" x14ac:dyDescent="0.35">
      <c r="B4541" s="54"/>
    </row>
    <row r="4542" spans="2:2" x14ac:dyDescent="0.35">
      <c r="B4542" s="54"/>
    </row>
    <row r="4543" spans="2:2" x14ac:dyDescent="0.35">
      <c r="B4543" s="54"/>
    </row>
    <row r="4544" spans="2:2" x14ac:dyDescent="0.35">
      <c r="B4544" s="54"/>
    </row>
    <row r="4545" spans="2:2" x14ac:dyDescent="0.35">
      <c r="B4545" s="54"/>
    </row>
    <row r="4546" spans="2:2" x14ac:dyDescent="0.35">
      <c r="B4546" s="54"/>
    </row>
    <row r="4547" spans="2:2" x14ac:dyDescent="0.35">
      <c r="B4547" s="54"/>
    </row>
    <row r="4548" spans="2:2" x14ac:dyDescent="0.35">
      <c r="B4548" s="54"/>
    </row>
    <row r="4549" spans="2:2" x14ac:dyDescent="0.35">
      <c r="B4549" s="54"/>
    </row>
    <row r="4550" spans="2:2" x14ac:dyDescent="0.35">
      <c r="B4550" s="54"/>
    </row>
    <row r="4551" spans="2:2" x14ac:dyDescent="0.35">
      <c r="B4551" s="54"/>
    </row>
    <row r="4552" spans="2:2" x14ac:dyDescent="0.35">
      <c r="B4552" s="54"/>
    </row>
    <row r="4553" spans="2:2" x14ac:dyDescent="0.35">
      <c r="B4553" s="54"/>
    </row>
    <row r="4554" spans="2:2" x14ac:dyDescent="0.35">
      <c r="B4554" s="54"/>
    </row>
    <row r="4555" spans="2:2" x14ac:dyDescent="0.35">
      <c r="B4555" s="54"/>
    </row>
    <row r="4556" spans="2:2" x14ac:dyDescent="0.35">
      <c r="B4556" s="54"/>
    </row>
    <row r="4557" spans="2:2" x14ac:dyDescent="0.35">
      <c r="B4557" s="54"/>
    </row>
    <row r="4558" spans="2:2" x14ac:dyDescent="0.35">
      <c r="B4558" s="54"/>
    </row>
    <row r="4559" spans="2:2" x14ac:dyDescent="0.35">
      <c r="B4559" s="54"/>
    </row>
    <row r="4560" spans="2:2" x14ac:dyDescent="0.35">
      <c r="B4560" s="54"/>
    </row>
    <row r="4561" spans="2:2" x14ac:dyDescent="0.35">
      <c r="B4561" s="54"/>
    </row>
    <row r="4562" spans="2:2" x14ac:dyDescent="0.35">
      <c r="B4562" s="54"/>
    </row>
    <row r="4563" spans="2:2" x14ac:dyDescent="0.35">
      <c r="B4563" s="54"/>
    </row>
    <row r="4564" spans="2:2" x14ac:dyDescent="0.35">
      <c r="B4564" s="54"/>
    </row>
    <row r="4565" spans="2:2" x14ac:dyDescent="0.35">
      <c r="B4565" s="54"/>
    </row>
    <row r="4566" spans="2:2" x14ac:dyDescent="0.35">
      <c r="B4566" s="54"/>
    </row>
    <row r="4567" spans="2:2" x14ac:dyDescent="0.35">
      <c r="B4567" s="54"/>
    </row>
    <row r="4568" spans="2:2" x14ac:dyDescent="0.35">
      <c r="B4568" s="54"/>
    </row>
    <row r="4569" spans="2:2" x14ac:dyDescent="0.35">
      <c r="B4569" s="54"/>
    </row>
    <row r="4570" spans="2:2" x14ac:dyDescent="0.35">
      <c r="B4570" s="54"/>
    </row>
    <row r="4571" spans="2:2" x14ac:dyDescent="0.35">
      <c r="B4571" s="54"/>
    </row>
    <row r="4572" spans="2:2" x14ac:dyDescent="0.35">
      <c r="B4572" s="54"/>
    </row>
    <row r="4573" spans="2:2" x14ac:dyDescent="0.35">
      <c r="B4573" s="54"/>
    </row>
    <row r="4574" spans="2:2" x14ac:dyDescent="0.35">
      <c r="B4574" s="54"/>
    </row>
    <row r="4575" spans="2:2" x14ac:dyDescent="0.35">
      <c r="B4575" s="54"/>
    </row>
    <row r="4576" spans="2:2" x14ac:dyDescent="0.35">
      <c r="B4576" s="54"/>
    </row>
    <row r="4577" spans="2:2" x14ac:dyDescent="0.35">
      <c r="B4577" s="54"/>
    </row>
    <row r="4578" spans="2:2" x14ac:dyDescent="0.35">
      <c r="B4578" s="54"/>
    </row>
    <row r="4579" spans="2:2" x14ac:dyDescent="0.35">
      <c r="B4579" s="54"/>
    </row>
    <row r="4580" spans="2:2" x14ac:dyDescent="0.35">
      <c r="B4580" s="54"/>
    </row>
    <row r="4581" spans="2:2" x14ac:dyDescent="0.35">
      <c r="B4581" s="54"/>
    </row>
    <row r="4582" spans="2:2" x14ac:dyDescent="0.35">
      <c r="B4582" s="54"/>
    </row>
    <row r="4583" spans="2:2" x14ac:dyDescent="0.35">
      <c r="B4583" s="54"/>
    </row>
    <row r="4584" spans="2:2" x14ac:dyDescent="0.35">
      <c r="B4584" s="54"/>
    </row>
    <row r="4585" spans="2:2" x14ac:dyDescent="0.35">
      <c r="B4585" s="54"/>
    </row>
    <row r="4586" spans="2:2" x14ac:dyDescent="0.35">
      <c r="B4586" s="54"/>
    </row>
    <row r="4587" spans="2:2" x14ac:dyDescent="0.35">
      <c r="B4587" s="54"/>
    </row>
    <row r="4588" spans="2:2" x14ac:dyDescent="0.35">
      <c r="B4588" s="54"/>
    </row>
    <row r="4589" spans="2:2" x14ac:dyDescent="0.35">
      <c r="B4589" s="54"/>
    </row>
    <row r="4590" spans="2:2" x14ac:dyDescent="0.35">
      <c r="B4590" s="54"/>
    </row>
    <row r="4591" spans="2:2" x14ac:dyDescent="0.35">
      <c r="B4591" s="54"/>
    </row>
    <row r="4592" spans="2:2" x14ac:dyDescent="0.35">
      <c r="B4592" s="54"/>
    </row>
    <row r="4593" spans="2:2" x14ac:dyDescent="0.35">
      <c r="B4593" s="54"/>
    </row>
    <row r="4594" spans="2:2" x14ac:dyDescent="0.35">
      <c r="B4594" s="54"/>
    </row>
    <row r="4595" spans="2:2" x14ac:dyDescent="0.35">
      <c r="B4595" s="54"/>
    </row>
    <row r="4596" spans="2:2" x14ac:dyDescent="0.35">
      <c r="B4596" s="54"/>
    </row>
    <row r="4597" spans="2:2" x14ac:dyDescent="0.35">
      <c r="B4597" s="54"/>
    </row>
    <row r="4598" spans="2:2" x14ac:dyDescent="0.35">
      <c r="B4598" s="54"/>
    </row>
    <row r="4599" spans="2:2" x14ac:dyDescent="0.35">
      <c r="B4599" s="54"/>
    </row>
    <row r="4600" spans="2:2" x14ac:dyDescent="0.35">
      <c r="B4600" s="54"/>
    </row>
    <row r="4601" spans="2:2" x14ac:dyDescent="0.35">
      <c r="B4601" s="54"/>
    </row>
    <row r="4602" spans="2:2" x14ac:dyDescent="0.35">
      <c r="B4602" s="54"/>
    </row>
    <row r="4603" spans="2:2" x14ac:dyDescent="0.35">
      <c r="B4603" s="54"/>
    </row>
    <row r="4604" spans="2:2" x14ac:dyDescent="0.35">
      <c r="B4604" s="54"/>
    </row>
    <row r="4605" spans="2:2" x14ac:dyDescent="0.35">
      <c r="B4605" s="54"/>
    </row>
    <row r="4606" spans="2:2" x14ac:dyDescent="0.35">
      <c r="B4606" s="54"/>
    </row>
    <row r="4607" spans="2:2" x14ac:dyDescent="0.35">
      <c r="B4607" s="54"/>
    </row>
    <row r="4608" spans="2:2" x14ac:dyDescent="0.35">
      <c r="B4608" s="54"/>
    </row>
    <row r="4609" spans="2:2" x14ac:dyDescent="0.35">
      <c r="B4609" s="54"/>
    </row>
    <row r="4610" spans="2:2" x14ac:dyDescent="0.35">
      <c r="B4610" s="54"/>
    </row>
    <row r="4611" spans="2:2" x14ac:dyDescent="0.35">
      <c r="B4611" s="54"/>
    </row>
    <row r="4612" spans="2:2" x14ac:dyDescent="0.35">
      <c r="B4612" s="54"/>
    </row>
    <row r="4613" spans="2:2" x14ac:dyDescent="0.35">
      <c r="B4613" s="54"/>
    </row>
    <row r="4614" spans="2:2" x14ac:dyDescent="0.35">
      <c r="B4614" s="54"/>
    </row>
    <row r="4615" spans="2:2" x14ac:dyDescent="0.35">
      <c r="B4615" s="54"/>
    </row>
    <row r="4616" spans="2:2" x14ac:dyDescent="0.35">
      <c r="B4616" s="54"/>
    </row>
    <row r="4617" spans="2:2" x14ac:dyDescent="0.35">
      <c r="B4617" s="54"/>
    </row>
    <row r="4618" spans="2:2" x14ac:dyDescent="0.35">
      <c r="B4618" s="54"/>
    </row>
    <row r="4619" spans="2:2" x14ac:dyDescent="0.35">
      <c r="B4619" s="54"/>
    </row>
    <row r="4620" spans="2:2" x14ac:dyDescent="0.35">
      <c r="B4620" s="54"/>
    </row>
    <row r="4621" spans="2:2" x14ac:dyDescent="0.35">
      <c r="B4621" s="54"/>
    </row>
    <row r="4622" spans="2:2" x14ac:dyDescent="0.35">
      <c r="B4622" s="54"/>
    </row>
    <row r="4623" spans="2:2" x14ac:dyDescent="0.35">
      <c r="B4623" s="54"/>
    </row>
    <row r="4624" spans="2:2" x14ac:dyDescent="0.35">
      <c r="B4624" s="54"/>
    </row>
    <row r="4625" spans="2:2" x14ac:dyDescent="0.35">
      <c r="B4625" s="54"/>
    </row>
    <row r="4626" spans="2:2" x14ac:dyDescent="0.35">
      <c r="B4626" s="54"/>
    </row>
    <row r="4627" spans="2:2" x14ac:dyDescent="0.35">
      <c r="B4627" s="54"/>
    </row>
    <row r="4628" spans="2:2" x14ac:dyDescent="0.35">
      <c r="B4628" s="54"/>
    </row>
    <row r="4629" spans="2:2" x14ac:dyDescent="0.35">
      <c r="B4629" s="54"/>
    </row>
    <row r="4630" spans="2:2" x14ac:dyDescent="0.35">
      <c r="B4630" s="54"/>
    </row>
    <row r="4631" spans="2:2" x14ac:dyDescent="0.35">
      <c r="B4631" s="54"/>
    </row>
    <row r="4632" spans="2:2" x14ac:dyDescent="0.35">
      <c r="B4632" s="54"/>
    </row>
    <row r="4633" spans="2:2" x14ac:dyDescent="0.35">
      <c r="B4633" s="54"/>
    </row>
    <row r="4634" spans="2:2" x14ac:dyDescent="0.35">
      <c r="B4634" s="54"/>
    </row>
    <row r="4635" spans="2:2" x14ac:dyDescent="0.35">
      <c r="B4635" s="54"/>
    </row>
    <row r="4636" spans="2:2" x14ac:dyDescent="0.35">
      <c r="B4636" s="54"/>
    </row>
    <row r="4637" spans="2:2" x14ac:dyDescent="0.35">
      <c r="B4637" s="54"/>
    </row>
    <row r="4638" spans="2:2" x14ac:dyDescent="0.35">
      <c r="B4638" s="54"/>
    </row>
    <row r="4639" spans="2:2" x14ac:dyDescent="0.35">
      <c r="B4639" s="54"/>
    </row>
    <row r="4640" spans="2:2" x14ac:dyDescent="0.35">
      <c r="B4640" s="54"/>
    </row>
    <row r="4641" spans="2:2" x14ac:dyDescent="0.35">
      <c r="B4641" s="54"/>
    </row>
    <row r="4642" spans="2:2" x14ac:dyDescent="0.35">
      <c r="B4642" s="54"/>
    </row>
    <row r="4643" spans="2:2" x14ac:dyDescent="0.35">
      <c r="B4643" s="54"/>
    </row>
    <row r="4644" spans="2:2" x14ac:dyDescent="0.35">
      <c r="B4644" s="54"/>
    </row>
    <row r="4645" spans="2:2" x14ac:dyDescent="0.35">
      <c r="B4645" s="54"/>
    </row>
    <row r="4646" spans="2:2" x14ac:dyDescent="0.35">
      <c r="B4646" s="54"/>
    </row>
    <row r="4647" spans="2:2" x14ac:dyDescent="0.35">
      <c r="B4647" s="54"/>
    </row>
    <row r="4648" spans="2:2" x14ac:dyDescent="0.35">
      <c r="B4648" s="54"/>
    </row>
    <row r="4649" spans="2:2" x14ac:dyDescent="0.35">
      <c r="B4649" s="54"/>
    </row>
    <row r="4650" spans="2:2" x14ac:dyDescent="0.35">
      <c r="B4650" s="54"/>
    </row>
    <row r="4651" spans="2:2" x14ac:dyDescent="0.35">
      <c r="B4651" s="54"/>
    </row>
    <row r="4652" spans="2:2" x14ac:dyDescent="0.35">
      <c r="B4652" s="54"/>
    </row>
    <row r="4653" spans="2:2" x14ac:dyDescent="0.35">
      <c r="B4653" s="54"/>
    </row>
    <row r="4654" spans="2:2" x14ac:dyDescent="0.35">
      <c r="B4654" s="54"/>
    </row>
    <row r="4655" spans="2:2" x14ac:dyDescent="0.35">
      <c r="B4655" s="54"/>
    </row>
    <row r="4656" spans="2:2" x14ac:dyDescent="0.35">
      <c r="B4656" s="54"/>
    </row>
    <row r="4657" spans="2:2" x14ac:dyDescent="0.35">
      <c r="B4657" s="54"/>
    </row>
    <row r="4658" spans="2:2" x14ac:dyDescent="0.35">
      <c r="B4658" s="54"/>
    </row>
    <row r="4659" spans="2:2" x14ac:dyDescent="0.35">
      <c r="B4659" s="54"/>
    </row>
    <row r="4660" spans="2:2" x14ac:dyDescent="0.35">
      <c r="B4660" s="54"/>
    </row>
    <row r="4661" spans="2:2" x14ac:dyDescent="0.35">
      <c r="B4661" s="54"/>
    </row>
    <row r="4662" spans="2:2" x14ac:dyDescent="0.35">
      <c r="B4662" s="54"/>
    </row>
    <row r="4663" spans="2:2" x14ac:dyDescent="0.35">
      <c r="B4663" s="54"/>
    </row>
    <row r="4664" spans="2:2" x14ac:dyDescent="0.35">
      <c r="B4664" s="54"/>
    </row>
    <row r="4665" spans="2:2" x14ac:dyDescent="0.35">
      <c r="B4665" s="54"/>
    </row>
    <row r="4666" spans="2:2" x14ac:dyDescent="0.35">
      <c r="B4666" s="54"/>
    </row>
    <row r="4667" spans="2:2" x14ac:dyDescent="0.35">
      <c r="B4667" s="54"/>
    </row>
    <row r="4668" spans="2:2" x14ac:dyDescent="0.35">
      <c r="B4668" s="54"/>
    </row>
    <row r="4669" spans="2:2" x14ac:dyDescent="0.35">
      <c r="B4669" s="54"/>
    </row>
    <row r="4670" spans="2:2" x14ac:dyDescent="0.35">
      <c r="B4670" s="54"/>
    </row>
    <row r="4671" spans="2:2" x14ac:dyDescent="0.35">
      <c r="B4671" s="54"/>
    </row>
    <row r="4672" spans="2:2" x14ac:dyDescent="0.35">
      <c r="B4672" s="54"/>
    </row>
    <row r="4673" spans="2:2" x14ac:dyDescent="0.35">
      <c r="B4673" s="54"/>
    </row>
    <row r="4674" spans="2:2" x14ac:dyDescent="0.35">
      <c r="B4674" s="54"/>
    </row>
    <row r="4675" spans="2:2" x14ac:dyDescent="0.35">
      <c r="B4675" s="54"/>
    </row>
    <row r="4676" spans="2:2" x14ac:dyDescent="0.35">
      <c r="B4676" s="54"/>
    </row>
    <row r="4677" spans="2:2" x14ac:dyDescent="0.35">
      <c r="B4677" s="54"/>
    </row>
    <row r="4678" spans="2:2" x14ac:dyDescent="0.35">
      <c r="B4678" s="54"/>
    </row>
    <row r="4679" spans="2:2" x14ac:dyDescent="0.35">
      <c r="B4679" s="54"/>
    </row>
    <row r="4680" spans="2:2" x14ac:dyDescent="0.35">
      <c r="B4680" s="54"/>
    </row>
    <row r="4681" spans="2:2" x14ac:dyDescent="0.35">
      <c r="B4681" s="54"/>
    </row>
    <row r="4682" spans="2:2" x14ac:dyDescent="0.35">
      <c r="B4682" s="54"/>
    </row>
    <row r="4683" spans="2:2" x14ac:dyDescent="0.35">
      <c r="B4683" s="54"/>
    </row>
    <row r="4684" spans="2:2" x14ac:dyDescent="0.35">
      <c r="B4684" s="54"/>
    </row>
    <row r="4685" spans="2:2" x14ac:dyDescent="0.35">
      <c r="B4685" s="54"/>
    </row>
    <row r="4686" spans="2:2" x14ac:dyDescent="0.35">
      <c r="B4686" s="54"/>
    </row>
    <row r="4687" spans="2:2" x14ac:dyDescent="0.35">
      <c r="B4687" s="54"/>
    </row>
    <row r="4688" spans="2:2" x14ac:dyDescent="0.35">
      <c r="B4688" s="54"/>
    </row>
    <row r="4689" spans="2:2" x14ac:dyDescent="0.35">
      <c r="B4689" s="54"/>
    </row>
    <row r="4690" spans="2:2" x14ac:dyDescent="0.35">
      <c r="B4690" s="54"/>
    </row>
    <row r="4691" spans="2:2" x14ac:dyDescent="0.35">
      <c r="B4691" s="54"/>
    </row>
    <row r="4692" spans="2:2" x14ac:dyDescent="0.35">
      <c r="B4692" s="54"/>
    </row>
    <row r="4693" spans="2:2" x14ac:dyDescent="0.35">
      <c r="B4693" s="54"/>
    </row>
    <row r="4694" spans="2:2" x14ac:dyDescent="0.35">
      <c r="B4694" s="54"/>
    </row>
    <row r="4695" spans="2:2" x14ac:dyDescent="0.35">
      <c r="B4695" s="54"/>
    </row>
    <row r="4696" spans="2:2" x14ac:dyDescent="0.35">
      <c r="B4696" s="54"/>
    </row>
    <row r="4697" spans="2:2" x14ac:dyDescent="0.35">
      <c r="B4697" s="54"/>
    </row>
    <row r="4698" spans="2:2" x14ac:dyDescent="0.35">
      <c r="B4698" s="54"/>
    </row>
    <row r="4699" spans="2:2" x14ac:dyDescent="0.35">
      <c r="B4699" s="54"/>
    </row>
    <row r="4700" spans="2:2" x14ac:dyDescent="0.35">
      <c r="B4700" s="54"/>
    </row>
    <row r="4701" spans="2:2" x14ac:dyDescent="0.35">
      <c r="B4701" s="54"/>
    </row>
    <row r="4702" spans="2:2" x14ac:dyDescent="0.35">
      <c r="B4702" s="54"/>
    </row>
    <row r="4703" spans="2:2" x14ac:dyDescent="0.35">
      <c r="B4703" s="54"/>
    </row>
    <row r="4704" spans="2:2" x14ac:dyDescent="0.35">
      <c r="B4704" s="54"/>
    </row>
    <row r="4705" spans="2:2" x14ac:dyDescent="0.35">
      <c r="B4705" s="54"/>
    </row>
    <row r="4706" spans="2:2" x14ac:dyDescent="0.35">
      <c r="B4706" s="54"/>
    </row>
    <row r="4707" spans="2:2" x14ac:dyDescent="0.35">
      <c r="B4707" s="54"/>
    </row>
    <row r="4708" spans="2:2" x14ac:dyDescent="0.35">
      <c r="B4708" s="54"/>
    </row>
    <row r="4709" spans="2:2" x14ac:dyDescent="0.35">
      <c r="B4709" s="54"/>
    </row>
    <row r="4710" spans="2:2" x14ac:dyDescent="0.35">
      <c r="B4710" s="54"/>
    </row>
    <row r="4711" spans="2:2" x14ac:dyDescent="0.35">
      <c r="B4711" s="54"/>
    </row>
    <row r="4712" spans="2:2" x14ac:dyDescent="0.35">
      <c r="B4712" s="54"/>
    </row>
    <row r="4713" spans="2:2" x14ac:dyDescent="0.35">
      <c r="B4713" s="54"/>
    </row>
    <row r="4714" spans="2:2" x14ac:dyDescent="0.35">
      <c r="B4714" s="54"/>
    </row>
    <row r="4715" spans="2:2" x14ac:dyDescent="0.35">
      <c r="B4715" s="54"/>
    </row>
    <row r="4716" spans="2:2" x14ac:dyDescent="0.35">
      <c r="B4716" s="54"/>
    </row>
    <row r="4717" spans="2:2" x14ac:dyDescent="0.35">
      <c r="B4717" s="54"/>
    </row>
    <row r="4718" spans="2:2" x14ac:dyDescent="0.35">
      <c r="B4718" s="54"/>
    </row>
    <row r="4719" spans="2:2" x14ac:dyDescent="0.35">
      <c r="B4719" s="54"/>
    </row>
    <row r="4720" spans="2:2" x14ac:dyDescent="0.35">
      <c r="B4720" s="54"/>
    </row>
    <row r="4721" spans="2:2" x14ac:dyDescent="0.35">
      <c r="B4721" s="54"/>
    </row>
    <row r="4722" spans="2:2" x14ac:dyDescent="0.35">
      <c r="B4722" s="54"/>
    </row>
    <row r="4723" spans="2:2" x14ac:dyDescent="0.35">
      <c r="B4723" s="54"/>
    </row>
    <row r="4724" spans="2:2" x14ac:dyDescent="0.35">
      <c r="B4724" s="54"/>
    </row>
    <row r="4725" spans="2:2" x14ac:dyDescent="0.35">
      <c r="B4725" s="54"/>
    </row>
    <row r="4726" spans="2:2" x14ac:dyDescent="0.35">
      <c r="B4726" s="54"/>
    </row>
    <row r="4727" spans="2:2" x14ac:dyDescent="0.35">
      <c r="B4727" s="54"/>
    </row>
    <row r="4728" spans="2:2" x14ac:dyDescent="0.35">
      <c r="B4728" s="54"/>
    </row>
    <row r="4729" spans="2:2" x14ac:dyDescent="0.35">
      <c r="B4729" s="54"/>
    </row>
    <row r="4730" spans="2:2" x14ac:dyDescent="0.35">
      <c r="B4730" s="54"/>
    </row>
    <row r="4731" spans="2:2" x14ac:dyDescent="0.35">
      <c r="B4731" s="54"/>
    </row>
    <row r="4732" spans="2:2" x14ac:dyDescent="0.35">
      <c r="B4732" s="54"/>
    </row>
    <row r="4733" spans="2:2" x14ac:dyDescent="0.35">
      <c r="B4733" s="54"/>
    </row>
    <row r="4734" spans="2:2" x14ac:dyDescent="0.35">
      <c r="B4734" s="54"/>
    </row>
    <row r="4735" spans="2:2" x14ac:dyDescent="0.35">
      <c r="B4735" s="54"/>
    </row>
    <row r="4736" spans="2:2" x14ac:dyDescent="0.35">
      <c r="B4736" s="54"/>
    </row>
    <row r="4737" spans="2:2" x14ac:dyDescent="0.35">
      <c r="B4737" s="54"/>
    </row>
    <row r="4738" spans="2:2" x14ac:dyDescent="0.35">
      <c r="B4738" s="54"/>
    </row>
    <row r="4739" spans="2:2" x14ac:dyDescent="0.35">
      <c r="B4739" s="54"/>
    </row>
    <row r="4740" spans="2:2" x14ac:dyDescent="0.35">
      <c r="B4740" s="54"/>
    </row>
    <row r="4741" spans="2:2" x14ac:dyDescent="0.35">
      <c r="B4741" s="54"/>
    </row>
    <row r="4742" spans="2:2" x14ac:dyDescent="0.35">
      <c r="B4742" s="54"/>
    </row>
    <row r="4743" spans="2:2" x14ac:dyDescent="0.35">
      <c r="B4743" s="54"/>
    </row>
    <row r="4744" spans="2:2" x14ac:dyDescent="0.35">
      <c r="B4744" s="54"/>
    </row>
    <row r="4745" spans="2:2" x14ac:dyDescent="0.35">
      <c r="B4745" s="54"/>
    </row>
    <row r="4746" spans="2:2" x14ac:dyDescent="0.35">
      <c r="B4746" s="54"/>
    </row>
    <row r="4747" spans="2:2" x14ac:dyDescent="0.35">
      <c r="B4747" s="54"/>
    </row>
    <row r="4748" spans="2:2" x14ac:dyDescent="0.35">
      <c r="B4748" s="54"/>
    </row>
    <row r="4749" spans="2:2" x14ac:dyDescent="0.35">
      <c r="B4749" s="54"/>
    </row>
    <row r="4750" spans="2:2" x14ac:dyDescent="0.35">
      <c r="B4750" s="54"/>
    </row>
    <row r="4751" spans="2:2" x14ac:dyDescent="0.35">
      <c r="B4751" s="54"/>
    </row>
    <row r="4752" spans="2:2" x14ac:dyDescent="0.35">
      <c r="B4752" s="54"/>
    </row>
    <row r="4753" spans="2:2" x14ac:dyDescent="0.35">
      <c r="B4753" s="54"/>
    </row>
    <row r="4754" spans="2:2" x14ac:dyDescent="0.35">
      <c r="B4754" s="54"/>
    </row>
    <row r="4755" spans="2:2" x14ac:dyDescent="0.35">
      <c r="B4755" s="54"/>
    </row>
    <row r="4756" spans="2:2" x14ac:dyDescent="0.35">
      <c r="B4756" s="54"/>
    </row>
    <row r="4757" spans="2:2" x14ac:dyDescent="0.35">
      <c r="B4757" s="54"/>
    </row>
    <row r="4758" spans="2:2" x14ac:dyDescent="0.35">
      <c r="B4758" s="54"/>
    </row>
    <row r="4759" spans="2:2" x14ac:dyDescent="0.35">
      <c r="B4759" s="54"/>
    </row>
    <row r="4760" spans="2:2" x14ac:dyDescent="0.35">
      <c r="B4760" s="54"/>
    </row>
    <row r="4761" spans="2:2" x14ac:dyDescent="0.35">
      <c r="B4761" s="54"/>
    </row>
    <row r="4762" spans="2:2" x14ac:dyDescent="0.35">
      <c r="B4762" s="54"/>
    </row>
    <row r="4763" spans="2:2" x14ac:dyDescent="0.35">
      <c r="B4763" s="54"/>
    </row>
    <row r="4764" spans="2:2" x14ac:dyDescent="0.35">
      <c r="B4764" s="54"/>
    </row>
    <row r="4765" spans="2:2" x14ac:dyDescent="0.35">
      <c r="B4765" s="54"/>
    </row>
    <row r="4766" spans="2:2" x14ac:dyDescent="0.35">
      <c r="B4766" s="54"/>
    </row>
    <row r="4767" spans="2:2" x14ac:dyDescent="0.35">
      <c r="B4767" s="54"/>
    </row>
    <row r="4768" spans="2:2" x14ac:dyDescent="0.35">
      <c r="B4768" s="54"/>
    </row>
    <row r="4769" spans="2:2" x14ac:dyDescent="0.35">
      <c r="B4769" s="54"/>
    </row>
    <row r="4770" spans="2:2" x14ac:dyDescent="0.35">
      <c r="B4770" s="54"/>
    </row>
    <row r="4771" spans="2:2" x14ac:dyDescent="0.35">
      <c r="B4771" s="54"/>
    </row>
    <row r="4772" spans="2:2" x14ac:dyDescent="0.35">
      <c r="B4772" s="54"/>
    </row>
    <row r="4773" spans="2:2" x14ac:dyDescent="0.35">
      <c r="B4773" s="54"/>
    </row>
    <row r="4774" spans="2:2" x14ac:dyDescent="0.35">
      <c r="B4774" s="54"/>
    </row>
    <row r="4775" spans="2:2" x14ac:dyDescent="0.35">
      <c r="B4775" s="54"/>
    </row>
    <row r="4776" spans="2:2" x14ac:dyDescent="0.35">
      <c r="B4776" s="54"/>
    </row>
    <row r="4777" spans="2:2" x14ac:dyDescent="0.35">
      <c r="B4777" s="54"/>
    </row>
    <row r="4778" spans="2:2" x14ac:dyDescent="0.35">
      <c r="B4778" s="54"/>
    </row>
    <row r="4779" spans="2:2" x14ac:dyDescent="0.35">
      <c r="B4779" s="54"/>
    </row>
    <row r="4780" spans="2:2" x14ac:dyDescent="0.35">
      <c r="B4780" s="54"/>
    </row>
    <row r="4781" spans="2:2" x14ac:dyDescent="0.35">
      <c r="B4781" s="54"/>
    </row>
    <row r="4782" spans="2:2" x14ac:dyDescent="0.35">
      <c r="B4782" s="54"/>
    </row>
    <row r="4783" spans="2:2" x14ac:dyDescent="0.35">
      <c r="B4783" s="54"/>
    </row>
    <row r="4784" spans="2:2" x14ac:dyDescent="0.35">
      <c r="B4784" s="54"/>
    </row>
    <row r="4785" spans="2:2" x14ac:dyDescent="0.35">
      <c r="B4785" s="54"/>
    </row>
    <row r="4786" spans="2:2" x14ac:dyDescent="0.35">
      <c r="B4786" s="54"/>
    </row>
    <row r="4787" spans="2:2" x14ac:dyDescent="0.35">
      <c r="B4787" s="54"/>
    </row>
    <row r="4788" spans="2:2" x14ac:dyDescent="0.35">
      <c r="B4788" s="54"/>
    </row>
    <row r="4789" spans="2:2" x14ac:dyDescent="0.35">
      <c r="B4789" s="54"/>
    </row>
    <row r="4790" spans="2:2" x14ac:dyDescent="0.35">
      <c r="B4790" s="54"/>
    </row>
    <row r="4791" spans="2:2" x14ac:dyDescent="0.35">
      <c r="B4791" s="54"/>
    </row>
    <row r="4792" spans="2:2" x14ac:dyDescent="0.35">
      <c r="B4792" s="54"/>
    </row>
    <row r="4793" spans="2:2" x14ac:dyDescent="0.35">
      <c r="B4793" s="54"/>
    </row>
    <row r="4794" spans="2:2" x14ac:dyDescent="0.35">
      <c r="B4794" s="54"/>
    </row>
    <row r="4795" spans="2:2" x14ac:dyDescent="0.35">
      <c r="B4795" s="54"/>
    </row>
    <row r="4796" spans="2:2" x14ac:dyDescent="0.35">
      <c r="B4796" s="54"/>
    </row>
    <row r="4797" spans="2:2" x14ac:dyDescent="0.35">
      <c r="B4797" s="54"/>
    </row>
    <row r="4798" spans="2:2" x14ac:dyDescent="0.35">
      <c r="B4798" s="54"/>
    </row>
    <row r="4799" spans="2:2" x14ac:dyDescent="0.35">
      <c r="B4799" s="54"/>
    </row>
    <row r="4800" spans="2:2" x14ac:dyDescent="0.35">
      <c r="B4800" s="54"/>
    </row>
    <row r="4801" spans="2:2" x14ac:dyDescent="0.35">
      <c r="B4801" s="54"/>
    </row>
    <row r="4802" spans="2:2" x14ac:dyDescent="0.35">
      <c r="B4802" s="54"/>
    </row>
    <row r="4803" spans="2:2" x14ac:dyDescent="0.35">
      <c r="B4803" s="54"/>
    </row>
    <row r="4804" spans="2:2" x14ac:dyDescent="0.35">
      <c r="B4804" s="54"/>
    </row>
    <row r="4805" spans="2:2" x14ac:dyDescent="0.35">
      <c r="B4805" s="54"/>
    </row>
    <row r="4806" spans="2:2" x14ac:dyDescent="0.35">
      <c r="B4806" s="54"/>
    </row>
    <row r="4807" spans="2:2" x14ac:dyDescent="0.35">
      <c r="B4807" s="54"/>
    </row>
    <row r="4808" spans="2:2" x14ac:dyDescent="0.35">
      <c r="B4808" s="54"/>
    </row>
    <row r="4809" spans="2:2" x14ac:dyDescent="0.35">
      <c r="B4809" s="54"/>
    </row>
    <row r="4810" spans="2:2" x14ac:dyDescent="0.35">
      <c r="B4810" s="54"/>
    </row>
    <row r="4811" spans="2:2" x14ac:dyDescent="0.35">
      <c r="B4811" s="54"/>
    </row>
    <row r="4812" spans="2:2" x14ac:dyDescent="0.35">
      <c r="B4812" s="54"/>
    </row>
    <row r="4813" spans="2:2" x14ac:dyDescent="0.35">
      <c r="B4813" s="54"/>
    </row>
    <row r="4814" spans="2:2" x14ac:dyDescent="0.35">
      <c r="B4814" s="54"/>
    </row>
    <row r="4815" spans="2:2" x14ac:dyDescent="0.35">
      <c r="B4815" s="54"/>
    </row>
    <row r="4816" spans="2:2" x14ac:dyDescent="0.35">
      <c r="B4816" s="54"/>
    </row>
    <row r="4817" spans="2:2" x14ac:dyDescent="0.35">
      <c r="B4817" s="54"/>
    </row>
    <row r="4818" spans="2:2" x14ac:dyDescent="0.35">
      <c r="B4818" s="54"/>
    </row>
    <row r="4819" spans="2:2" x14ac:dyDescent="0.35">
      <c r="B4819" s="54"/>
    </row>
    <row r="4820" spans="2:2" x14ac:dyDescent="0.35">
      <c r="B4820" s="54"/>
    </row>
    <row r="4821" spans="2:2" x14ac:dyDescent="0.35">
      <c r="B4821" s="54"/>
    </row>
    <row r="4822" spans="2:2" x14ac:dyDescent="0.35">
      <c r="B4822" s="54"/>
    </row>
    <row r="4823" spans="2:2" x14ac:dyDescent="0.35">
      <c r="B4823" s="54"/>
    </row>
    <row r="4824" spans="2:2" x14ac:dyDescent="0.35">
      <c r="B4824" s="54"/>
    </row>
    <row r="4825" spans="2:2" x14ac:dyDescent="0.35">
      <c r="B4825" s="54"/>
    </row>
    <row r="4826" spans="2:2" x14ac:dyDescent="0.35">
      <c r="B4826" s="54"/>
    </row>
    <row r="4827" spans="2:2" x14ac:dyDescent="0.35">
      <c r="B4827" s="54"/>
    </row>
    <row r="4828" spans="2:2" x14ac:dyDescent="0.35">
      <c r="B4828" s="54"/>
    </row>
    <row r="4829" spans="2:2" x14ac:dyDescent="0.35">
      <c r="B4829" s="54"/>
    </row>
    <row r="4830" spans="2:2" x14ac:dyDescent="0.35">
      <c r="B4830" s="54"/>
    </row>
    <row r="4831" spans="2:2" x14ac:dyDescent="0.35">
      <c r="B4831" s="54"/>
    </row>
    <row r="4832" spans="2:2" x14ac:dyDescent="0.35">
      <c r="B4832" s="54"/>
    </row>
    <row r="4833" spans="2:2" x14ac:dyDescent="0.35">
      <c r="B4833" s="54"/>
    </row>
    <row r="4834" spans="2:2" x14ac:dyDescent="0.35">
      <c r="B4834" s="54"/>
    </row>
    <row r="4835" spans="2:2" x14ac:dyDescent="0.35">
      <c r="B4835" s="54"/>
    </row>
    <row r="4836" spans="2:2" x14ac:dyDescent="0.35">
      <c r="B4836" s="54"/>
    </row>
    <row r="4837" spans="2:2" x14ac:dyDescent="0.35">
      <c r="B4837" s="54"/>
    </row>
    <row r="4838" spans="2:2" x14ac:dyDescent="0.35">
      <c r="B4838" s="54"/>
    </row>
    <row r="4839" spans="2:2" x14ac:dyDescent="0.35">
      <c r="B4839" s="54"/>
    </row>
    <row r="4840" spans="2:2" x14ac:dyDescent="0.35">
      <c r="B4840" s="54"/>
    </row>
    <row r="4841" spans="2:2" x14ac:dyDescent="0.35">
      <c r="B4841" s="54"/>
    </row>
    <row r="4842" spans="2:2" x14ac:dyDescent="0.35">
      <c r="B4842" s="54"/>
    </row>
    <row r="4843" spans="2:2" x14ac:dyDescent="0.35">
      <c r="B4843" s="54"/>
    </row>
    <row r="4844" spans="2:2" x14ac:dyDescent="0.35">
      <c r="B4844" s="54"/>
    </row>
    <row r="4845" spans="2:2" x14ac:dyDescent="0.35">
      <c r="B4845" s="54"/>
    </row>
    <row r="4846" spans="2:2" x14ac:dyDescent="0.35">
      <c r="B4846" s="54"/>
    </row>
    <row r="4847" spans="2:2" x14ac:dyDescent="0.35">
      <c r="B4847" s="54"/>
    </row>
    <row r="4848" spans="2:2" x14ac:dyDescent="0.35">
      <c r="B4848" s="54"/>
    </row>
    <row r="4849" spans="2:2" x14ac:dyDescent="0.35">
      <c r="B4849" s="54"/>
    </row>
    <row r="4850" spans="2:2" x14ac:dyDescent="0.35">
      <c r="B4850" s="54"/>
    </row>
    <row r="4851" spans="2:2" x14ac:dyDescent="0.35">
      <c r="B4851" s="54"/>
    </row>
    <row r="4852" spans="2:2" x14ac:dyDescent="0.35">
      <c r="B4852" s="54"/>
    </row>
    <row r="4853" spans="2:2" x14ac:dyDescent="0.35">
      <c r="B4853" s="54"/>
    </row>
    <row r="4854" spans="2:2" x14ac:dyDescent="0.35">
      <c r="B4854" s="54"/>
    </row>
    <row r="4855" spans="2:2" x14ac:dyDescent="0.35">
      <c r="B4855" s="54"/>
    </row>
    <row r="4856" spans="2:2" x14ac:dyDescent="0.35">
      <c r="B4856" s="54"/>
    </row>
    <row r="4857" spans="2:2" x14ac:dyDescent="0.35">
      <c r="B4857" s="54"/>
    </row>
    <row r="4858" spans="2:2" x14ac:dyDescent="0.35">
      <c r="B4858" s="54"/>
    </row>
    <row r="4859" spans="2:2" x14ac:dyDescent="0.35">
      <c r="B4859" s="54"/>
    </row>
    <row r="4860" spans="2:2" x14ac:dyDescent="0.35">
      <c r="B4860" s="54"/>
    </row>
    <row r="4861" spans="2:2" x14ac:dyDescent="0.35">
      <c r="B4861" s="54"/>
    </row>
    <row r="4862" spans="2:2" x14ac:dyDescent="0.35">
      <c r="B4862" s="54"/>
    </row>
    <row r="4863" spans="2:2" x14ac:dyDescent="0.35">
      <c r="B4863" s="54"/>
    </row>
    <row r="4864" spans="2:2" x14ac:dyDescent="0.35">
      <c r="B4864" s="54"/>
    </row>
    <row r="4865" spans="2:2" x14ac:dyDescent="0.35">
      <c r="B4865" s="54"/>
    </row>
    <row r="4866" spans="2:2" x14ac:dyDescent="0.35">
      <c r="B4866" s="54"/>
    </row>
    <row r="4867" spans="2:2" x14ac:dyDescent="0.35">
      <c r="B4867" s="54"/>
    </row>
    <row r="4868" spans="2:2" x14ac:dyDescent="0.35">
      <c r="B4868" s="54"/>
    </row>
    <row r="4869" spans="2:2" x14ac:dyDescent="0.35">
      <c r="B4869" s="54"/>
    </row>
    <row r="4870" spans="2:2" x14ac:dyDescent="0.35">
      <c r="B4870" s="54"/>
    </row>
    <row r="4871" spans="2:2" x14ac:dyDescent="0.35">
      <c r="B4871" s="54"/>
    </row>
    <row r="4872" spans="2:2" x14ac:dyDescent="0.35">
      <c r="B4872" s="54"/>
    </row>
    <row r="4873" spans="2:2" x14ac:dyDescent="0.35">
      <c r="B4873" s="54"/>
    </row>
    <row r="4874" spans="2:2" x14ac:dyDescent="0.35">
      <c r="B4874" s="54"/>
    </row>
    <row r="4875" spans="2:2" x14ac:dyDescent="0.35">
      <c r="B4875" s="54"/>
    </row>
    <row r="4876" spans="2:2" x14ac:dyDescent="0.35">
      <c r="B4876" s="54"/>
    </row>
    <row r="4877" spans="2:2" x14ac:dyDescent="0.35">
      <c r="B4877" s="54"/>
    </row>
    <row r="4878" spans="2:2" x14ac:dyDescent="0.35">
      <c r="B4878" s="54"/>
    </row>
    <row r="4879" spans="2:2" x14ac:dyDescent="0.35">
      <c r="B4879" s="54"/>
    </row>
    <row r="4880" spans="2:2" x14ac:dyDescent="0.35">
      <c r="B4880" s="54"/>
    </row>
    <row r="4881" spans="2:2" x14ac:dyDescent="0.35">
      <c r="B4881" s="54"/>
    </row>
    <row r="4882" spans="2:2" x14ac:dyDescent="0.35">
      <c r="B4882" s="54"/>
    </row>
    <row r="4883" spans="2:2" x14ac:dyDescent="0.35">
      <c r="B4883" s="54"/>
    </row>
    <row r="4884" spans="2:2" x14ac:dyDescent="0.35">
      <c r="B4884" s="54"/>
    </row>
    <row r="4885" spans="2:2" x14ac:dyDescent="0.35">
      <c r="B4885" s="54"/>
    </row>
    <row r="4886" spans="2:2" x14ac:dyDescent="0.35">
      <c r="B4886" s="54"/>
    </row>
    <row r="4887" spans="2:2" x14ac:dyDescent="0.35">
      <c r="B4887" s="54"/>
    </row>
    <row r="4888" spans="2:2" x14ac:dyDescent="0.35">
      <c r="B4888" s="54"/>
    </row>
    <row r="4889" spans="2:2" x14ac:dyDescent="0.35">
      <c r="B4889" s="54"/>
    </row>
    <row r="4890" spans="2:2" x14ac:dyDescent="0.35">
      <c r="B4890" s="54"/>
    </row>
    <row r="4891" spans="2:2" x14ac:dyDescent="0.35">
      <c r="B4891" s="54"/>
    </row>
    <row r="4892" spans="2:2" x14ac:dyDescent="0.35">
      <c r="B4892" s="54"/>
    </row>
    <row r="4893" spans="2:2" x14ac:dyDescent="0.35">
      <c r="B4893" s="54"/>
    </row>
    <row r="4894" spans="2:2" x14ac:dyDescent="0.35">
      <c r="B4894" s="54"/>
    </row>
    <row r="4895" spans="2:2" x14ac:dyDescent="0.35">
      <c r="B4895" s="54"/>
    </row>
    <row r="4896" spans="2:2" x14ac:dyDescent="0.35">
      <c r="B4896" s="54"/>
    </row>
    <row r="4897" spans="2:2" x14ac:dyDescent="0.35">
      <c r="B4897" s="54"/>
    </row>
    <row r="4898" spans="2:2" x14ac:dyDescent="0.35">
      <c r="B4898" s="54"/>
    </row>
    <row r="4899" spans="2:2" x14ac:dyDescent="0.35">
      <c r="B4899" s="54"/>
    </row>
    <row r="4900" spans="2:2" x14ac:dyDescent="0.35">
      <c r="B4900" s="54"/>
    </row>
    <row r="4901" spans="2:2" x14ac:dyDescent="0.35">
      <c r="B4901" s="54"/>
    </row>
    <row r="4902" spans="2:2" x14ac:dyDescent="0.35">
      <c r="B4902" s="54"/>
    </row>
    <row r="4903" spans="2:2" x14ac:dyDescent="0.35">
      <c r="B4903" s="54"/>
    </row>
    <row r="4904" spans="2:2" x14ac:dyDescent="0.35">
      <c r="B4904" s="54"/>
    </row>
    <row r="4905" spans="2:2" x14ac:dyDescent="0.35">
      <c r="B4905" s="54"/>
    </row>
    <row r="4906" spans="2:2" x14ac:dyDescent="0.35">
      <c r="B4906" s="54"/>
    </row>
    <row r="4907" spans="2:2" x14ac:dyDescent="0.35">
      <c r="B4907" s="54"/>
    </row>
    <row r="4908" spans="2:2" x14ac:dyDescent="0.35">
      <c r="B4908" s="54"/>
    </row>
    <row r="4909" spans="2:2" x14ac:dyDescent="0.35">
      <c r="B4909" s="54"/>
    </row>
    <row r="4910" spans="2:2" x14ac:dyDescent="0.35">
      <c r="B4910" s="54"/>
    </row>
    <row r="4911" spans="2:2" x14ac:dyDescent="0.35">
      <c r="B4911" s="54"/>
    </row>
    <row r="4912" spans="2:2" x14ac:dyDescent="0.35">
      <c r="B4912" s="54"/>
    </row>
    <row r="4913" spans="2:2" x14ac:dyDescent="0.35">
      <c r="B4913" s="54"/>
    </row>
    <row r="4914" spans="2:2" x14ac:dyDescent="0.35">
      <c r="B4914" s="54"/>
    </row>
    <row r="4915" spans="2:2" x14ac:dyDescent="0.35">
      <c r="B4915" s="54"/>
    </row>
    <row r="4916" spans="2:2" x14ac:dyDescent="0.35">
      <c r="B4916" s="54"/>
    </row>
    <row r="4917" spans="2:2" x14ac:dyDescent="0.35">
      <c r="B4917" s="54"/>
    </row>
    <row r="4918" spans="2:2" x14ac:dyDescent="0.35">
      <c r="B4918" s="54"/>
    </row>
    <row r="4919" spans="2:2" x14ac:dyDescent="0.35">
      <c r="B4919" s="54"/>
    </row>
    <row r="4920" spans="2:2" x14ac:dyDescent="0.35">
      <c r="B4920" s="54"/>
    </row>
    <row r="4921" spans="2:2" x14ac:dyDescent="0.35">
      <c r="B4921" s="54"/>
    </row>
    <row r="4922" spans="2:2" x14ac:dyDescent="0.35">
      <c r="B4922" s="54"/>
    </row>
    <row r="4923" spans="2:2" x14ac:dyDescent="0.35">
      <c r="B4923" s="54"/>
    </row>
    <row r="4924" spans="2:2" x14ac:dyDescent="0.35">
      <c r="B4924" s="54"/>
    </row>
    <row r="4925" spans="2:2" x14ac:dyDescent="0.35">
      <c r="B4925" s="54"/>
    </row>
    <row r="4926" spans="2:2" x14ac:dyDescent="0.35">
      <c r="B4926" s="54"/>
    </row>
    <row r="4927" spans="2:2" x14ac:dyDescent="0.35">
      <c r="B4927" s="54"/>
    </row>
    <row r="4928" spans="2:2" x14ac:dyDescent="0.35">
      <c r="B4928" s="54"/>
    </row>
    <row r="4929" spans="2:2" x14ac:dyDescent="0.35">
      <c r="B4929" s="54"/>
    </row>
    <row r="4930" spans="2:2" x14ac:dyDescent="0.35">
      <c r="B4930" s="54"/>
    </row>
    <row r="4931" spans="2:2" x14ac:dyDescent="0.35">
      <c r="B4931" s="54"/>
    </row>
    <row r="4932" spans="2:2" x14ac:dyDescent="0.35">
      <c r="B4932" s="54"/>
    </row>
    <row r="4933" spans="2:2" x14ac:dyDescent="0.35">
      <c r="B4933" s="54"/>
    </row>
    <row r="4934" spans="2:2" x14ac:dyDescent="0.35">
      <c r="B4934" s="54"/>
    </row>
    <row r="4935" spans="2:2" x14ac:dyDescent="0.35">
      <c r="B4935" s="54"/>
    </row>
    <row r="4936" spans="2:2" x14ac:dyDescent="0.35">
      <c r="B4936" s="54"/>
    </row>
    <row r="4937" spans="2:2" x14ac:dyDescent="0.35">
      <c r="B4937" s="54"/>
    </row>
    <row r="4938" spans="2:2" x14ac:dyDescent="0.35">
      <c r="B4938" s="54"/>
    </row>
    <row r="4939" spans="2:2" x14ac:dyDescent="0.35">
      <c r="B4939" s="54"/>
    </row>
    <row r="4940" spans="2:2" x14ac:dyDescent="0.35">
      <c r="B4940" s="54"/>
    </row>
    <row r="4941" spans="2:2" x14ac:dyDescent="0.35">
      <c r="B4941" s="54"/>
    </row>
    <row r="4942" spans="2:2" x14ac:dyDescent="0.35">
      <c r="B4942" s="54"/>
    </row>
    <row r="4943" spans="2:2" x14ac:dyDescent="0.35">
      <c r="B4943" s="54"/>
    </row>
    <row r="4944" spans="2:2" x14ac:dyDescent="0.35">
      <c r="B4944" s="54"/>
    </row>
    <row r="4945" spans="2:2" x14ac:dyDescent="0.35">
      <c r="B4945" s="54"/>
    </row>
    <row r="4946" spans="2:2" x14ac:dyDescent="0.35">
      <c r="B4946" s="54"/>
    </row>
    <row r="4947" spans="2:2" x14ac:dyDescent="0.35">
      <c r="B4947" s="54"/>
    </row>
    <row r="4948" spans="2:2" x14ac:dyDescent="0.35">
      <c r="B4948" s="54"/>
    </row>
    <row r="4949" spans="2:2" x14ac:dyDescent="0.35">
      <c r="B4949" s="54"/>
    </row>
    <row r="4950" spans="2:2" x14ac:dyDescent="0.35">
      <c r="B4950" s="54"/>
    </row>
    <row r="4951" spans="2:2" x14ac:dyDescent="0.35">
      <c r="B4951" s="54"/>
    </row>
    <row r="4952" spans="2:2" x14ac:dyDescent="0.35">
      <c r="B4952" s="54"/>
    </row>
    <row r="4953" spans="2:2" x14ac:dyDescent="0.35">
      <c r="B4953" s="54"/>
    </row>
    <row r="4954" spans="2:2" x14ac:dyDescent="0.35">
      <c r="B4954" s="54"/>
    </row>
    <row r="4955" spans="2:2" x14ac:dyDescent="0.35">
      <c r="B4955" s="54"/>
    </row>
    <row r="4956" spans="2:2" x14ac:dyDescent="0.35">
      <c r="B4956" s="54"/>
    </row>
    <row r="4957" spans="2:2" x14ac:dyDescent="0.35">
      <c r="B4957" s="54"/>
    </row>
    <row r="4958" spans="2:2" x14ac:dyDescent="0.35">
      <c r="B4958" s="54"/>
    </row>
    <row r="4959" spans="2:2" x14ac:dyDescent="0.35">
      <c r="B4959" s="54"/>
    </row>
    <row r="4960" spans="2:2" x14ac:dyDescent="0.35">
      <c r="B4960" s="54"/>
    </row>
    <row r="4961" spans="2:2" x14ac:dyDescent="0.35">
      <c r="B4961" s="54"/>
    </row>
    <row r="4962" spans="2:2" x14ac:dyDescent="0.35">
      <c r="B4962" s="54"/>
    </row>
    <row r="4963" spans="2:2" x14ac:dyDescent="0.35">
      <c r="B4963" s="54"/>
    </row>
    <row r="4964" spans="2:2" x14ac:dyDescent="0.35">
      <c r="B4964" s="54"/>
    </row>
    <row r="4965" spans="2:2" x14ac:dyDescent="0.35">
      <c r="B4965" s="54"/>
    </row>
    <row r="4966" spans="2:2" x14ac:dyDescent="0.35">
      <c r="B4966" s="54"/>
    </row>
    <row r="4967" spans="2:2" x14ac:dyDescent="0.35">
      <c r="B4967" s="54"/>
    </row>
    <row r="4968" spans="2:2" x14ac:dyDescent="0.35">
      <c r="B4968" s="54"/>
    </row>
    <row r="4969" spans="2:2" x14ac:dyDescent="0.35">
      <c r="B4969" s="54"/>
    </row>
    <row r="4970" spans="2:2" x14ac:dyDescent="0.35">
      <c r="B4970" s="54"/>
    </row>
    <row r="4971" spans="2:2" x14ac:dyDescent="0.35">
      <c r="B4971" s="54"/>
    </row>
    <row r="4972" spans="2:2" x14ac:dyDescent="0.35">
      <c r="B4972" s="54"/>
    </row>
    <row r="4973" spans="2:2" x14ac:dyDescent="0.35">
      <c r="B4973" s="54"/>
    </row>
    <row r="4974" spans="2:2" x14ac:dyDescent="0.35">
      <c r="B4974" s="54"/>
    </row>
    <row r="4975" spans="2:2" x14ac:dyDescent="0.35">
      <c r="B4975" s="54"/>
    </row>
    <row r="4976" spans="2:2" x14ac:dyDescent="0.35">
      <c r="B4976" s="54"/>
    </row>
    <row r="4977" spans="2:2" x14ac:dyDescent="0.35">
      <c r="B4977" s="54"/>
    </row>
    <row r="4978" spans="2:2" x14ac:dyDescent="0.35">
      <c r="B4978" s="54"/>
    </row>
    <row r="4979" spans="2:2" x14ac:dyDescent="0.35">
      <c r="B4979" s="54"/>
    </row>
    <row r="4980" spans="2:2" x14ac:dyDescent="0.35">
      <c r="B4980" s="54"/>
    </row>
    <row r="4981" spans="2:2" x14ac:dyDescent="0.35">
      <c r="B4981" s="54"/>
    </row>
    <row r="4982" spans="2:2" x14ac:dyDescent="0.35">
      <c r="B4982" s="54"/>
    </row>
    <row r="4983" spans="2:2" x14ac:dyDescent="0.35">
      <c r="B4983" s="54"/>
    </row>
    <row r="4984" spans="2:2" x14ac:dyDescent="0.35">
      <c r="B4984" s="54"/>
    </row>
    <row r="4985" spans="2:2" x14ac:dyDescent="0.35">
      <c r="B4985" s="54"/>
    </row>
    <row r="4986" spans="2:2" x14ac:dyDescent="0.35">
      <c r="B4986" s="54"/>
    </row>
    <row r="4987" spans="2:2" x14ac:dyDescent="0.35">
      <c r="B4987" s="54"/>
    </row>
    <row r="4988" spans="2:2" x14ac:dyDescent="0.35">
      <c r="B4988" s="54"/>
    </row>
    <row r="4989" spans="2:2" x14ac:dyDescent="0.35">
      <c r="B4989" s="54"/>
    </row>
    <row r="4990" spans="2:2" x14ac:dyDescent="0.35">
      <c r="B4990" s="54"/>
    </row>
    <row r="4991" spans="2:2" x14ac:dyDescent="0.35">
      <c r="B4991" s="54"/>
    </row>
    <row r="4992" spans="2:2" x14ac:dyDescent="0.35">
      <c r="B4992" s="54"/>
    </row>
    <row r="4993" spans="2:2" x14ac:dyDescent="0.35">
      <c r="B4993" s="54"/>
    </row>
    <row r="4994" spans="2:2" x14ac:dyDescent="0.35">
      <c r="B4994" s="54"/>
    </row>
    <row r="4995" spans="2:2" x14ac:dyDescent="0.35">
      <c r="B4995" s="54"/>
    </row>
    <row r="4996" spans="2:2" x14ac:dyDescent="0.35">
      <c r="B4996" s="54"/>
    </row>
    <row r="4997" spans="2:2" x14ac:dyDescent="0.35">
      <c r="B4997" s="54"/>
    </row>
    <row r="4998" spans="2:2" x14ac:dyDescent="0.35">
      <c r="B4998" s="54"/>
    </row>
    <row r="4999" spans="2:2" x14ac:dyDescent="0.35">
      <c r="B4999" s="54"/>
    </row>
    <row r="5000" spans="2:2" x14ac:dyDescent="0.35">
      <c r="B5000" s="54"/>
    </row>
    <row r="5001" spans="2:2" x14ac:dyDescent="0.35">
      <c r="B5001" s="54"/>
    </row>
    <row r="5002" spans="2:2" x14ac:dyDescent="0.35">
      <c r="B5002" s="54"/>
    </row>
    <row r="5003" spans="2:2" x14ac:dyDescent="0.35">
      <c r="B5003" s="54"/>
    </row>
    <row r="5004" spans="2:2" x14ac:dyDescent="0.35">
      <c r="B5004" s="54"/>
    </row>
    <row r="5005" spans="2:2" x14ac:dyDescent="0.35">
      <c r="B5005" s="54"/>
    </row>
    <row r="5006" spans="2:2" x14ac:dyDescent="0.35">
      <c r="B5006" s="54"/>
    </row>
    <row r="5007" spans="2:2" x14ac:dyDescent="0.35">
      <c r="B5007" s="54"/>
    </row>
    <row r="5008" spans="2:2" x14ac:dyDescent="0.35">
      <c r="B5008" s="54"/>
    </row>
    <row r="5009" spans="2:2" x14ac:dyDescent="0.35">
      <c r="B5009" s="54"/>
    </row>
    <row r="5010" spans="2:2" x14ac:dyDescent="0.35">
      <c r="B5010" s="54"/>
    </row>
    <row r="5011" spans="2:2" x14ac:dyDescent="0.35">
      <c r="B5011" s="54"/>
    </row>
    <row r="5012" spans="2:2" x14ac:dyDescent="0.35">
      <c r="B5012" s="54"/>
    </row>
    <row r="5013" spans="2:2" x14ac:dyDescent="0.35">
      <c r="B5013" s="54"/>
    </row>
    <row r="5014" spans="2:2" x14ac:dyDescent="0.35">
      <c r="B5014" s="54"/>
    </row>
    <row r="5015" spans="2:2" x14ac:dyDescent="0.35">
      <c r="B5015" s="54"/>
    </row>
    <row r="5016" spans="2:2" x14ac:dyDescent="0.35">
      <c r="B5016" s="54"/>
    </row>
    <row r="5017" spans="2:2" x14ac:dyDescent="0.35">
      <c r="B5017" s="54"/>
    </row>
    <row r="5018" spans="2:2" x14ac:dyDescent="0.35">
      <c r="B5018" s="54"/>
    </row>
    <row r="5019" spans="2:2" x14ac:dyDescent="0.35">
      <c r="B5019" s="54"/>
    </row>
    <row r="5020" spans="2:2" x14ac:dyDescent="0.35">
      <c r="B5020" s="54"/>
    </row>
    <row r="5021" spans="2:2" x14ac:dyDescent="0.35">
      <c r="B5021" s="54"/>
    </row>
    <row r="5022" spans="2:2" x14ac:dyDescent="0.35">
      <c r="B5022" s="54"/>
    </row>
    <row r="5023" spans="2:2" x14ac:dyDescent="0.35">
      <c r="B5023" s="54"/>
    </row>
    <row r="5024" spans="2:2" x14ac:dyDescent="0.35">
      <c r="B5024" s="54"/>
    </row>
    <row r="5025" spans="2:2" x14ac:dyDescent="0.35">
      <c r="B5025" s="54"/>
    </row>
    <row r="5026" spans="2:2" x14ac:dyDescent="0.35">
      <c r="B5026" s="54"/>
    </row>
    <row r="5027" spans="2:2" x14ac:dyDescent="0.35">
      <c r="B5027" s="54"/>
    </row>
    <row r="5028" spans="2:2" x14ac:dyDescent="0.35">
      <c r="B5028" s="54"/>
    </row>
    <row r="5029" spans="2:2" x14ac:dyDescent="0.35">
      <c r="B5029" s="54"/>
    </row>
    <row r="5030" spans="2:2" x14ac:dyDescent="0.35">
      <c r="B5030" s="54"/>
    </row>
    <row r="5031" spans="2:2" x14ac:dyDescent="0.35">
      <c r="B5031" s="54"/>
    </row>
    <row r="5032" spans="2:2" x14ac:dyDescent="0.35">
      <c r="B5032" s="54"/>
    </row>
    <row r="5033" spans="2:2" x14ac:dyDescent="0.35">
      <c r="B5033" s="54"/>
    </row>
    <row r="5034" spans="2:2" x14ac:dyDescent="0.35">
      <c r="B5034" s="54"/>
    </row>
    <row r="5035" spans="2:2" x14ac:dyDescent="0.35">
      <c r="B5035" s="54"/>
    </row>
    <row r="5036" spans="2:2" x14ac:dyDescent="0.35">
      <c r="B5036" s="54"/>
    </row>
    <row r="5037" spans="2:2" x14ac:dyDescent="0.35">
      <c r="B5037" s="54"/>
    </row>
    <row r="5038" spans="2:2" x14ac:dyDescent="0.35">
      <c r="B5038" s="54"/>
    </row>
    <row r="5039" spans="2:2" x14ac:dyDescent="0.35">
      <c r="B5039" s="54"/>
    </row>
    <row r="5040" spans="2:2" x14ac:dyDescent="0.35">
      <c r="B5040" s="54"/>
    </row>
    <row r="5041" spans="2:2" x14ac:dyDescent="0.35">
      <c r="B5041" s="54"/>
    </row>
    <row r="5042" spans="2:2" x14ac:dyDescent="0.35">
      <c r="B5042" s="54"/>
    </row>
    <row r="5043" spans="2:2" x14ac:dyDescent="0.35">
      <c r="B5043" s="54"/>
    </row>
    <row r="5044" spans="2:2" x14ac:dyDescent="0.35">
      <c r="B5044" s="54"/>
    </row>
    <row r="5045" spans="2:2" x14ac:dyDescent="0.35">
      <c r="B5045" s="54"/>
    </row>
    <row r="5046" spans="2:2" x14ac:dyDescent="0.35">
      <c r="B5046" s="54"/>
    </row>
    <row r="5047" spans="2:2" x14ac:dyDescent="0.35">
      <c r="B5047" s="54"/>
    </row>
    <row r="5048" spans="2:2" x14ac:dyDescent="0.35">
      <c r="B5048" s="54"/>
    </row>
    <row r="5049" spans="2:2" x14ac:dyDescent="0.35">
      <c r="B5049" s="54"/>
    </row>
    <row r="5050" spans="2:2" x14ac:dyDescent="0.35">
      <c r="B5050" s="54"/>
    </row>
    <row r="5051" spans="2:2" x14ac:dyDescent="0.35">
      <c r="B5051" s="54"/>
    </row>
    <row r="5052" spans="2:2" x14ac:dyDescent="0.35">
      <c r="B5052" s="54"/>
    </row>
    <row r="5053" spans="2:2" x14ac:dyDescent="0.35">
      <c r="B5053" s="54"/>
    </row>
    <row r="5054" spans="2:2" x14ac:dyDescent="0.35">
      <c r="B5054" s="54"/>
    </row>
    <row r="5055" spans="2:2" x14ac:dyDescent="0.35">
      <c r="B5055" s="54"/>
    </row>
    <row r="5056" spans="2:2" x14ac:dyDescent="0.35">
      <c r="B5056" s="54"/>
    </row>
    <row r="5057" spans="2:2" x14ac:dyDescent="0.35">
      <c r="B5057" s="54"/>
    </row>
    <row r="5058" spans="2:2" x14ac:dyDescent="0.35">
      <c r="B5058" s="54"/>
    </row>
    <row r="5059" spans="2:2" x14ac:dyDescent="0.35">
      <c r="B5059" s="54"/>
    </row>
    <row r="5060" spans="2:2" x14ac:dyDescent="0.35">
      <c r="B5060" s="54"/>
    </row>
    <row r="5061" spans="2:2" x14ac:dyDescent="0.35">
      <c r="B5061" s="54"/>
    </row>
    <row r="5062" spans="2:2" x14ac:dyDescent="0.35">
      <c r="B5062" s="54"/>
    </row>
    <row r="5063" spans="2:2" x14ac:dyDescent="0.35">
      <c r="B5063" s="54"/>
    </row>
    <row r="5064" spans="2:2" x14ac:dyDescent="0.35">
      <c r="B5064" s="54"/>
    </row>
    <row r="5065" spans="2:2" x14ac:dyDescent="0.35">
      <c r="B5065" s="54"/>
    </row>
    <row r="5066" spans="2:2" x14ac:dyDescent="0.35">
      <c r="B5066" s="54"/>
    </row>
    <row r="5067" spans="2:2" x14ac:dyDescent="0.35">
      <c r="B5067" s="54"/>
    </row>
    <row r="5068" spans="2:2" x14ac:dyDescent="0.35">
      <c r="B5068" s="54"/>
    </row>
    <row r="5069" spans="2:2" x14ac:dyDescent="0.35">
      <c r="B5069" s="54"/>
    </row>
    <row r="5070" spans="2:2" x14ac:dyDescent="0.35">
      <c r="B5070" s="54"/>
    </row>
    <row r="5071" spans="2:2" x14ac:dyDescent="0.35">
      <c r="B5071" s="54"/>
    </row>
    <row r="5072" spans="2:2" x14ac:dyDescent="0.35">
      <c r="B5072" s="54"/>
    </row>
    <row r="5073" spans="2:2" x14ac:dyDescent="0.35">
      <c r="B5073" s="54"/>
    </row>
    <row r="5074" spans="2:2" x14ac:dyDescent="0.35">
      <c r="B5074" s="54"/>
    </row>
    <row r="5075" spans="2:2" x14ac:dyDescent="0.35">
      <c r="B5075" s="54"/>
    </row>
    <row r="5076" spans="2:2" x14ac:dyDescent="0.35">
      <c r="B5076" s="54"/>
    </row>
    <row r="5077" spans="2:2" x14ac:dyDescent="0.35">
      <c r="B5077" s="54"/>
    </row>
    <row r="5078" spans="2:2" x14ac:dyDescent="0.35">
      <c r="B5078" s="54"/>
    </row>
    <row r="5079" spans="2:2" x14ac:dyDescent="0.35">
      <c r="B5079" s="54"/>
    </row>
    <row r="5080" spans="2:2" x14ac:dyDescent="0.35">
      <c r="B5080" s="54"/>
    </row>
    <row r="5081" spans="2:2" x14ac:dyDescent="0.35">
      <c r="B5081" s="54"/>
    </row>
    <row r="5082" spans="2:2" x14ac:dyDescent="0.35">
      <c r="B5082" s="54"/>
    </row>
    <row r="5083" spans="2:2" x14ac:dyDescent="0.35">
      <c r="B5083" s="54"/>
    </row>
    <row r="5084" spans="2:2" x14ac:dyDescent="0.35">
      <c r="B5084" s="54"/>
    </row>
    <row r="5085" spans="2:2" x14ac:dyDescent="0.35">
      <c r="B5085" s="54"/>
    </row>
    <row r="5086" spans="2:2" x14ac:dyDescent="0.35">
      <c r="B5086" s="54"/>
    </row>
    <row r="5087" spans="2:2" x14ac:dyDescent="0.35">
      <c r="B5087" s="54"/>
    </row>
    <row r="5088" spans="2:2" x14ac:dyDescent="0.35">
      <c r="B5088" s="54"/>
    </row>
    <row r="5089" spans="2:2" x14ac:dyDescent="0.35">
      <c r="B5089" s="54"/>
    </row>
    <row r="5090" spans="2:2" x14ac:dyDescent="0.35">
      <c r="B5090" s="54"/>
    </row>
    <row r="5091" spans="2:2" x14ac:dyDescent="0.35">
      <c r="B5091" s="54"/>
    </row>
    <row r="5092" spans="2:2" x14ac:dyDescent="0.35">
      <c r="B5092" s="54"/>
    </row>
    <row r="5093" spans="2:2" x14ac:dyDescent="0.35">
      <c r="B5093" s="54"/>
    </row>
    <row r="5094" spans="2:2" x14ac:dyDescent="0.35">
      <c r="B5094" s="54"/>
    </row>
    <row r="5095" spans="2:2" x14ac:dyDescent="0.35">
      <c r="B5095" s="54"/>
    </row>
    <row r="5096" spans="2:2" x14ac:dyDescent="0.35">
      <c r="B5096" s="54"/>
    </row>
    <row r="5097" spans="2:2" x14ac:dyDescent="0.35">
      <c r="B5097" s="54"/>
    </row>
    <row r="5098" spans="2:2" x14ac:dyDescent="0.35">
      <c r="B5098" s="54"/>
    </row>
    <row r="5099" spans="2:2" x14ac:dyDescent="0.35">
      <c r="B5099" s="54"/>
    </row>
    <row r="5100" spans="2:2" x14ac:dyDescent="0.35">
      <c r="B5100" s="54"/>
    </row>
    <row r="5101" spans="2:2" x14ac:dyDescent="0.35">
      <c r="B5101" s="54"/>
    </row>
    <row r="5102" spans="2:2" x14ac:dyDescent="0.35">
      <c r="B5102" s="54"/>
    </row>
    <row r="5103" spans="2:2" x14ac:dyDescent="0.35">
      <c r="B5103" s="54"/>
    </row>
    <row r="5104" spans="2:2" x14ac:dyDescent="0.35">
      <c r="B5104" s="54"/>
    </row>
    <row r="5105" spans="2:2" x14ac:dyDescent="0.35">
      <c r="B5105" s="54"/>
    </row>
    <row r="5106" spans="2:2" x14ac:dyDescent="0.35">
      <c r="B5106" s="54"/>
    </row>
    <row r="5107" spans="2:2" x14ac:dyDescent="0.35">
      <c r="B5107" s="54"/>
    </row>
    <row r="5108" spans="2:2" x14ac:dyDescent="0.35">
      <c r="B5108" s="54"/>
    </row>
    <row r="5109" spans="2:2" x14ac:dyDescent="0.35">
      <c r="B5109" s="54"/>
    </row>
    <row r="5110" spans="2:2" x14ac:dyDescent="0.35">
      <c r="B5110" s="54"/>
    </row>
    <row r="5111" spans="2:2" x14ac:dyDescent="0.35">
      <c r="B5111" s="54"/>
    </row>
    <row r="5112" spans="2:2" x14ac:dyDescent="0.35">
      <c r="B5112" s="54"/>
    </row>
    <row r="5113" spans="2:2" x14ac:dyDescent="0.35">
      <c r="B5113" s="54"/>
    </row>
    <row r="5114" spans="2:2" x14ac:dyDescent="0.35">
      <c r="B5114" s="54"/>
    </row>
    <row r="5115" spans="2:2" x14ac:dyDescent="0.35">
      <c r="B5115" s="54"/>
    </row>
    <row r="5116" spans="2:2" x14ac:dyDescent="0.35">
      <c r="B5116" s="54"/>
    </row>
    <row r="5117" spans="2:2" x14ac:dyDescent="0.35">
      <c r="B5117" s="54"/>
    </row>
    <row r="5118" spans="2:2" x14ac:dyDescent="0.35">
      <c r="B5118" s="54"/>
    </row>
    <row r="5119" spans="2:2" x14ac:dyDescent="0.35">
      <c r="B5119" s="54"/>
    </row>
    <row r="5120" spans="2:2" x14ac:dyDescent="0.35">
      <c r="B5120" s="54"/>
    </row>
    <row r="5121" spans="2:2" x14ac:dyDescent="0.35">
      <c r="B5121" s="54"/>
    </row>
    <row r="5122" spans="2:2" x14ac:dyDescent="0.35">
      <c r="B5122" s="54"/>
    </row>
    <row r="5123" spans="2:2" x14ac:dyDescent="0.35">
      <c r="B5123" s="54"/>
    </row>
    <row r="5124" spans="2:2" x14ac:dyDescent="0.35">
      <c r="B5124" s="54"/>
    </row>
    <row r="5125" spans="2:2" x14ac:dyDescent="0.35">
      <c r="B5125" s="54"/>
    </row>
    <row r="5126" spans="2:2" x14ac:dyDescent="0.35">
      <c r="B5126" s="54"/>
    </row>
    <row r="5127" spans="2:2" x14ac:dyDescent="0.35">
      <c r="B5127" s="54"/>
    </row>
    <row r="5128" spans="2:2" x14ac:dyDescent="0.35">
      <c r="B5128" s="54"/>
    </row>
    <row r="5129" spans="2:2" x14ac:dyDescent="0.35">
      <c r="B5129" s="54"/>
    </row>
    <row r="5130" spans="2:2" x14ac:dyDescent="0.35">
      <c r="B5130" s="54"/>
    </row>
    <row r="5131" spans="2:2" x14ac:dyDescent="0.35">
      <c r="B5131" s="54"/>
    </row>
    <row r="5132" spans="2:2" x14ac:dyDescent="0.35">
      <c r="B5132" s="54"/>
    </row>
    <row r="5133" spans="2:2" x14ac:dyDescent="0.35">
      <c r="B5133" s="54"/>
    </row>
    <row r="5134" spans="2:2" x14ac:dyDescent="0.35">
      <c r="B5134" s="54"/>
    </row>
    <row r="5135" spans="2:2" x14ac:dyDescent="0.35">
      <c r="B5135" s="54"/>
    </row>
    <row r="5136" spans="2:2" x14ac:dyDescent="0.35">
      <c r="B5136" s="54"/>
    </row>
    <row r="5137" spans="2:2" x14ac:dyDescent="0.35">
      <c r="B5137" s="54"/>
    </row>
    <row r="5138" spans="2:2" x14ac:dyDescent="0.35">
      <c r="B5138" s="54"/>
    </row>
    <row r="5139" spans="2:2" x14ac:dyDescent="0.35">
      <c r="B5139" s="54"/>
    </row>
    <row r="5140" spans="2:2" x14ac:dyDescent="0.35">
      <c r="B5140" s="54"/>
    </row>
    <row r="5141" spans="2:2" x14ac:dyDescent="0.35">
      <c r="B5141" s="54"/>
    </row>
    <row r="5142" spans="2:2" x14ac:dyDescent="0.35">
      <c r="B5142" s="54"/>
    </row>
    <row r="5143" spans="2:2" x14ac:dyDescent="0.35">
      <c r="B5143" s="54"/>
    </row>
    <row r="5144" spans="2:2" x14ac:dyDescent="0.35">
      <c r="B5144" s="54"/>
    </row>
    <row r="5145" spans="2:2" x14ac:dyDescent="0.35">
      <c r="B5145" s="54"/>
    </row>
    <row r="5146" spans="2:2" x14ac:dyDescent="0.35">
      <c r="B5146" s="54"/>
    </row>
    <row r="5147" spans="2:2" x14ac:dyDescent="0.35">
      <c r="B5147" s="54"/>
    </row>
    <row r="5148" spans="2:2" x14ac:dyDescent="0.35">
      <c r="B5148" s="54"/>
    </row>
    <row r="5149" spans="2:2" x14ac:dyDescent="0.35">
      <c r="B5149" s="54"/>
    </row>
    <row r="5150" spans="2:2" x14ac:dyDescent="0.35">
      <c r="B5150" s="54"/>
    </row>
    <row r="5151" spans="2:2" x14ac:dyDescent="0.35">
      <c r="B5151" s="54"/>
    </row>
    <row r="5152" spans="2:2" x14ac:dyDescent="0.35">
      <c r="B5152" s="54"/>
    </row>
    <row r="5153" spans="2:2" x14ac:dyDescent="0.35">
      <c r="B5153" s="54"/>
    </row>
    <row r="5154" spans="2:2" x14ac:dyDescent="0.35">
      <c r="B5154" s="54"/>
    </row>
    <row r="5155" spans="2:2" x14ac:dyDescent="0.35">
      <c r="B5155" s="54"/>
    </row>
    <row r="5156" spans="2:2" x14ac:dyDescent="0.35">
      <c r="B5156" s="54"/>
    </row>
    <row r="5157" spans="2:2" x14ac:dyDescent="0.35">
      <c r="B5157" s="54"/>
    </row>
    <row r="5158" spans="2:2" x14ac:dyDescent="0.35">
      <c r="B5158" s="54"/>
    </row>
    <row r="5159" spans="2:2" x14ac:dyDescent="0.35">
      <c r="B5159" s="54"/>
    </row>
    <row r="5160" spans="2:2" x14ac:dyDescent="0.35">
      <c r="B5160" s="54"/>
    </row>
    <row r="5161" spans="2:2" x14ac:dyDescent="0.35">
      <c r="B5161" s="54"/>
    </row>
    <row r="5162" spans="2:2" x14ac:dyDescent="0.35">
      <c r="B5162" s="54"/>
    </row>
    <row r="5163" spans="2:2" x14ac:dyDescent="0.35">
      <c r="B5163" s="54"/>
    </row>
    <row r="5164" spans="2:2" x14ac:dyDescent="0.35">
      <c r="B5164" s="54"/>
    </row>
    <row r="5165" spans="2:2" x14ac:dyDescent="0.35">
      <c r="B5165" s="54"/>
    </row>
    <row r="5166" spans="2:2" x14ac:dyDescent="0.35">
      <c r="B5166" s="54"/>
    </row>
    <row r="5167" spans="2:2" x14ac:dyDescent="0.35">
      <c r="B5167" s="54"/>
    </row>
    <row r="5168" spans="2:2" x14ac:dyDescent="0.35">
      <c r="B5168" s="54"/>
    </row>
    <row r="5169" spans="2:2" x14ac:dyDescent="0.35">
      <c r="B5169" s="54"/>
    </row>
    <row r="5170" spans="2:2" x14ac:dyDescent="0.35">
      <c r="B5170" s="54"/>
    </row>
    <row r="5171" spans="2:2" x14ac:dyDescent="0.35">
      <c r="B5171" s="54"/>
    </row>
    <row r="5172" spans="2:2" x14ac:dyDescent="0.35">
      <c r="B5172" s="54"/>
    </row>
    <row r="5173" spans="2:2" x14ac:dyDescent="0.35">
      <c r="B5173" s="54"/>
    </row>
    <row r="5174" spans="2:2" x14ac:dyDescent="0.35">
      <c r="B5174" s="54"/>
    </row>
    <row r="5175" spans="2:2" x14ac:dyDescent="0.35">
      <c r="B5175" s="54"/>
    </row>
    <row r="5176" spans="2:2" x14ac:dyDescent="0.35">
      <c r="B5176" s="54"/>
    </row>
    <row r="5177" spans="2:2" x14ac:dyDescent="0.35">
      <c r="B5177" s="54"/>
    </row>
    <row r="5178" spans="2:2" x14ac:dyDescent="0.35">
      <c r="B5178" s="54"/>
    </row>
    <row r="5179" spans="2:2" x14ac:dyDescent="0.35">
      <c r="B5179" s="54"/>
    </row>
    <row r="5180" spans="2:2" x14ac:dyDescent="0.35">
      <c r="B5180" s="54"/>
    </row>
    <row r="5181" spans="2:2" x14ac:dyDescent="0.35">
      <c r="B5181" s="54"/>
    </row>
    <row r="5182" spans="2:2" x14ac:dyDescent="0.35">
      <c r="B5182" s="54"/>
    </row>
    <row r="5183" spans="2:2" x14ac:dyDescent="0.35">
      <c r="B5183" s="54"/>
    </row>
    <row r="5184" spans="2:2" x14ac:dyDescent="0.35">
      <c r="B5184" s="54"/>
    </row>
    <row r="5185" spans="2:2" x14ac:dyDescent="0.35">
      <c r="B5185" s="54"/>
    </row>
    <row r="5186" spans="2:2" x14ac:dyDescent="0.35">
      <c r="B5186" s="54"/>
    </row>
    <row r="5187" spans="2:2" x14ac:dyDescent="0.35">
      <c r="B5187" s="54"/>
    </row>
    <row r="5188" spans="2:2" x14ac:dyDescent="0.35">
      <c r="B5188" s="54"/>
    </row>
    <row r="5189" spans="2:2" x14ac:dyDescent="0.35">
      <c r="B5189" s="54"/>
    </row>
    <row r="5190" spans="2:2" x14ac:dyDescent="0.35">
      <c r="B5190" s="54"/>
    </row>
    <row r="5191" spans="2:2" x14ac:dyDescent="0.35">
      <c r="B5191" s="54"/>
    </row>
    <row r="5192" spans="2:2" x14ac:dyDescent="0.35">
      <c r="B5192" s="54"/>
    </row>
    <row r="5193" spans="2:2" x14ac:dyDescent="0.35">
      <c r="B5193" s="54"/>
    </row>
    <row r="5194" spans="2:2" x14ac:dyDescent="0.35">
      <c r="B5194" s="54"/>
    </row>
    <row r="5195" spans="2:2" x14ac:dyDescent="0.35">
      <c r="B5195" s="54"/>
    </row>
    <row r="5196" spans="2:2" x14ac:dyDescent="0.35">
      <c r="B5196" s="54"/>
    </row>
    <row r="5197" spans="2:2" x14ac:dyDescent="0.35">
      <c r="B5197" s="54"/>
    </row>
    <row r="5198" spans="2:2" x14ac:dyDescent="0.35">
      <c r="B5198" s="54"/>
    </row>
    <row r="5199" spans="2:2" x14ac:dyDescent="0.35">
      <c r="B5199" s="54"/>
    </row>
    <row r="5200" spans="2:2" x14ac:dyDescent="0.35">
      <c r="B5200" s="54"/>
    </row>
    <row r="5201" spans="2:2" x14ac:dyDescent="0.35">
      <c r="B5201" s="54"/>
    </row>
    <row r="5202" spans="2:2" x14ac:dyDescent="0.35">
      <c r="B5202" s="54"/>
    </row>
    <row r="5203" spans="2:2" x14ac:dyDescent="0.35">
      <c r="B5203" s="54"/>
    </row>
    <row r="5204" spans="2:2" x14ac:dyDescent="0.35">
      <c r="B5204" s="54"/>
    </row>
    <row r="5205" spans="2:2" x14ac:dyDescent="0.35">
      <c r="B5205" s="54"/>
    </row>
    <row r="5206" spans="2:2" x14ac:dyDescent="0.35">
      <c r="B5206" s="54"/>
    </row>
    <row r="5207" spans="2:2" x14ac:dyDescent="0.35">
      <c r="B5207" s="54"/>
    </row>
    <row r="5208" spans="2:2" x14ac:dyDescent="0.35">
      <c r="B5208" s="54"/>
    </row>
    <row r="5209" spans="2:2" x14ac:dyDescent="0.35">
      <c r="B5209" s="54"/>
    </row>
    <row r="5210" spans="2:2" x14ac:dyDescent="0.35">
      <c r="B5210" s="54"/>
    </row>
    <row r="5211" spans="2:2" x14ac:dyDescent="0.35">
      <c r="B5211" s="54"/>
    </row>
    <row r="5212" spans="2:2" x14ac:dyDescent="0.35">
      <c r="B5212" s="54"/>
    </row>
    <row r="5213" spans="2:2" x14ac:dyDescent="0.35">
      <c r="B5213" s="54"/>
    </row>
    <row r="5214" spans="2:2" x14ac:dyDescent="0.35">
      <c r="B5214" s="54"/>
    </row>
    <row r="5215" spans="2:2" x14ac:dyDescent="0.35">
      <c r="B5215" s="54"/>
    </row>
    <row r="5216" spans="2:2" x14ac:dyDescent="0.35">
      <c r="B5216" s="54"/>
    </row>
    <row r="5217" spans="2:2" x14ac:dyDescent="0.35">
      <c r="B5217" s="54"/>
    </row>
    <row r="5218" spans="2:2" x14ac:dyDescent="0.35">
      <c r="B5218" s="54"/>
    </row>
    <row r="5219" spans="2:2" x14ac:dyDescent="0.35">
      <c r="B5219" s="54"/>
    </row>
    <row r="5220" spans="2:2" x14ac:dyDescent="0.35">
      <c r="B5220" s="54"/>
    </row>
    <row r="5221" spans="2:2" x14ac:dyDescent="0.35">
      <c r="B5221" s="54"/>
    </row>
    <row r="5222" spans="2:2" x14ac:dyDescent="0.35">
      <c r="B5222" s="54"/>
    </row>
    <row r="5223" spans="2:2" x14ac:dyDescent="0.35">
      <c r="B5223" s="54"/>
    </row>
    <row r="5224" spans="2:2" x14ac:dyDescent="0.35">
      <c r="B5224" s="54"/>
    </row>
    <row r="5225" spans="2:2" x14ac:dyDescent="0.35">
      <c r="B5225" s="54"/>
    </row>
    <row r="5226" spans="2:2" x14ac:dyDescent="0.35">
      <c r="B5226" s="54"/>
    </row>
    <row r="5227" spans="2:2" x14ac:dyDescent="0.35">
      <c r="B5227" s="54"/>
    </row>
    <row r="5228" spans="2:2" x14ac:dyDescent="0.35">
      <c r="B5228" s="54"/>
    </row>
    <row r="5229" spans="2:2" x14ac:dyDescent="0.35">
      <c r="B5229" s="54"/>
    </row>
    <row r="5230" spans="2:2" x14ac:dyDescent="0.35">
      <c r="B5230" s="54"/>
    </row>
    <row r="5231" spans="2:2" x14ac:dyDescent="0.35">
      <c r="B5231" s="54"/>
    </row>
    <row r="5232" spans="2:2" x14ac:dyDescent="0.35">
      <c r="B5232" s="54"/>
    </row>
    <row r="5233" spans="2:2" x14ac:dyDescent="0.35">
      <c r="B5233" s="54"/>
    </row>
    <row r="5234" spans="2:2" x14ac:dyDescent="0.35">
      <c r="B5234" s="54"/>
    </row>
    <row r="5235" spans="2:2" x14ac:dyDescent="0.35">
      <c r="B5235" s="54"/>
    </row>
    <row r="5236" spans="2:2" x14ac:dyDescent="0.35">
      <c r="B5236" s="54"/>
    </row>
    <row r="5237" spans="2:2" x14ac:dyDescent="0.35">
      <c r="B5237" s="54"/>
    </row>
    <row r="5238" spans="2:2" x14ac:dyDescent="0.35">
      <c r="B5238" s="54"/>
    </row>
    <row r="5239" spans="2:2" x14ac:dyDescent="0.35">
      <c r="B5239" s="54"/>
    </row>
    <row r="5240" spans="2:2" x14ac:dyDescent="0.35">
      <c r="B5240" s="54"/>
    </row>
    <row r="5241" spans="2:2" x14ac:dyDescent="0.35">
      <c r="B5241" s="54"/>
    </row>
    <row r="5242" spans="2:2" x14ac:dyDescent="0.35">
      <c r="B5242" s="54"/>
    </row>
    <row r="5243" spans="2:2" x14ac:dyDescent="0.35">
      <c r="B5243" s="54"/>
    </row>
    <row r="5244" spans="2:2" x14ac:dyDescent="0.35">
      <c r="B5244" s="54"/>
    </row>
    <row r="5245" spans="2:2" x14ac:dyDescent="0.35">
      <c r="B5245" s="54"/>
    </row>
    <row r="5246" spans="2:2" x14ac:dyDescent="0.35">
      <c r="B5246" s="54"/>
    </row>
    <row r="5247" spans="2:2" x14ac:dyDescent="0.35">
      <c r="B5247" s="54"/>
    </row>
    <row r="5248" spans="2:2" x14ac:dyDescent="0.35">
      <c r="B5248" s="54"/>
    </row>
    <row r="5249" spans="2:2" x14ac:dyDescent="0.35">
      <c r="B5249" s="54"/>
    </row>
    <row r="5250" spans="2:2" x14ac:dyDescent="0.35">
      <c r="B5250" s="54"/>
    </row>
    <row r="5251" spans="2:2" x14ac:dyDescent="0.35">
      <c r="B5251" s="54"/>
    </row>
    <row r="5252" spans="2:2" x14ac:dyDescent="0.35">
      <c r="B5252" s="54"/>
    </row>
    <row r="5253" spans="2:2" x14ac:dyDescent="0.35">
      <c r="B5253" s="54"/>
    </row>
    <row r="5254" spans="2:2" x14ac:dyDescent="0.35">
      <c r="B5254" s="54"/>
    </row>
    <row r="5255" spans="2:2" x14ac:dyDescent="0.35">
      <c r="B5255" s="54"/>
    </row>
    <row r="5256" spans="2:2" x14ac:dyDescent="0.35">
      <c r="B5256" s="54"/>
    </row>
    <row r="5257" spans="2:2" x14ac:dyDescent="0.35">
      <c r="B5257" s="54"/>
    </row>
    <row r="5258" spans="2:2" x14ac:dyDescent="0.35">
      <c r="B5258" s="54"/>
    </row>
    <row r="5259" spans="2:2" x14ac:dyDescent="0.35">
      <c r="B5259" s="54"/>
    </row>
    <row r="5260" spans="2:2" x14ac:dyDescent="0.35">
      <c r="B5260" s="54"/>
    </row>
    <row r="5261" spans="2:2" x14ac:dyDescent="0.35">
      <c r="B5261" s="54"/>
    </row>
    <row r="5262" spans="2:2" x14ac:dyDescent="0.35">
      <c r="B5262" s="54"/>
    </row>
    <row r="5263" spans="2:2" x14ac:dyDescent="0.35">
      <c r="B5263" s="54"/>
    </row>
    <row r="5264" spans="2:2" x14ac:dyDescent="0.35">
      <c r="B5264" s="54"/>
    </row>
    <row r="5265" spans="2:2" x14ac:dyDescent="0.35">
      <c r="B5265" s="54"/>
    </row>
    <row r="5266" spans="2:2" x14ac:dyDescent="0.35">
      <c r="B5266" s="54"/>
    </row>
    <row r="5267" spans="2:2" x14ac:dyDescent="0.35">
      <c r="B5267" s="54"/>
    </row>
    <row r="5268" spans="2:2" x14ac:dyDescent="0.35">
      <c r="B5268" s="54"/>
    </row>
    <row r="5269" spans="2:2" x14ac:dyDescent="0.35">
      <c r="B5269" s="54"/>
    </row>
    <row r="5270" spans="2:2" x14ac:dyDescent="0.35">
      <c r="B5270" s="54"/>
    </row>
    <row r="5271" spans="2:2" x14ac:dyDescent="0.35">
      <c r="B5271" s="54"/>
    </row>
    <row r="5272" spans="2:2" x14ac:dyDescent="0.35">
      <c r="B5272" s="54"/>
    </row>
    <row r="5273" spans="2:2" x14ac:dyDescent="0.35">
      <c r="B5273" s="54"/>
    </row>
    <row r="5274" spans="2:2" x14ac:dyDescent="0.35">
      <c r="B5274" s="54"/>
    </row>
    <row r="5275" spans="2:2" x14ac:dyDescent="0.35">
      <c r="B5275" s="54"/>
    </row>
    <row r="5276" spans="2:2" x14ac:dyDescent="0.35">
      <c r="B5276" s="54"/>
    </row>
    <row r="5277" spans="2:2" x14ac:dyDescent="0.35">
      <c r="B5277" s="54"/>
    </row>
    <row r="5278" spans="2:2" x14ac:dyDescent="0.35">
      <c r="B5278" s="54"/>
    </row>
    <row r="5279" spans="2:2" x14ac:dyDescent="0.35">
      <c r="B5279" s="54"/>
    </row>
    <row r="5280" spans="2:2" x14ac:dyDescent="0.35">
      <c r="B5280" s="54"/>
    </row>
    <row r="5281" spans="2:2" x14ac:dyDescent="0.35">
      <c r="B5281" s="54"/>
    </row>
    <row r="5282" spans="2:2" x14ac:dyDescent="0.35">
      <c r="B5282" s="54"/>
    </row>
    <row r="5283" spans="2:2" x14ac:dyDescent="0.35">
      <c r="B5283" s="54"/>
    </row>
    <row r="5284" spans="2:2" x14ac:dyDescent="0.35">
      <c r="B5284" s="54"/>
    </row>
    <row r="5285" spans="2:2" x14ac:dyDescent="0.35">
      <c r="B5285" s="54"/>
    </row>
    <row r="5286" spans="2:2" x14ac:dyDescent="0.35">
      <c r="B5286" s="54"/>
    </row>
    <row r="5287" spans="2:2" x14ac:dyDescent="0.35">
      <c r="B5287" s="54"/>
    </row>
    <row r="5288" spans="2:2" x14ac:dyDescent="0.35">
      <c r="B5288" s="54"/>
    </row>
    <row r="5289" spans="2:2" x14ac:dyDescent="0.35">
      <c r="B5289" s="54"/>
    </row>
    <row r="5290" spans="2:2" x14ac:dyDescent="0.35">
      <c r="B5290" s="54"/>
    </row>
    <row r="5291" spans="2:2" x14ac:dyDescent="0.35">
      <c r="B5291" s="54"/>
    </row>
    <row r="5292" spans="2:2" x14ac:dyDescent="0.35">
      <c r="B5292" s="54"/>
    </row>
    <row r="5293" spans="2:2" x14ac:dyDescent="0.35">
      <c r="B5293" s="54"/>
    </row>
    <row r="5294" spans="2:2" x14ac:dyDescent="0.35">
      <c r="B5294" s="54"/>
    </row>
    <row r="5295" spans="2:2" x14ac:dyDescent="0.35">
      <c r="B5295" s="54"/>
    </row>
    <row r="5296" spans="2:2" x14ac:dyDescent="0.35">
      <c r="B5296" s="54"/>
    </row>
    <row r="5297" spans="2:2" x14ac:dyDescent="0.35">
      <c r="B5297" s="54"/>
    </row>
    <row r="5298" spans="2:2" x14ac:dyDescent="0.35">
      <c r="B5298" s="54"/>
    </row>
    <row r="5299" spans="2:2" x14ac:dyDescent="0.35">
      <c r="B5299" s="54"/>
    </row>
    <row r="5300" spans="2:2" x14ac:dyDescent="0.35">
      <c r="B5300" s="54"/>
    </row>
    <row r="5301" spans="2:2" x14ac:dyDescent="0.35">
      <c r="B5301" s="54"/>
    </row>
    <row r="5302" spans="2:2" x14ac:dyDescent="0.35">
      <c r="B5302" s="54"/>
    </row>
    <row r="5303" spans="2:2" x14ac:dyDescent="0.35">
      <c r="B5303" s="54"/>
    </row>
    <row r="5304" spans="2:2" x14ac:dyDescent="0.35">
      <c r="B5304" s="54"/>
    </row>
    <row r="5305" spans="2:2" x14ac:dyDescent="0.35">
      <c r="B5305" s="54"/>
    </row>
    <row r="5306" spans="2:2" x14ac:dyDescent="0.35">
      <c r="B5306" s="54"/>
    </row>
    <row r="5307" spans="2:2" x14ac:dyDescent="0.35">
      <c r="B5307" s="54"/>
    </row>
    <row r="5308" spans="2:2" x14ac:dyDescent="0.35">
      <c r="B5308" s="54"/>
    </row>
    <row r="5309" spans="2:2" x14ac:dyDescent="0.35">
      <c r="B5309" s="54"/>
    </row>
    <row r="5310" spans="2:2" x14ac:dyDescent="0.35">
      <c r="B5310" s="54"/>
    </row>
    <row r="5311" spans="2:2" x14ac:dyDescent="0.35">
      <c r="B5311" s="54"/>
    </row>
    <row r="5312" spans="2:2" x14ac:dyDescent="0.35">
      <c r="B5312" s="54"/>
    </row>
    <row r="5313" spans="2:2" x14ac:dyDescent="0.35">
      <c r="B5313" s="54"/>
    </row>
    <row r="5314" spans="2:2" x14ac:dyDescent="0.35">
      <c r="B5314" s="54"/>
    </row>
    <row r="5315" spans="2:2" x14ac:dyDescent="0.35">
      <c r="B5315" s="54"/>
    </row>
    <row r="5316" spans="2:2" x14ac:dyDescent="0.35">
      <c r="B5316" s="54"/>
    </row>
    <row r="5317" spans="2:2" x14ac:dyDescent="0.35">
      <c r="B5317" s="54"/>
    </row>
    <row r="5318" spans="2:2" x14ac:dyDescent="0.35">
      <c r="B5318" s="54"/>
    </row>
    <row r="5319" spans="2:2" x14ac:dyDescent="0.35">
      <c r="B5319" s="54"/>
    </row>
    <row r="5320" spans="2:2" x14ac:dyDescent="0.35">
      <c r="B5320" s="54"/>
    </row>
    <row r="5321" spans="2:2" x14ac:dyDescent="0.35">
      <c r="B5321" s="54"/>
    </row>
    <row r="5322" spans="2:2" x14ac:dyDescent="0.35">
      <c r="B5322" s="54"/>
    </row>
    <row r="5323" spans="2:2" x14ac:dyDescent="0.35">
      <c r="B5323" s="54"/>
    </row>
    <row r="5324" spans="2:2" x14ac:dyDescent="0.35">
      <c r="B5324" s="54"/>
    </row>
    <row r="5325" spans="2:2" x14ac:dyDescent="0.35">
      <c r="B5325" s="54"/>
    </row>
    <row r="5326" spans="2:2" x14ac:dyDescent="0.35">
      <c r="B5326" s="54"/>
    </row>
    <row r="5327" spans="2:2" x14ac:dyDescent="0.35">
      <c r="B5327" s="54"/>
    </row>
    <row r="5328" spans="2:2" x14ac:dyDescent="0.35">
      <c r="B5328" s="54"/>
    </row>
    <row r="5329" spans="2:2" x14ac:dyDescent="0.35">
      <c r="B5329" s="54"/>
    </row>
    <row r="5330" spans="2:2" x14ac:dyDescent="0.35">
      <c r="B5330" s="54"/>
    </row>
    <row r="5331" spans="2:2" x14ac:dyDescent="0.35">
      <c r="B5331" s="54"/>
    </row>
    <row r="5332" spans="2:2" x14ac:dyDescent="0.35">
      <c r="B5332" s="54"/>
    </row>
    <row r="5333" spans="2:2" x14ac:dyDescent="0.35">
      <c r="B5333" s="54"/>
    </row>
    <row r="5334" spans="2:2" x14ac:dyDescent="0.35">
      <c r="B5334" s="54"/>
    </row>
    <row r="5335" spans="2:2" x14ac:dyDescent="0.35">
      <c r="B5335" s="54"/>
    </row>
    <row r="5336" spans="2:2" x14ac:dyDescent="0.35">
      <c r="B5336" s="54"/>
    </row>
    <row r="5337" spans="2:2" x14ac:dyDescent="0.35">
      <c r="B5337" s="54"/>
    </row>
    <row r="5338" spans="2:2" x14ac:dyDescent="0.35">
      <c r="B5338" s="54"/>
    </row>
    <row r="5339" spans="2:2" x14ac:dyDescent="0.35">
      <c r="B5339" s="54"/>
    </row>
    <row r="5340" spans="2:2" x14ac:dyDescent="0.35">
      <c r="B5340" s="54"/>
    </row>
    <row r="5341" spans="2:2" x14ac:dyDescent="0.35">
      <c r="B5341" s="54"/>
    </row>
    <row r="5342" spans="2:2" x14ac:dyDescent="0.35">
      <c r="B5342" s="54"/>
    </row>
    <row r="5343" spans="2:2" x14ac:dyDescent="0.35">
      <c r="B5343" s="54"/>
    </row>
    <row r="5344" spans="2:2" x14ac:dyDescent="0.35">
      <c r="B5344" s="54"/>
    </row>
    <row r="5345" spans="2:2" x14ac:dyDescent="0.35">
      <c r="B5345" s="54"/>
    </row>
    <row r="5346" spans="2:2" x14ac:dyDescent="0.35">
      <c r="B5346" s="54"/>
    </row>
    <row r="5347" spans="2:2" x14ac:dyDescent="0.35">
      <c r="B5347" s="54"/>
    </row>
    <row r="5348" spans="2:2" x14ac:dyDescent="0.35">
      <c r="B5348" s="54"/>
    </row>
    <row r="5349" spans="2:2" x14ac:dyDescent="0.35">
      <c r="B5349" s="54"/>
    </row>
    <row r="5350" spans="2:2" x14ac:dyDescent="0.35">
      <c r="B5350" s="54"/>
    </row>
    <row r="5351" spans="2:2" x14ac:dyDescent="0.35">
      <c r="B5351" s="54"/>
    </row>
    <row r="5352" spans="2:2" x14ac:dyDescent="0.35">
      <c r="B5352" s="54"/>
    </row>
    <row r="5353" spans="2:2" x14ac:dyDescent="0.35">
      <c r="B5353" s="54"/>
    </row>
    <row r="5354" spans="2:2" x14ac:dyDescent="0.35">
      <c r="B5354" s="54"/>
    </row>
    <row r="5355" spans="2:2" x14ac:dyDescent="0.35">
      <c r="B5355" s="54"/>
    </row>
    <row r="5356" spans="2:2" x14ac:dyDescent="0.35">
      <c r="B5356" s="54"/>
    </row>
    <row r="5357" spans="2:2" x14ac:dyDescent="0.35">
      <c r="B5357" s="54"/>
    </row>
    <row r="5358" spans="2:2" x14ac:dyDescent="0.35">
      <c r="B5358" s="54"/>
    </row>
    <row r="5359" spans="2:2" x14ac:dyDescent="0.35">
      <c r="B5359" s="54"/>
    </row>
    <row r="5360" spans="2:2" x14ac:dyDescent="0.35">
      <c r="B5360" s="54"/>
    </row>
    <row r="5361" spans="2:2" x14ac:dyDescent="0.35">
      <c r="B5361" s="54"/>
    </row>
    <row r="5362" spans="2:2" x14ac:dyDescent="0.35">
      <c r="B5362" s="54"/>
    </row>
    <row r="5363" spans="2:2" x14ac:dyDescent="0.35">
      <c r="B5363" s="54"/>
    </row>
    <row r="5364" spans="2:2" x14ac:dyDescent="0.35">
      <c r="B5364" s="54"/>
    </row>
    <row r="5365" spans="2:2" x14ac:dyDescent="0.35">
      <c r="B5365" s="54"/>
    </row>
    <row r="5366" spans="2:2" x14ac:dyDescent="0.35">
      <c r="B5366" s="54"/>
    </row>
    <row r="5367" spans="2:2" x14ac:dyDescent="0.35">
      <c r="B5367" s="54"/>
    </row>
    <row r="5368" spans="2:2" x14ac:dyDescent="0.35">
      <c r="B5368" s="54"/>
    </row>
    <row r="5369" spans="2:2" x14ac:dyDescent="0.35">
      <c r="B5369" s="54"/>
    </row>
    <row r="5370" spans="2:2" x14ac:dyDescent="0.35">
      <c r="B5370" s="54"/>
    </row>
    <row r="5371" spans="2:2" x14ac:dyDescent="0.35">
      <c r="B5371" s="54"/>
    </row>
    <row r="5372" spans="2:2" x14ac:dyDescent="0.35">
      <c r="B5372" s="54"/>
    </row>
    <row r="5373" spans="2:2" x14ac:dyDescent="0.35">
      <c r="B5373" s="54"/>
    </row>
    <row r="5374" spans="2:2" x14ac:dyDescent="0.35">
      <c r="B5374" s="54"/>
    </row>
    <row r="5375" spans="2:2" x14ac:dyDescent="0.35">
      <c r="B5375" s="54"/>
    </row>
    <row r="5376" spans="2:2" x14ac:dyDescent="0.35">
      <c r="B5376" s="54"/>
    </row>
    <row r="5377" spans="2:2" x14ac:dyDescent="0.35">
      <c r="B5377" s="54"/>
    </row>
    <row r="5378" spans="2:2" x14ac:dyDescent="0.35">
      <c r="B5378" s="54"/>
    </row>
    <row r="5379" spans="2:2" x14ac:dyDescent="0.35">
      <c r="B5379" s="54"/>
    </row>
    <row r="5380" spans="2:2" x14ac:dyDescent="0.35">
      <c r="B5380" s="54"/>
    </row>
    <row r="5381" spans="2:2" x14ac:dyDescent="0.35">
      <c r="B5381" s="54"/>
    </row>
    <row r="5382" spans="2:2" x14ac:dyDescent="0.35">
      <c r="B5382" s="54"/>
    </row>
    <row r="5383" spans="2:2" x14ac:dyDescent="0.35">
      <c r="B5383" s="54"/>
    </row>
    <row r="5384" spans="2:2" x14ac:dyDescent="0.35">
      <c r="B5384" s="54"/>
    </row>
    <row r="5385" spans="2:2" x14ac:dyDescent="0.35">
      <c r="B5385" s="54"/>
    </row>
    <row r="5386" spans="2:2" x14ac:dyDescent="0.35">
      <c r="B5386" s="54"/>
    </row>
    <row r="5387" spans="2:2" x14ac:dyDescent="0.35">
      <c r="B5387" s="54"/>
    </row>
    <row r="5388" spans="2:2" x14ac:dyDescent="0.35">
      <c r="B5388" s="54"/>
    </row>
    <row r="5389" spans="2:2" x14ac:dyDescent="0.35">
      <c r="B5389" s="54"/>
    </row>
    <row r="5390" spans="2:2" x14ac:dyDescent="0.35">
      <c r="B5390" s="54"/>
    </row>
    <row r="5391" spans="2:2" x14ac:dyDescent="0.35">
      <c r="B5391" s="54"/>
    </row>
    <row r="5392" spans="2:2" x14ac:dyDescent="0.35">
      <c r="B5392" s="54"/>
    </row>
    <row r="5393" spans="2:2" x14ac:dyDescent="0.35">
      <c r="B5393" s="54"/>
    </row>
    <row r="5394" spans="2:2" x14ac:dyDescent="0.35">
      <c r="B5394" s="54"/>
    </row>
    <row r="5395" spans="2:2" x14ac:dyDescent="0.35">
      <c r="B5395" s="54"/>
    </row>
    <row r="5396" spans="2:2" x14ac:dyDescent="0.35">
      <c r="B5396" s="54"/>
    </row>
    <row r="5397" spans="2:2" x14ac:dyDescent="0.35">
      <c r="B5397" s="54"/>
    </row>
    <row r="5398" spans="2:2" x14ac:dyDescent="0.35">
      <c r="B5398" s="54"/>
    </row>
    <row r="5399" spans="2:2" x14ac:dyDescent="0.35">
      <c r="B5399" s="54"/>
    </row>
    <row r="5400" spans="2:2" x14ac:dyDescent="0.35">
      <c r="B5400" s="54"/>
    </row>
    <row r="5401" spans="2:2" x14ac:dyDescent="0.35">
      <c r="B5401" s="54"/>
    </row>
    <row r="5402" spans="2:2" x14ac:dyDescent="0.35">
      <c r="B5402" s="54"/>
    </row>
    <row r="5403" spans="2:2" x14ac:dyDescent="0.35">
      <c r="B5403" s="54"/>
    </row>
    <row r="5404" spans="2:2" x14ac:dyDescent="0.35">
      <c r="B5404" s="54"/>
    </row>
    <row r="5405" spans="2:2" x14ac:dyDescent="0.35">
      <c r="B5405" s="54"/>
    </row>
    <row r="5406" spans="2:2" x14ac:dyDescent="0.35">
      <c r="B5406" s="54"/>
    </row>
    <row r="5407" spans="2:2" x14ac:dyDescent="0.35">
      <c r="B5407" s="54"/>
    </row>
    <row r="5408" spans="2:2" x14ac:dyDescent="0.35">
      <c r="B5408" s="54"/>
    </row>
    <row r="5409" spans="2:2" x14ac:dyDescent="0.35">
      <c r="B5409" s="54"/>
    </row>
    <row r="5410" spans="2:2" x14ac:dyDescent="0.35">
      <c r="B5410" s="54"/>
    </row>
    <row r="5411" spans="2:2" x14ac:dyDescent="0.35">
      <c r="B5411" s="54"/>
    </row>
    <row r="5412" spans="2:2" x14ac:dyDescent="0.35">
      <c r="B5412" s="54"/>
    </row>
    <row r="5413" spans="2:2" x14ac:dyDescent="0.35">
      <c r="B5413" s="54"/>
    </row>
    <row r="5414" spans="2:2" x14ac:dyDescent="0.35">
      <c r="B5414" s="54"/>
    </row>
    <row r="5415" spans="2:2" x14ac:dyDescent="0.35">
      <c r="B5415" s="54"/>
    </row>
    <row r="5416" spans="2:2" x14ac:dyDescent="0.35">
      <c r="B5416" s="54"/>
    </row>
    <row r="5417" spans="2:2" x14ac:dyDescent="0.35">
      <c r="B5417" s="54"/>
    </row>
    <row r="5418" spans="2:2" x14ac:dyDescent="0.35">
      <c r="B5418" s="54"/>
    </row>
    <row r="5419" spans="2:2" x14ac:dyDescent="0.35">
      <c r="B5419" s="54"/>
    </row>
    <row r="5420" spans="2:2" x14ac:dyDescent="0.35">
      <c r="B5420" s="54"/>
    </row>
    <row r="5421" spans="2:2" x14ac:dyDescent="0.35">
      <c r="B5421" s="54"/>
    </row>
    <row r="5422" spans="2:2" x14ac:dyDescent="0.35">
      <c r="B5422" s="54"/>
    </row>
    <row r="5423" spans="2:2" x14ac:dyDescent="0.35">
      <c r="B5423" s="54"/>
    </row>
    <row r="5424" spans="2:2" x14ac:dyDescent="0.35">
      <c r="B5424" s="54"/>
    </row>
    <row r="5425" spans="2:2" x14ac:dyDescent="0.35">
      <c r="B5425" s="54"/>
    </row>
    <row r="5426" spans="2:2" x14ac:dyDescent="0.35">
      <c r="B5426" s="54"/>
    </row>
    <row r="5427" spans="2:2" x14ac:dyDescent="0.35">
      <c r="B5427" s="54"/>
    </row>
    <row r="5428" spans="2:2" x14ac:dyDescent="0.35">
      <c r="B5428" s="54"/>
    </row>
    <row r="5429" spans="2:2" x14ac:dyDescent="0.35">
      <c r="B5429" s="54"/>
    </row>
    <row r="5430" spans="2:2" x14ac:dyDescent="0.35">
      <c r="B5430" s="54"/>
    </row>
    <row r="5431" spans="2:2" x14ac:dyDescent="0.35">
      <c r="B5431" s="54"/>
    </row>
    <row r="5432" spans="2:2" x14ac:dyDescent="0.35">
      <c r="B5432" s="54"/>
    </row>
    <row r="5433" spans="2:2" x14ac:dyDescent="0.35">
      <c r="B5433" s="54"/>
    </row>
    <row r="5434" spans="2:2" x14ac:dyDescent="0.35">
      <c r="B5434" s="54"/>
    </row>
    <row r="5435" spans="2:2" x14ac:dyDescent="0.35">
      <c r="B5435" s="54"/>
    </row>
    <row r="5436" spans="2:2" x14ac:dyDescent="0.35">
      <c r="B5436" s="54"/>
    </row>
    <row r="5437" spans="2:2" x14ac:dyDescent="0.35">
      <c r="B5437" s="54"/>
    </row>
    <row r="5438" spans="2:2" x14ac:dyDescent="0.35">
      <c r="B5438" s="54"/>
    </row>
    <row r="5439" spans="2:2" x14ac:dyDescent="0.35">
      <c r="B5439" s="54"/>
    </row>
    <row r="5440" spans="2:2" x14ac:dyDescent="0.35">
      <c r="B5440" s="54"/>
    </row>
    <row r="5441" spans="2:2" x14ac:dyDescent="0.35">
      <c r="B5441" s="54"/>
    </row>
    <row r="5442" spans="2:2" x14ac:dyDescent="0.35">
      <c r="B5442" s="54"/>
    </row>
    <row r="5443" spans="2:2" x14ac:dyDescent="0.35">
      <c r="B5443" s="54"/>
    </row>
    <row r="5444" spans="2:2" x14ac:dyDescent="0.35">
      <c r="B5444" s="54"/>
    </row>
    <row r="5445" spans="2:2" x14ac:dyDescent="0.35">
      <c r="B5445" s="54"/>
    </row>
    <row r="5446" spans="2:2" x14ac:dyDescent="0.35">
      <c r="B5446" s="54"/>
    </row>
    <row r="5447" spans="2:2" x14ac:dyDescent="0.35">
      <c r="B5447" s="54"/>
    </row>
    <row r="5448" spans="2:2" x14ac:dyDescent="0.35">
      <c r="B5448" s="54"/>
    </row>
    <row r="5449" spans="2:2" x14ac:dyDescent="0.35">
      <c r="B5449" s="54"/>
    </row>
    <row r="5450" spans="2:2" x14ac:dyDescent="0.35">
      <c r="B5450" s="54"/>
    </row>
    <row r="5451" spans="2:2" x14ac:dyDescent="0.35">
      <c r="B5451" s="54"/>
    </row>
    <row r="5452" spans="2:2" x14ac:dyDescent="0.35">
      <c r="B5452" s="54"/>
    </row>
    <row r="5453" spans="2:2" x14ac:dyDescent="0.35">
      <c r="B5453" s="54"/>
    </row>
    <row r="5454" spans="2:2" x14ac:dyDescent="0.35">
      <c r="B5454" s="54"/>
    </row>
    <row r="5455" spans="2:2" x14ac:dyDescent="0.35">
      <c r="B5455" s="54"/>
    </row>
    <row r="5456" spans="2:2" x14ac:dyDescent="0.35">
      <c r="B5456" s="54"/>
    </row>
    <row r="5457" spans="2:2" x14ac:dyDescent="0.35">
      <c r="B5457" s="54"/>
    </row>
    <row r="5458" spans="2:2" x14ac:dyDescent="0.35">
      <c r="B5458" s="54"/>
    </row>
    <row r="5459" spans="2:2" x14ac:dyDescent="0.35">
      <c r="B5459" s="54"/>
    </row>
    <row r="5460" spans="2:2" x14ac:dyDescent="0.35">
      <c r="B5460" s="54"/>
    </row>
    <row r="5461" spans="2:2" x14ac:dyDescent="0.35">
      <c r="B5461" s="54"/>
    </row>
    <row r="5462" spans="2:2" x14ac:dyDescent="0.35">
      <c r="B5462" s="54"/>
    </row>
    <row r="5463" spans="2:2" x14ac:dyDescent="0.35">
      <c r="B5463" s="54"/>
    </row>
    <row r="5464" spans="2:2" x14ac:dyDescent="0.35">
      <c r="B5464" s="54"/>
    </row>
    <row r="5465" spans="2:2" x14ac:dyDescent="0.35">
      <c r="B5465" s="54"/>
    </row>
    <row r="5466" spans="2:2" x14ac:dyDescent="0.35">
      <c r="B5466" s="54"/>
    </row>
    <row r="5467" spans="2:2" x14ac:dyDescent="0.35">
      <c r="B5467" s="54"/>
    </row>
    <row r="5468" spans="2:2" x14ac:dyDescent="0.35">
      <c r="B5468" s="54"/>
    </row>
    <row r="5469" spans="2:2" x14ac:dyDescent="0.35">
      <c r="B5469" s="54"/>
    </row>
    <row r="5470" spans="2:2" x14ac:dyDescent="0.35">
      <c r="B5470" s="54"/>
    </row>
    <row r="5471" spans="2:2" x14ac:dyDescent="0.35">
      <c r="B5471" s="54"/>
    </row>
    <row r="5472" spans="2:2" x14ac:dyDescent="0.35">
      <c r="B5472" s="54"/>
    </row>
    <row r="5473" spans="2:2" x14ac:dyDescent="0.35">
      <c r="B5473" s="54"/>
    </row>
    <row r="5474" spans="2:2" x14ac:dyDescent="0.35">
      <c r="B5474" s="54"/>
    </row>
    <row r="5475" spans="2:2" x14ac:dyDescent="0.35">
      <c r="B5475" s="54"/>
    </row>
    <row r="5476" spans="2:2" x14ac:dyDescent="0.35">
      <c r="B5476" s="54"/>
    </row>
    <row r="5477" spans="2:2" x14ac:dyDescent="0.35">
      <c r="B5477" s="54"/>
    </row>
    <row r="5478" spans="2:2" x14ac:dyDescent="0.35">
      <c r="B5478" s="54"/>
    </row>
    <row r="5479" spans="2:2" x14ac:dyDescent="0.35">
      <c r="B5479" s="54"/>
    </row>
    <row r="5480" spans="2:2" x14ac:dyDescent="0.35">
      <c r="B5480" s="54"/>
    </row>
    <row r="5481" spans="2:2" x14ac:dyDescent="0.35">
      <c r="B5481" s="54"/>
    </row>
    <row r="5482" spans="2:2" x14ac:dyDescent="0.35">
      <c r="B5482" s="54"/>
    </row>
    <row r="5483" spans="2:2" x14ac:dyDescent="0.35">
      <c r="B5483" s="54"/>
    </row>
    <row r="5484" spans="2:2" x14ac:dyDescent="0.35">
      <c r="B5484" s="54"/>
    </row>
    <row r="5485" spans="2:2" x14ac:dyDescent="0.35">
      <c r="B5485" s="54"/>
    </row>
    <row r="5486" spans="2:2" x14ac:dyDescent="0.35">
      <c r="B5486" s="54"/>
    </row>
    <row r="5487" spans="2:2" x14ac:dyDescent="0.35">
      <c r="B5487" s="54"/>
    </row>
    <row r="5488" spans="2:2" x14ac:dyDescent="0.35">
      <c r="B5488" s="54"/>
    </row>
    <row r="5489" spans="2:2" x14ac:dyDescent="0.35">
      <c r="B5489" s="54"/>
    </row>
    <row r="5490" spans="2:2" x14ac:dyDescent="0.35">
      <c r="B5490" s="54"/>
    </row>
    <row r="5491" spans="2:2" x14ac:dyDescent="0.35">
      <c r="B5491" s="54"/>
    </row>
    <row r="5492" spans="2:2" x14ac:dyDescent="0.35">
      <c r="B5492" s="54"/>
    </row>
    <row r="5493" spans="2:2" x14ac:dyDescent="0.35">
      <c r="B5493" s="54"/>
    </row>
    <row r="5494" spans="2:2" x14ac:dyDescent="0.35">
      <c r="B5494" s="54"/>
    </row>
    <row r="5495" spans="2:2" x14ac:dyDescent="0.35">
      <c r="B5495" s="54"/>
    </row>
    <row r="5496" spans="2:2" x14ac:dyDescent="0.35">
      <c r="B5496" s="54"/>
    </row>
    <row r="5497" spans="2:2" x14ac:dyDescent="0.35">
      <c r="B5497" s="54"/>
    </row>
    <row r="5498" spans="2:2" x14ac:dyDescent="0.35">
      <c r="B5498" s="54"/>
    </row>
    <row r="5499" spans="2:2" x14ac:dyDescent="0.35">
      <c r="B5499" s="54"/>
    </row>
    <row r="5500" spans="2:2" x14ac:dyDescent="0.35">
      <c r="B5500" s="54"/>
    </row>
    <row r="5501" spans="2:2" x14ac:dyDescent="0.35">
      <c r="B5501" s="54"/>
    </row>
    <row r="5502" spans="2:2" x14ac:dyDescent="0.35">
      <c r="B5502" s="54"/>
    </row>
    <row r="5503" spans="2:2" x14ac:dyDescent="0.35">
      <c r="B5503" s="54"/>
    </row>
    <row r="5504" spans="2:2" x14ac:dyDescent="0.35">
      <c r="B5504" s="54"/>
    </row>
    <row r="5505" spans="2:2" x14ac:dyDescent="0.35">
      <c r="B5505" s="54"/>
    </row>
    <row r="5506" spans="2:2" x14ac:dyDescent="0.35">
      <c r="B5506" s="54"/>
    </row>
    <row r="5507" spans="2:2" x14ac:dyDescent="0.35">
      <c r="B5507" s="54"/>
    </row>
    <row r="5508" spans="2:2" x14ac:dyDescent="0.35">
      <c r="B5508" s="54"/>
    </row>
    <row r="5509" spans="2:2" x14ac:dyDescent="0.35">
      <c r="B5509" s="54"/>
    </row>
    <row r="5510" spans="2:2" x14ac:dyDescent="0.35">
      <c r="B5510" s="54"/>
    </row>
    <row r="5511" spans="2:2" x14ac:dyDescent="0.35">
      <c r="B5511" s="54"/>
    </row>
    <row r="5512" spans="2:2" x14ac:dyDescent="0.35">
      <c r="B5512" s="54"/>
    </row>
    <row r="5513" spans="2:2" x14ac:dyDescent="0.35">
      <c r="B5513" s="54"/>
    </row>
    <row r="5514" spans="2:2" x14ac:dyDescent="0.35">
      <c r="B5514" s="54"/>
    </row>
    <row r="5515" spans="2:2" x14ac:dyDescent="0.35">
      <c r="B5515" s="54"/>
    </row>
    <row r="5516" spans="2:2" x14ac:dyDescent="0.35">
      <c r="B5516" s="54"/>
    </row>
    <row r="5517" spans="2:2" x14ac:dyDescent="0.35">
      <c r="B5517" s="54"/>
    </row>
    <row r="5518" spans="2:2" x14ac:dyDescent="0.35">
      <c r="B5518" s="54"/>
    </row>
    <row r="5519" spans="2:2" x14ac:dyDescent="0.35">
      <c r="B5519" s="54"/>
    </row>
    <row r="5520" spans="2:2" x14ac:dyDescent="0.35">
      <c r="B5520" s="54"/>
    </row>
    <row r="5521" spans="2:2" x14ac:dyDescent="0.35">
      <c r="B5521" s="54"/>
    </row>
    <row r="5522" spans="2:2" x14ac:dyDescent="0.35">
      <c r="B5522" s="54"/>
    </row>
    <row r="5523" spans="2:2" x14ac:dyDescent="0.35">
      <c r="B5523" s="54"/>
    </row>
    <row r="5524" spans="2:2" x14ac:dyDescent="0.35">
      <c r="B5524" s="54"/>
    </row>
    <row r="5525" spans="2:2" x14ac:dyDescent="0.35">
      <c r="B5525" s="54"/>
    </row>
    <row r="5526" spans="2:2" x14ac:dyDescent="0.35">
      <c r="B5526" s="54"/>
    </row>
    <row r="5527" spans="2:2" x14ac:dyDescent="0.35">
      <c r="B5527" s="54"/>
    </row>
    <row r="5528" spans="2:2" x14ac:dyDescent="0.35">
      <c r="B5528" s="54"/>
    </row>
    <row r="5529" spans="2:2" x14ac:dyDescent="0.35">
      <c r="B5529" s="54"/>
    </row>
    <row r="5530" spans="2:2" x14ac:dyDescent="0.35">
      <c r="B5530" s="54"/>
    </row>
    <row r="5531" spans="2:2" x14ac:dyDescent="0.35">
      <c r="B5531" s="54"/>
    </row>
    <row r="5532" spans="2:2" x14ac:dyDescent="0.35">
      <c r="B5532" s="54"/>
    </row>
    <row r="5533" spans="2:2" x14ac:dyDescent="0.35">
      <c r="B5533" s="54"/>
    </row>
    <row r="5534" spans="2:2" x14ac:dyDescent="0.35">
      <c r="B5534" s="54"/>
    </row>
    <row r="5535" spans="2:2" x14ac:dyDescent="0.35">
      <c r="B5535" s="54"/>
    </row>
    <row r="5536" spans="2:2" x14ac:dyDescent="0.35">
      <c r="B5536" s="54"/>
    </row>
    <row r="5537" spans="2:2" x14ac:dyDescent="0.35">
      <c r="B5537" s="54"/>
    </row>
    <row r="5538" spans="2:2" x14ac:dyDescent="0.35">
      <c r="B5538" s="54"/>
    </row>
    <row r="5539" spans="2:2" x14ac:dyDescent="0.35">
      <c r="B5539" s="54"/>
    </row>
    <row r="5540" spans="2:2" x14ac:dyDescent="0.35">
      <c r="B5540" s="54"/>
    </row>
    <row r="5541" spans="2:2" x14ac:dyDescent="0.35">
      <c r="B5541" s="54"/>
    </row>
    <row r="5542" spans="2:2" x14ac:dyDescent="0.35">
      <c r="B5542" s="54"/>
    </row>
    <row r="5543" spans="2:2" x14ac:dyDescent="0.35">
      <c r="B5543" s="54"/>
    </row>
    <row r="5544" spans="2:2" x14ac:dyDescent="0.35">
      <c r="B5544" s="54"/>
    </row>
    <row r="5545" spans="2:2" x14ac:dyDescent="0.35">
      <c r="B5545" s="54"/>
    </row>
    <row r="5546" spans="2:2" x14ac:dyDescent="0.35">
      <c r="B5546" s="54"/>
    </row>
    <row r="5547" spans="2:2" x14ac:dyDescent="0.35">
      <c r="B5547" s="54"/>
    </row>
    <row r="5548" spans="2:2" x14ac:dyDescent="0.35">
      <c r="B5548" s="54"/>
    </row>
    <row r="5549" spans="2:2" x14ac:dyDescent="0.35">
      <c r="B5549" s="54"/>
    </row>
    <row r="5550" spans="2:2" x14ac:dyDescent="0.35">
      <c r="B5550" s="54"/>
    </row>
    <row r="5551" spans="2:2" x14ac:dyDescent="0.35">
      <c r="B5551" s="54"/>
    </row>
    <row r="5552" spans="2:2" x14ac:dyDescent="0.35">
      <c r="B5552" s="54"/>
    </row>
    <row r="5553" spans="2:2" x14ac:dyDescent="0.35">
      <c r="B5553" s="54"/>
    </row>
    <row r="5554" spans="2:2" x14ac:dyDescent="0.35">
      <c r="B5554" s="54"/>
    </row>
    <row r="5555" spans="2:2" x14ac:dyDescent="0.35">
      <c r="B5555" s="54"/>
    </row>
    <row r="5556" spans="2:2" x14ac:dyDescent="0.35">
      <c r="B5556" s="54"/>
    </row>
    <row r="5557" spans="2:2" x14ac:dyDescent="0.35">
      <c r="B5557" s="54"/>
    </row>
    <row r="5558" spans="2:2" x14ac:dyDescent="0.35">
      <c r="B5558" s="54"/>
    </row>
    <row r="5559" spans="2:2" x14ac:dyDescent="0.35">
      <c r="B5559" s="54"/>
    </row>
    <row r="5560" spans="2:2" x14ac:dyDescent="0.35">
      <c r="B5560" s="54"/>
    </row>
    <row r="5561" spans="2:2" x14ac:dyDescent="0.35">
      <c r="B5561" s="54"/>
    </row>
    <row r="5562" spans="2:2" x14ac:dyDescent="0.35">
      <c r="B5562" s="54"/>
    </row>
    <row r="5563" spans="2:2" x14ac:dyDescent="0.35">
      <c r="B5563" s="54"/>
    </row>
    <row r="5564" spans="2:2" x14ac:dyDescent="0.35">
      <c r="B5564" s="54"/>
    </row>
    <row r="5565" spans="2:2" x14ac:dyDescent="0.35">
      <c r="B5565" s="54"/>
    </row>
    <row r="5566" spans="2:2" x14ac:dyDescent="0.35">
      <c r="B5566" s="54"/>
    </row>
    <row r="5567" spans="2:2" x14ac:dyDescent="0.35">
      <c r="B5567" s="54"/>
    </row>
    <row r="5568" spans="2:2" x14ac:dyDescent="0.35">
      <c r="B5568" s="54"/>
    </row>
    <row r="5569" spans="2:2" x14ac:dyDescent="0.35">
      <c r="B5569" s="54"/>
    </row>
    <row r="5570" spans="2:2" x14ac:dyDescent="0.35">
      <c r="B5570" s="54"/>
    </row>
    <row r="5571" spans="2:2" x14ac:dyDescent="0.35">
      <c r="B5571" s="54"/>
    </row>
    <row r="5572" spans="2:2" x14ac:dyDescent="0.35">
      <c r="B5572" s="54"/>
    </row>
    <row r="5573" spans="2:2" x14ac:dyDescent="0.35">
      <c r="B5573" s="54"/>
    </row>
    <row r="5574" spans="2:2" x14ac:dyDescent="0.35">
      <c r="B5574" s="54"/>
    </row>
    <row r="5575" spans="2:2" x14ac:dyDescent="0.35">
      <c r="B5575" s="54"/>
    </row>
    <row r="5576" spans="2:2" x14ac:dyDescent="0.35">
      <c r="B5576" s="54"/>
    </row>
    <row r="5577" spans="2:2" x14ac:dyDescent="0.35">
      <c r="B5577" s="54"/>
    </row>
    <row r="5578" spans="2:2" x14ac:dyDescent="0.35">
      <c r="B5578" s="54"/>
    </row>
    <row r="5579" spans="2:2" x14ac:dyDescent="0.35">
      <c r="B5579" s="54"/>
    </row>
    <row r="5580" spans="2:2" x14ac:dyDescent="0.35">
      <c r="B5580" s="54"/>
    </row>
    <row r="5581" spans="2:2" x14ac:dyDescent="0.35">
      <c r="B5581" s="54"/>
    </row>
    <row r="5582" spans="2:2" x14ac:dyDescent="0.35">
      <c r="B5582" s="54"/>
    </row>
    <row r="5583" spans="2:2" x14ac:dyDescent="0.35">
      <c r="B5583" s="54"/>
    </row>
    <row r="5584" spans="2:2" x14ac:dyDescent="0.35">
      <c r="B5584" s="54"/>
    </row>
    <row r="5585" spans="2:2" x14ac:dyDescent="0.35">
      <c r="B5585" s="54"/>
    </row>
    <row r="5586" spans="2:2" x14ac:dyDescent="0.35">
      <c r="B5586" s="54"/>
    </row>
    <row r="5587" spans="2:2" x14ac:dyDescent="0.35">
      <c r="B5587" s="54"/>
    </row>
    <row r="5588" spans="2:2" x14ac:dyDescent="0.35">
      <c r="B5588" s="54"/>
    </row>
    <row r="5589" spans="2:2" x14ac:dyDescent="0.35">
      <c r="B5589" s="54"/>
    </row>
    <row r="5590" spans="2:2" x14ac:dyDescent="0.35">
      <c r="B5590" s="54"/>
    </row>
    <row r="5591" spans="2:2" x14ac:dyDescent="0.35">
      <c r="B5591" s="54"/>
    </row>
    <row r="5592" spans="2:2" x14ac:dyDescent="0.35">
      <c r="B5592" s="54"/>
    </row>
    <row r="5593" spans="2:2" x14ac:dyDescent="0.35">
      <c r="B5593" s="54"/>
    </row>
    <row r="5594" spans="2:2" x14ac:dyDescent="0.35">
      <c r="B5594" s="54"/>
    </row>
    <row r="5595" spans="2:2" x14ac:dyDescent="0.35">
      <c r="B5595" s="54"/>
    </row>
    <row r="5596" spans="2:2" x14ac:dyDescent="0.35">
      <c r="B5596" s="54"/>
    </row>
    <row r="5597" spans="2:2" x14ac:dyDescent="0.35">
      <c r="B5597" s="54"/>
    </row>
    <row r="5598" spans="2:2" x14ac:dyDescent="0.35">
      <c r="B5598" s="54"/>
    </row>
    <row r="5599" spans="2:2" x14ac:dyDescent="0.35">
      <c r="B5599" s="54"/>
    </row>
    <row r="5600" spans="2:2" x14ac:dyDescent="0.35">
      <c r="B5600" s="54"/>
    </row>
    <row r="5601" spans="2:2" x14ac:dyDescent="0.35">
      <c r="B5601" s="54"/>
    </row>
    <row r="5602" spans="2:2" x14ac:dyDescent="0.35">
      <c r="B5602" s="54"/>
    </row>
    <row r="5603" spans="2:2" x14ac:dyDescent="0.35">
      <c r="B5603" s="54"/>
    </row>
    <row r="5604" spans="2:2" x14ac:dyDescent="0.35">
      <c r="B5604" s="54"/>
    </row>
    <row r="5605" spans="2:2" x14ac:dyDescent="0.35">
      <c r="B5605" s="54"/>
    </row>
    <row r="5606" spans="2:2" x14ac:dyDescent="0.35">
      <c r="B5606" s="54"/>
    </row>
    <row r="5607" spans="2:2" x14ac:dyDescent="0.35">
      <c r="B5607" s="54"/>
    </row>
    <row r="5608" spans="2:2" x14ac:dyDescent="0.35">
      <c r="B5608" s="54"/>
    </row>
    <row r="5609" spans="2:2" x14ac:dyDescent="0.35">
      <c r="B5609" s="54"/>
    </row>
    <row r="5610" spans="2:2" x14ac:dyDescent="0.35">
      <c r="B5610" s="54"/>
    </row>
    <row r="5611" spans="2:2" x14ac:dyDescent="0.35">
      <c r="B5611" s="54"/>
    </row>
    <row r="5612" spans="2:2" x14ac:dyDescent="0.35">
      <c r="B5612" s="54"/>
    </row>
    <row r="5613" spans="2:2" x14ac:dyDescent="0.35">
      <c r="B5613" s="54"/>
    </row>
    <row r="5614" spans="2:2" x14ac:dyDescent="0.35">
      <c r="B5614" s="54"/>
    </row>
    <row r="5615" spans="2:2" x14ac:dyDescent="0.35">
      <c r="B5615" s="54"/>
    </row>
    <row r="5616" spans="2:2" x14ac:dyDescent="0.35">
      <c r="B5616" s="54"/>
    </row>
    <row r="5617" spans="2:2" x14ac:dyDescent="0.35">
      <c r="B5617" s="54"/>
    </row>
    <row r="5618" spans="2:2" x14ac:dyDescent="0.35">
      <c r="B5618" s="54"/>
    </row>
    <row r="5619" spans="2:2" x14ac:dyDescent="0.35">
      <c r="B5619" s="54"/>
    </row>
    <row r="5620" spans="2:2" x14ac:dyDescent="0.35">
      <c r="B5620" s="54"/>
    </row>
    <row r="5621" spans="2:2" x14ac:dyDescent="0.35">
      <c r="B5621" s="54"/>
    </row>
    <row r="5622" spans="2:2" x14ac:dyDescent="0.35">
      <c r="B5622" s="54"/>
    </row>
    <row r="5623" spans="2:2" x14ac:dyDescent="0.35">
      <c r="B5623" s="54"/>
    </row>
    <row r="5624" spans="2:2" x14ac:dyDescent="0.35">
      <c r="B5624" s="54"/>
    </row>
    <row r="5625" spans="2:2" x14ac:dyDescent="0.35">
      <c r="B5625" s="54"/>
    </row>
    <row r="5626" spans="2:2" x14ac:dyDescent="0.35">
      <c r="B5626" s="54"/>
    </row>
    <row r="5627" spans="2:2" x14ac:dyDescent="0.35">
      <c r="B5627" s="54"/>
    </row>
    <row r="5628" spans="2:2" x14ac:dyDescent="0.35">
      <c r="B5628" s="54"/>
    </row>
    <row r="5629" spans="2:2" x14ac:dyDescent="0.35">
      <c r="B5629" s="54"/>
    </row>
    <row r="5630" spans="2:2" x14ac:dyDescent="0.35">
      <c r="B5630" s="54"/>
    </row>
    <row r="5631" spans="2:2" x14ac:dyDescent="0.35">
      <c r="B5631" s="54"/>
    </row>
    <row r="5632" spans="2:2" x14ac:dyDescent="0.35">
      <c r="B5632" s="54"/>
    </row>
    <row r="5633" spans="2:2" x14ac:dyDescent="0.35">
      <c r="B5633" s="54"/>
    </row>
    <row r="5634" spans="2:2" x14ac:dyDescent="0.35">
      <c r="B5634" s="54"/>
    </row>
    <row r="5635" spans="2:2" x14ac:dyDescent="0.35">
      <c r="B5635" s="54"/>
    </row>
    <row r="5636" spans="2:2" x14ac:dyDescent="0.35">
      <c r="B5636" s="54"/>
    </row>
    <row r="5637" spans="2:2" x14ac:dyDescent="0.35">
      <c r="B5637" s="54"/>
    </row>
    <row r="5638" spans="2:2" x14ac:dyDescent="0.35">
      <c r="B5638" s="54"/>
    </row>
    <row r="5639" spans="2:2" x14ac:dyDescent="0.35">
      <c r="B5639" s="54"/>
    </row>
    <row r="5640" spans="2:2" x14ac:dyDescent="0.35">
      <c r="B5640" s="54"/>
    </row>
    <row r="5641" spans="2:2" x14ac:dyDescent="0.35">
      <c r="B5641" s="54"/>
    </row>
    <row r="5642" spans="2:2" x14ac:dyDescent="0.35">
      <c r="B5642" s="54"/>
    </row>
    <row r="5643" spans="2:2" x14ac:dyDescent="0.35">
      <c r="B5643" s="54"/>
    </row>
    <row r="5644" spans="2:2" x14ac:dyDescent="0.35">
      <c r="B5644" s="54"/>
    </row>
    <row r="5645" spans="2:2" x14ac:dyDescent="0.35">
      <c r="B5645" s="54"/>
    </row>
    <row r="5646" spans="2:2" x14ac:dyDescent="0.35">
      <c r="B5646" s="54"/>
    </row>
    <row r="5647" spans="2:2" x14ac:dyDescent="0.35">
      <c r="B5647" s="54"/>
    </row>
    <row r="5648" spans="2:2" x14ac:dyDescent="0.35">
      <c r="B5648" s="54"/>
    </row>
    <row r="5649" spans="2:2" x14ac:dyDescent="0.35">
      <c r="B5649" s="54"/>
    </row>
    <row r="5650" spans="2:2" x14ac:dyDescent="0.35">
      <c r="B5650" s="54"/>
    </row>
    <row r="5651" spans="2:2" x14ac:dyDescent="0.35">
      <c r="B5651" s="54"/>
    </row>
    <row r="5652" spans="2:2" x14ac:dyDescent="0.35">
      <c r="B5652" s="54"/>
    </row>
    <row r="5653" spans="2:2" x14ac:dyDescent="0.35">
      <c r="B5653" s="54"/>
    </row>
    <row r="5654" spans="2:2" x14ac:dyDescent="0.35">
      <c r="B5654" s="54"/>
    </row>
    <row r="5655" spans="2:2" x14ac:dyDescent="0.35">
      <c r="B5655" s="54"/>
    </row>
    <row r="5656" spans="2:2" x14ac:dyDescent="0.35">
      <c r="B5656" s="54"/>
    </row>
    <row r="5657" spans="2:2" x14ac:dyDescent="0.35">
      <c r="B5657" s="54"/>
    </row>
    <row r="5658" spans="2:2" x14ac:dyDescent="0.35">
      <c r="B5658" s="54"/>
    </row>
    <row r="5659" spans="2:2" x14ac:dyDescent="0.35">
      <c r="B5659" s="54"/>
    </row>
    <row r="5660" spans="2:2" x14ac:dyDescent="0.35">
      <c r="B5660" s="54"/>
    </row>
    <row r="5661" spans="2:2" x14ac:dyDescent="0.35">
      <c r="B5661" s="54"/>
    </row>
    <row r="5662" spans="2:2" x14ac:dyDescent="0.35">
      <c r="B5662" s="54"/>
    </row>
    <row r="5663" spans="2:2" x14ac:dyDescent="0.35">
      <c r="B5663" s="54"/>
    </row>
    <row r="5664" spans="2:2" x14ac:dyDescent="0.35">
      <c r="B5664" s="54"/>
    </row>
    <row r="5665" spans="2:2" x14ac:dyDescent="0.35">
      <c r="B5665" s="54"/>
    </row>
    <row r="5666" spans="2:2" x14ac:dyDescent="0.35">
      <c r="B5666" s="54"/>
    </row>
    <row r="5667" spans="2:2" x14ac:dyDescent="0.35">
      <c r="B5667" s="54"/>
    </row>
    <row r="5668" spans="2:2" x14ac:dyDescent="0.35">
      <c r="B5668" s="54"/>
    </row>
    <row r="5669" spans="2:2" x14ac:dyDescent="0.35">
      <c r="B5669" s="54"/>
    </row>
    <row r="5670" spans="2:2" x14ac:dyDescent="0.35">
      <c r="B5670" s="54"/>
    </row>
    <row r="5671" spans="2:2" x14ac:dyDescent="0.35">
      <c r="B5671" s="54"/>
    </row>
    <row r="5672" spans="2:2" x14ac:dyDescent="0.35">
      <c r="B5672" s="54"/>
    </row>
    <row r="5673" spans="2:2" x14ac:dyDescent="0.35">
      <c r="B5673" s="54"/>
    </row>
    <row r="5674" spans="2:2" x14ac:dyDescent="0.35">
      <c r="B5674" s="54"/>
    </row>
    <row r="5675" spans="2:2" x14ac:dyDescent="0.35">
      <c r="B5675" s="54"/>
    </row>
    <row r="5676" spans="2:2" x14ac:dyDescent="0.35">
      <c r="B5676" s="54"/>
    </row>
    <row r="5677" spans="2:2" x14ac:dyDescent="0.35">
      <c r="B5677" s="54"/>
    </row>
    <row r="5678" spans="2:2" x14ac:dyDescent="0.35">
      <c r="B5678" s="54"/>
    </row>
    <row r="5679" spans="2:2" x14ac:dyDescent="0.35">
      <c r="B5679" s="54"/>
    </row>
    <row r="5680" spans="2:2" x14ac:dyDescent="0.35">
      <c r="B5680" s="54"/>
    </row>
    <row r="5681" spans="2:2" x14ac:dyDescent="0.35">
      <c r="B5681" s="54"/>
    </row>
    <row r="5682" spans="2:2" x14ac:dyDescent="0.35">
      <c r="B5682" s="54"/>
    </row>
    <row r="5683" spans="2:2" x14ac:dyDescent="0.35">
      <c r="B5683" s="54"/>
    </row>
    <row r="5684" spans="2:2" x14ac:dyDescent="0.35">
      <c r="B5684" s="54"/>
    </row>
    <row r="5685" spans="2:2" x14ac:dyDescent="0.35">
      <c r="B5685" s="54"/>
    </row>
    <row r="5686" spans="2:2" x14ac:dyDescent="0.35">
      <c r="B5686" s="54"/>
    </row>
    <row r="5687" spans="2:2" x14ac:dyDescent="0.35">
      <c r="B5687" s="54"/>
    </row>
    <row r="5688" spans="2:2" x14ac:dyDescent="0.35">
      <c r="B5688" s="54"/>
    </row>
    <row r="5689" spans="2:2" x14ac:dyDescent="0.35">
      <c r="B5689" s="54"/>
    </row>
    <row r="5690" spans="2:2" x14ac:dyDescent="0.35">
      <c r="B5690" s="54"/>
    </row>
    <row r="5691" spans="2:2" x14ac:dyDescent="0.35">
      <c r="B5691" s="54"/>
    </row>
    <row r="5692" spans="2:2" x14ac:dyDescent="0.35">
      <c r="B5692" s="54"/>
    </row>
    <row r="5693" spans="2:2" x14ac:dyDescent="0.35">
      <c r="B5693" s="54"/>
    </row>
    <row r="5694" spans="2:2" x14ac:dyDescent="0.35">
      <c r="B5694" s="54"/>
    </row>
    <row r="5695" spans="2:2" x14ac:dyDescent="0.35">
      <c r="B5695" s="54"/>
    </row>
    <row r="5696" spans="2:2" x14ac:dyDescent="0.35">
      <c r="B5696" s="54"/>
    </row>
    <row r="5697" spans="2:2" x14ac:dyDescent="0.35">
      <c r="B5697" s="54"/>
    </row>
    <row r="5698" spans="2:2" x14ac:dyDescent="0.35">
      <c r="B5698" s="54"/>
    </row>
    <row r="5699" spans="2:2" x14ac:dyDescent="0.35">
      <c r="B5699" s="54"/>
    </row>
    <row r="5700" spans="2:2" x14ac:dyDescent="0.35">
      <c r="B5700" s="54"/>
    </row>
    <row r="5701" spans="2:2" x14ac:dyDescent="0.35">
      <c r="B5701" s="54"/>
    </row>
    <row r="5702" spans="2:2" x14ac:dyDescent="0.35">
      <c r="B5702" s="54"/>
    </row>
    <row r="5703" spans="2:2" x14ac:dyDescent="0.35">
      <c r="B5703" s="54"/>
    </row>
    <row r="5704" spans="2:2" x14ac:dyDescent="0.35">
      <c r="B5704" s="54"/>
    </row>
    <row r="5705" spans="2:2" x14ac:dyDescent="0.35">
      <c r="B5705" s="54"/>
    </row>
    <row r="5706" spans="2:2" x14ac:dyDescent="0.35">
      <c r="B5706" s="54"/>
    </row>
    <row r="5707" spans="2:2" x14ac:dyDescent="0.35">
      <c r="B5707" s="54"/>
    </row>
    <row r="5708" spans="2:2" x14ac:dyDescent="0.35">
      <c r="B5708" s="54"/>
    </row>
    <row r="5709" spans="2:2" x14ac:dyDescent="0.35">
      <c r="B5709" s="54"/>
    </row>
    <row r="5710" spans="2:2" x14ac:dyDescent="0.35">
      <c r="B5710" s="54"/>
    </row>
    <row r="5711" spans="2:2" x14ac:dyDescent="0.35">
      <c r="B5711" s="54"/>
    </row>
    <row r="5712" spans="2:2" x14ac:dyDescent="0.35">
      <c r="B5712" s="54"/>
    </row>
    <row r="5713" spans="2:2" x14ac:dyDescent="0.35">
      <c r="B5713" s="54"/>
    </row>
    <row r="5714" spans="2:2" x14ac:dyDescent="0.35">
      <c r="B5714" s="54"/>
    </row>
    <row r="5715" spans="2:2" x14ac:dyDescent="0.35">
      <c r="B5715" s="54"/>
    </row>
    <row r="5716" spans="2:2" x14ac:dyDescent="0.35">
      <c r="B5716" s="54"/>
    </row>
    <row r="5717" spans="2:2" x14ac:dyDescent="0.35">
      <c r="B5717" s="54"/>
    </row>
    <row r="5718" spans="2:2" x14ac:dyDescent="0.35">
      <c r="B5718" s="54"/>
    </row>
    <row r="5719" spans="2:2" x14ac:dyDescent="0.35">
      <c r="B5719" s="54"/>
    </row>
    <row r="5720" spans="2:2" x14ac:dyDescent="0.35">
      <c r="B5720" s="54"/>
    </row>
    <row r="5721" spans="2:2" x14ac:dyDescent="0.35">
      <c r="B5721" s="54"/>
    </row>
    <row r="5722" spans="2:2" x14ac:dyDescent="0.35">
      <c r="B5722" s="54"/>
    </row>
    <row r="5723" spans="2:2" x14ac:dyDescent="0.35">
      <c r="B5723" s="54"/>
    </row>
    <row r="5724" spans="2:2" x14ac:dyDescent="0.35">
      <c r="B5724" s="54"/>
    </row>
    <row r="5725" spans="2:2" x14ac:dyDescent="0.35">
      <c r="B5725" s="54"/>
    </row>
    <row r="5726" spans="2:2" x14ac:dyDescent="0.35">
      <c r="B5726" s="54"/>
    </row>
    <row r="5727" spans="2:2" x14ac:dyDescent="0.35">
      <c r="B5727" s="54"/>
    </row>
    <row r="5728" spans="2:2" x14ac:dyDescent="0.35">
      <c r="B5728" s="54"/>
    </row>
    <row r="5729" spans="2:2" x14ac:dyDescent="0.35">
      <c r="B5729" s="54"/>
    </row>
    <row r="5730" spans="2:2" x14ac:dyDescent="0.35">
      <c r="B5730" s="54"/>
    </row>
    <row r="5731" spans="2:2" x14ac:dyDescent="0.35">
      <c r="B5731" s="54"/>
    </row>
    <row r="5732" spans="2:2" x14ac:dyDescent="0.35">
      <c r="B5732" s="54"/>
    </row>
    <row r="5733" spans="2:2" x14ac:dyDescent="0.35">
      <c r="B5733" s="54"/>
    </row>
    <row r="5734" spans="2:2" x14ac:dyDescent="0.35">
      <c r="B5734" s="54"/>
    </row>
    <row r="5735" spans="2:2" x14ac:dyDescent="0.35">
      <c r="B5735" s="54"/>
    </row>
    <row r="5736" spans="2:2" x14ac:dyDescent="0.35">
      <c r="B5736" s="54"/>
    </row>
    <row r="5737" spans="2:2" x14ac:dyDescent="0.35">
      <c r="B5737" s="54"/>
    </row>
    <row r="5738" spans="2:2" x14ac:dyDescent="0.35">
      <c r="B5738" s="54"/>
    </row>
    <row r="5739" spans="2:2" x14ac:dyDescent="0.35">
      <c r="B5739" s="54"/>
    </row>
    <row r="5740" spans="2:2" x14ac:dyDescent="0.35">
      <c r="B5740" s="54"/>
    </row>
    <row r="5741" spans="2:2" x14ac:dyDescent="0.35">
      <c r="B5741" s="54"/>
    </row>
    <row r="5742" spans="2:2" x14ac:dyDescent="0.35">
      <c r="B5742" s="54"/>
    </row>
    <row r="5743" spans="2:2" x14ac:dyDescent="0.35">
      <c r="B5743" s="54"/>
    </row>
    <row r="5744" spans="2:2" x14ac:dyDescent="0.35">
      <c r="B5744" s="54"/>
    </row>
    <row r="5745" spans="2:2" x14ac:dyDescent="0.35">
      <c r="B5745" s="54"/>
    </row>
    <row r="5746" spans="2:2" x14ac:dyDescent="0.35">
      <c r="B5746" s="54"/>
    </row>
    <row r="5747" spans="2:2" x14ac:dyDescent="0.35">
      <c r="B5747" s="54"/>
    </row>
    <row r="5748" spans="2:2" x14ac:dyDescent="0.35">
      <c r="B5748" s="54"/>
    </row>
    <row r="5749" spans="2:2" x14ac:dyDescent="0.35">
      <c r="B5749" s="54"/>
    </row>
    <row r="5750" spans="2:2" x14ac:dyDescent="0.35">
      <c r="B5750" s="54"/>
    </row>
    <row r="5751" spans="2:2" x14ac:dyDescent="0.35">
      <c r="B5751" s="54"/>
    </row>
    <row r="5752" spans="2:2" x14ac:dyDescent="0.35">
      <c r="B5752" s="54"/>
    </row>
    <row r="5753" spans="2:2" x14ac:dyDescent="0.35">
      <c r="B5753" s="54"/>
    </row>
    <row r="5754" spans="2:2" x14ac:dyDescent="0.35">
      <c r="B5754" s="54"/>
    </row>
    <row r="5755" spans="2:2" x14ac:dyDescent="0.35">
      <c r="B5755" s="54"/>
    </row>
    <row r="5756" spans="2:2" x14ac:dyDescent="0.35">
      <c r="B5756" s="54"/>
    </row>
    <row r="5757" spans="2:2" x14ac:dyDescent="0.35">
      <c r="B5757" s="54"/>
    </row>
    <row r="5758" spans="2:2" x14ac:dyDescent="0.35">
      <c r="B5758" s="54"/>
    </row>
    <row r="5759" spans="2:2" x14ac:dyDescent="0.35">
      <c r="B5759" s="54"/>
    </row>
    <row r="5760" spans="2:2" x14ac:dyDescent="0.35">
      <c r="B5760" s="54"/>
    </row>
    <row r="5761" spans="2:2" x14ac:dyDescent="0.35">
      <c r="B5761" s="54"/>
    </row>
    <row r="5762" spans="2:2" x14ac:dyDescent="0.35">
      <c r="B5762" s="54"/>
    </row>
    <row r="5763" spans="2:2" x14ac:dyDescent="0.35">
      <c r="B5763" s="54"/>
    </row>
    <row r="5764" spans="2:2" x14ac:dyDescent="0.35">
      <c r="B5764" s="54"/>
    </row>
    <row r="5765" spans="2:2" x14ac:dyDescent="0.35">
      <c r="B5765" s="54"/>
    </row>
    <row r="5766" spans="2:2" x14ac:dyDescent="0.35">
      <c r="B5766" s="54"/>
    </row>
    <row r="5767" spans="2:2" x14ac:dyDescent="0.35">
      <c r="B5767" s="54"/>
    </row>
    <row r="5768" spans="2:2" x14ac:dyDescent="0.35">
      <c r="B5768" s="54"/>
    </row>
    <row r="5769" spans="2:2" x14ac:dyDescent="0.35">
      <c r="B5769" s="54"/>
    </row>
    <row r="5770" spans="2:2" x14ac:dyDescent="0.35">
      <c r="B5770" s="54"/>
    </row>
    <row r="5771" spans="2:2" x14ac:dyDescent="0.35">
      <c r="B5771" s="54"/>
    </row>
    <row r="5772" spans="2:2" x14ac:dyDescent="0.35">
      <c r="B5772" s="54"/>
    </row>
    <row r="5773" spans="2:2" x14ac:dyDescent="0.35">
      <c r="B5773" s="54"/>
    </row>
    <row r="5774" spans="2:2" x14ac:dyDescent="0.35">
      <c r="B5774" s="54"/>
    </row>
    <row r="5775" spans="2:2" x14ac:dyDescent="0.35">
      <c r="B5775" s="54"/>
    </row>
    <row r="5776" spans="2:2" x14ac:dyDescent="0.35">
      <c r="B5776" s="54"/>
    </row>
    <row r="5777" spans="2:2" x14ac:dyDescent="0.35">
      <c r="B5777" s="54"/>
    </row>
    <row r="5778" spans="2:2" x14ac:dyDescent="0.35">
      <c r="B5778" s="54"/>
    </row>
    <row r="5779" spans="2:2" x14ac:dyDescent="0.35">
      <c r="B5779" s="54"/>
    </row>
    <row r="5780" spans="2:2" x14ac:dyDescent="0.35">
      <c r="B5780" s="54"/>
    </row>
    <row r="5781" spans="2:2" x14ac:dyDescent="0.35">
      <c r="B5781" s="54"/>
    </row>
    <row r="5782" spans="2:2" x14ac:dyDescent="0.35">
      <c r="B5782" s="54"/>
    </row>
    <row r="5783" spans="2:2" x14ac:dyDescent="0.35">
      <c r="B5783" s="54"/>
    </row>
    <row r="5784" spans="2:2" x14ac:dyDescent="0.35">
      <c r="B5784" s="54"/>
    </row>
    <row r="5785" spans="2:2" x14ac:dyDescent="0.35">
      <c r="B5785" s="54"/>
    </row>
    <row r="5786" spans="2:2" x14ac:dyDescent="0.35">
      <c r="B5786" s="54"/>
    </row>
    <row r="5787" spans="2:2" x14ac:dyDescent="0.35">
      <c r="B5787" s="54"/>
    </row>
    <row r="5788" spans="2:2" x14ac:dyDescent="0.35">
      <c r="B5788" s="54"/>
    </row>
    <row r="5789" spans="2:2" x14ac:dyDescent="0.35">
      <c r="B5789" s="54"/>
    </row>
    <row r="5790" spans="2:2" x14ac:dyDescent="0.35">
      <c r="B5790" s="54"/>
    </row>
    <row r="5791" spans="2:2" x14ac:dyDescent="0.35">
      <c r="B5791" s="54"/>
    </row>
    <row r="5792" spans="2:2" x14ac:dyDescent="0.35">
      <c r="B5792" s="54"/>
    </row>
    <row r="5793" spans="2:2" x14ac:dyDescent="0.35">
      <c r="B5793" s="54"/>
    </row>
    <row r="5794" spans="2:2" x14ac:dyDescent="0.35">
      <c r="B5794" s="54"/>
    </row>
    <row r="5795" spans="2:2" x14ac:dyDescent="0.35">
      <c r="B5795" s="54"/>
    </row>
    <row r="5796" spans="2:2" x14ac:dyDescent="0.35">
      <c r="B5796" s="54"/>
    </row>
    <row r="5797" spans="2:2" x14ac:dyDescent="0.35">
      <c r="B5797" s="54"/>
    </row>
    <row r="5798" spans="2:2" x14ac:dyDescent="0.35">
      <c r="B5798" s="54"/>
    </row>
    <row r="5799" spans="2:2" x14ac:dyDescent="0.35">
      <c r="B5799" s="54"/>
    </row>
    <row r="5800" spans="2:2" x14ac:dyDescent="0.35">
      <c r="B5800" s="54"/>
    </row>
    <row r="5801" spans="2:2" x14ac:dyDescent="0.35">
      <c r="B5801" s="54"/>
    </row>
    <row r="5802" spans="2:2" x14ac:dyDescent="0.35">
      <c r="B5802" s="54"/>
    </row>
    <row r="5803" spans="2:2" x14ac:dyDescent="0.35">
      <c r="B5803" s="54"/>
    </row>
    <row r="5804" spans="2:2" x14ac:dyDescent="0.35">
      <c r="B5804" s="54"/>
    </row>
    <row r="5805" spans="2:2" x14ac:dyDescent="0.35">
      <c r="B5805" s="54"/>
    </row>
    <row r="5806" spans="2:2" x14ac:dyDescent="0.35">
      <c r="B5806" s="54"/>
    </row>
    <row r="5807" spans="2:2" x14ac:dyDescent="0.35">
      <c r="B5807" s="54"/>
    </row>
    <row r="5808" spans="2:2" x14ac:dyDescent="0.35">
      <c r="B5808" s="54"/>
    </row>
    <row r="5809" spans="2:2" x14ac:dyDescent="0.35">
      <c r="B5809" s="54"/>
    </row>
    <row r="5810" spans="2:2" x14ac:dyDescent="0.35">
      <c r="B5810" s="54"/>
    </row>
    <row r="5811" spans="2:2" x14ac:dyDescent="0.35">
      <c r="B5811" s="54"/>
    </row>
    <row r="5812" spans="2:2" x14ac:dyDescent="0.35">
      <c r="B5812" s="54"/>
    </row>
    <row r="5813" spans="2:2" x14ac:dyDescent="0.35">
      <c r="B5813" s="54"/>
    </row>
    <row r="5814" spans="2:2" x14ac:dyDescent="0.35">
      <c r="B5814" s="54"/>
    </row>
    <row r="5815" spans="2:2" x14ac:dyDescent="0.35">
      <c r="B5815" s="54"/>
    </row>
    <row r="5816" spans="2:2" x14ac:dyDescent="0.35">
      <c r="B5816" s="54"/>
    </row>
    <row r="5817" spans="2:2" x14ac:dyDescent="0.35">
      <c r="B5817" s="54"/>
    </row>
    <row r="5818" spans="2:2" x14ac:dyDescent="0.35">
      <c r="B5818" s="54"/>
    </row>
    <row r="5819" spans="2:2" x14ac:dyDescent="0.35">
      <c r="B5819" s="54"/>
    </row>
    <row r="5820" spans="2:2" x14ac:dyDescent="0.35">
      <c r="B5820" s="54"/>
    </row>
    <row r="5821" spans="2:2" x14ac:dyDescent="0.35">
      <c r="B5821" s="54"/>
    </row>
    <row r="5822" spans="2:2" x14ac:dyDescent="0.35">
      <c r="B5822" s="54"/>
    </row>
    <row r="5823" spans="2:2" x14ac:dyDescent="0.35">
      <c r="B5823" s="54"/>
    </row>
    <row r="5824" spans="2:2" x14ac:dyDescent="0.35">
      <c r="B5824" s="54"/>
    </row>
    <row r="5825" spans="2:2" x14ac:dyDescent="0.35">
      <c r="B5825" s="54"/>
    </row>
    <row r="5826" spans="2:2" x14ac:dyDescent="0.35">
      <c r="B5826" s="54"/>
    </row>
    <row r="5827" spans="2:2" x14ac:dyDescent="0.35">
      <c r="B5827" s="54"/>
    </row>
    <row r="5828" spans="2:2" x14ac:dyDescent="0.35">
      <c r="B5828" s="54"/>
    </row>
    <row r="5829" spans="2:2" x14ac:dyDescent="0.35">
      <c r="B5829" s="54"/>
    </row>
    <row r="5830" spans="2:2" x14ac:dyDescent="0.35">
      <c r="B5830" s="54"/>
    </row>
    <row r="5831" spans="2:2" x14ac:dyDescent="0.35">
      <c r="B5831" s="54"/>
    </row>
    <row r="5832" spans="2:2" x14ac:dyDescent="0.35">
      <c r="B5832" s="54"/>
    </row>
    <row r="5833" spans="2:2" x14ac:dyDescent="0.35">
      <c r="B5833" s="54"/>
    </row>
    <row r="5834" spans="2:2" x14ac:dyDescent="0.35">
      <c r="B5834" s="54"/>
    </row>
    <row r="5835" spans="2:2" x14ac:dyDescent="0.35">
      <c r="B5835" s="54"/>
    </row>
    <row r="5836" spans="2:2" x14ac:dyDescent="0.35">
      <c r="B5836" s="54"/>
    </row>
    <row r="5837" spans="2:2" x14ac:dyDescent="0.35">
      <c r="B5837" s="54"/>
    </row>
    <row r="5838" spans="2:2" x14ac:dyDescent="0.35">
      <c r="B5838" s="54"/>
    </row>
    <row r="5839" spans="2:2" x14ac:dyDescent="0.35">
      <c r="B5839" s="54"/>
    </row>
    <row r="5840" spans="2:2" x14ac:dyDescent="0.35">
      <c r="B5840" s="54"/>
    </row>
    <row r="5841" spans="2:2" x14ac:dyDescent="0.35">
      <c r="B5841" s="54"/>
    </row>
    <row r="5842" spans="2:2" x14ac:dyDescent="0.35">
      <c r="B5842" s="54"/>
    </row>
    <row r="5843" spans="2:2" x14ac:dyDescent="0.35">
      <c r="B5843" s="54"/>
    </row>
    <row r="5844" spans="2:2" x14ac:dyDescent="0.35">
      <c r="B5844" s="54"/>
    </row>
    <row r="5845" spans="2:2" x14ac:dyDescent="0.35">
      <c r="B5845" s="54"/>
    </row>
    <row r="5846" spans="2:2" x14ac:dyDescent="0.35">
      <c r="B5846" s="54"/>
    </row>
    <row r="5847" spans="2:2" x14ac:dyDescent="0.35">
      <c r="B5847" s="54"/>
    </row>
    <row r="5848" spans="2:2" x14ac:dyDescent="0.35">
      <c r="B5848" s="54"/>
    </row>
    <row r="5849" spans="2:2" x14ac:dyDescent="0.35">
      <c r="B5849" s="54"/>
    </row>
    <row r="5850" spans="2:2" x14ac:dyDescent="0.35">
      <c r="B5850" s="54"/>
    </row>
    <row r="5851" spans="2:2" x14ac:dyDescent="0.35">
      <c r="B5851" s="54"/>
    </row>
    <row r="5852" spans="2:2" x14ac:dyDescent="0.35">
      <c r="B5852" s="54"/>
    </row>
    <row r="5853" spans="2:2" x14ac:dyDescent="0.35">
      <c r="B5853" s="54"/>
    </row>
    <row r="5854" spans="2:2" x14ac:dyDescent="0.35">
      <c r="B5854" s="54"/>
    </row>
    <row r="5855" spans="2:2" x14ac:dyDescent="0.35">
      <c r="B5855" s="54"/>
    </row>
    <row r="5856" spans="2:2" x14ac:dyDescent="0.35">
      <c r="B5856" s="54"/>
    </row>
    <row r="5857" spans="2:2" x14ac:dyDescent="0.35">
      <c r="B5857" s="54"/>
    </row>
    <row r="5858" spans="2:2" x14ac:dyDescent="0.35">
      <c r="B5858" s="54"/>
    </row>
    <row r="5859" spans="2:2" x14ac:dyDescent="0.35">
      <c r="B5859" s="54"/>
    </row>
    <row r="5860" spans="2:2" x14ac:dyDescent="0.35">
      <c r="B5860" s="54"/>
    </row>
    <row r="5861" spans="2:2" x14ac:dyDescent="0.35">
      <c r="B5861" s="54"/>
    </row>
    <row r="5862" spans="2:2" x14ac:dyDescent="0.35">
      <c r="B5862" s="54"/>
    </row>
    <row r="5863" spans="2:2" x14ac:dyDescent="0.35">
      <c r="B5863" s="54"/>
    </row>
    <row r="5864" spans="2:2" x14ac:dyDescent="0.35">
      <c r="B5864" s="54"/>
    </row>
    <row r="5865" spans="2:2" x14ac:dyDescent="0.35">
      <c r="B5865" s="54"/>
    </row>
    <row r="5866" spans="2:2" x14ac:dyDescent="0.35">
      <c r="B5866" s="54"/>
    </row>
    <row r="5867" spans="2:2" x14ac:dyDescent="0.35">
      <c r="B5867" s="54"/>
    </row>
    <row r="5868" spans="2:2" x14ac:dyDescent="0.35">
      <c r="B5868" s="54"/>
    </row>
    <row r="5869" spans="2:2" x14ac:dyDescent="0.35">
      <c r="B5869" s="54"/>
    </row>
    <row r="5870" spans="2:2" x14ac:dyDescent="0.35">
      <c r="B5870" s="54"/>
    </row>
    <row r="5871" spans="2:2" x14ac:dyDescent="0.35">
      <c r="B5871" s="54"/>
    </row>
    <row r="5872" spans="2:2" x14ac:dyDescent="0.35">
      <c r="B5872" s="54"/>
    </row>
    <row r="5873" spans="2:2" x14ac:dyDescent="0.35">
      <c r="B5873" s="54"/>
    </row>
    <row r="5874" spans="2:2" x14ac:dyDescent="0.35">
      <c r="B5874" s="54"/>
    </row>
    <row r="5875" spans="2:2" x14ac:dyDescent="0.35">
      <c r="B5875" s="54"/>
    </row>
    <row r="5876" spans="2:2" x14ac:dyDescent="0.35">
      <c r="B5876" s="54"/>
    </row>
    <row r="5877" spans="2:2" x14ac:dyDescent="0.35">
      <c r="B5877" s="54"/>
    </row>
    <row r="5878" spans="2:2" x14ac:dyDescent="0.35">
      <c r="B5878" s="54"/>
    </row>
    <row r="5879" spans="2:2" x14ac:dyDescent="0.35">
      <c r="B5879" s="54"/>
    </row>
    <row r="5880" spans="2:2" x14ac:dyDescent="0.35">
      <c r="B5880" s="54"/>
    </row>
    <row r="5881" spans="2:2" x14ac:dyDescent="0.35">
      <c r="B5881" s="54"/>
    </row>
    <row r="5882" spans="2:2" x14ac:dyDescent="0.35">
      <c r="B5882" s="54"/>
    </row>
    <row r="5883" spans="2:2" x14ac:dyDescent="0.35">
      <c r="B5883" s="54"/>
    </row>
    <row r="5884" spans="2:2" x14ac:dyDescent="0.35">
      <c r="B5884" s="54"/>
    </row>
    <row r="5885" spans="2:2" x14ac:dyDescent="0.35">
      <c r="B5885" s="54"/>
    </row>
    <row r="5886" spans="2:2" x14ac:dyDescent="0.35">
      <c r="B5886" s="54"/>
    </row>
    <row r="5887" spans="2:2" x14ac:dyDescent="0.35">
      <c r="B5887" s="54"/>
    </row>
    <row r="5888" spans="2:2" x14ac:dyDescent="0.35">
      <c r="B5888" s="54"/>
    </row>
    <row r="5889" spans="2:2" x14ac:dyDescent="0.35">
      <c r="B5889" s="54"/>
    </row>
    <row r="5890" spans="2:2" x14ac:dyDescent="0.35">
      <c r="B5890" s="54"/>
    </row>
    <row r="5891" spans="2:2" x14ac:dyDescent="0.35">
      <c r="B5891" s="54"/>
    </row>
    <row r="5892" spans="2:2" x14ac:dyDescent="0.35">
      <c r="B5892" s="54"/>
    </row>
    <row r="5893" spans="2:2" x14ac:dyDescent="0.35">
      <c r="B5893" s="54"/>
    </row>
    <row r="5894" spans="2:2" x14ac:dyDescent="0.35">
      <c r="B5894" s="54"/>
    </row>
    <row r="5895" spans="2:2" x14ac:dyDescent="0.35">
      <c r="B5895" s="54"/>
    </row>
    <row r="5896" spans="2:2" x14ac:dyDescent="0.35">
      <c r="B5896" s="54"/>
    </row>
    <row r="5897" spans="2:2" x14ac:dyDescent="0.35">
      <c r="B5897" s="54"/>
    </row>
    <row r="5898" spans="2:2" x14ac:dyDescent="0.35">
      <c r="B5898" s="54"/>
    </row>
    <row r="5899" spans="2:2" x14ac:dyDescent="0.35">
      <c r="B5899" s="54"/>
    </row>
    <row r="5900" spans="2:2" x14ac:dyDescent="0.35">
      <c r="B5900" s="54"/>
    </row>
    <row r="5901" spans="2:2" x14ac:dyDescent="0.35">
      <c r="B5901" s="54"/>
    </row>
    <row r="5902" spans="2:2" x14ac:dyDescent="0.35">
      <c r="B5902" s="54"/>
    </row>
    <row r="5903" spans="2:2" x14ac:dyDescent="0.35">
      <c r="B5903" s="54"/>
    </row>
    <row r="5904" spans="2:2" x14ac:dyDescent="0.35">
      <c r="B5904" s="54"/>
    </row>
    <row r="5905" spans="2:2" x14ac:dyDescent="0.35">
      <c r="B5905" s="54"/>
    </row>
    <row r="5906" spans="2:2" x14ac:dyDescent="0.35">
      <c r="B5906" s="54"/>
    </row>
    <row r="5907" spans="2:2" x14ac:dyDescent="0.35">
      <c r="B5907" s="54"/>
    </row>
    <row r="5908" spans="2:2" x14ac:dyDescent="0.35">
      <c r="B5908" s="54"/>
    </row>
    <row r="5909" spans="2:2" x14ac:dyDescent="0.35">
      <c r="B5909" s="54"/>
    </row>
    <row r="5910" spans="2:2" x14ac:dyDescent="0.35">
      <c r="B5910" s="54"/>
    </row>
    <row r="5911" spans="2:2" x14ac:dyDescent="0.35">
      <c r="B5911" s="54"/>
    </row>
    <row r="5912" spans="2:2" x14ac:dyDescent="0.35">
      <c r="B5912" s="54"/>
    </row>
    <row r="5913" spans="2:2" x14ac:dyDescent="0.35">
      <c r="B5913" s="54"/>
    </row>
    <row r="5914" spans="2:2" x14ac:dyDescent="0.35">
      <c r="B5914" s="54"/>
    </row>
    <row r="5915" spans="2:2" x14ac:dyDescent="0.35">
      <c r="B5915" s="54"/>
    </row>
    <row r="5916" spans="2:2" x14ac:dyDescent="0.35">
      <c r="B5916" s="54"/>
    </row>
    <row r="5917" spans="2:2" x14ac:dyDescent="0.35">
      <c r="B5917" s="54"/>
    </row>
    <row r="5918" spans="2:2" x14ac:dyDescent="0.35">
      <c r="B5918" s="54"/>
    </row>
    <row r="5919" spans="2:2" x14ac:dyDescent="0.35">
      <c r="B5919" s="54"/>
    </row>
    <row r="5920" spans="2:2" x14ac:dyDescent="0.35">
      <c r="B5920" s="54"/>
    </row>
    <row r="5921" spans="2:2" x14ac:dyDescent="0.35">
      <c r="B5921" s="54"/>
    </row>
    <row r="5922" spans="2:2" x14ac:dyDescent="0.35">
      <c r="B5922" s="54"/>
    </row>
    <row r="5923" spans="2:2" x14ac:dyDescent="0.35">
      <c r="B5923" s="54"/>
    </row>
    <row r="5924" spans="2:2" x14ac:dyDescent="0.35">
      <c r="B5924" s="54"/>
    </row>
    <row r="5925" spans="2:2" x14ac:dyDescent="0.35">
      <c r="B5925" s="54"/>
    </row>
    <row r="5926" spans="2:2" x14ac:dyDescent="0.35">
      <c r="B5926" s="54"/>
    </row>
    <row r="5927" spans="2:2" x14ac:dyDescent="0.35">
      <c r="B5927" s="54"/>
    </row>
    <row r="5928" spans="2:2" x14ac:dyDescent="0.35">
      <c r="B5928" s="54"/>
    </row>
    <row r="5929" spans="2:2" x14ac:dyDescent="0.35">
      <c r="B5929" s="54"/>
    </row>
    <row r="5930" spans="2:2" x14ac:dyDescent="0.35">
      <c r="B5930" s="54"/>
    </row>
    <row r="5931" spans="2:2" x14ac:dyDescent="0.35">
      <c r="B5931" s="54"/>
    </row>
    <row r="5932" spans="2:2" x14ac:dyDescent="0.35">
      <c r="B5932" s="54"/>
    </row>
    <row r="5933" spans="2:2" x14ac:dyDescent="0.35">
      <c r="B5933" s="54"/>
    </row>
    <row r="5934" spans="2:2" x14ac:dyDescent="0.35">
      <c r="B5934" s="54"/>
    </row>
    <row r="5935" spans="2:2" x14ac:dyDescent="0.35">
      <c r="B5935" s="54"/>
    </row>
    <row r="5936" spans="2:2" x14ac:dyDescent="0.35">
      <c r="B5936" s="54"/>
    </row>
    <row r="5937" spans="2:2" x14ac:dyDescent="0.35">
      <c r="B5937" s="54"/>
    </row>
    <row r="5938" spans="2:2" x14ac:dyDescent="0.35">
      <c r="B5938" s="54"/>
    </row>
    <row r="5939" spans="2:2" x14ac:dyDescent="0.35">
      <c r="B5939" s="54"/>
    </row>
    <row r="5940" spans="2:2" x14ac:dyDescent="0.35">
      <c r="B5940" s="54"/>
    </row>
    <row r="5941" spans="2:2" x14ac:dyDescent="0.35">
      <c r="B5941" s="54"/>
    </row>
    <row r="5942" spans="2:2" x14ac:dyDescent="0.35">
      <c r="B5942" s="54"/>
    </row>
    <row r="5943" spans="2:2" x14ac:dyDescent="0.35">
      <c r="B5943" s="54"/>
    </row>
    <row r="5944" spans="2:2" x14ac:dyDescent="0.35">
      <c r="B5944" s="54"/>
    </row>
    <row r="5945" spans="2:2" x14ac:dyDescent="0.35">
      <c r="B5945" s="54"/>
    </row>
    <row r="5946" spans="2:2" x14ac:dyDescent="0.35">
      <c r="B5946" s="54"/>
    </row>
    <row r="5947" spans="2:2" x14ac:dyDescent="0.35">
      <c r="B5947" s="54"/>
    </row>
    <row r="5948" spans="2:2" x14ac:dyDescent="0.35">
      <c r="B5948" s="54"/>
    </row>
    <row r="5949" spans="2:2" x14ac:dyDescent="0.35">
      <c r="B5949" s="54"/>
    </row>
    <row r="5950" spans="2:2" x14ac:dyDescent="0.35">
      <c r="B5950" s="54"/>
    </row>
    <row r="5951" spans="2:2" x14ac:dyDescent="0.35">
      <c r="B5951" s="54"/>
    </row>
    <row r="5952" spans="2:2" x14ac:dyDescent="0.35">
      <c r="B5952" s="54"/>
    </row>
    <row r="5953" spans="2:2" x14ac:dyDescent="0.35">
      <c r="B5953" s="54"/>
    </row>
    <row r="5954" spans="2:2" x14ac:dyDescent="0.35">
      <c r="B5954" s="54"/>
    </row>
    <row r="5955" spans="2:2" x14ac:dyDescent="0.35">
      <c r="B5955" s="54"/>
    </row>
    <row r="5956" spans="2:2" x14ac:dyDescent="0.35">
      <c r="B5956" s="54"/>
    </row>
    <row r="5957" spans="2:2" x14ac:dyDescent="0.35">
      <c r="B5957" s="54"/>
    </row>
    <row r="5958" spans="2:2" x14ac:dyDescent="0.35">
      <c r="B5958" s="54"/>
    </row>
    <row r="5959" spans="2:2" x14ac:dyDescent="0.35">
      <c r="B5959" s="54"/>
    </row>
    <row r="5960" spans="2:2" x14ac:dyDescent="0.35">
      <c r="B5960" s="54"/>
    </row>
    <row r="5961" spans="2:2" x14ac:dyDescent="0.35">
      <c r="B5961" s="54"/>
    </row>
    <row r="5962" spans="2:2" x14ac:dyDescent="0.35">
      <c r="B5962" s="54"/>
    </row>
    <row r="5963" spans="2:2" x14ac:dyDescent="0.35">
      <c r="B5963" s="54"/>
    </row>
    <row r="5964" spans="2:2" x14ac:dyDescent="0.35">
      <c r="B5964" s="54"/>
    </row>
    <row r="5965" spans="2:2" x14ac:dyDescent="0.35">
      <c r="B5965" s="54"/>
    </row>
    <row r="5966" spans="2:2" x14ac:dyDescent="0.35">
      <c r="B5966" s="54"/>
    </row>
    <row r="5967" spans="2:2" x14ac:dyDescent="0.35">
      <c r="B5967" s="54"/>
    </row>
    <row r="5968" spans="2:2" x14ac:dyDescent="0.35">
      <c r="B5968" s="54"/>
    </row>
    <row r="5969" spans="2:2" x14ac:dyDescent="0.35">
      <c r="B5969" s="54"/>
    </row>
    <row r="5970" spans="2:2" x14ac:dyDescent="0.35">
      <c r="B5970" s="54"/>
    </row>
    <row r="5971" spans="2:2" x14ac:dyDescent="0.35">
      <c r="B5971" s="54"/>
    </row>
    <row r="5972" spans="2:2" x14ac:dyDescent="0.35">
      <c r="B5972" s="54"/>
    </row>
    <row r="5973" spans="2:2" x14ac:dyDescent="0.35">
      <c r="B5973" s="54"/>
    </row>
    <row r="5974" spans="2:2" x14ac:dyDescent="0.35">
      <c r="B5974" s="54"/>
    </row>
    <row r="5975" spans="2:2" x14ac:dyDescent="0.35">
      <c r="B5975" s="54"/>
    </row>
    <row r="5976" spans="2:2" x14ac:dyDescent="0.35">
      <c r="B5976" s="54"/>
    </row>
    <row r="5977" spans="2:2" x14ac:dyDescent="0.35">
      <c r="B5977" s="54"/>
    </row>
    <row r="5978" spans="2:2" x14ac:dyDescent="0.35">
      <c r="B5978" s="54"/>
    </row>
    <row r="5979" spans="2:2" x14ac:dyDescent="0.35">
      <c r="B5979" s="54"/>
    </row>
    <row r="5980" spans="2:2" x14ac:dyDescent="0.35">
      <c r="B5980" s="54"/>
    </row>
    <row r="5981" spans="2:2" x14ac:dyDescent="0.35">
      <c r="B5981" s="54"/>
    </row>
    <row r="5982" spans="2:2" x14ac:dyDescent="0.35">
      <c r="B5982" s="54"/>
    </row>
    <row r="5983" spans="2:2" x14ac:dyDescent="0.35">
      <c r="B5983" s="54"/>
    </row>
    <row r="5984" spans="2:2" x14ac:dyDescent="0.35">
      <c r="B5984" s="54"/>
    </row>
    <row r="5985" spans="2:2" x14ac:dyDescent="0.35">
      <c r="B5985" s="54"/>
    </row>
    <row r="5986" spans="2:2" x14ac:dyDescent="0.35">
      <c r="B5986" s="54"/>
    </row>
    <row r="5987" spans="2:2" x14ac:dyDescent="0.35">
      <c r="B5987" s="54"/>
    </row>
    <row r="5988" spans="2:2" x14ac:dyDescent="0.35">
      <c r="B5988" s="54"/>
    </row>
    <row r="5989" spans="2:2" x14ac:dyDescent="0.35">
      <c r="B5989" s="54"/>
    </row>
    <row r="5990" spans="2:2" x14ac:dyDescent="0.35">
      <c r="B5990" s="54"/>
    </row>
    <row r="5991" spans="2:2" x14ac:dyDescent="0.35">
      <c r="B5991" s="54"/>
    </row>
    <row r="5992" spans="2:2" x14ac:dyDescent="0.35">
      <c r="B5992" s="54"/>
    </row>
    <row r="5993" spans="2:2" x14ac:dyDescent="0.35">
      <c r="B5993" s="54"/>
    </row>
    <row r="5994" spans="2:2" x14ac:dyDescent="0.35">
      <c r="B5994" s="54"/>
    </row>
    <row r="5995" spans="2:2" x14ac:dyDescent="0.35">
      <c r="B5995" s="54"/>
    </row>
    <row r="5996" spans="2:2" x14ac:dyDescent="0.35">
      <c r="B5996" s="54"/>
    </row>
    <row r="5997" spans="2:2" x14ac:dyDescent="0.35">
      <c r="B5997" s="54"/>
    </row>
    <row r="5998" spans="2:2" x14ac:dyDescent="0.35">
      <c r="B5998" s="54"/>
    </row>
    <row r="5999" spans="2:2" x14ac:dyDescent="0.35">
      <c r="B5999" s="54"/>
    </row>
    <row r="6000" spans="2:2" x14ac:dyDescent="0.35">
      <c r="B6000" s="54"/>
    </row>
    <row r="6001" spans="2:2" x14ac:dyDescent="0.35">
      <c r="B6001" s="54"/>
    </row>
    <row r="6002" spans="2:2" x14ac:dyDescent="0.35">
      <c r="B6002" s="54"/>
    </row>
    <row r="6003" spans="2:2" x14ac:dyDescent="0.35">
      <c r="B6003" s="54"/>
    </row>
    <row r="6004" spans="2:2" x14ac:dyDescent="0.35">
      <c r="B6004" s="54"/>
    </row>
    <row r="6005" spans="2:2" x14ac:dyDescent="0.35">
      <c r="B6005" s="54"/>
    </row>
    <row r="6006" spans="2:2" x14ac:dyDescent="0.35">
      <c r="B6006" s="54"/>
    </row>
    <row r="6007" spans="2:2" x14ac:dyDescent="0.35">
      <c r="B6007" s="54"/>
    </row>
    <row r="6008" spans="2:2" x14ac:dyDescent="0.35">
      <c r="B6008" s="54"/>
    </row>
    <row r="6009" spans="2:2" x14ac:dyDescent="0.35">
      <c r="B6009" s="54"/>
    </row>
    <row r="6010" spans="2:2" x14ac:dyDescent="0.35">
      <c r="B6010" s="54"/>
    </row>
    <row r="6011" spans="2:2" x14ac:dyDescent="0.35">
      <c r="B6011" s="54"/>
    </row>
    <row r="6012" spans="2:2" x14ac:dyDescent="0.35">
      <c r="B6012" s="54"/>
    </row>
    <row r="6013" spans="2:2" x14ac:dyDescent="0.35">
      <c r="B6013" s="54"/>
    </row>
    <row r="6014" spans="2:2" x14ac:dyDescent="0.35">
      <c r="B6014" s="54"/>
    </row>
    <row r="6015" spans="2:2" x14ac:dyDescent="0.35">
      <c r="B6015" s="54"/>
    </row>
    <row r="6016" spans="2:2" x14ac:dyDescent="0.35">
      <c r="B6016" s="54"/>
    </row>
    <row r="6017" spans="2:2" x14ac:dyDescent="0.35">
      <c r="B6017" s="54"/>
    </row>
    <row r="6018" spans="2:2" x14ac:dyDescent="0.35">
      <c r="B6018" s="54"/>
    </row>
    <row r="6019" spans="2:2" x14ac:dyDescent="0.35">
      <c r="B6019" s="54"/>
    </row>
    <row r="6020" spans="2:2" x14ac:dyDescent="0.35">
      <c r="B6020" s="54"/>
    </row>
    <row r="6021" spans="2:2" x14ac:dyDescent="0.35">
      <c r="B6021" s="54"/>
    </row>
    <row r="6022" spans="2:2" x14ac:dyDescent="0.35">
      <c r="B6022" s="54"/>
    </row>
    <row r="6023" spans="2:2" x14ac:dyDescent="0.35">
      <c r="B6023" s="54"/>
    </row>
    <row r="6024" spans="2:2" x14ac:dyDescent="0.35">
      <c r="B6024" s="54"/>
    </row>
    <row r="6025" spans="2:2" x14ac:dyDescent="0.35">
      <c r="B6025" s="54"/>
    </row>
    <row r="6026" spans="2:2" x14ac:dyDescent="0.35">
      <c r="B6026" s="54"/>
    </row>
    <row r="6027" spans="2:2" x14ac:dyDescent="0.35">
      <c r="B6027" s="54"/>
    </row>
    <row r="6028" spans="2:2" x14ac:dyDescent="0.35">
      <c r="B6028" s="54"/>
    </row>
    <row r="6029" spans="2:2" x14ac:dyDescent="0.35">
      <c r="B6029" s="54"/>
    </row>
    <row r="6030" spans="2:2" x14ac:dyDescent="0.35">
      <c r="B6030" s="54"/>
    </row>
    <row r="6031" spans="2:2" x14ac:dyDescent="0.35">
      <c r="B6031" s="54"/>
    </row>
    <row r="6032" spans="2:2" x14ac:dyDescent="0.35">
      <c r="B6032" s="54"/>
    </row>
    <row r="6033" spans="2:2" x14ac:dyDescent="0.35">
      <c r="B6033" s="54"/>
    </row>
    <row r="6034" spans="2:2" x14ac:dyDescent="0.35">
      <c r="B6034" s="54"/>
    </row>
    <row r="6035" spans="2:2" x14ac:dyDescent="0.35">
      <c r="B6035" s="54"/>
    </row>
    <row r="6036" spans="2:2" x14ac:dyDescent="0.35">
      <c r="B6036" s="54"/>
    </row>
    <row r="6037" spans="2:2" x14ac:dyDescent="0.35">
      <c r="B6037" s="54"/>
    </row>
    <row r="6038" spans="2:2" x14ac:dyDescent="0.35">
      <c r="B6038" s="54"/>
    </row>
    <row r="6039" spans="2:2" x14ac:dyDescent="0.35">
      <c r="B6039" s="54"/>
    </row>
    <row r="6040" spans="2:2" x14ac:dyDescent="0.35">
      <c r="B6040" s="54"/>
    </row>
    <row r="6041" spans="2:2" x14ac:dyDescent="0.35">
      <c r="B6041" s="54"/>
    </row>
    <row r="6042" spans="2:2" x14ac:dyDescent="0.35">
      <c r="B6042" s="54"/>
    </row>
    <row r="6043" spans="2:2" x14ac:dyDescent="0.35">
      <c r="B6043" s="54"/>
    </row>
    <row r="6044" spans="2:2" x14ac:dyDescent="0.35">
      <c r="B6044" s="54"/>
    </row>
    <row r="6045" spans="2:2" x14ac:dyDescent="0.35">
      <c r="B6045" s="54"/>
    </row>
    <row r="6046" spans="2:2" x14ac:dyDescent="0.35">
      <c r="B6046" s="54"/>
    </row>
    <row r="6047" spans="2:2" x14ac:dyDescent="0.35">
      <c r="B6047" s="54"/>
    </row>
    <row r="6048" spans="2:2" x14ac:dyDescent="0.35">
      <c r="B6048" s="54"/>
    </row>
    <row r="6049" spans="2:2" x14ac:dyDescent="0.35">
      <c r="B6049" s="54"/>
    </row>
    <row r="6050" spans="2:2" x14ac:dyDescent="0.35">
      <c r="B6050" s="54"/>
    </row>
    <row r="6051" spans="2:2" x14ac:dyDescent="0.35">
      <c r="B6051" s="54"/>
    </row>
    <row r="6052" spans="2:2" x14ac:dyDescent="0.35">
      <c r="B6052" s="54"/>
    </row>
    <row r="6053" spans="2:2" x14ac:dyDescent="0.35">
      <c r="B6053" s="54"/>
    </row>
    <row r="6054" spans="2:2" x14ac:dyDescent="0.35">
      <c r="B6054" s="54"/>
    </row>
    <row r="6055" spans="2:2" x14ac:dyDescent="0.35">
      <c r="B6055" s="54"/>
    </row>
    <row r="6056" spans="2:2" x14ac:dyDescent="0.35">
      <c r="B6056" s="54"/>
    </row>
    <row r="6057" spans="2:2" x14ac:dyDescent="0.35">
      <c r="B6057" s="54"/>
    </row>
    <row r="6058" spans="2:2" x14ac:dyDescent="0.35">
      <c r="B6058" s="54"/>
    </row>
    <row r="6059" spans="2:2" x14ac:dyDescent="0.35">
      <c r="B6059" s="54"/>
    </row>
    <row r="6060" spans="2:2" x14ac:dyDescent="0.35">
      <c r="B6060" s="54"/>
    </row>
    <row r="6061" spans="2:2" x14ac:dyDescent="0.35">
      <c r="B6061" s="54"/>
    </row>
    <row r="6062" spans="2:2" x14ac:dyDescent="0.35">
      <c r="B6062" s="54"/>
    </row>
    <row r="6063" spans="2:2" x14ac:dyDescent="0.35">
      <c r="B6063" s="54"/>
    </row>
    <row r="6064" spans="2:2" x14ac:dyDescent="0.35">
      <c r="B6064" s="54"/>
    </row>
    <row r="6065" spans="2:2" x14ac:dyDescent="0.35">
      <c r="B6065" s="54"/>
    </row>
    <row r="6066" spans="2:2" x14ac:dyDescent="0.35">
      <c r="B6066" s="54"/>
    </row>
    <row r="6067" spans="2:2" x14ac:dyDescent="0.35">
      <c r="B6067" s="54"/>
    </row>
    <row r="6068" spans="2:2" x14ac:dyDescent="0.35">
      <c r="B6068" s="54"/>
    </row>
    <row r="6069" spans="2:2" x14ac:dyDescent="0.35">
      <c r="B6069" s="54"/>
    </row>
    <row r="6070" spans="2:2" x14ac:dyDescent="0.35">
      <c r="B6070" s="54"/>
    </row>
    <row r="6071" spans="2:2" x14ac:dyDescent="0.35">
      <c r="B6071" s="54"/>
    </row>
    <row r="6072" spans="2:2" x14ac:dyDescent="0.35">
      <c r="B6072" s="54"/>
    </row>
    <row r="6073" spans="2:2" x14ac:dyDescent="0.35">
      <c r="B6073" s="54"/>
    </row>
    <row r="6074" spans="2:2" x14ac:dyDescent="0.35">
      <c r="B6074" s="54"/>
    </row>
    <row r="6075" spans="2:2" x14ac:dyDescent="0.35">
      <c r="B6075" s="54"/>
    </row>
    <row r="6076" spans="2:2" x14ac:dyDescent="0.35">
      <c r="B6076" s="54"/>
    </row>
    <row r="6077" spans="2:2" x14ac:dyDescent="0.35">
      <c r="B6077" s="54"/>
    </row>
    <row r="6078" spans="2:2" x14ac:dyDescent="0.35">
      <c r="B6078" s="54"/>
    </row>
    <row r="6079" spans="2:2" x14ac:dyDescent="0.35">
      <c r="B6079" s="54"/>
    </row>
    <row r="6080" spans="2:2" x14ac:dyDescent="0.35">
      <c r="B6080" s="54"/>
    </row>
    <row r="6081" spans="2:2" x14ac:dyDescent="0.35">
      <c r="B6081" s="54"/>
    </row>
    <row r="6082" spans="2:2" x14ac:dyDescent="0.35">
      <c r="B6082" s="54"/>
    </row>
    <row r="6083" spans="2:2" x14ac:dyDescent="0.35">
      <c r="B6083" s="54"/>
    </row>
    <row r="6084" spans="2:2" x14ac:dyDescent="0.35">
      <c r="B6084" s="54"/>
    </row>
    <row r="6085" spans="2:2" x14ac:dyDescent="0.35">
      <c r="B6085" s="54"/>
    </row>
    <row r="6086" spans="2:2" x14ac:dyDescent="0.35">
      <c r="B6086" s="54"/>
    </row>
    <row r="6087" spans="2:2" x14ac:dyDescent="0.35">
      <c r="B6087" s="54"/>
    </row>
    <row r="6088" spans="2:2" x14ac:dyDescent="0.35">
      <c r="B6088" s="54"/>
    </row>
    <row r="6089" spans="2:2" x14ac:dyDescent="0.35">
      <c r="B6089" s="54"/>
    </row>
    <row r="6090" spans="2:2" x14ac:dyDescent="0.35">
      <c r="B6090" s="54"/>
    </row>
    <row r="6091" spans="2:2" x14ac:dyDescent="0.35">
      <c r="B6091" s="54"/>
    </row>
    <row r="6092" spans="2:2" x14ac:dyDescent="0.35">
      <c r="B6092" s="54"/>
    </row>
    <row r="6093" spans="2:2" x14ac:dyDescent="0.35">
      <c r="B6093" s="54"/>
    </row>
    <row r="6094" spans="2:2" x14ac:dyDescent="0.35">
      <c r="B6094" s="54"/>
    </row>
    <row r="6095" spans="2:2" x14ac:dyDescent="0.35">
      <c r="B6095" s="54"/>
    </row>
    <row r="6096" spans="2:2" x14ac:dyDescent="0.35">
      <c r="B6096" s="54"/>
    </row>
    <row r="6097" spans="2:2" x14ac:dyDescent="0.35">
      <c r="B6097" s="54"/>
    </row>
    <row r="6098" spans="2:2" x14ac:dyDescent="0.35">
      <c r="B6098" s="54"/>
    </row>
    <row r="6099" spans="2:2" x14ac:dyDescent="0.35">
      <c r="B6099" s="54"/>
    </row>
    <row r="6100" spans="2:2" x14ac:dyDescent="0.35">
      <c r="B6100" s="54"/>
    </row>
    <row r="6101" spans="2:2" x14ac:dyDescent="0.35">
      <c r="B6101" s="54"/>
    </row>
    <row r="6102" spans="2:2" x14ac:dyDescent="0.35">
      <c r="B6102" s="54"/>
    </row>
    <row r="6103" spans="2:2" x14ac:dyDescent="0.35">
      <c r="B6103" s="54"/>
    </row>
    <row r="6104" spans="2:2" x14ac:dyDescent="0.35">
      <c r="B6104" s="54"/>
    </row>
    <row r="6105" spans="2:2" x14ac:dyDescent="0.35">
      <c r="B6105" s="54"/>
    </row>
    <row r="6106" spans="2:2" x14ac:dyDescent="0.35">
      <c r="B6106" s="54"/>
    </row>
    <row r="6107" spans="2:2" x14ac:dyDescent="0.35">
      <c r="B6107" s="54"/>
    </row>
    <row r="6108" spans="2:2" x14ac:dyDescent="0.35">
      <c r="B6108" s="54"/>
    </row>
    <row r="6109" spans="2:2" x14ac:dyDescent="0.35">
      <c r="B6109" s="54"/>
    </row>
    <row r="6110" spans="2:2" x14ac:dyDescent="0.35">
      <c r="B6110" s="54"/>
    </row>
    <row r="6111" spans="2:2" x14ac:dyDescent="0.35">
      <c r="B6111" s="54"/>
    </row>
    <row r="6112" spans="2:2" x14ac:dyDescent="0.35">
      <c r="B6112" s="54"/>
    </row>
    <row r="6113" spans="2:2" x14ac:dyDescent="0.35">
      <c r="B6113" s="54"/>
    </row>
    <row r="6114" spans="2:2" x14ac:dyDescent="0.35">
      <c r="B6114" s="54"/>
    </row>
    <row r="6115" spans="2:2" x14ac:dyDescent="0.35">
      <c r="B6115" s="54"/>
    </row>
    <row r="6116" spans="2:2" x14ac:dyDescent="0.35">
      <c r="B6116" s="54"/>
    </row>
    <row r="6117" spans="2:2" x14ac:dyDescent="0.35">
      <c r="B6117" s="54"/>
    </row>
    <row r="6118" spans="2:2" x14ac:dyDescent="0.35">
      <c r="B6118" s="54"/>
    </row>
    <row r="6119" spans="2:2" x14ac:dyDescent="0.35">
      <c r="B6119" s="54"/>
    </row>
    <row r="6120" spans="2:2" x14ac:dyDescent="0.35">
      <c r="B6120" s="54"/>
    </row>
    <row r="6121" spans="2:2" x14ac:dyDescent="0.35">
      <c r="B6121" s="54"/>
    </row>
    <row r="6122" spans="2:2" x14ac:dyDescent="0.35">
      <c r="B6122" s="54"/>
    </row>
    <row r="6123" spans="2:2" x14ac:dyDescent="0.35">
      <c r="B6123" s="54"/>
    </row>
    <row r="6124" spans="2:2" x14ac:dyDescent="0.35">
      <c r="B6124" s="54"/>
    </row>
    <row r="6125" spans="2:2" x14ac:dyDescent="0.35">
      <c r="B6125" s="54"/>
    </row>
    <row r="6126" spans="2:2" x14ac:dyDescent="0.35">
      <c r="B6126" s="54"/>
    </row>
    <row r="6127" spans="2:2" x14ac:dyDescent="0.35">
      <c r="B6127" s="54"/>
    </row>
    <row r="6128" spans="2:2" x14ac:dyDescent="0.35">
      <c r="B6128" s="54"/>
    </row>
    <row r="6129" spans="2:2" x14ac:dyDescent="0.35">
      <c r="B6129" s="54"/>
    </row>
    <row r="6130" spans="2:2" x14ac:dyDescent="0.35">
      <c r="B6130" s="54"/>
    </row>
    <row r="6131" spans="2:2" x14ac:dyDescent="0.35">
      <c r="B6131" s="54"/>
    </row>
    <row r="6132" spans="2:2" x14ac:dyDescent="0.35">
      <c r="B6132" s="54"/>
    </row>
    <row r="6133" spans="2:2" x14ac:dyDescent="0.35">
      <c r="B6133" s="54"/>
    </row>
    <row r="6134" spans="2:2" x14ac:dyDescent="0.35">
      <c r="B6134" s="54"/>
    </row>
    <row r="6135" spans="2:2" x14ac:dyDescent="0.35">
      <c r="B6135" s="54"/>
    </row>
    <row r="6136" spans="2:2" x14ac:dyDescent="0.35">
      <c r="B6136" s="54"/>
    </row>
    <row r="6137" spans="2:2" x14ac:dyDescent="0.35">
      <c r="B6137" s="54"/>
    </row>
    <row r="6138" spans="2:2" x14ac:dyDescent="0.35">
      <c r="B6138" s="54"/>
    </row>
    <row r="6139" spans="2:2" x14ac:dyDescent="0.35">
      <c r="B6139" s="54"/>
    </row>
    <row r="6140" spans="2:2" x14ac:dyDescent="0.35">
      <c r="B6140" s="54"/>
    </row>
    <row r="6141" spans="2:2" x14ac:dyDescent="0.35">
      <c r="B6141" s="54"/>
    </row>
    <row r="6142" spans="2:2" x14ac:dyDescent="0.35">
      <c r="B6142" s="54"/>
    </row>
    <row r="6143" spans="2:2" x14ac:dyDescent="0.35">
      <c r="B6143" s="54"/>
    </row>
    <row r="6144" spans="2:2" x14ac:dyDescent="0.35">
      <c r="B6144" s="54"/>
    </row>
    <row r="6145" spans="2:2" x14ac:dyDescent="0.35">
      <c r="B6145" s="54"/>
    </row>
    <row r="6146" spans="2:2" x14ac:dyDescent="0.35">
      <c r="B6146" s="54"/>
    </row>
    <row r="6147" spans="2:2" x14ac:dyDescent="0.35">
      <c r="B6147" s="54"/>
    </row>
    <row r="6148" spans="2:2" x14ac:dyDescent="0.35">
      <c r="B6148" s="54"/>
    </row>
    <row r="6149" spans="2:2" x14ac:dyDescent="0.35">
      <c r="B6149" s="54"/>
    </row>
    <row r="6150" spans="2:2" x14ac:dyDescent="0.35">
      <c r="B6150" s="54"/>
    </row>
    <row r="6151" spans="2:2" x14ac:dyDescent="0.35">
      <c r="B6151" s="54"/>
    </row>
    <row r="6152" spans="2:2" x14ac:dyDescent="0.35">
      <c r="B6152" s="54"/>
    </row>
    <row r="6153" spans="2:2" x14ac:dyDescent="0.35">
      <c r="B6153" s="54"/>
    </row>
    <row r="6154" spans="2:2" x14ac:dyDescent="0.35">
      <c r="B6154" s="54"/>
    </row>
    <row r="6155" spans="2:2" x14ac:dyDescent="0.35">
      <c r="B6155" s="54"/>
    </row>
    <row r="6156" spans="2:2" x14ac:dyDescent="0.35">
      <c r="B6156" s="54"/>
    </row>
    <row r="6157" spans="2:2" x14ac:dyDescent="0.35">
      <c r="B6157" s="54"/>
    </row>
    <row r="6158" spans="2:2" x14ac:dyDescent="0.35">
      <c r="B6158" s="54"/>
    </row>
    <row r="6159" spans="2:2" x14ac:dyDescent="0.35">
      <c r="B6159" s="54"/>
    </row>
    <row r="6160" spans="2:2" x14ac:dyDescent="0.35">
      <c r="B6160" s="54"/>
    </row>
    <row r="6161" spans="2:2" x14ac:dyDescent="0.35">
      <c r="B6161" s="54"/>
    </row>
    <row r="6162" spans="2:2" x14ac:dyDescent="0.35">
      <c r="B6162" s="54"/>
    </row>
    <row r="6163" spans="2:2" x14ac:dyDescent="0.35">
      <c r="B6163" s="54"/>
    </row>
    <row r="6164" spans="2:2" x14ac:dyDescent="0.35">
      <c r="B6164" s="54"/>
    </row>
    <row r="6165" spans="2:2" x14ac:dyDescent="0.35">
      <c r="B6165" s="54"/>
    </row>
    <row r="6166" spans="2:2" x14ac:dyDescent="0.35">
      <c r="B6166" s="54"/>
    </row>
    <row r="6167" spans="2:2" x14ac:dyDescent="0.35">
      <c r="B6167" s="54"/>
    </row>
    <row r="6168" spans="2:2" x14ac:dyDescent="0.35">
      <c r="B6168" s="54"/>
    </row>
    <row r="6169" spans="2:2" x14ac:dyDescent="0.35">
      <c r="B6169" s="54"/>
    </row>
    <row r="6170" spans="2:2" x14ac:dyDescent="0.35">
      <c r="B6170" s="54"/>
    </row>
    <row r="6171" spans="2:2" x14ac:dyDescent="0.35">
      <c r="B6171" s="54"/>
    </row>
    <row r="6172" spans="2:2" x14ac:dyDescent="0.35">
      <c r="B6172" s="54"/>
    </row>
    <row r="6173" spans="2:2" x14ac:dyDescent="0.35">
      <c r="B6173" s="54"/>
    </row>
    <row r="6174" spans="2:2" x14ac:dyDescent="0.35">
      <c r="B6174" s="54"/>
    </row>
    <row r="6175" spans="2:2" x14ac:dyDescent="0.35">
      <c r="B6175" s="54"/>
    </row>
    <row r="6176" spans="2:2" x14ac:dyDescent="0.35">
      <c r="B6176" s="54"/>
    </row>
    <row r="6177" spans="2:2" x14ac:dyDescent="0.35">
      <c r="B6177" s="54"/>
    </row>
    <row r="6178" spans="2:2" x14ac:dyDescent="0.35">
      <c r="B6178" s="54"/>
    </row>
    <row r="6179" spans="2:2" x14ac:dyDescent="0.35">
      <c r="B6179" s="54"/>
    </row>
    <row r="6180" spans="2:2" x14ac:dyDescent="0.35">
      <c r="B6180" s="54"/>
    </row>
    <row r="6181" spans="2:2" x14ac:dyDescent="0.35">
      <c r="B6181" s="54"/>
    </row>
    <row r="6182" spans="2:2" x14ac:dyDescent="0.35">
      <c r="B6182" s="54"/>
    </row>
    <row r="6183" spans="2:2" x14ac:dyDescent="0.35">
      <c r="B6183" s="54"/>
    </row>
    <row r="6184" spans="2:2" x14ac:dyDescent="0.35">
      <c r="B6184" s="54"/>
    </row>
    <row r="6185" spans="2:2" x14ac:dyDescent="0.35">
      <c r="B6185" s="54"/>
    </row>
    <row r="6186" spans="2:2" x14ac:dyDescent="0.35">
      <c r="B6186" s="54"/>
    </row>
    <row r="6187" spans="2:2" x14ac:dyDescent="0.35">
      <c r="B6187" s="54"/>
    </row>
    <row r="6188" spans="2:2" x14ac:dyDescent="0.35">
      <c r="B6188" s="54"/>
    </row>
    <row r="6189" spans="2:2" x14ac:dyDescent="0.35">
      <c r="B6189" s="54"/>
    </row>
    <row r="6190" spans="2:2" x14ac:dyDescent="0.35">
      <c r="B6190" s="54"/>
    </row>
    <row r="6191" spans="2:2" x14ac:dyDescent="0.35">
      <c r="B6191" s="54"/>
    </row>
    <row r="6192" spans="2:2" x14ac:dyDescent="0.35">
      <c r="B6192" s="54"/>
    </row>
    <row r="6193" spans="2:2" x14ac:dyDescent="0.35">
      <c r="B6193" s="54"/>
    </row>
    <row r="6194" spans="2:2" x14ac:dyDescent="0.35">
      <c r="B6194" s="54"/>
    </row>
    <row r="6195" spans="2:2" x14ac:dyDescent="0.35">
      <c r="B6195" s="54"/>
    </row>
    <row r="6196" spans="2:2" x14ac:dyDescent="0.35">
      <c r="B6196" s="54"/>
    </row>
    <row r="6197" spans="2:2" x14ac:dyDescent="0.35">
      <c r="B6197" s="54"/>
    </row>
    <row r="6198" spans="2:2" x14ac:dyDescent="0.35">
      <c r="B6198" s="54"/>
    </row>
    <row r="6199" spans="2:2" x14ac:dyDescent="0.35">
      <c r="B6199" s="54"/>
    </row>
    <row r="6200" spans="2:2" x14ac:dyDescent="0.35">
      <c r="B6200" s="54"/>
    </row>
    <row r="6201" spans="2:2" x14ac:dyDescent="0.35">
      <c r="B6201" s="54"/>
    </row>
    <row r="6202" spans="2:2" x14ac:dyDescent="0.35">
      <c r="B6202" s="54"/>
    </row>
    <row r="6203" spans="2:2" x14ac:dyDescent="0.35">
      <c r="B6203" s="54"/>
    </row>
    <row r="6204" spans="2:2" x14ac:dyDescent="0.35">
      <c r="B6204" s="54"/>
    </row>
    <row r="6205" spans="2:2" x14ac:dyDescent="0.35">
      <c r="B6205" s="54"/>
    </row>
    <row r="6206" spans="2:2" x14ac:dyDescent="0.35">
      <c r="B6206" s="54"/>
    </row>
    <row r="6207" spans="2:2" x14ac:dyDescent="0.35">
      <c r="B6207" s="54"/>
    </row>
    <row r="6208" spans="2:2" x14ac:dyDescent="0.35">
      <c r="B6208" s="54"/>
    </row>
    <row r="6209" spans="2:2" x14ac:dyDescent="0.35">
      <c r="B6209" s="54"/>
    </row>
    <row r="6210" spans="2:2" x14ac:dyDescent="0.35">
      <c r="B6210" s="54"/>
    </row>
    <row r="6211" spans="2:2" x14ac:dyDescent="0.35">
      <c r="B6211" s="54"/>
    </row>
    <row r="6212" spans="2:2" x14ac:dyDescent="0.35">
      <c r="B6212" s="54"/>
    </row>
    <row r="6213" spans="2:2" x14ac:dyDescent="0.35">
      <c r="B6213" s="54"/>
    </row>
    <row r="6214" spans="2:2" x14ac:dyDescent="0.35">
      <c r="B6214" s="54"/>
    </row>
    <row r="6215" spans="2:2" x14ac:dyDescent="0.35">
      <c r="B6215" s="54"/>
    </row>
    <row r="6216" spans="2:2" x14ac:dyDescent="0.35">
      <c r="B6216" s="54"/>
    </row>
    <row r="6217" spans="2:2" x14ac:dyDescent="0.35">
      <c r="B6217" s="54"/>
    </row>
    <row r="6218" spans="2:2" x14ac:dyDescent="0.35">
      <c r="B6218" s="54"/>
    </row>
    <row r="6219" spans="2:2" x14ac:dyDescent="0.35">
      <c r="B6219" s="54"/>
    </row>
    <row r="6220" spans="2:2" x14ac:dyDescent="0.35">
      <c r="B6220" s="54"/>
    </row>
    <row r="6221" spans="2:2" x14ac:dyDescent="0.35">
      <c r="B6221" s="54"/>
    </row>
    <row r="6222" spans="2:2" x14ac:dyDescent="0.35">
      <c r="B6222" s="54"/>
    </row>
    <row r="6223" spans="2:2" x14ac:dyDescent="0.35">
      <c r="B6223" s="54"/>
    </row>
    <row r="6224" spans="2:2" x14ac:dyDescent="0.35">
      <c r="B6224" s="54"/>
    </row>
    <row r="6225" spans="2:2" x14ac:dyDescent="0.35">
      <c r="B6225" s="54"/>
    </row>
    <row r="6226" spans="2:2" x14ac:dyDescent="0.35">
      <c r="B6226" s="54"/>
    </row>
    <row r="6227" spans="2:2" x14ac:dyDescent="0.35">
      <c r="B6227" s="54"/>
    </row>
    <row r="6228" spans="2:2" x14ac:dyDescent="0.35">
      <c r="B6228" s="54"/>
    </row>
    <row r="6229" spans="2:2" x14ac:dyDescent="0.35">
      <c r="B6229" s="54"/>
    </row>
    <row r="6230" spans="2:2" x14ac:dyDescent="0.35">
      <c r="B6230" s="54"/>
    </row>
    <row r="6231" spans="2:2" x14ac:dyDescent="0.35">
      <c r="B6231" s="54"/>
    </row>
    <row r="6232" spans="2:2" x14ac:dyDescent="0.35">
      <c r="B6232" s="54"/>
    </row>
    <row r="6233" spans="2:2" x14ac:dyDescent="0.35">
      <c r="B6233" s="54"/>
    </row>
    <row r="6234" spans="2:2" x14ac:dyDescent="0.35">
      <c r="B6234" s="54"/>
    </row>
    <row r="6235" spans="2:2" x14ac:dyDescent="0.35">
      <c r="B6235" s="54"/>
    </row>
    <row r="6236" spans="2:2" x14ac:dyDescent="0.35">
      <c r="B6236" s="54"/>
    </row>
    <row r="6237" spans="2:2" x14ac:dyDescent="0.35">
      <c r="B6237" s="54"/>
    </row>
    <row r="6238" spans="2:2" x14ac:dyDescent="0.35">
      <c r="B6238" s="54"/>
    </row>
    <row r="6239" spans="2:2" x14ac:dyDescent="0.35">
      <c r="B6239" s="54"/>
    </row>
    <row r="6240" spans="2:2" x14ac:dyDescent="0.35">
      <c r="B6240" s="54"/>
    </row>
    <row r="6241" spans="2:2" x14ac:dyDescent="0.35">
      <c r="B6241" s="54"/>
    </row>
    <row r="6242" spans="2:2" x14ac:dyDescent="0.35">
      <c r="B6242" s="54"/>
    </row>
    <row r="6243" spans="2:2" x14ac:dyDescent="0.35">
      <c r="B6243" s="54"/>
    </row>
    <row r="6244" spans="2:2" x14ac:dyDescent="0.35">
      <c r="B6244" s="54"/>
    </row>
    <row r="6245" spans="2:2" x14ac:dyDescent="0.35">
      <c r="B6245" s="54"/>
    </row>
    <row r="6246" spans="2:2" x14ac:dyDescent="0.35">
      <c r="B6246" s="54"/>
    </row>
    <row r="6247" spans="2:2" x14ac:dyDescent="0.35">
      <c r="B6247" s="54"/>
    </row>
    <row r="6248" spans="2:2" x14ac:dyDescent="0.35">
      <c r="B6248" s="54"/>
    </row>
    <row r="6249" spans="2:2" x14ac:dyDescent="0.35">
      <c r="B6249" s="54"/>
    </row>
    <row r="6250" spans="2:2" x14ac:dyDescent="0.35">
      <c r="B6250" s="54"/>
    </row>
    <row r="6251" spans="2:2" x14ac:dyDescent="0.35">
      <c r="B6251" s="54"/>
    </row>
    <row r="6252" spans="2:2" x14ac:dyDescent="0.35">
      <c r="B6252" s="54"/>
    </row>
    <row r="6253" spans="2:2" x14ac:dyDescent="0.35">
      <c r="B6253" s="54"/>
    </row>
    <row r="6254" spans="2:2" x14ac:dyDescent="0.35">
      <c r="B6254" s="54"/>
    </row>
    <row r="6255" spans="2:2" x14ac:dyDescent="0.35">
      <c r="B6255" s="54"/>
    </row>
    <row r="6256" spans="2:2" x14ac:dyDescent="0.35">
      <c r="B6256" s="54"/>
    </row>
    <row r="6257" spans="2:2" x14ac:dyDescent="0.35">
      <c r="B6257" s="54"/>
    </row>
    <row r="6258" spans="2:2" x14ac:dyDescent="0.35">
      <c r="B6258" s="54"/>
    </row>
    <row r="6259" spans="2:2" x14ac:dyDescent="0.35">
      <c r="B6259" s="54"/>
    </row>
    <row r="6260" spans="2:2" x14ac:dyDescent="0.35">
      <c r="B6260" s="54"/>
    </row>
    <row r="6261" spans="2:2" x14ac:dyDescent="0.35">
      <c r="B6261" s="54"/>
    </row>
    <row r="6262" spans="2:2" x14ac:dyDescent="0.35">
      <c r="B6262" s="54"/>
    </row>
    <row r="6263" spans="2:2" x14ac:dyDescent="0.35">
      <c r="B6263" s="54"/>
    </row>
    <row r="6264" spans="2:2" x14ac:dyDescent="0.35">
      <c r="B6264" s="54"/>
    </row>
    <row r="6265" spans="2:2" x14ac:dyDescent="0.35">
      <c r="B6265" s="54"/>
    </row>
    <row r="6266" spans="2:2" x14ac:dyDescent="0.35">
      <c r="B6266" s="54"/>
    </row>
    <row r="6267" spans="2:2" x14ac:dyDescent="0.35">
      <c r="B6267" s="54"/>
    </row>
    <row r="6268" spans="2:2" x14ac:dyDescent="0.35">
      <c r="B6268" s="54"/>
    </row>
    <row r="6269" spans="2:2" x14ac:dyDescent="0.35">
      <c r="B6269" s="54"/>
    </row>
    <row r="6270" spans="2:2" x14ac:dyDescent="0.35">
      <c r="B6270" s="54"/>
    </row>
    <row r="6271" spans="2:2" x14ac:dyDescent="0.35">
      <c r="B6271" s="54"/>
    </row>
    <row r="6272" spans="2:2" x14ac:dyDescent="0.35">
      <c r="B6272" s="54"/>
    </row>
    <row r="6273" spans="2:2" x14ac:dyDescent="0.35">
      <c r="B6273" s="54"/>
    </row>
    <row r="6274" spans="2:2" x14ac:dyDescent="0.35">
      <c r="B6274" s="54"/>
    </row>
    <row r="6275" spans="2:2" x14ac:dyDescent="0.35">
      <c r="B6275" s="54"/>
    </row>
    <row r="6276" spans="2:2" x14ac:dyDescent="0.35">
      <c r="B6276" s="54"/>
    </row>
    <row r="6277" spans="2:2" x14ac:dyDescent="0.35">
      <c r="B6277" s="54"/>
    </row>
    <row r="6278" spans="2:2" x14ac:dyDescent="0.35">
      <c r="B6278" s="54"/>
    </row>
    <row r="6279" spans="2:2" x14ac:dyDescent="0.35">
      <c r="B6279" s="54"/>
    </row>
    <row r="6280" spans="2:2" x14ac:dyDescent="0.35">
      <c r="B6280" s="54"/>
    </row>
    <row r="6281" spans="2:2" x14ac:dyDescent="0.35">
      <c r="B6281" s="54"/>
    </row>
    <row r="6282" spans="2:2" x14ac:dyDescent="0.35">
      <c r="B6282" s="54"/>
    </row>
    <row r="6283" spans="2:2" x14ac:dyDescent="0.35">
      <c r="B6283" s="54"/>
    </row>
    <row r="6284" spans="2:2" x14ac:dyDescent="0.35">
      <c r="B6284" s="54"/>
    </row>
    <row r="6285" spans="2:2" x14ac:dyDescent="0.35">
      <c r="B6285" s="54"/>
    </row>
    <row r="6286" spans="2:2" x14ac:dyDescent="0.35">
      <c r="B6286" s="54"/>
    </row>
    <row r="6287" spans="2:2" x14ac:dyDescent="0.35">
      <c r="B6287" s="54"/>
    </row>
    <row r="6288" spans="2:2" x14ac:dyDescent="0.35">
      <c r="B6288" s="54"/>
    </row>
    <row r="6289" spans="2:2" x14ac:dyDescent="0.35">
      <c r="B6289" s="54"/>
    </row>
    <row r="6290" spans="2:2" x14ac:dyDescent="0.35">
      <c r="B6290" s="54"/>
    </row>
    <row r="6291" spans="2:2" x14ac:dyDescent="0.35">
      <c r="B6291" s="54"/>
    </row>
    <row r="6292" spans="2:2" x14ac:dyDescent="0.35">
      <c r="B6292" s="54"/>
    </row>
    <row r="6293" spans="2:2" x14ac:dyDescent="0.35">
      <c r="B6293" s="54"/>
    </row>
    <row r="6294" spans="2:2" x14ac:dyDescent="0.35">
      <c r="B6294" s="54"/>
    </row>
    <row r="6295" spans="2:2" x14ac:dyDescent="0.35">
      <c r="B6295" s="54"/>
    </row>
    <row r="6296" spans="2:2" x14ac:dyDescent="0.35">
      <c r="B6296" s="54"/>
    </row>
    <row r="6297" spans="2:2" x14ac:dyDescent="0.35">
      <c r="B6297" s="54"/>
    </row>
    <row r="6298" spans="2:2" x14ac:dyDescent="0.35">
      <c r="B6298" s="54"/>
    </row>
    <row r="6299" spans="2:2" x14ac:dyDescent="0.35">
      <c r="B6299" s="54"/>
    </row>
    <row r="6300" spans="2:2" x14ac:dyDescent="0.35">
      <c r="B6300" s="54"/>
    </row>
    <row r="6301" spans="2:2" x14ac:dyDescent="0.35">
      <c r="B6301" s="54"/>
    </row>
    <row r="6302" spans="2:2" x14ac:dyDescent="0.35">
      <c r="B6302" s="54"/>
    </row>
    <row r="6303" spans="2:2" x14ac:dyDescent="0.35">
      <c r="B6303" s="54"/>
    </row>
    <row r="6304" spans="2:2" x14ac:dyDescent="0.35">
      <c r="B6304" s="54"/>
    </row>
    <row r="6305" spans="2:2" x14ac:dyDescent="0.35">
      <c r="B6305" s="54"/>
    </row>
    <row r="6306" spans="2:2" x14ac:dyDescent="0.35">
      <c r="B6306" s="54"/>
    </row>
    <row r="6307" spans="2:2" x14ac:dyDescent="0.35">
      <c r="B6307" s="54"/>
    </row>
    <row r="6308" spans="2:2" x14ac:dyDescent="0.35">
      <c r="B6308" s="54"/>
    </row>
    <row r="6309" spans="2:2" x14ac:dyDescent="0.35">
      <c r="B6309" s="54"/>
    </row>
    <row r="6310" spans="2:2" x14ac:dyDescent="0.35">
      <c r="B6310" s="54"/>
    </row>
    <row r="6311" spans="2:2" x14ac:dyDescent="0.35">
      <c r="B6311" s="54"/>
    </row>
    <row r="6312" spans="2:2" x14ac:dyDescent="0.35">
      <c r="B6312" s="54"/>
    </row>
    <row r="6313" spans="2:2" x14ac:dyDescent="0.35">
      <c r="B6313" s="54"/>
    </row>
    <row r="6314" spans="2:2" x14ac:dyDescent="0.35">
      <c r="B6314" s="54"/>
    </row>
    <row r="6315" spans="2:2" x14ac:dyDescent="0.35">
      <c r="B6315" s="54"/>
    </row>
    <row r="6316" spans="2:2" x14ac:dyDescent="0.35">
      <c r="B6316" s="54"/>
    </row>
    <row r="6317" spans="2:2" x14ac:dyDescent="0.35">
      <c r="B6317" s="54"/>
    </row>
    <row r="6318" spans="2:2" x14ac:dyDescent="0.35">
      <c r="B6318" s="54"/>
    </row>
    <row r="6319" spans="2:2" x14ac:dyDescent="0.35">
      <c r="B6319" s="54"/>
    </row>
    <row r="6320" spans="2:2" x14ac:dyDescent="0.35">
      <c r="B6320" s="54"/>
    </row>
    <row r="6321" spans="2:2" x14ac:dyDescent="0.35">
      <c r="B6321" s="54"/>
    </row>
    <row r="6322" spans="2:2" x14ac:dyDescent="0.35">
      <c r="B6322" s="54"/>
    </row>
    <row r="6323" spans="2:2" x14ac:dyDescent="0.35">
      <c r="B6323" s="54"/>
    </row>
    <row r="6324" spans="2:2" x14ac:dyDescent="0.35">
      <c r="B6324" s="54"/>
    </row>
    <row r="6325" spans="2:2" x14ac:dyDescent="0.35">
      <c r="B6325" s="54"/>
    </row>
    <row r="6326" spans="2:2" x14ac:dyDescent="0.35">
      <c r="B6326" s="54"/>
    </row>
    <row r="6327" spans="2:2" x14ac:dyDescent="0.35">
      <c r="B6327" s="54"/>
    </row>
    <row r="6328" spans="2:2" x14ac:dyDescent="0.35">
      <c r="B6328" s="54"/>
    </row>
    <row r="6329" spans="2:2" x14ac:dyDescent="0.35">
      <c r="B6329" s="54"/>
    </row>
    <row r="6330" spans="2:2" x14ac:dyDescent="0.35">
      <c r="B6330" s="54"/>
    </row>
    <row r="6331" spans="2:2" x14ac:dyDescent="0.35">
      <c r="B6331" s="54"/>
    </row>
    <row r="6332" spans="2:2" x14ac:dyDescent="0.35">
      <c r="B6332" s="54"/>
    </row>
    <row r="6333" spans="2:2" x14ac:dyDescent="0.35">
      <c r="B6333" s="54"/>
    </row>
    <row r="6334" spans="2:2" x14ac:dyDescent="0.35">
      <c r="B6334" s="54"/>
    </row>
    <row r="6335" spans="2:2" x14ac:dyDescent="0.35">
      <c r="B6335" s="54"/>
    </row>
    <row r="6336" spans="2:2" x14ac:dyDescent="0.35">
      <c r="B6336" s="54"/>
    </row>
    <row r="6337" spans="2:2" x14ac:dyDescent="0.35">
      <c r="B6337" s="54"/>
    </row>
    <row r="6338" spans="2:2" x14ac:dyDescent="0.35">
      <c r="B6338" s="54"/>
    </row>
    <row r="6339" spans="2:2" x14ac:dyDescent="0.35">
      <c r="B6339" s="54"/>
    </row>
    <row r="6340" spans="2:2" x14ac:dyDescent="0.35">
      <c r="B6340" s="54"/>
    </row>
    <row r="6341" spans="2:2" x14ac:dyDescent="0.35">
      <c r="B6341" s="54"/>
    </row>
    <row r="6342" spans="2:2" x14ac:dyDescent="0.35">
      <c r="B6342" s="54"/>
    </row>
    <row r="6343" spans="2:2" x14ac:dyDescent="0.35">
      <c r="B6343" s="54"/>
    </row>
    <row r="6344" spans="2:2" x14ac:dyDescent="0.35">
      <c r="B6344" s="54"/>
    </row>
    <row r="6345" spans="2:2" x14ac:dyDescent="0.35">
      <c r="B6345" s="54"/>
    </row>
    <row r="6346" spans="2:2" x14ac:dyDescent="0.35">
      <c r="B6346" s="54"/>
    </row>
    <row r="6347" spans="2:2" x14ac:dyDescent="0.35">
      <c r="B6347" s="54"/>
    </row>
    <row r="6348" spans="2:2" x14ac:dyDescent="0.35">
      <c r="B6348" s="54"/>
    </row>
    <row r="6349" spans="2:2" x14ac:dyDescent="0.35">
      <c r="B6349" s="54"/>
    </row>
    <row r="6350" spans="2:2" x14ac:dyDescent="0.35">
      <c r="B6350" s="54"/>
    </row>
    <row r="6351" spans="2:2" x14ac:dyDescent="0.35">
      <c r="B6351" s="54"/>
    </row>
    <row r="6352" spans="2:2" x14ac:dyDescent="0.35">
      <c r="B6352" s="54"/>
    </row>
    <row r="6353" spans="2:2" x14ac:dyDescent="0.35">
      <c r="B6353" s="54"/>
    </row>
    <row r="6354" spans="2:2" x14ac:dyDescent="0.35">
      <c r="B6354" s="54"/>
    </row>
    <row r="6355" spans="2:2" x14ac:dyDescent="0.35">
      <c r="B6355" s="54"/>
    </row>
    <row r="6356" spans="2:2" x14ac:dyDescent="0.35">
      <c r="B6356" s="54"/>
    </row>
    <row r="6357" spans="2:2" x14ac:dyDescent="0.35">
      <c r="B6357" s="54"/>
    </row>
    <row r="6358" spans="2:2" x14ac:dyDescent="0.35">
      <c r="B6358" s="54"/>
    </row>
    <row r="6359" spans="2:2" x14ac:dyDescent="0.35">
      <c r="B6359" s="54"/>
    </row>
    <row r="6360" spans="2:2" x14ac:dyDescent="0.35">
      <c r="B6360" s="54"/>
    </row>
    <row r="6361" spans="2:2" x14ac:dyDescent="0.35">
      <c r="B6361" s="54"/>
    </row>
    <row r="6362" spans="2:2" x14ac:dyDescent="0.35">
      <c r="B6362" s="54"/>
    </row>
    <row r="6363" spans="2:2" x14ac:dyDescent="0.35">
      <c r="B6363" s="54"/>
    </row>
    <row r="6364" spans="2:2" x14ac:dyDescent="0.35">
      <c r="B6364" s="54"/>
    </row>
    <row r="6365" spans="2:2" x14ac:dyDescent="0.35">
      <c r="B6365" s="54"/>
    </row>
    <row r="6366" spans="2:2" x14ac:dyDescent="0.35">
      <c r="B6366" s="54"/>
    </row>
    <row r="6367" spans="2:2" x14ac:dyDescent="0.35">
      <c r="B6367" s="54"/>
    </row>
    <row r="6368" spans="2:2" x14ac:dyDescent="0.35">
      <c r="B6368" s="54"/>
    </row>
    <row r="6369" spans="2:2" x14ac:dyDescent="0.35">
      <c r="B6369" s="54"/>
    </row>
    <row r="6370" spans="2:2" x14ac:dyDescent="0.35">
      <c r="B6370" s="54"/>
    </row>
    <row r="6371" spans="2:2" x14ac:dyDescent="0.35">
      <c r="B6371" s="54"/>
    </row>
    <row r="6372" spans="2:2" x14ac:dyDescent="0.35">
      <c r="B6372" s="54"/>
    </row>
    <row r="6373" spans="2:2" x14ac:dyDescent="0.35">
      <c r="B6373" s="54"/>
    </row>
    <row r="6374" spans="2:2" x14ac:dyDescent="0.35">
      <c r="B6374" s="54"/>
    </row>
    <row r="6375" spans="2:2" x14ac:dyDescent="0.35">
      <c r="B6375" s="54"/>
    </row>
    <row r="6376" spans="2:2" x14ac:dyDescent="0.35">
      <c r="B6376" s="54"/>
    </row>
    <row r="6377" spans="2:2" x14ac:dyDescent="0.35">
      <c r="B6377" s="54"/>
    </row>
    <row r="6378" spans="2:2" x14ac:dyDescent="0.35">
      <c r="B6378" s="54"/>
    </row>
    <row r="6379" spans="2:2" x14ac:dyDescent="0.35">
      <c r="B6379" s="54"/>
    </row>
    <row r="6380" spans="2:2" x14ac:dyDescent="0.35">
      <c r="B6380" s="54"/>
    </row>
    <row r="6381" spans="2:2" x14ac:dyDescent="0.35">
      <c r="B6381" s="54"/>
    </row>
    <row r="6382" spans="2:2" x14ac:dyDescent="0.35">
      <c r="B6382" s="54"/>
    </row>
    <row r="6383" spans="2:2" x14ac:dyDescent="0.35">
      <c r="B6383" s="54"/>
    </row>
    <row r="6384" spans="2:2" x14ac:dyDescent="0.35">
      <c r="B6384" s="54"/>
    </row>
    <row r="6385" spans="2:2" x14ac:dyDescent="0.35">
      <c r="B6385" s="54"/>
    </row>
    <row r="6386" spans="2:2" x14ac:dyDescent="0.35">
      <c r="B6386" s="54"/>
    </row>
    <row r="6387" spans="2:2" x14ac:dyDescent="0.35">
      <c r="B6387" s="54"/>
    </row>
    <row r="6388" spans="2:2" x14ac:dyDescent="0.35">
      <c r="B6388" s="54"/>
    </row>
    <row r="6389" spans="2:2" x14ac:dyDescent="0.35">
      <c r="B6389" s="54"/>
    </row>
    <row r="6390" spans="2:2" x14ac:dyDescent="0.35">
      <c r="B6390" s="54"/>
    </row>
    <row r="6391" spans="2:2" x14ac:dyDescent="0.35">
      <c r="B6391" s="54"/>
    </row>
    <row r="6392" spans="2:2" x14ac:dyDescent="0.35">
      <c r="B6392" s="54"/>
    </row>
    <row r="6393" spans="2:2" x14ac:dyDescent="0.35">
      <c r="B6393" s="54"/>
    </row>
    <row r="6394" spans="2:2" x14ac:dyDescent="0.35">
      <c r="B6394" s="54"/>
    </row>
    <row r="6395" spans="2:2" x14ac:dyDescent="0.35">
      <c r="B6395" s="54"/>
    </row>
    <row r="6396" spans="2:2" x14ac:dyDescent="0.35">
      <c r="B6396" s="54"/>
    </row>
    <row r="6397" spans="2:2" x14ac:dyDescent="0.35">
      <c r="B6397" s="54"/>
    </row>
    <row r="6398" spans="2:2" x14ac:dyDescent="0.35">
      <c r="B6398" s="54"/>
    </row>
    <row r="6399" spans="2:2" x14ac:dyDescent="0.35">
      <c r="B6399" s="54"/>
    </row>
    <row r="6400" spans="2:2" x14ac:dyDescent="0.35">
      <c r="B6400" s="54"/>
    </row>
    <row r="6401" spans="2:2" x14ac:dyDescent="0.35">
      <c r="B6401" s="54"/>
    </row>
    <row r="6402" spans="2:2" x14ac:dyDescent="0.35">
      <c r="B6402" s="54"/>
    </row>
    <row r="6403" spans="2:2" x14ac:dyDescent="0.35">
      <c r="B6403" s="54"/>
    </row>
    <row r="6404" spans="2:2" x14ac:dyDescent="0.35">
      <c r="B6404" s="54"/>
    </row>
    <row r="6405" spans="2:2" x14ac:dyDescent="0.35">
      <c r="B6405" s="54"/>
    </row>
    <row r="6406" spans="2:2" x14ac:dyDescent="0.35">
      <c r="B6406" s="54"/>
    </row>
    <row r="6407" spans="2:2" x14ac:dyDescent="0.35">
      <c r="B6407" s="54"/>
    </row>
    <row r="6408" spans="2:2" x14ac:dyDescent="0.35">
      <c r="B6408" s="54"/>
    </row>
    <row r="6409" spans="2:2" x14ac:dyDescent="0.35">
      <c r="B6409" s="54"/>
    </row>
    <row r="6410" spans="2:2" x14ac:dyDescent="0.35">
      <c r="B6410" s="54"/>
    </row>
    <row r="6411" spans="2:2" x14ac:dyDescent="0.35">
      <c r="B6411" s="54"/>
    </row>
    <row r="6412" spans="2:2" x14ac:dyDescent="0.35">
      <c r="B6412" s="54"/>
    </row>
    <row r="6413" spans="2:2" x14ac:dyDescent="0.35">
      <c r="B6413" s="54"/>
    </row>
    <row r="6414" spans="2:2" x14ac:dyDescent="0.35">
      <c r="B6414" s="54"/>
    </row>
    <row r="6415" spans="2:2" x14ac:dyDescent="0.35">
      <c r="B6415" s="54"/>
    </row>
    <row r="6416" spans="2:2" x14ac:dyDescent="0.35">
      <c r="B6416" s="54"/>
    </row>
    <row r="6417" spans="2:2" x14ac:dyDescent="0.35">
      <c r="B6417" s="54"/>
    </row>
    <row r="6418" spans="2:2" x14ac:dyDescent="0.35">
      <c r="B6418" s="54"/>
    </row>
    <row r="6419" spans="2:2" x14ac:dyDescent="0.35">
      <c r="B6419" s="54"/>
    </row>
    <row r="6420" spans="2:2" x14ac:dyDescent="0.35">
      <c r="B6420" s="54"/>
    </row>
    <row r="6421" spans="2:2" x14ac:dyDescent="0.35">
      <c r="B6421" s="54"/>
    </row>
    <row r="6422" spans="2:2" x14ac:dyDescent="0.35">
      <c r="B6422" s="54"/>
    </row>
    <row r="6423" spans="2:2" x14ac:dyDescent="0.35">
      <c r="B6423" s="54"/>
    </row>
    <row r="6424" spans="2:2" x14ac:dyDescent="0.35">
      <c r="B6424" s="54"/>
    </row>
    <row r="6425" spans="2:2" x14ac:dyDescent="0.35">
      <c r="B6425" s="54"/>
    </row>
    <row r="6426" spans="2:2" x14ac:dyDescent="0.35">
      <c r="B6426" s="54"/>
    </row>
    <row r="6427" spans="2:2" x14ac:dyDescent="0.35">
      <c r="B6427" s="54"/>
    </row>
    <row r="6428" spans="2:2" x14ac:dyDescent="0.35">
      <c r="B6428" s="54"/>
    </row>
    <row r="6429" spans="2:2" x14ac:dyDescent="0.35">
      <c r="B6429" s="54"/>
    </row>
    <row r="6430" spans="2:2" x14ac:dyDescent="0.35">
      <c r="B6430" s="54"/>
    </row>
    <row r="6431" spans="2:2" x14ac:dyDescent="0.35">
      <c r="B6431" s="54"/>
    </row>
    <row r="6432" spans="2:2" x14ac:dyDescent="0.35">
      <c r="B6432" s="54"/>
    </row>
    <row r="6433" spans="2:2" x14ac:dyDescent="0.35">
      <c r="B6433" s="54"/>
    </row>
    <row r="6434" spans="2:2" x14ac:dyDescent="0.35">
      <c r="B6434" s="54"/>
    </row>
    <row r="6435" spans="2:2" x14ac:dyDescent="0.35">
      <c r="B6435" s="54"/>
    </row>
    <row r="6436" spans="2:2" x14ac:dyDescent="0.35">
      <c r="B6436" s="54"/>
    </row>
    <row r="6437" spans="2:2" x14ac:dyDescent="0.35">
      <c r="B6437" s="54"/>
    </row>
    <row r="6438" spans="2:2" x14ac:dyDescent="0.35">
      <c r="B6438" s="54"/>
    </row>
    <row r="6439" spans="2:2" x14ac:dyDescent="0.35">
      <c r="B6439" s="54"/>
    </row>
    <row r="6440" spans="2:2" x14ac:dyDescent="0.35">
      <c r="B6440" s="54"/>
    </row>
    <row r="6441" spans="2:2" x14ac:dyDescent="0.35">
      <c r="B6441" s="54"/>
    </row>
    <row r="6442" spans="2:2" x14ac:dyDescent="0.35">
      <c r="B6442" s="54"/>
    </row>
    <row r="6443" spans="2:2" x14ac:dyDescent="0.35">
      <c r="B6443" s="54"/>
    </row>
    <row r="6444" spans="2:2" x14ac:dyDescent="0.35">
      <c r="B6444" s="54"/>
    </row>
    <row r="6445" spans="2:2" x14ac:dyDescent="0.35">
      <c r="B6445" s="54"/>
    </row>
    <row r="6446" spans="2:2" x14ac:dyDescent="0.35">
      <c r="B6446" s="54"/>
    </row>
    <row r="6447" spans="2:2" x14ac:dyDescent="0.35">
      <c r="B6447" s="54"/>
    </row>
    <row r="6448" spans="2:2" x14ac:dyDescent="0.35">
      <c r="B6448" s="54"/>
    </row>
    <row r="6449" spans="2:2" x14ac:dyDescent="0.35">
      <c r="B6449" s="54"/>
    </row>
    <row r="6450" spans="2:2" x14ac:dyDescent="0.35">
      <c r="B6450" s="54"/>
    </row>
    <row r="6451" spans="2:2" x14ac:dyDescent="0.35">
      <c r="B6451" s="54"/>
    </row>
    <row r="6452" spans="2:2" x14ac:dyDescent="0.35">
      <c r="B6452" s="54"/>
    </row>
    <row r="6453" spans="2:2" x14ac:dyDescent="0.35">
      <c r="B6453" s="54"/>
    </row>
    <row r="6454" spans="2:2" x14ac:dyDescent="0.35">
      <c r="B6454" s="54"/>
    </row>
    <row r="6455" spans="2:2" x14ac:dyDescent="0.35">
      <c r="B6455" s="54"/>
    </row>
    <row r="6456" spans="2:2" x14ac:dyDescent="0.35">
      <c r="B6456" s="54"/>
    </row>
    <row r="6457" spans="2:2" x14ac:dyDescent="0.35">
      <c r="B6457" s="54"/>
    </row>
    <row r="6458" spans="2:2" x14ac:dyDescent="0.35">
      <c r="B6458" s="54"/>
    </row>
    <row r="6459" spans="2:2" x14ac:dyDescent="0.35">
      <c r="B6459" s="54"/>
    </row>
    <row r="6460" spans="2:2" x14ac:dyDescent="0.35">
      <c r="B6460" s="54"/>
    </row>
    <row r="6461" spans="2:2" x14ac:dyDescent="0.35">
      <c r="B6461" s="54"/>
    </row>
    <row r="6462" spans="2:2" x14ac:dyDescent="0.35">
      <c r="B6462" s="54"/>
    </row>
    <row r="6463" spans="2:2" x14ac:dyDescent="0.35">
      <c r="B6463" s="54"/>
    </row>
    <row r="6464" spans="2:2" x14ac:dyDescent="0.35">
      <c r="B6464" s="54"/>
    </row>
    <row r="6465" spans="2:2" x14ac:dyDescent="0.35">
      <c r="B6465" s="54"/>
    </row>
    <row r="6466" spans="2:2" x14ac:dyDescent="0.35">
      <c r="B6466" s="54"/>
    </row>
    <row r="6467" spans="2:2" x14ac:dyDescent="0.35">
      <c r="B6467" s="54"/>
    </row>
    <row r="6468" spans="2:2" x14ac:dyDescent="0.35">
      <c r="B6468" s="54"/>
    </row>
    <row r="6469" spans="2:2" x14ac:dyDescent="0.35">
      <c r="B6469" s="54"/>
    </row>
    <row r="6470" spans="2:2" x14ac:dyDescent="0.35">
      <c r="B6470" s="54"/>
    </row>
    <row r="6471" spans="2:2" x14ac:dyDescent="0.35">
      <c r="B6471" s="54"/>
    </row>
    <row r="6472" spans="2:2" x14ac:dyDescent="0.35">
      <c r="B6472" s="54"/>
    </row>
    <row r="6473" spans="2:2" x14ac:dyDescent="0.35">
      <c r="B6473" s="54"/>
    </row>
    <row r="6474" spans="2:2" x14ac:dyDescent="0.35">
      <c r="B6474" s="54"/>
    </row>
    <row r="6475" spans="2:2" x14ac:dyDescent="0.35">
      <c r="B6475" s="54"/>
    </row>
    <row r="6476" spans="2:2" x14ac:dyDescent="0.35">
      <c r="B6476" s="54"/>
    </row>
    <row r="6477" spans="2:2" x14ac:dyDescent="0.35">
      <c r="B6477" s="54"/>
    </row>
    <row r="6478" spans="2:2" x14ac:dyDescent="0.35">
      <c r="B6478" s="54"/>
    </row>
    <row r="6479" spans="2:2" x14ac:dyDescent="0.35">
      <c r="B6479" s="54"/>
    </row>
    <row r="6480" spans="2:2" x14ac:dyDescent="0.35">
      <c r="B6480" s="54"/>
    </row>
    <row r="6481" spans="2:2" x14ac:dyDescent="0.35">
      <c r="B6481" s="54"/>
    </row>
    <row r="6482" spans="2:2" x14ac:dyDescent="0.35">
      <c r="B6482" s="54"/>
    </row>
    <row r="6483" spans="2:2" x14ac:dyDescent="0.35">
      <c r="B6483" s="54"/>
    </row>
    <row r="6484" spans="2:2" x14ac:dyDescent="0.35">
      <c r="B6484" s="54"/>
    </row>
    <row r="6485" spans="2:2" x14ac:dyDescent="0.35">
      <c r="B6485" s="54"/>
    </row>
    <row r="6486" spans="2:2" x14ac:dyDescent="0.35">
      <c r="B6486" s="54"/>
    </row>
    <row r="6487" spans="2:2" x14ac:dyDescent="0.35">
      <c r="B6487" s="54"/>
    </row>
    <row r="6488" spans="2:2" x14ac:dyDescent="0.35">
      <c r="B6488" s="54"/>
    </row>
    <row r="6489" spans="2:2" x14ac:dyDescent="0.35">
      <c r="B6489" s="54"/>
    </row>
    <row r="6490" spans="2:2" x14ac:dyDescent="0.35">
      <c r="B6490" s="54"/>
    </row>
    <row r="6491" spans="2:2" x14ac:dyDescent="0.35">
      <c r="B6491" s="54"/>
    </row>
    <row r="6492" spans="2:2" x14ac:dyDescent="0.35">
      <c r="B6492" s="54"/>
    </row>
    <row r="6493" spans="2:2" x14ac:dyDescent="0.35">
      <c r="B6493" s="54"/>
    </row>
    <row r="6494" spans="2:2" x14ac:dyDescent="0.35">
      <c r="B6494" s="54"/>
    </row>
    <row r="6495" spans="2:2" x14ac:dyDescent="0.35">
      <c r="B6495" s="54"/>
    </row>
    <row r="6496" spans="2:2" x14ac:dyDescent="0.35">
      <c r="B6496" s="54"/>
    </row>
    <row r="6497" spans="2:2" x14ac:dyDescent="0.35">
      <c r="B6497" s="54"/>
    </row>
    <row r="6498" spans="2:2" x14ac:dyDescent="0.35">
      <c r="B6498" s="54"/>
    </row>
    <row r="6499" spans="2:2" x14ac:dyDescent="0.35">
      <c r="B6499" s="54"/>
    </row>
    <row r="6500" spans="2:2" x14ac:dyDescent="0.35">
      <c r="B6500" s="54"/>
    </row>
    <row r="6501" spans="2:2" x14ac:dyDescent="0.35">
      <c r="B6501" s="54"/>
    </row>
    <row r="6502" spans="2:2" x14ac:dyDescent="0.35">
      <c r="B6502" s="54"/>
    </row>
    <row r="6503" spans="2:2" x14ac:dyDescent="0.35">
      <c r="B6503" s="54"/>
    </row>
    <row r="6504" spans="2:2" x14ac:dyDescent="0.35">
      <c r="B6504" s="54"/>
    </row>
    <row r="6505" spans="2:2" x14ac:dyDescent="0.35">
      <c r="B6505" s="54"/>
    </row>
    <row r="6506" spans="2:2" x14ac:dyDescent="0.35">
      <c r="B6506" s="54"/>
    </row>
    <row r="6507" spans="2:2" x14ac:dyDescent="0.35">
      <c r="B6507" s="54"/>
    </row>
    <row r="6508" spans="2:2" x14ac:dyDescent="0.35">
      <c r="B6508" s="54"/>
    </row>
    <row r="6509" spans="2:2" x14ac:dyDescent="0.35">
      <c r="B6509" s="54"/>
    </row>
    <row r="6510" spans="2:2" x14ac:dyDescent="0.35">
      <c r="B6510" s="54"/>
    </row>
    <row r="6511" spans="2:2" x14ac:dyDescent="0.35">
      <c r="B6511" s="54"/>
    </row>
    <row r="6512" spans="2:2" x14ac:dyDescent="0.35">
      <c r="B6512" s="54"/>
    </row>
    <row r="6513" spans="2:2" x14ac:dyDescent="0.35">
      <c r="B6513" s="54"/>
    </row>
    <row r="6514" spans="2:2" x14ac:dyDescent="0.35">
      <c r="B6514" s="54"/>
    </row>
    <row r="6515" spans="2:2" x14ac:dyDescent="0.35">
      <c r="B6515" s="54"/>
    </row>
    <row r="6516" spans="2:2" x14ac:dyDescent="0.35">
      <c r="B6516" s="54"/>
    </row>
    <row r="6517" spans="2:2" x14ac:dyDescent="0.35">
      <c r="B6517" s="54"/>
    </row>
    <row r="6518" spans="2:2" x14ac:dyDescent="0.35">
      <c r="B6518" s="54"/>
    </row>
    <row r="6519" spans="2:2" x14ac:dyDescent="0.35">
      <c r="B6519" s="54"/>
    </row>
    <row r="6520" spans="2:2" x14ac:dyDescent="0.35">
      <c r="B6520" s="54"/>
    </row>
    <row r="6521" spans="2:2" x14ac:dyDescent="0.35">
      <c r="B6521" s="54"/>
    </row>
    <row r="6522" spans="2:2" x14ac:dyDescent="0.35">
      <c r="B6522" s="54"/>
    </row>
    <row r="6523" spans="2:2" x14ac:dyDescent="0.35">
      <c r="B6523" s="54"/>
    </row>
    <row r="6524" spans="2:2" x14ac:dyDescent="0.35">
      <c r="B6524" s="54"/>
    </row>
    <row r="6525" spans="2:2" x14ac:dyDescent="0.35">
      <c r="B6525" s="54"/>
    </row>
    <row r="6526" spans="2:2" x14ac:dyDescent="0.35">
      <c r="B6526" s="54"/>
    </row>
    <row r="6527" spans="2:2" x14ac:dyDescent="0.35">
      <c r="B6527" s="54"/>
    </row>
    <row r="6528" spans="2:2" x14ac:dyDescent="0.35">
      <c r="B6528" s="54"/>
    </row>
    <row r="6529" spans="2:2" x14ac:dyDescent="0.35">
      <c r="B6529" s="54"/>
    </row>
    <row r="6530" spans="2:2" x14ac:dyDescent="0.35">
      <c r="B6530" s="54"/>
    </row>
    <row r="6531" spans="2:2" x14ac:dyDescent="0.35">
      <c r="B6531" s="54"/>
    </row>
    <row r="6532" spans="2:2" x14ac:dyDescent="0.35">
      <c r="B6532" s="54"/>
    </row>
    <row r="6533" spans="2:2" x14ac:dyDescent="0.35">
      <c r="B6533" s="54"/>
    </row>
    <row r="6534" spans="2:2" x14ac:dyDescent="0.35">
      <c r="B6534" s="54"/>
    </row>
    <row r="6535" spans="2:2" x14ac:dyDescent="0.35">
      <c r="B6535" s="54"/>
    </row>
    <row r="6536" spans="2:2" x14ac:dyDescent="0.35">
      <c r="B6536" s="54"/>
    </row>
    <row r="6537" spans="2:2" x14ac:dyDescent="0.35">
      <c r="B6537" s="54"/>
    </row>
    <row r="6538" spans="2:2" x14ac:dyDescent="0.35">
      <c r="B6538" s="54"/>
    </row>
    <row r="6539" spans="2:2" x14ac:dyDescent="0.35">
      <c r="B6539" s="54"/>
    </row>
    <row r="6540" spans="2:2" x14ac:dyDescent="0.35">
      <c r="B6540" s="54"/>
    </row>
    <row r="6541" spans="2:2" x14ac:dyDescent="0.35">
      <c r="B6541" s="54"/>
    </row>
    <row r="6542" spans="2:2" x14ac:dyDescent="0.35">
      <c r="B6542" s="54"/>
    </row>
    <row r="6543" spans="2:2" x14ac:dyDescent="0.35">
      <c r="B6543" s="54"/>
    </row>
    <row r="6544" spans="2:2" x14ac:dyDescent="0.35">
      <c r="B6544" s="54"/>
    </row>
    <row r="6545" spans="2:2" x14ac:dyDescent="0.35">
      <c r="B6545" s="54"/>
    </row>
    <row r="6546" spans="2:2" x14ac:dyDescent="0.35">
      <c r="B6546" s="54"/>
    </row>
    <row r="6547" spans="2:2" x14ac:dyDescent="0.35">
      <c r="B6547" s="54"/>
    </row>
    <row r="6548" spans="2:2" x14ac:dyDescent="0.35">
      <c r="B6548" s="54"/>
    </row>
    <row r="6549" spans="2:2" x14ac:dyDescent="0.35">
      <c r="B6549" s="54"/>
    </row>
    <row r="6550" spans="2:2" x14ac:dyDescent="0.35">
      <c r="B6550" s="54"/>
    </row>
    <row r="6551" spans="2:2" x14ac:dyDescent="0.35">
      <c r="B6551" s="54"/>
    </row>
    <row r="6552" spans="2:2" x14ac:dyDescent="0.35">
      <c r="B6552" s="54"/>
    </row>
    <row r="6553" spans="2:2" x14ac:dyDescent="0.35">
      <c r="B6553" s="54"/>
    </row>
    <row r="6554" spans="2:2" x14ac:dyDescent="0.35">
      <c r="B6554" s="54"/>
    </row>
    <row r="6555" spans="2:2" x14ac:dyDescent="0.35">
      <c r="B6555" s="54"/>
    </row>
    <row r="6556" spans="2:2" x14ac:dyDescent="0.35">
      <c r="B6556" s="54"/>
    </row>
    <row r="6557" spans="2:2" x14ac:dyDescent="0.35">
      <c r="B6557" s="54"/>
    </row>
    <row r="6558" spans="2:2" x14ac:dyDescent="0.35">
      <c r="B6558" s="54"/>
    </row>
    <row r="6559" spans="2:2" x14ac:dyDescent="0.35">
      <c r="B6559" s="54"/>
    </row>
    <row r="6560" spans="2:2" x14ac:dyDescent="0.35">
      <c r="B6560" s="54"/>
    </row>
    <row r="6561" spans="2:2" x14ac:dyDescent="0.35">
      <c r="B6561" s="54"/>
    </row>
    <row r="6562" spans="2:2" x14ac:dyDescent="0.35">
      <c r="B6562" s="54"/>
    </row>
    <row r="6563" spans="2:2" x14ac:dyDescent="0.35">
      <c r="B6563" s="54"/>
    </row>
    <row r="6564" spans="2:2" x14ac:dyDescent="0.35">
      <c r="B6564" s="54"/>
    </row>
    <row r="6565" spans="2:2" x14ac:dyDescent="0.35">
      <c r="B6565" s="54"/>
    </row>
    <row r="6566" spans="2:2" x14ac:dyDescent="0.35">
      <c r="B6566" s="54"/>
    </row>
    <row r="6567" spans="2:2" x14ac:dyDescent="0.35">
      <c r="B6567" s="54"/>
    </row>
    <row r="6568" spans="2:2" x14ac:dyDescent="0.35">
      <c r="B6568" s="54"/>
    </row>
    <row r="6569" spans="2:2" x14ac:dyDescent="0.35">
      <c r="B6569" s="54"/>
    </row>
    <row r="6570" spans="2:2" x14ac:dyDescent="0.35">
      <c r="B6570" s="54"/>
    </row>
    <row r="6571" spans="2:2" x14ac:dyDescent="0.35">
      <c r="B6571" s="54"/>
    </row>
    <row r="6572" spans="2:2" x14ac:dyDescent="0.35">
      <c r="B6572" s="54"/>
    </row>
    <row r="6573" spans="2:2" x14ac:dyDescent="0.35">
      <c r="B6573" s="54"/>
    </row>
    <row r="6574" spans="2:2" x14ac:dyDescent="0.35">
      <c r="B6574" s="54"/>
    </row>
    <row r="6575" spans="2:2" x14ac:dyDescent="0.35">
      <c r="B6575" s="54"/>
    </row>
    <row r="6576" spans="2:2" x14ac:dyDescent="0.35">
      <c r="B6576" s="54"/>
    </row>
    <row r="6577" spans="2:2" x14ac:dyDescent="0.35">
      <c r="B6577" s="54"/>
    </row>
    <row r="6578" spans="2:2" x14ac:dyDescent="0.35">
      <c r="B6578" s="54"/>
    </row>
    <row r="6579" spans="2:2" x14ac:dyDescent="0.35">
      <c r="B6579" s="54"/>
    </row>
    <row r="6580" spans="2:2" x14ac:dyDescent="0.35">
      <c r="B6580" s="54"/>
    </row>
    <row r="6581" spans="2:2" x14ac:dyDescent="0.35">
      <c r="B6581" s="54"/>
    </row>
    <row r="6582" spans="2:2" x14ac:dyDescent="0.35">
      <c r="B6582" s="54"/>
    </row>
    <row r="6583" spans="2:2" x14ac:dyDescent="0.35">
      <c r="B6583" s="54"/>
    </row>
    <row r="6584" spans="2:2" x14ac:dyDescent="0.35">
      <c r="B6584" s="54"/>
    </row>
    <row r="6585" spans="2:2" x14ac:dyDescent="0.35">
      <c r="B6585" s="54"/>
    </row>
    <row r="6586" spans="2:2" x14ac:dyDescent="0.35">
      <c r="B6586" s="54"/>
    </row>
    <row r="6587" spans="2:2" x14ac:dyDescent="0.35">
      <c r="B6587" s="54"/>
    </row>
    <row r="6588" spans="2:2" x14ac:dyDescent="0.35">
      <c r="B6588" s="54"/>
    </row>
    <row r="6589" spans="2:2" x14ac:dyDescent="0.35">
      <c r="B6589" s="54"/>
    </row>
    <row r="6590" spans="2:2" x14ac:dyDescent="0.35">
      <c r="B6590" s="54"/>
    </row>
    <row r="6591" spans="2:2" x14ac:dyDescent="0.35">
      <c r="B6591" s="54"/>
    </row>
    <row r="6592" spans="2:2" x14ac:dyDescent="0.35">
      <c r="B6592" s="54"/>
    </row>
    <row r="6593" spans="2:2" x14ac:dyDescent="0.35">
      <c r="B6593" s="54"/>
    </row>
    <row r="6594" spans="2:2" x14ac:dyDescent="0.35">
      <c r="B6594" s="54"/>
    </row>
    <row r="6595" spans="2:2" x14ac:dyDescent="0.35">
      <c r="B6595" s="54"/>
    </row>
    <row r="6596" spans="2:2" x14ac:dyDescent="0.35">
      <c r="B6596" s="54"/>
    </row>
    <row r="6597" spans="2:2" x14ac:dyDescent="0.35">
      <c r="B6597" s="54"/>
    </row>
    <row r="6598" spans="2:2" x14ac:dyDescent="0.35">
      <c r="B6598" s="54"/>
    </row>
    <row r="6599" spans="2:2" x14ac:dyDescent="0.35">
      <c r="B6599" s="54"/>
    </row>
    <row r="6600" spans="2:2" x14ac:dyDescent="0.35">
      <c r="B6600" s="54"/>
    </row>
    <row r="6601" spans="2:2" x14ac:dyDescent="0.35">
      <c r="B6601" s="54"/>
    </row>
    <row r="6602" spans="2:2" x14ac:dyDescent="0.35">
      <c r="B6602" s="54"/>
    </row>
    <row r="6603" spans="2:2" x14ac:dyDescent="0.35">
      <c r="B6603" s="54"/>
    </row>
    <row r="6604" spans="2:2" x14ac:dyDescent="0.35">
      <c r="B6604" s="54"/>
    </row>
    <row r="6605" spans="2:2" x14ac:dyDescent="0.35">
      <c r="B6605" s="54"/>
    </row>
    <row r="6606" spans="2:2" x14ac:dyDescent="0.35">
      <c r="B6606" s="54"/>
    </row>
    <row r="6607" spans="2:2" x14ac:dyDescent="0.35">
      <c r="B6607" s="54"/>
    </row>
    <row r="6608" spans="2:2" x14ac:dyDescent="0.35">
      <c r="B6608" s="54"/>
    </row>
    <row r="6609" spans="2:2" x14ac:dyDescent="0.35">
      <c r="B6609" s="54"/>
    </row>
    <row r="6610" spans="2:2" x14ac:dyDescent="0.35">
      <c r="B6610" s="54"/>
    </row>
    <row r="6611" spans="2:2" x14ac:dyDescent="0.35">
      <c r="B6611" s="54"/>
    </row>
    <row r="6612" spans="2:2" x14ac:dyDescent="0.35">
      <c r="B6612" s="54"/>
    </row>
    <row r="6613" spans="2:2" x14ac:dyDescent="0.35">
      <c r="B6613" s="54"/>
    </row>
    <row r="6614" spans="2:2" x14ac:dyDescent="0.35">
      <c r="B6614" s="54"/>
    </row>
    <row r="6615" spans="2:2" x14ac:dyDescent="0.35">
      <c r="B6615" s="54"/>
    </row>
    <row r="6616" spans="2:2" x14ac:dyDescent="0.35">
      <c r="B6616" s="54"/>
    </row>
    <row r="6617" spans="2:2" x14ac:dyDescent="0.35">
      <c r="B6617" s="54"/>
    </row>
    <row r="6618" spans="2:2" x14ac:dyDescent="0.35">
      <c r="B6618" s="54"/>
    </row>
    <row r="6619" spans="2:2" x14ac:dyDescent="0.35">
      <c r="B6619" s="54"/>
    </row>
    <row r="6620" spans="2:2" x14ac:dyDescent="0.35">
      <c r="B6620" s="54"/>
    </row>
    <row r="6621" spans="2:2" x14ac:dyDescent="0.35">
      <c r="B6621" s="54"/>
    </row>
    <row r="6622" spans="2:2" x14ac:dyDescent="0.35">
      <c r="B6622" s="54"/>
    </row>
    <row r="6623" spans="2:2" x14ac:dyDescent="0.35">
      <c r="B6623" s="54"/>
    </row>
    <row r="6624" spans="2:2" x14ac:dyDescent="0.35">
      <c r="B6624" s="54"/>
    </row>
    <row r="6625" spans="2:2" x14ac:dyDescent="0.35">
      <c r="B6625" s="54"/>
    </row>
    <row r="6626" spans="2:2" x14ac:dyDescent="0.35">
      <c r="B6626" s="54"/>
    </row>
    <row r="6627" spans="2:2" x14ac:dyDescent="0.35">
      <c r="B6627" s="54"/>
    </row>
    <row r="6628" spans="2:2" x14ac:dyDescent="0.35">
      <c r="B6628" s="54"/>
    </row>
    <row r="6629" spans="2:2" x14ac:dyDescent="0.35">
      <c r="B6629" s="54"/>
    </row>
    <row r="6630" spans="2:2" x14ac:dyDescent="0.35">
      <c r="B6630" s="54"/>
    </row>
    <row r="6631" spans="2:2" x14ac:dyDescent="0.35">
      <c r="B6631" s="54"/>
    </row>
    <row r="6632" spans="2:2" x14ac:dyDescent="0.35">
      <c r="B6632" s="54"/>
    </row>
    <row r="6633" spans="2:2" x14ac:dyDescent="0.35">
      <c r="B6633" s="54"/>
    </row>
    <row r="6634" spans="2:2" x14ac:dyDescent="0.35">
      <c r="B6634" s="54"/>
    </row>
    <row r="6635" spans="2:2" x14ac:dyDescent="0.35">
      <c r="B6635" s="54"/>
    </row>
    <row r="6636" spans="2:2" x14ac:dyDescent="0.35">
      <c r="B6636" s="54"/>
    </row>
    <row r="6637" spans="2:2" x14ac:dyDescent="0.35">
      <c r="B6637" s="54"/>
    </row>
    <row r="6638" spans="2:2" x14ac:dyDescent="0.35">
      <c r="B6638" s="54"/>
    </row>
    <row r="6639" spans="2:2" x14ac:dyDescent="0.35">
      <c r="B6639" s="54"/>
    </row>
    <row r="6640" spans="2:2" x14ac:dyDescent="0.35">
      <c r="B6640" s="54"/>
    </row>
    <row r="6641" spans="2:2" x14ac:dyDescent="0.35">
      <c r="B6641" s="54"/>
    </row>
    <row r="6642" spans="2:2" x14ac:dyDescent="0.35">
      <c r="B6642" s="54"/>
    </row>
    <row r="6643" spans="2:2" x14ac:dyDescent="0.35">
      <c r="B6643" s="54"/>
    </row>
    <row r="6644" spans="2:2" x14ac:dyDescent="0.35">
      <c r="B6644" s="54"/>
    </row>
    <row r="6645" spans="2:2" x14ac:dyDescent="0.35">
      <c r="B6645" s="54"/>
    </row>
    <row r="6646" spans="2:2" x14ac:dyDescent="0.35">
      <c r="B6646" s="54"/>
    </row>
    <row r="6647" spans="2:2" x14ac:dyDescent="0.35">
      <c r="B6647" s="54"/>
    </row>
    <row r="6648" spans="2:2" x14ac:dyDescent="0.35">
      <c r="B6648" s="54"/>
    </row>
    <row r="6649" spans="2:2" x14ac:dyDescent="0.35">
      <c r="B6649" s="54"/>
    </row>
    <row r="6650" spans="2:2" x14ac:dyDescent="0.35">
      <c r="B6650" s="54"/>
    </row>
    <row r="6651" spans="2:2" x14ac:dyDescent="0.35">
      <c r="B6651" s="54"/>
    </row>
    <row r="6652" spans="2:2" x14ac:dyDescent="0.35">
      <c r="B6652" s="54"/>
    </row>
    <row r="6653" spans="2:2" x14ac:dyDescent="0.35">
      <c r="B6653" s="54"/>
    </row>
    <row r="6654" spans="2:2" x14ac:dyDescent="0.35">
      <c r="B6654" s="54"/>
    </row>
    <row r="6655" spans="2:2" x14ac:dyDescent="0.35">
      <c r="B6655" s="54"/>
    </row>
    <row r="6656" spans="2:2" x14ac:dyDescent="0.35">
      <c r="B6656" s="54"/>
    </row>
    <row r="6657" spans="2:2" x14ac:dyDescent="0.35">
      <c r="B6657" s="54"/>
    </row>
    <row r="6658" spans="2:2" x14ac:dyDescent="0.35">
      <c r="B6658" s="54"/>
    </row>
    <row r="6659" spans="2:2" x14ac:dyDescent="0.35">
      <c r="B6659" s="54"/>
    </row>
    <row r="6660" spans="2:2" x14ac:dyDescent="0.35">
      <c r="B6660" s="54"/>
    </row>
    <row r="6661" spans="2:2" x14ac:dyDescent="0.35">
      <c r="B6661" s="54"/>
    </row>
    <row r="6662" spans="2:2" x14ac:dyDescent="0.35">
      <c r="B6662" s="54"/>
    </row>
    <row r="6663" spans="2:2" x14ac:dyDescent="0.35">
      <c r="B6663" s="54"/>
    </row>
    <row r="6664" spans="2:2" x14ac:dyDescent="0.35">
      <c r="B6664" s="54"/>
    </row>
    <row r="6665" spans="2:2" x14ac:dyDescent="0.35">
      <c r="B6665" s="54"/>
    </row>
    <row r="6666" spans="2:2" x14ac:dyDescent="0.35">
      <c r="B6666" s="54"/>
    </row>
    <row r="6667" spans="2:2" x14ac:dyDescent="0.35">
      <c r="B6667" s="54"/>
    </row>
    <row r="6668" spans="2:2" x14ac:dyDescent="0.35">
      <c r="B6668" s="54"/>
    </row>
    <row r="6669" spans="2:2" x14ac:dyDescent="0.35">
      <c r="B6669" s="54"/>
    </row>
    <row r="6670" spans="2:2" x14ac:dyDescent="0.35">
      <c r="B6670" s="54"/>
    </row>
    <row r="6671" spans="2:2" x14ac:dyDescent="0.35">
      <c r="B6671" s="54"/>
    </row>
    <row r="6672" spans="2:2" x14ac:dyDescent="0.35">
      <c r="B6672" s="54"/>
    </row>
    <row r="6673" spans="2:2" x14ac:dyDescent="0.35">
      <c r="B6673" s="54"/>
    </row>
    <row r="6674" spans="2:2" x14ac:dyDescent="0.35">
      <c r="B6674" s="54"/>
    </row>
    <row r="6675" spans="2:2" x14ac:dyDescent="0.35">
      <c r="B6675" s="54"/>
    </row>
    <row r="6676" spans="2:2" x14ac:dyDescent="0.35">
      <c r="B6676" s="54"/>
    </row>
    <row r="6677" spans="2:2" x14ac:dyDescent="0.35">
      <c r="B6677" s="54"/>
    </row>
    <row r="6678" spans="2:2" x14ac:dyDescent="0.35">
      <c r="B6678" s="54"/>
    </row>
    <row r="6679" spans="2:2" x14ac:dyDescent="0.35">
      <c r="B6679" s="54"/>
    </row>
    <row r="6680" spans="2:2" x14ac:dyDescent="0.35">
      <c r="B6680" s="54"/>
    </row>
    <row r="6681" spans="2:2" x14ac:dyDescent="0.35">
      <c r="B6681" s="54"/>
    </row>
    <row r="6682" spans="2:2" x14ac:dyDescent="0.35">
      <c r="B6682" s="54"/>
    </row>
    <row r="6683" spans="2:2" x14ac:dyDescent="0.35">
      <c r="B6683" s="54"/>
    </row>
    <row r="6684" spans="2:2" x14ac:dyDescent="0.35">
      <c r="B6684" s="54"/>
    </row>
    <row r="6685" spans="2:2" x14ac:dyDescent="0.35">
      <c r="B6685" s="54"/>
    </row>
    <row r="6686" spans="2:2" x14ac:dyDescent="0.35">
      <c r="B6686" s="54"/>
    </row>
    <row r="6687" spans="2:2" x14ac:dyDescent="0.35">
      <c r="B6687" s="54"/>
    </row>
    <row r="6688" spans="2:2" x14ac:dyDescent="0.35">
      <c r="B6688" s="54"/>
    </row>
    <row r="6689" spans="2:2" x14ac:dyDescent="0.35">
      <c r="B6689" s="54"/>
    </row>
    <row r="6690" spans="2:2" x14ac:dyDescent="0.35">
      <c r="B6690" s="54"/>
    </row>
    <row r="6691" spans="2:2" x14ac:dyDescent="0.35">
      <c r="B6691" s="54"/>
    </row>
    <row r="6692" spans="2:2" x14ac:dyDescent="0.35">
      <c r="B6692" s="54"/>
    </row>
    <row r="6693" spans="2:2" x14ac:dyDescent="0.35">
      <c r="B6693" s="54"/>
    </row>
    <row r="6694" spans="2:2" x14ac:dyDescent="0.35">
      <c r="B6694" s="54"/>
    </row>
    <row r="6695" spans="2:2" x14ac:dyDescent="0.35">
      <c r="B6695" s="54"/>
    </row>
    <row r="6696" spans="2:2" x14ac:dyDescent="0.35">
      <c r="B6696" s="54"/>
    </row>
    <row r="6697" spans="2:2" x14ac:dyDescent="0.35">
      <c r="B6697" s="54"/>
    </row>
    <row r="6698" spans="2:2" x14ac:dyDescent="0.35">
      <c r="B6698" s="54"/>
    </row>
    <row r="6699" spans="2:2" x14ac:dyDescent="0.35">
      <c r="B6699" s="54"/>
    </row>
    <row r="6700" spans="2:2" x14ac:dyDescent="0.35">
      <c r="B6700" s="54"/>
    </row>
    <row r="6701" spans="2:2" x14ac:dyDescent="0.35">
      <c r="B6701" s="54"/>
    </row>
    <row r="6702" spans="2:2" x14ac:dyDescent="0.35">
      <c r="B6702" s="54"/>
    </row>
    <row r="6703" spans="2:2" x14ac:dyDescent="0.35">
      <c r="B6703" s="54"/>
    </row>
    <row r="6704" spans="2:2" x14ac:dyDescent="0.35">
      <c r="B6704" s="54"/>
    </row>
    <row r="6705" spans="2:2" x14ac:dyDescent="0.35">
      <c r="B6705" s="54"/>
    </row>
    <row r="6706" spans="2:2" x14ac:dyDescent="0.35">
      <c r="B6706" s="54"/>
    </row>
    <row r="6707" spans="2:2" x14ac:dyDescent="0.35">
      <c r="B6707" s="54"/>
    </row>
    <row r="6708" spans="2:2" x14ac:dyDescent="0.35">
      <c r="B6708" s="54"/>
    </row>
    <row r="6709" spans="2:2" x14ac:dyDescent="0.35">
      <c r="B6709" s="54"/>
    </row>
    <row r="6710" spans="2:2" x14ac:dyDescent="0.35">
      <c r="B6710" s="54"/>
    </row>
    <row r="6711" spans="2:2" x14ac:dyDescent="0.35">
      <c r="B6711" s="54"/>
    </row>
    <row r="6712" spans="2:2" x14ac:dyDescent="0.35">
      <c r="B6712" s="54"/>
    </row>
    <row r="6713" spans="2:2" x14ac:dyDescent="0.35">
      <c r="B6713" s="54"/>
    </row>
    <row r="6714" spans="2:2" x14ac:dyDescent="0.35">
      <c r="B6714" s="54"/>
    </row>
    <row r="6715" spans="2:2" x14ac:dyDescent="0.35">
      <c r="B6715" s="54"/>
    </row>
    <row r="6716" spans="2:2" x14ac:dyDescent="0.35">
      <c r="B6716" s="54"/>
    </row>
    <row r="6717" spans="2:2" x14ac:dyDescent="0.35">
      <c r="B6717" s="54"/>
    </row>
    <row r="6718" spans="2:2" x14ac:dyDescent="0.35">
      <c r="B6718" s="54"/>
    </row>
    <row r="6719" spans="2:2" x14ac:dyDescent="0.35">
      <c r="B6719" s="54"/>
    </row>
    <row r="6720" spans="2:2" x14ac:dyDescent="0.35">
      <c r="B6720" s="54"/>
    </row>
    <row r="6721" spans="2:2" x14ac:dyDescent="0.35">
      <c r="B6721" s="54"/>
    </row>
    <row r="6722" spans="2:2" x14ac:dyDescent="0.35">
      <c r="B6722" s="54"/>
    </row>
    <row r="6723" spans="2:2" x14ac:dyDescent="0.35">
      <c r="B6723" s="54"/>
    </row>
    <row r="6724" spans="2:2" x14ac:dyDescent="0.35">
      <c r="B6724" s="54"/>
    </row>
    <row r="6725" spans="2:2" x14ac:dyDescent="0.35">
      <c r="B6725" s="54"/>
    </row>
    <row r="6726" spans="2:2" x14ac:dyDescent="0.35">
      <c r="B6726" s="54"/>
    </row>
    <row r="6727" spans="2:2" x14ac:dyDescent="0.35">
      <c r="B6727" s="54"/>
    </row>
    <row r="6728" spans="2:2" x14ac:dyDescent="0.35">
      <c r="B6728" s="54"/>
    </row>
    <row r="6729" spans="2:2" x14ac:dyDescent="0.35">
      <c r="B6729" s="54"/>
    </row>
    <row r="6730" spans="2:2" x14ac:dyDescent="0.35">
      <c r="B6730" s="54"/>
    </row>
    <row r="6731" spans="2:2" x14ac:dyDescent="0.35">
      <c r="B6731" s="54"/>
    </row>
    <row r="6732" spans="2:2" x14ac:dyDescent="0.35">
      <c r="B6732" s="54"/>
    </row>
    <row r="6733" spans="2:2" x14ac:dyDescent="0.35">
      <c r="B6733" s="54"/>
    </row>
    <row r="6734" spans="2:2" x14ac:dyDescent="0.35">
      <c r="B6734" s="54"/>
    </row>
    <row r="6735" spans="2:2" x14ac:dyDescent="0.35">
      <c r="B6735" s="54"/>
    </row>
    <row r="6736" spans="2:2" x14ac:dyDescent="0.35">
      <c r="B6736" s="54"/>
    </row>
    <row r="6737" spans="2:2" x14ac:dyDescent="0.35">
      <c r="B6737" s="54"/>
    </row>
    <row r="6738" spans="2:2" x14ac:dyDescent="0.35">
      <c r="B6738" s="54"/>
    </row>
    <row r="6739" spans="2:2" x14ac:dyDescent="0.35">
      <c r="B6739" s="54"/>
    </row>
    <row r="6740" spans="2:2" x14ac:dyDescent="0.35">
      <c r="B6740" s="54"/>
    </row>
    <row r="6741" spans="2:2" x14ac:dyDescent="0.35">
      <c r="B6741" s="54"/>
    </row>
    <row r="6742" spans="2:2" x14ac:dyDescent="0.35">
      <c r="B6742" s="54"/>
    </row>
    <row r="6743" spans="2:2" x14ac:dyDescent="0.35">
      <c r="B6743" s="54"/>
    </row>
    <row r="6744" spans="2:2" x14ac:dyDescent="0.35">
      <c r="B6744" s="54"/>
    </row>
    <row r="6745" spans="2:2" x14ac:dyDescent="0.35">
      <c r="B6745" s="54"/>
    </row>
    <row r="6746" spans="2:2" x14ac:dyDescent="0.35">
      <c r="B6746" s="54"/>
    </row>
    <row r="6747" spans="2:2" x14ac:dyDescent="0.35">
      <c r="B6747" s="54"/>
    </row>
    <row r="6748" spans="2:2" x14ac:dyDescent="0.35">
      <c r="B6748" s="54"/>
    </row>
    <row r="6749" spans="2:2" x14ac:dyDescent="0.35">
      <c r="B6749" s="54"/>
    </row>
    <row r="6750" spans="2:2" x14ac:dyDescent="0.35">
      <c r="B6750" s="54"/>
    </row>
    <row r="6751" spans="2:2" x14ac:dyDescent="0.35">
      <c r="B6751" s="54"/>
    </row>
    <row r="6752" spans="2:2" x14ac:dyDescent="0.35">
      <c r="B6752" s="54"/>
    </row>
    <row r="6753" spans="2:2" x14ac:dyDescent="0.35">
      <c r="B6753" s="54"/>
    </row>
    <row r="6754" spans="2:2" x14ac:dyDescent="0.35">
      <c r="B6754" s="54"/>
    </row>
    <row r="6755" spans="2:2" x14ac:dyDescent="0.35">
      <c r="B6755" s="54"/>
    </row>
    <row r="6756" spans="2:2" x14ac:dyDescent="0.35">
      <c r="B6756" s="54"/>
    </row>
    <row r="6757" spans="2:2" x14ac:dyDescent="0.35">
      <c r="B6757" s="54"/>
    </row>
    <row r="6758" spans="2:2" x14ac:dyDescent="0.35">
      <c r="B6758" s="54"/>
    </row>
    <row r="6759" spans="2:2" x14ac:dyDescent="0.35">
      <c r="B6759" s="54"/>
    </row>
    <row r="6760" spans="2:2" x14ac:dyDescent="0.35">
      <c r="B6760" s="54"/>
    </row>
    <row r="6761" spans="2:2" x14ac:dyDescent="0.35">
      <c r="B6761" s="54"/>
    </row>
    <row r="6762" spans="2:2" x14ac:dyDescent="0.35">
      <c r="B6762" s="54"/>
    </row>
    <row r="6763" spans="2:2" x14ac:dyDescent="0.35">
      <c r="B6763" s="54"/>
    </row>
    <row r="6764" spans="2:2" x14ac:dyDescent="0.35">
      <c r="B6764" s="54"/>
    </row>
    <row r="6765" spans="2:2" x14ac:dyDescent="0.35">
      <c r="B6765" s="54"/>
    </row>
    <row r="6766" spans="2:2" x14ac:dyDescent="0.35">
      <c r="B6766" s="54"/>
    </row>
    <row r="6767" spans="2:2" x14ac:dyDescent="0.35">
      <c r="B6767" s="54"/>
    </row>
    <row r="6768" spans="2:2" x14ac:dyDescent="0.35">
      <c r="B6768" s="54"/>
    </row>
    <row r="6769" spans="2:2" x14ac:dyDescent="0.35">
      <c r="B6769" s="54"/>
    </row>
    <row r="6770" spans="2:2" x14ac:dyDescent="0.35">
      <c r="B6770" s="54"/>
    </row>
    <row r="6771" spans="2:2" x14ac:dyDescent="0.35">
      <c r="B6771" s="54"/>
    </row>
    <row r="6772" spans="2:2" x14ac:dyDescent="0.35">
      <c r="B6772" s="54"/>
    </row>
    <row r="6773" spans="2:2" x14ac:dyDescent="0.35">
      <c r="B6773" s="54"/>
    </row>
    <row r="6774" spans="2:2" x14ac:dyDescent="0.35">
      <c r="B6774" s="54"/>
    </row>
    <row r="6775" spans="2:2" x14ac:dyDescent="0.35">
      <c r="B6775" s="54"/>
    </row>
    <row r="6776" spans="2:2" x14ac:dyDescent="0.35">
      <c r="B6776" s="54"/>
    </row>
    <row r="6777" spans="2:2" x14ac:dyDescent="0.35">
      <c r="B6777" s="54"/>
    </row>
    <row r="6778" spans="2:2" x14ac:dyDescent="0.35">
      <c r="B6778" s="54"/>
    </row>
    <row r="6779" spans="2:2" x14ac:dyDescent="0.35">
      <c r="B6779" s="54"/>
    </row>
    <row r="6780" spans="2:2" x14ac:dyDescent="0.35">
      <c r="B6780" s="54"/>
    </row>
    <row r="6781" spans="2:2" x14ac:dyDescent="0.35">
      <c r="B6781" s="54"/>
    </row>
    <row r="6782" spans="2:2" x14ac:dyDescent="0.35">
      <c r="B6782" s="54"/>
    </row>
    <row r="6783" spans="2:2" x14ac:dyDescent="0.35">
      <c r="B6783" s="54"/>
    </row>
    <row r="6784" spans="2:2" x14ac:dyDescent="0.35">
      <c r="B6784" s="54"/>
    </row>
    <row r="6785" spans="2:2" x14ac:dyDescent="0.35">
      <c r="B6785" s="54"/>
    </row>
    <row r="6786" spans="2:2" x14ac:dyDescent="0.35">
      <c r="B6786" s="54"/>
    </row>
    <row r="6787" spans="2:2" x14ac:dyDescent="0.35">
      <c r="B6787" s="54"/>
    </row>
    <row r="6788" spans="2:2" x14ac:dyDescent="0.35">
      <c r="B6788" s="54"/>
    </row>
    <row r="6789" spans="2:2" x14ac:dyDescent="0.35">
      <c r="B6789" s="54"/>
    </row>
    <row r="6790" spans="2:2" x14ac:dyDescent="0.35">
      <c r="B6790" s="54"/>
    </row>
    <row r="6791" spans="2:2" x14ac:dyDescent="0.35">
      <c r="B6791" s="54"/>
    </row>
    <row r="6792" spans="2:2" x14ac:dyDescent="0.35">
      <c r="B6792" s="54"/>
    </row>
    <row r="6793" spans="2:2" x14ac:dyDescent="0.35">
      <c r="B6793" s="54"/>
    </row>
    <row r="6794" spans="2:2" x14ac:dyDescent="0.35">
      <c r="B6794" s="54"/>
    </row>
    <row r="6795" spans="2:2" x14ac:dyDescent="0.35">
      <c r="B6795" s="54"/>
    </row>
    <row r="6796" spans="2:2" x14ac:dyDescent="0.35">
      <c r="B6796" s="54"/>
    </row>
    <row r="6797" spans="2:2" x14ac:dyDescent="0.35">
      <c r="B6797" s="54"/>
    </row>
    <row r="6798" spans="2:2" x14ac:dyDescent="0.35">
      <c r="B6798" s="54"/>
    </row>
    <row r="6799" spans="2:2" x14ac:dyDescent="0.35">
      <c r="B6799" s="54"/>
    </row>
    <row r="6800" spans="2:2" x14ac:dyDescent="0.35">
      <c r="B6800" s="54"/>
    </row>
    <row r="6801" spans="2:2" x14ac:dyDescent="0.35">
      <c r="B6801" s="54"/>
    </row>
    <row r="6802" spans="2:2" x14ac:dyDescent="0.35">
      <c r="B6802" s="54"/>
    </row>
    <row r="6803" spans="2:2" x14ac:dyDescent="0.35">
      <c r="B6803" s="54"/>
    </row>
    <row r="6804" spans="2:2" x14ac:dyDescent="0.35">
      <c r="B6804" s="54"/>
    </row>
    <row r="6805" spans="2:2" x14ac:dyDescent="0.35">
      <c r="B6805" s="54"/>
    </row>
    <row r="6806" spans="2:2" x14ac:dyDescent="0.35">
      <c r="B6806" s="54"/>
    </row>
    <row r="6807" spans="2:2" x14ac:dyDescent="0.35">
      <c r="B6807" s="54"/>
    </row>
    <row r="6808" spans="2:2" x14ac:dyDescent="0.35">
      <c r="B6808" s="54"/>
    </row>
    <row r="6809" spans="2:2" x14ac:dyDescent="0.35">
      <c r="B6809" s="54"/>
    </row>
    <row r="6810" spans="2:2" x14ac:dyDescent="0.35">
      <c r="B6810" s="54"/>
    </row>
    <row r="6811" spans="2:2" x14ac:dyDescent="0.35">
      <c r="B6811" s="54"/>
    </row>
    <row r="6812" spans="2:2" x14ac:dyDescent="0.35">
      <c r="B6812" s="54"/>
    </row>
    <row r="6813" spans="2:2" x14ac:dyDescent="0.35">
      <c r="B6813" s="54"/>
    </row>
    <row r="6814" spans="2:2" x14ac:dyDescent="0.35">
      <c r="B6814" s="54"/>
    </row>
    <row r="6815" spans="2:2" x14ac:dyDescent="0.35">
      <c r="B6815" s="54"/>
    </row>
    <row r="6816" spans="2:2" x14ac:dyDescent="0.35">
      <c r="B6816" s="54"/>
    </row>
    <row r="6817" spans="2:2" x14ac:dyDescent="0.35">
      <c r="B6817" s="54"/>
    </row>
    <row r="6818" spans="2:2" x14ac:dyDescent="0.35">
      <c r="B6818" s="54"/>
    </row>
    <row r="6819" spans="2:2" x14ac:dyDescent="0.35">
      <c r="B6819" s="54"/>
    </row>
    <row r="6820" spans="2:2" x14ac:dyDescent="0.35">
      <c r="B6820" s="54"/>
    </row>
    <row r="6821" spans="2:2" x14ac:dyDescent="0.35">
      <c r="B6821" s="54"/>
    </row>
    <row r="6822" spans="2:2" x14ac:dyDescent="0.35">
      <c r="B6822" s="54"/>
    </row>
    <row r="6823" spans="2:2" x14ac:dyDescent="0.35">
      <c r="B6823" s="54"/>
    </row>
    <row r="6824" spans="2:2" x14ac:dyDescent="0.35">
      <c r="B6824" s="54"/>
    </row>
    <row r="6825" spans="2:2" x14ac:dyDescent="0.35">
      <c r="B6825" s="54"/>
    </row>
    <row r="6826" spans="2:2" x14ac:dyDescent="0.35">
      <c r="B6826" s="54"/>
    </row>
    <row r="6827" spans="2:2" x14ac:dyDescent="0.35">
      <c r="B6827" s="54"/>
    </row>
    <row r="6828" spans="2:2" x14ac:dyDescent="0.35">
      <c r="B6828" s="54"/>
    </row>
    <row r="6829" spans="2:2" x14ac:dyDescent="0.35">
      <c r="B6829" s="54"/>
    </row>
    <row r="6830" spans="2:2" x14ac:dyDescent="0.35">
      <c r="B6830" s="54"/>
    </row>
    <row r="6831" spans="2:2" x14ac:dyDescent="0.35">
      <c r="B6831" s="54"/>
    </row>
    <row r="6832" spans="2:2" x14ac:dyDescent="0.35">
      <c r="B6832" s="54"/>
    </row>
    <row r="6833" spans="2:2" x14ac:dyDescent="0.35">
      <c r="B6833" s="54"/>
    </row>
    <row r="6834" spans="2:2" x14ac:dyDescent="0.35">
      <c r="B6834" s="54"/>
    </row>
    <row r="6835" spans="2:2" x14ac:dyDescent="0.35">
      <c r="B6835" s="54"/>
    </row>
    <row r="6836" spans="2:2" x14ac:dyDescent="0.35">
      <c r="B6836" s="54"/>
    </row>
    <row r="6837" spans="2:2" x14ac:dyDescent="0.35">
      <c r="B6837" s="54"/>
    </row>
    <row r="6838" spans="2:2" x14ac:dyDescent="0.35">
      <c r="B6838" s="54"/>
    </row>
    <row r="6839" spans="2:2" x14ac:dyDescent="0.35">
      <c r="B6839" s="54"/>
    </row>
    <row r="6840" spans="2:2" x14ac:dyDescent="0.35">
      <c r="B6840" s="54"/>
    </row>
    <row r="6841" spans="2:2" x14ac:dyDescent="0.35">
      <c r="B6841" s="54"/>
    </row>
    <row r="6842" spans="2:2" x14ac:dyDescent="0.35">
      <c r="B6842" s="54"/>
    </row>
    <row r="6843" spans="2:2" x14ac:dyDescent="0.35">
      <c r="B6843" s="54"/>
    </row>
    <row r="6844" spans="2:2" x14ac:dyDescent="0.35">
      <c r="B6844" s="54"/>
    </row>
    <row r="6845" spans="2:2" x14ac:dyDescent="0.35">
      <c r="B6845" s="54"/>
    </row>
    <row r="6846" spans="2:2" x14ac:dyDescent="0.35">
      <c r="B6846" s="54"/>
    </row>
    <row r="6847" spans="2:2" x14ac:dyDescent="0.35">
      <c r="B6847" s="54"/>
    </row>
    <row r="6848" spans="2:2" x14ac:dyDescent="0.35">
      <c r="B6848" s="54"/>
    </row>
    <row r="6849" spans="2:2" x14ac:dyDescent="0.35">
      <c r="B6849" s="54"/>
    </row>
    <row r="6850" spans="2:2" x14ac:dyDescent="0.35">
      <c r="B6850" s="54"/>
    </row>
    <row r="6851" spans="2:2" x14ac:dyDescent="0.35">
      <c r="B6851" s="54"/>
    </row>
    <row r="6852" spans="2:2" x14ac:dyDescent="0.35">
      <c r="B6852" s="54"/>
    </row>
    <row r="6853" spans="2:2" x14ac:dyDescent="0.35">
      <c r="B6853" s="54"/>
    </row>
    <row r="6854" spans="2:2" x14ac:dyDescent="0.35">
      <c r="B6854" s="54"/>
    </row>
    <row r="6855" spans="2:2" x14ac:dyDescent="0.35">
      <c r="B6855" s="54"/>
    </row>
    <row r="6856" spans="2:2" x14ac:dyDescent="0.35">
      <c r="B6856" s="54"/>
    </row>
    <row r="6857" spans="2:2" x14ac:dyDescent="0.35">
      <c r="B6857" s="54"/>
    </row>
    <row r="6858" spans="2:2" x14ac:dyDescent="0.35">
      <c r="B6858" s="54"/>
    </row>
    <row r="6859" spans="2:2" x14ac:dyDescent="0.35">
      <c r="B6859" s="54"/>
    </row>
    <row r="6860" spans="2:2" x14ac:dyDescent="0.35">
      <c r="B6860" s="54"/>
    </row>
    <row r="6861" spans="2:2" x14ac:dyDescent="0.35">
      <c r="B6861" s="54"/>
    </row>
    <row r="6862" spans="2:2" x14ac:dyDescent="0.35">
      <c r="B6862" s="54"/>
    </row>
    <row r="6863" spans="2:2" x14ac:dyDescent="0.35">
      <c r="B6863" s="54"/>
    </row>
    <row r="6864" spans="2:2" x14ac:dyDescent="0.35">
      <c r="B6864" s="54"/>
    </row>
    <row r="6865" spans="2:2" x14ac:dyDescent="0.35">
      <c r="B6865" s="54"/>
    </row>
    <row r="6866" spans="2:2" x14ac:dyDescent="0.35">
      <c r="B6866" s="54"/>
    </row>
    <row r="6867" spans="2:2" x14ac:dyDescent="0.35">
      <c r="B6867" s="54"/>
    </row>
    <row r="6868" spans="2:2" x14ac:dyDescent="0.35">
      <c r="B6868" s="54"/>
    </row>
    <row r="6869" spans="2:2" x14ac:dyDescent="0.35">
      <c r="B6869" s="54"/>
    </row>
    <row r="6870" spans="2:2" x14ac:dyDescent="0.35">
      <c r="B6870" s="54"/>
    </row>
    <row r="6871" spans="2:2" x14ac:dyDescent="0.35">
      <c r="B6871" s="54"/>
    </row>
    <row r="6872" spans="2:2" x14ac:dyDescent="0.35">
      <c r="B6872" s="54"/>
    </row>
    <row r="6873" spans="2:2" x14ac:dyDescent="0.35">
      <c r="B6873" s="54"/>
    </row>
    <row r="6874" spans="2:2" x14ac:dyDescent="0.35">
      <c r="B6874" s="54"/>
    </row>
    <row r="6875" spans="2:2" x14ac:dyDescent="0.35">
      <c r="B6875" s="54"/>
    </row>
    <row r="6876" spans="2:2" x14ac:dyDescent="0.35">
      <c r="B6876" s="54"/>
    </row>
    <row r="6877" spans="2:2" x14ac:dyDescent="0.35">
      <c r="B6877" s="54"/>
    </row>
    <row r="6878" spans="2:2" x14ac:dyDescent="0.35">
      <c r="B6878" s="54"/>
    </row>
    <row r="6879" spans="2:2" x14ac:dyDescent="0.35">
      <c r="B6879" s="54"/>
    </row>
    <row r="6880" spans="2:2" x14ac:dyDescent="0.35">
      <c r="B6880" s="54"/>
    </row>
    <row r="6881" spans="2:2" x14ac:dyDescent="0.35">
      <c r="B6881" s="54"/>
    </row>
    <row r="6882" spans="2:2" x14ac:dyDescent="0.35">
      <c r="B6882" s="54"/>
    </row>
    <row r="6883" spans="2:2" x14ac:dyDescent="0.35">
      <c r="B6883" s="54"/>
    </row>
    <row r="6884" spans="2:2" x14ac:dyDescent="0.35">
      <c r="B6884" s="54"/>
    </row>
    <row r="6885" spans="2:2" x14ac:dyDescent="0.35">
      <c r="B6885" s="54"/>
    </row>
    <row r="6886" spans="2:2" x14ac:dyDescent="0.35">
      <c r="B6886" s="54"/>
    </row>
    <row r="6887" spans="2:2" x14ac:dyDescent="0.35">
      <c r="B6887" s="54"/>
    </row>
    <row r="6888" spans="2:2" x14ac:dyDescent="0.35">
      <c r="B6888" s="54"/>
    </row>
    <row r="6889" spans="2:2" x14ac:dyDescent="0.35">
      <c r="B6889" s="54"/>
    </row>
    <row r="6890" spans="2:2" x14ac:dyDescent="0.35">
      <c r="B6890" s="54"/>
    </row>
    <row r="6891" spans="2:2" x14ac:dyDescent="0.35">
      <c r="B6891" s="54"/>
    </row>
    <row r="6892" spans="2:2" x14ac:dyDescent="0.35">
      <c r="B6892" s="54"/>
    </row>
    <row r="6893" spans="2:2" x14ac:dyDescent="0.35">
      <c r="B6893" s="54"/>
    </row>
    <row r="6894" spans="2:2" x14ac:dyDescent="0.35">
      <c r="B6894" s="54"/>
    </row>
    <row r="6895" spans="2:2" x14ac:dyDescent="0.35">
      <c r="B6895" s="54"/>
    </row>
    <row r="6896" spans="2:2" x14ac:dyDescent="0.35">
      <c r="B6896" s="54"/>
    </row>
    <row r="6897" spans="2:2" x14ac:dyDescent="0.35">
      <c r="B6897" s="54"/>
    </row>
    <row r="6898" spans="2:2" x14ac:dyDescent="0.35">
      <c r="B6898" s="54"/>
    </row>
    <row r="6899" spans="2:2" x14ac:dyDescent="0.35">
      <c r="B6899" s="54"/>
    </row>
    <row r="6900" spans="2:2" x14ac:dyDescent="0.35">
      <c r="B6900" s="54"/>
    </row>
    <row r="6901" spans="2:2" x14ac:dyDescent="0.35">
      <c r="B6901" s="54"/>
    </row>
    <row r="6902" spans="2:2" x14ac:dyDescent="0.35">
      <c r="B6902" s="54"/>
    </row>
    <row r="6903" spans="2:2" x14ac:dyDescent="0.35">
      <c r="B6903" s="54"/>
    </row>
    <row r="6904" spans="2:2" x14ac:dyDescent="0.35">
      <c r="B6904" s="54"/>
    </row>
    <row r="6905" spans="2:2" x14ac:dyDescent="0.35">
      <c r="B6905" s="54"/>
    </row>
    <row r="6906" spans="2:2" x14ac:dyDescent="0.35">
      <c r="B6906" s="54"/>
    </row>
    <row r="6907" spans="2:2" x14ac:dyDescent="0.35">
      <c r="B6907" s="54"/>
    </row>
    <row r="6908" spans="2:2" x14ac:dyDescent="0.35">
      <c r="B6908" s="54"/>
    </row>
    <row r="6909" spans="2:2" x14ac:dyDescent="0.35">
      <c r="B6909" s="54"/>
    </row>
    <row r="6910" spans="2:2" x14ac:dyDescent="0.35">
      <c r="B6910" s="54"/>
    </row>
    <row r="6911" spans="2:2" x14ac:dyDescent="0.35">
      <c r="B6911" s="54"/>
    </row>
    <row r="6912" spans="2:2" x14ac:dyDescent="0.35">
      <c r="B6912" s="54"/>
    </row>
    <row r="6913" spans="2:2" x14ac:dyDescent="0.35">
      <c r="B6913" s="54"/>
    </row>
    <row r="6914" spans="2:2" x14ac:dyDescent="0.35">
      <c r="B6914" s="54"/>
    </row>
    <row r="6915" spans="2:2" x14ac:dyDescent="0.35">
      <c r="B6915" s="54"/>
    </row>
    <row r="6916" spans="2:2" x14ac:dyDescent="0.35">
      <c r="B6916" s="54"/>
    </row>
    <row r="6917" spans="2:2" x14ac:dyDescent="0.35">
      <c r="B6917" s="54"/>
    </row>
    <row r="6918" spans="2:2" x14ac:dyDescent="0.35">
      <c r="B6918" s="54"/>
    </row>
    <row r="6919" spans="2:2" x14ac:dyDescent="0.35">
      <c r="B6919" s="54"/>
    </row>
    <row r="6920" spans="2:2" x14ac:dyDescent="0.35">
      <c r="B6920" s="54"/>
    </row>
    <row r="6921" spans="2:2" x14ac:dyDescent="0.35">
      <c r="B6921" s="54"/>
    </row>
    <row r="6922" spans="2:2" x14ac:dyDescent="0.35">
      <c r="B6922" s="54"/>
    </row>
    <row r="6923" spans="2:2" x14ac:dyDescent="0.35">
      <c r="B6923" s="54"/>
    </row>
    <row r="6924" spans="2:2" x14ac:dyDescent="0.35">
      <c r="B6924" s="54"/>
    </row>
    <row r="6925" spans="2:2" x14ac:dyDescent="0.35">
      <c r="B6925" s="54"/>
    </row>
    <row r="6926" spans="2:2" x14ac:dyDescent="0.35">
      <c r="B6926" s="54"/>
    </row>
    <row r="6927" spans="2:2" x14ac:dyDescent="0.35">
      <c r="B6927" s="54"/>
    </row>
    <row r="6928" spans="2:2" x14ac:dyDescent="0.35">
      <c r="B6928" s="54"/>
    </row>
    <row r="6929" spans="2:2" x14ac:dyDescent="0.35">
      <c r="B6929" s="54"/>
    </row>
    <row r="6930" spans="2:2" x14ac:dyDescent="0.35">
      <c r="B6930" s="54"/>
    </row>
    <row r="6931" spans="2:2" x14ac:dyDescent="0.35">
      <c r="B6931" s="54"/>
    </row>
    <row r="6932" spans="2:2" x14ac:dyDescent="0.35">
      <c r="B6932" s="54"/>
    </row>
    <row r="6933" spans="2:2" x14ac:dyDescent="0.35">
      <c r="B6933" s="54"/>
    </row>
    <row r="6934" spans="2:2" x14ac:dyDescent="0.35">
      <c r="B6934" s="54"/>
    </row>
    <row r="6935" spans="2:2" x14ac:dyDescent="0.35">
      <c r="B6935" s="54"/>
    </row>
    <row r="6936" spans="2:2" x14ac:dyDescent="0.35">
      <c r="B6936" s="54"/>
    </row>
    <row r="6937" spans="2:2" x14ac:dyDescent="0.35">
      <c r="B6937" s="54"/>
    </row>
    <row r="6938" spans="2:2" x14ac:dyDescent="0.35">
      <c r="B6938" s="54"/>
    </row>
    <row r="6939" spans="2:2" x14ac:dyDescent="0.35">
      <c r="B6939" s="54"/>
    </row>
    <row r="6940" spans="2:2" x14ac:dyDescent="0.35">
      <c r="B6940" s="54"/>
    </row>
    <row r="6941" spans="2:2" x14ac:dyDescent="0.35">
      <c r="B6941" s="54"/>
    </row>
    <row r="6942" spans="2:2" x14ac:dyDescent="0.35">
      <c r="B6942" s="54"/>
    </row>
    <row r="6943" spans="2:2" x14ac:dyDescent="0.35">
      <c r="B6943" s="54"/>
    </row>
    <row r="6944" spans="2:2" x14ac:dyDescent="0.35">
      <c r="B6944" s="54"/>
    </row>
    <row r="6945" spans="2:2" x14ac:dyDescent="0.35">
      <c r="B6945" s="54"/>
    </row>
    <row r="6946" spans="2:2" x14ac:dyDescent="0.35">
      <c r="B6946" s="54"/>
    </row>
    <row r="6947" spans="2:2" x14ac:dyDescent="0.35">
      <c r="B6947" s="54"/>
    </row>
    <row r="6948" spans="2:2" x14ac:dyDescent="0.35">
      <c r="B6948" s="54"/>
    </row>
    <row r="6949" spans="2:2" x14ac:dyDescent="0.35">
      <c r="B6949" s="54"/>
    </row>
    <row r="6950" spans="2:2" x14ac:dyDescent="0.35">
      <c r="B6950" s="54"/>
    </row>
    <row r="6951" spans="2:2" x14ac:dyDescent="0.35">
      <c r="B6951" s="54"/>
    </row>
    <row r="6952" spans="2:2" x14ac:dyDescent="0.35">
      <c r="B6952" s="54"/>
    </row>
    <row r="6953" spans="2:2" x14ac:dyDescent="0.35">
      <c r="B6953" s="54"/>
    </row>
    <row r="6954" spans="2:2" x14ac:dyDescent="0.35">
      <c r="B6954" s="54"/>
    </row>
    <row r="6955" spans="2:2" x14ac:dyDescent="0.35">
      <c r="B6955" s="54"/>
    </row>
    <row r="6956" spans="2:2" x14ac:dyDescent="0.35">
      <c r="B6956" s="54"/>
    </row>
    <row r="6957" spans="2:2" x14ac:dyDescent="0.35">
      <c r="B6957" s="54"/>
    </row>
    <row r="6958" spans="2:2" x14ac:dyDescent="0.35">
      <c r="B6958" s="54"/>
    </row>
    <row r="6959" spans="2:2" x14ac:dyDescent="0.35">
      <c r="B6959" s="54"/>
    </row>
    <row r="6960" spans="2:2" x14ac:dyDescent="0.35">
      <c r="B6960" s="54"/>
    </row>
    <row r="6961" spans="2:2" x14ac:dyDescent="0.35">
      <c r="B6961" s="54"/>
    </row>
    <row r="6962" spans="2:2" x14ac:dyDescent="0.35">
      <c r="B6962" s="54"/>
    </row>
    <row r="6963" spans="2:2" x14ac:dyDescent="0.35">
      <c r="B6963" s="54"/>
    </row>
    <row r="6964" spans="2:2" x14ac:dyDescent="0.35">
      <c r="B6964" s="54"/>
    </row>
    <row r="6965" spans="2:2" x14ac:dyDescent="0.35">
      <c r="B6965" s="54"/>
    </row>
    <row r="6966" spans="2:2" x14ac:dyDescent="0.35">
      <c r="B6966" s="54"/>
    </row>
    <row r="6967" spans="2:2" x14ac:dyDescent="0.35">
      <c r="B6967" s="54"/>
    </row>
    <row r="6968" spans="2:2" x14ac:dyDescent="0.35">
      <c r="B6968" s="54"/>
    </row>
    <row r="6969" spans="2:2" x14ac:dyDescent="0.35">
      <c r="B6969" s="54"/>
    </row>
    <row r="6970" spans="2:2" x14ac:dyDescent="0.35">
      <c r="B6970" s="54"/>
    </row>
    <row r="6971" spans="2:2" x14ac:dyDescent="0.35">
      <c r="B6971" s="54"/>
    </row>
    <row r="6972" spans="2:2" x14ac:dyDescent="0.35">
      <c r="B6972" s="54"/>
    </row>
    <row r="6973" spans="2:2" x14ac:dyDescent="0.35">
      <c r="B6973" s="54"/>
    </row>
    <row r="6974" spans="2:2" x14ac:dyDescent="0.35">
      <c r="B6974" s="54"/>
    </row>
    <row r="6975" spans="2:2" x14ac:dyDescent="0.35">
      <c r="B6975" s="54"/>
    </row>
    <row r="6976" spans="2:2" x14ac:dyDescent="0.35">
      <c r="B6976" s="54"/>
    </row>
    <row r="6977" spans="2:2" x14ac:dyDescent="0.35">
      <c r="B6977" s="54"/>
    </row>
    <row r="6978" spans="2:2" x14ac:dyDescent="0.35">
      <c r="B6978" s="54"/>
    </row>
    <row r="6979" spans="2:2" x14ac:dyDescent="0.35">
      <c r="B6979" s="54"/>
    </row>
    <row r="6980" spans="2:2" x14ac:dyDescent="0.35">
      <c r="B6980" s="54"/>
    </row>
    <row r="6981" spans="2:2" x14ac:dyDescent="0.35">
      <c r="B6981" s="54"/>
    </row>
    <row r="6982" spans="2:2" x14ac:dyDescent="0.35">
      <c r="B6982" s="54"/>
    </row>
    <row r="6983" spans="2:2" x14ac:dyDescent="0.35">
      <c r="B6983" s="54"/>
    </row>
    <row r="6984" spans="2:2" x14ac:dyDescent="0.35">
      <c r="B6984" s="54"/>
    </row>
    <row r="6985" spans="2:2" x14ac:dyDescent="0.35">
      <c r="B6985" s="54"/>
    </row>
    <row r="6986" spans="2:2" x14ac:dyDescent="0.35">
      <c r="B6986" s="54"/>
    </row>
    <row r="6987" spans="2:2" x14ac:dyDescent="0.35">
      <c r="B6987" s="54"/>
    </row>
    <row r="6988" spans="2:2" x14ac:dyDescent="0.35">
      <c r="B6988" s="54"/>
    </row>
    <row r="6989" spans="2:2" x14ac:dyDescent="0.35">
      <c r="B6989" s="54"/>
    </row>
    <row r="6990" spans="2:2" x14ac:dyDescent="0.35">
      <c r="B6990" s="54"/>
    </row>
    <row r="6991" spans="2:2" x14ac:dyDescent="0.35">
      <c r="B6991" s="54"/>
    </row>
    <row r="6992" spans="2:2" x14ac:dyDescent="0.35">
      <c r="B6992" s="54"/>
    </row>
    <row r="6993" spans="2:2" x14ac:dyDescent="0.35">
      <c r="B6993" s="54"/>
    </row>
    <row r="6994" spans="2:2" x14ac:dyDescent="0.35">
      <c r="B6994" s="54"/>
    </row>
    <row r="6995" spans="2:2" x14ac:dyDescent="0.35">
      <c r="B6995" s="54"/>
    </row>
    <row r="6996" spans="2:2" x14ac:dyDescent="0.35">
      <c r="B6996" s="54"/>
    </row>
    <row r="6997" spans="2:2" x14ac:dyDescent="0.35">
      <c r="B6997" s="54"/>
    </row>
    <row r="6998" spans="2:2" x14ac:dyDescent="0.35">
      <c r="B6998" s="54"/>
    </row>
    <row r="6999" spans="2:2" x14ac:dyDescent="0.35">
      <c r="B6999" s="54"/>
    </row>
    <row r="7000" spans="2:2" x14ac:dyDescent="0.35">
      <c r="B7000" s="54"/>
    </row>
    <row r="7001" spans="2:2" x14ac:dyDescent="0.35">
      <c r="B7001" s="54"/>
    </row>
    <row r="7002" spans="2:2" x14ac:dyDescent="0.35">
      <c r="B7002" s="54"/>
    </row>
    <row r="7003" spans="2:2" x14ac:dyDescent="0.35">
      <c r="B7003" s="54"/>
    </row>
    <row r="7004" spans="2:2" x14ac:dyDescent="0.35">
      <c r="B7004" s="54"/>
    </row>
    <row r="7005" spans="2:2" x14ac:dyDescent="0.35">
      <c r="B7005" s="54"/>
    </row>
    <row r="7006" spans="2:2" x14ac:dyDescent="0.35">
      <c r="B7006" s="54"/>
    </row>
    <row r="7007" spans="2:2" x14ac:dyDescent="0.35">
      <c r="B7007" s="54"/>
    </row>
    <row r="7008" spans="2:2" x14ac:dyDescent="0.35">
      <c r="B7008" s="54"/>
    </row>
    <row r="7009" spans="2:2" x14ac:dyDescent="0.35">
      <c r="B7009" s="54"/>
    </row>
    <row r="7010" spans="2:2" x14ac:dyDescent="0.35">
      <c r="B7010" s="54"/>
    </row>
    <row r="7011" spans="2:2" x14ac:dyDescent="0.35">
      <c r="B7011" s="54"/>
    </row>
    <row r="7012" spans="2:2" x14ac:dyDescent="0.35">
      <c r="B7012" s="54"/>
    </row>
    <row r="7013" spans="2:2" x14ac:dyDescent="0.35">
      <c r="B7013" s="54"/>
    </row>
    <row r="7014" spans="2:2" x14ac:dyDescent="0.35">
      <c r="B7014" s="54"/>
    </row>
    <row r="7015" spans="2:2" x14ac:dyDescent="0.35">
      <c r="B7015" s="54"/>
    </row>
    <row r="7016" spans="2:2" x14ac:dyDescent="0.35">
      <c r="B7016" s="54"/>
    </row>
    <row r="7017" spans="2:2" x14ac:dyDescent="0.35">
      <c r="B7017" s="54"/>
    </row>
    <row r="7018" spans="2:2" x14ac:dyDescent="0.35">
      <c r="B7018" s="54"/>
    </row>
    <row r="7019" spans="2:2" x14ac:dyDescent="0.35">
      <c r="B7019" s="54"/>
    </row>
    <row r="7020" spans="2:2" x14ac:dyDescent="0.35">
      <c r="B7020" s="54"/>
    </row>
    <row r="7021" spans="2:2" x14ac:dyDescent="0.35">
      <c r="B7021" s="54"/>
    </row>
    <row r="7022" spans="2:2" x14ac:dyDescent="0.35">
      <c r="B7022" s="54"/>
    </row>
    <row r="7023" spans="2:2" x14ac:dyDescent="0.35">
      <c r="B7023" s="54"/>
    </row>
    <row r="7024" spans="2:2" x14ac:dyDescent="0.35">
      <c r="B7024" s="54"/>
    </row>
    <row r="7025" spans="2:2" x14ac:dyDescent="0.35">
      <c r="B7025" s="54"/>
    </row>
    <row r="7026" spans="2:2" x14ac:dyDescent="0.35">
      <c r="B7026" s="54"/>
    </row>
    <row r="7027" spans="2:2" x14ac:dyDescent="0.35">
      <c r="B7027" s="54"/>
    </row>
    <row r="7028" spans="2:2" x14ac:dyDescent="0.35">
      <c r="B7028" s="54"/>
    </row>
    <row r="7029" spans="2:2" x14ac:dyDescent="0.35">
      <c r="B7029" s="54"/>
    </row>
    <row r="7030" spans="2:2" x14ac:dyDescent="0.35">
      <c r="B7030" s="54"/>
    </row>
    <row r="7031" spans="2:2" x14ac:dyDescent="0.35">
      <c r="B7031" s="54"/>
    </row>
    <row r="7032" spans="2:2" x14ac:dyDescent="0.35">
      <c r="B7032" s="54"/>
    </row>
    <row r="7033" spans="2:2" x14ac:dyDescent="0.35">
      <c r="B7033" s="54"/>
    </row>
    <row r="7034" spans="2:2" x14ac:dyDescent="0.35">
      <c r="B7034" s="54"/>
    </row>
    <row r="7035" spans="2:2" x14ac:dyDescent="0.35">
      <c r="B7035" s="54"/>
    </row>
    <row r="7036" spans="2:2" x14ac:dyDescent="0.35">
      <c r="B7036" s="54"/>
    </row>
    <row r="7037" spans="2:2" x14ac:dyDescent="0.35">
      <c r="B7037" s="54"/>
    </row>
    <row r="7038" spans="2:2" x14ac:dyDescent="0.35">
      <c r="B7038" s="54"/>
    </row>
    <row r="7039" spans="2:2" x14ac:dyDescent="0.35">
      <c r="B7039" s="54"/>
    </row>
    <row r="7040" spans="2:2" x14ac:dyDescent="0.35">
      <c r="B7040" s="54"/>
    </row>
    <row r="7041" spans="2:2" x14ac:dyDescent="0.35">
      <c r="B7041" s="54"/>
    </row>
    <row r="7042" spans="2:2" x14ac:dyDescent="0.35">
      <c r="B7042" s="54"/>
    </row>
    <row r="7043" spans="2:2" x14ac:dyDescent="0.35">
      <c r="B7043" s="54"/>
    </row>
    <row r="7044" spans="2:2" x14ac:dyDescent="0.35">
      <c r="B7044" s="54"/>
    </row>
    <row r="7045" spans="2:2" x14ac:dyDescent="0.35">
      <c r="B7045" s="54"/>
    </row>
    <row r="7046" spans="2:2" x14ac:dyDescent="0.35">
      <c r="B7046" s="54"/>
    </row>
    <row r="7047" spans="2:2" x14ac:dyDescent="0.35">
      <c r="B7047" s="54"/>
    </row>
    <row r="7048" spans="2:2" x14ac:dyDescent="0.35">
      <c r="B7048" s="54"/>
    </row>
    <row r="7049" spans="2:2" x14ac:dyDescent="0.35">
      <c r="B7049" s="54"/>
    </row>
    <row r="7050" spans="2:2" x14ac:dyDescent="0.35">
      <c r="B7050" s="54"/>
    </row>
    <row r="7051" spans="2:2" x14ac:dyDescent="0.35">
      <c r="B7051" s="54"/>
    </row>
    <row r="7052" spans="2:2" x14ac:dyDescent="0.35">
      <c r="B7052" s="54"/>
    </row>
    <row r="7053" spans="2:2" x14ac:dyDescent="0.35">
      <c r="B7053" s="54"/>
    </row>
    <row r="7054" spans="2:2" x14ac:dyDescent="0.35">
      <c r="B7054" s="54"/>
    </row>
    <row r="7055" spans="2:2" x14ac:dyDescent="0.35">
      <c r="B7055" s="54"/>
    </row>
    <row r="7056" spans="2:2" x14ac:dyDescent="0.35">
      <c r="B7056" s="54"/>
    </row>
    <row r="7057" spans="2:2" x14ac:dyDescent="0.35">
      <c r="B7057" s="54"/>
    </row>
    <row r="7058" spans="2:2" x14ac:dyDescent="0.35">
      <c r="B7058" s="54"/>
    </row>
    <row r="7059" spans="2:2" x14ac:dyDescent="0.35">
      <c r="B7059" s="54"/>
    </row>
    <row r="7060" spans="2:2" x14ac:dyDescent="0.35">
      <c r="B7060" s="54"/>
    </row>
    <row r="7061" spans="2:2" x14ac:dyDescent="0.35">
      <c r="B7061" s="54"/>
    </row>
    <row r="7062" spans="2:2" x14ac:dyDescent="0.35">
      <c r="B7062" s="54"/>
    </row>
    <row r="7063" spans="2:2" x14ac:dyDescent="0.35">
      <c r="B7063" s="54"/>
    </row>
    <row r="7064" spans="2:2" x14ac:dyDescent="0.35">
      <c r="B7064" s="54"/>
    </row>
    <row r="7065" spans="2:2" x14ac:dyDescent="0.35">
      <c r="B7065" s="54"/>
    </row>
    <row r="7066" spans="2:2" x14ac:dyDescent="0.35">
      <c r="B7066" s="54"/>
    </row>
    <row r="7067" spans="2:2" x14ac:dyDescent="0.35">
      <c r="B7067" s="54"/>
    </row>
    <row r="7068" spans="2:2" x14ac:dyDescent="0.35">
      <c r="B7068" s="54"/>
    </row>
    <row r="7069" spans="2:2" x14ac:dyDescent="0.35">
      <c r="B7069" s="54"/>
    </row>
    <row r="7070" spans="2:2" x14ac:dyDescent="0.35">
      <c r="B7070" s="54"/>
    </row>
    <row r="7071" spans="2:2" x14ac:dyDescent="0.35">
      <c r="B7071" s="54"/>
    </row>
    <row r="7072" spans="2:2" x14ac:dyDescent="0.35">
      <c r="B7072" s="54"/>
    </row>
    <row r="7073" spans="2:2" x14ac:dyDescent="0.35">
      <c r="B7073" s="54"/>
    </row>
    <row r="7074" spans="2:2" x14ac:dyDescent="0.35">
      <c r="B7074" s="54"/>
    </row>
    <row r="7075" spans="2:2" x14ac:dyDescent="0.35">
      <c r="B7075" s="54"/>
    </row>
    <row r="7076" spans="2:2" x14ac:dyDescent="0.35">
      <c r="B7076" s="54"/>
    </row>
    <row r="7077" spans="2:2" x14ac:dyDescent="0.35">
      <c r="B7077" s="54"/>
    </row>
    <row r="7078" spans="2:2" x14ac:dyDescent="0.35">
      <c r="B7078" s="54"/>
    </row>
    <row r="7079" spans="2:2" x14ac:dyDescent="0.35">
      <c r="B7079" s="54"/>
    </row>
    <row r="7080" spans="2:2" x14ac:dyDescent="0.35">
      <c r="B7080" s="54"/>
    </row>
    <row r="7081" spans="2:2" x14ac:dyDescent="0.35">
      <c r="B7081" s="54"/>
    </row>
    <row r="7082" spans="2:2" x14ac:dyDescent="0.35">
      <c r="B7082" s="54"/>
    </row>
    <row r="7083" spans="2:2" x14ac:dyDescent="0.35">
      <c r="B7083" s="54"/>
    </row>
    <row r="7084" spans="2:2" x14ac:dyDescent="0.35">
      <c r="B7084" s="54"/>
    </row>
    <row r="7085" spans="2:2" x14ac:dyDescent="0.35">
      <c r="B7085" s="54"/>
    </row>
    <row r="7086" spans="2:2" x14ac:dyDescent="0.35">
      <c r="B7086" s="54"/>
    </row>
    <row r="7087" spans="2:2" x14ac:dyDescent="0.35">
      <c r="B7087" s="54"/>
    </row>
    <row r="7088" spans="2:2" x14ac:dyDescent="0.35">
      <c r="B7088" s="54"/>
    </row>
    <row r="7089" spans="2:2" x14ac:dyDescent="0.35">
      <c r="B7089" s="54"/>
    </row>
    <row r="7090" spans="2:2" x14ac:dyDescent="0.35">
      <c r="B7090" s="54"/>
    </row>
    <row r="7091" spans="2:2" x14ac:dyDescent="0.35">
      <c r="B7091" s="54"/>
    </row>
    <row r="7092" spans="2:2" x14ac:dyDescent="0.35">
      <c r="B7092" s="54"/>
    </row>
    <row r="7093" spans="2:2" x14ac:dyDescent="0.35">
      <c r="B7093" s="54"/>
    </row>
    <row r="7094" spans="2:2" x14ac:dyDescent="0.35">
      <c r="B7094" s="54"/>
    </row>
    <row r="7095" spans="2:2" x14ac:dyDescent="0.35">
      <c r="B7095" s="54"/>
    </row>
    <row r="7096" spans="2:2" x14ac:dyDescent="0.35">
      <c r="B7096" s="54"/>
    </row>
    <row r="7097" spans="2:2" x14ac:dyDescent="0.35">
      <c r="B7097" s="54"/>
    </row>
    <row r="7098" spans="2:2" x14ac:dyDescent="0.35">
      <c r="B7098" s="54"/>
    </row>
    <row r="7099" spans="2:2" x14ac:dyDescent="0.35">
      <c r="B7099" s="54"/>
    </row>
    <row r="7100" spans="2:2" x14ac:dyDescent="0.35">
      <c r="B7100" s="54"/>
    </row>
    <row r="7101" spans="2:2" x14ac:dyDescent="0.35">
      <c r="B7101" s="54"/>
    </row>
    <row r="7102" spans="2:2" x14ac:dyDescent="0.35">
      <c r="B7102" s="54"/>
    </row>
    <row r="7103" spans="2:2" x14ac:dyDescent="0.35">
      <c r="B7103" s="54"/>
    </row>
    <row r="7104" spans="2:2" x14ac:dyDescent="0.35">
      <c r="B7104" s="54"/>
    </row>
    <row r="7105" spans="2:2" x14ac:dyDescent="0.35">
      <c r="B7105" s="54"/>
    </row>
    <row r="7106" spans="2:2" x14ac:dyDescent="0.35">
      <c r="B7106" s="54"/>
    </row>
    <row r="7107" spans="2:2" x14ac:dyDescent="0.35">
      <c r="B7107" s="54"/>
    </row>
    <row r="7108" spans="2:2" x14ac:dyDescent="0.35">
      <c r="B7108" s="54"/>
    </row>
    <row r="7109" spans="2:2" x14ac:dyDescent="0.35">
      <c r="B7109" s="54"/>
    </row>
    <row r="7110" spans="2:2" x14ac:dyDescent="0.35">
      <c r="B7110" s="54"/>
    </row>
    <row r="7111" spans="2:2" x14ac:dyDescent="0.35">
      <c r="B7111" s="54"/>
    </row>
    <row r="7112" spans="2:2" x14ac:dyDescent="0.35">
      <c r="B7112" s="54"/>
    </row>
    <row r="7113" spans="2:2" x14ac:dyDescent="0.35">
      <c r="B7113" s="54"/>
    </row>
    <row r="7114" spans="2:2" x14ac:dyDescent="0.35">
      <c r="B7114" s="54"/>
    </row>
    <row r="7115" spans="2:2" x14ac:dyDescent="0.35">
      <c r="B7115" s="54"/>
    </row>
    <row r="7116" spans="2:2" x14ac:dyDescent="0.35">
      <c r="B7116" s="54"/>
    </row>
    <row r="7117" spans="2:2" x14ac:dyDescent="0.35">
      <c r="B7117" s="54"/>
    </row>
    <row r="7118" spans="2:2" x14ac:dyDescent="0.35">
      <c r="B7118" s="54"/>
    </row>
    <row r="7119" spans="2:2" x14ac:dyDescent="0.35">
      <c r="B7119" s="54"/>
    </row>
    <row r="7120" spans="2:2" x14ac:dyDescent="0.35">
      <c r="B7120" s="54"/>
    </row>
    <row r="7121" spans="2:2" x14ac:dyDescent="0.35">
      <c r="B7121" s="54"/>
    </row>
    <row r="7122" spans="2:2" x14ac:dyDescent="0.35">
      <c r="B7122" s="54"/>
    </row>
    <row r="7123" spans="2:2" x14ac:dyDescent="0.35">
      <c r="B7123" s="54"/>
    </row>
    <row r="7124" spans="2:2" x14ac:dyDescent="0.35">
      <c r="B7124" s="54"/>
    </row>
    <row r="7125" spans="2:2" x14ac:dyDescent="0.35">
      <c r="B7125" s="54"/>
    </row>
    <row r="7126" spans="2:2" x14ac:dyDescent="0.35">
      <c r="B7126" s="54"/>
    </row>
    <row r="7127" spans="2:2" x14ac:dyDescent="0.35">
      <c r="B7127" s="54"/>
    </row>
    <row r="7128" spans="2:2" x14ac:dyDescent="0.35">
      <c r="B7128" s="54"/>
    </row>
    <row r="7129" spans="2:2" x14ac:dyDescent="0.35">
      <c r="B7129" s="54"/>
    </row>
    <row r="7130" spans="2:2" x14ac:dyDescent="0.35">
      <c r="B7130" s="54"/>
    </row>
    <row r="7131" spans="2:2" x14ac:dyDescent="0.35">
      <c r="B7131" s="54"/>
    </row>
    <row r="7132" spans="2:2" x14ac:dyDescent="0.35">
      <c r="B7132" s="54"/>
    </row>
    <row r="7133" spans="2:2" x14ac:dyDescent="0.35">
      <c r="B7133" s="54"/>
    </row>
    <row r="7134" spans="2:2" x14ac:dyDescent="0.35">
      <c r="B7134" s="54"/>
    </row>
    <row r="7135" spans="2:2" x14ac:dyDescent="0.35">
      <c r="B7135" s="54"/>
    </row>
    <row r="7136" spans="2:2" x14ac:dyDescent="0.35">
      <c r="B7136" s="54"/>
    </row>
    <row r="7137" spans="2:2" x14ac:dyDescent="0.35">
      <c r="B7137" s="54"/>
    </row>
    <row r="7138" spans="2:2" x14ac:dyDescent="0.35">
      <c r="B7138" s="54"/>
    </row>
    <row r="7139" spans="2:2" x14ac:dyDescent="0.35">
      <c r="B7139" s="54"/>
    </row>
    <row r="7140" spans="2:2" x14ac:dyDescent="0.35">
      <c r="B7140" s="54"/>
    </row>
    <row r="7141" spans="2:2" x14ac:dyDescent="0.35">
      <c r="B7141" s="54"/>
    </row>
    <row r="7142" spans="2:2" x14ac:dyDescent="0.35">
      <c r="B7142" s="54"/>
    </row>
    <row r="7143" spans="2:2" x14ac:dyDescent="0.35">
      <c r="B7143" s="54"/>
    </row>
    <row r="7144" spans="2:2" x14ac:dyDescent="0.35">
      <c r="B7144" s="54"/>
    </row>
    <row r="7145" spans="2:2" x14ac:dyDescent="0.35">
      <c r="B7145" s="54"/>
    </row>
    <row r="7146" spans="2:2" x14ac:dyDescent="0.35">
      <c r="B7146" s="54"/>
    </row>
    <row r="7147" spans="2:2" x14ac:dyDescent="0.35">
      <c r="B7147" s="54"/>
    </row>
    <row r="7148" spans="2:2" x14ac:dyDescent="0.35">
      <c r="B7148" s="54"/>
    </row>
    <row r="7149" spans="2:2" x14ac:dyDescent="0.35">
      <c r="B7149" s="54"/>
    </row>
    <row r="7150" spans="2:2" x14ac:dyDescent="0.35">
      <c r="B7150" s="54"/>
    </row>
    <row r="7151" spans="2:2" x14ac:dyDescent="0.35">
      <c r="B7151" s="54"/>
    </row>
    <row r="7152" spans="2:2" x14ac:dyDescent="0.35">
      <c r="B7152" s="54"/>
    </row>
    <row r="7153" spans="2:2" x14ac:dyDescent="0.35">
      <c r="B7153" s="54"/>
    </row>
    <row r="7154" spans="2:2" x14ac:dyDescent="0.35">
      <c r="B7154" s="54"/>
    </row>
    <row r="7155" spans="2:2" x14ac:dyDescent="0.35">
      <c r="B7155" s="54"/>
    </row>
    <row r="7156" spans="2:2" x14ac:dyDescent="0.35">
      <c r="B7156" s="54"/>
    </row>
    <row r="7157" spans="2:2" x14ac:dyDescent="0.35">
      <c r="B7157" s="54"/>
    </row>
    <row r="7158" spans="2:2" x14ac:dyDescent="0.35">
      <c r="B7158" s="54"/>
    </row>
    <row r="7159" spans="2:2" x14ac:dyDescent="0.35">
      <c r="B7159" s="54"/>
    </row>
    <row r="7160" spans="2:2" x14ac:dyDescent="0.35">
      <c r="B7160" s="54"/>
    </row>
    <row r="7161" spans="2:2" x14ac:dyDescent="0.35">
      <c r="B7161" s="54"/>
    </row>
    <row r="7162" spans="2:2" x14ac:dyDescent="0.35">
      <c r="B7162" s="54"/>
    </row>
    <row r="7163" spans="2:2" x14ac:dyDescent="0.35">
      <c r="B7163" s="54"/>
    </row>
    <row r="7164" spans="2:2" x14ac:dyDescent="0.35">
      <c r="B7164" s="54"/>
    </row>
    <row r="7165" spans="2:2" x14ac:dyDescent="0.35">
      <c r="B7165" s="54"/>
    </row>
    <row r="7166" spans="2:2" x14ac:dyDescent="0.35">
      <c r="B7166" s="54"/>
    </row>
    <row r="7167" spans="2:2" x14ac:dyDescent="0.35">
      <c r="B7167" s="54"/>
    </row>
    <row r="7168" spans="2:2" x14ac:dyDescent="0.35">
      <c r="B7168" s="54"/>
    </row>
    <row r="7169" spans="2:2" x14ac:dyDescent="0.35">
      <c r="B7169" s="54"/>
    </row>
    <row r="7170" spans="2:2" x14ac:dyDescent="0.35">
      <c r="B7170" s="54"/>
    </row>
    <row r="7171" spans="2:2" x14ac:dyDescent="0.35">
      <c r="B7171" s="54"/>
    </row>
    <row r="7172" spans="2:2" x14ac:dyDescent="0.35">
      <c r="B7172" s="54"/>
    </row>
    <row r="7173" spans="2:2" x14ac:dyDescent="0.35">
      <c r="B7173" s="54"/>
    </row>
    <row r="7174" spans="2:2" x14ac:dyDescent="0.35">
      <c r="B7174" s="54"/>
    </row>
    <row r="7175" spans="2:2" x14ac:dyDescent="0.35">
      <c r="B7175" s="54"/>
    </row>
    <row r="7176" spans="2:2" x14ac:dyDescent="0.35">
      <c r="B7176" s="54"/>
    </row>
    <row r="7177" spans="2:2" x14ac:dyDescent="0.35">
      <c r="B7177" s="54"/>
    </row>
    <row r="7178" spans="2:2" x14ac:dyDescent="0.35">
      <c r="B7178" s="54"/>
    </row>
    <row r="7179" spans="2:2" x14ac:dyDescent="0.35">
      <c r="B7179" s="54"/>
    </row>
    <row r="7180" spans="2:2" x14ac:dyDescent="0.35">
      <c r="B7180" s="54"/>
    </row>
    <row r="7181" spans="2:2" x14ac:dyDescent="0.35">
      <c r="B7181" s="54"/>
    </row>
    <row r="7182" spans="2:2" x14ac:dyDescent="0.35">
      <c r="B7182" s="54"/>
    </row>
    <row r="7183" spans="2:2" x14ac:dyDescent="0.35">
      <c r="B7183" s="54"/>
    </row>
    <row r="7184" spans="2:2" x14ac:dyDescent="0.35">
      <c r="B7184" s="54"/>
    </row>
    <row r="7185" spans="2:2" x14ac:dyDescent="0.35">
      <c r="B7185" s="54"/>
    </row>
    <row r="7186" spans="2:2" x14ac:dyDescent="0.35">
      <c r="B7186" s="54"/>
    </row>
    <row r="7187" spans="2:2" x14ac:dyDescent="0.35">
      <c r="B7187" s="54"/>
    </row>
    <row r="7188" spans="2:2" x14ac:dyDescent="0.35">
      <c r="B7188" s="54"/>
    </row>
    <row r="7189" spans="2:2" x14ac:dyDescent="0.35">
      <c r="B7189" s="54"/>
    </row>
    <row r="7190" spans="2:2" x14ac:dyDescent="0.35">
      <c r="B7190" s="54"/>
    </row>
    <row r="7191" spans="2:2" x14ac:dyDescent="0.35">
      <c r="B7191" s="54"/>
    </row>
    <row r="7192" spans="2:2" x14ac:dyDescent="0.35">
      <c r="B7192" s="54"/>
    </row>
    <row r="7193" spans="2:2" x14ac:dyDescent="0.35">
      <c r="B7193" s="54"/>
    </row>
    <row r="7194" spans="2:2" x14ac:dyDescent="0.35">
      <c r="B7194" s="54"/>
    </row>
    <row r="7195" spans="2:2" x14ac:dyDescent="0.35">
      <c r="B7195" s="54"/>
    </row>
    <row r="7196" spans="2:2" x14ac:dyDescent="0.35">
      <c r="B7196" s="54"/>
    </row>
    <row r="7197" spans="2:2" x14ac:dyDescent="0.35">
      <c r="B7197" s="54"/>
    </row>
    <row r="7198" spans="2:2" x14ac:dyDescent="0.35">
      <c r="B7198" s="54"/>
    </row>
    <row r="7199" spans="2:2" x14ac:dyDescent="0.35">
      <c r="B7199" s="54"/>
    </row>
    <row r="7200" spans="2:2" x14ac:dyDescent="0.35">
      <c r="B7200" s="54"/>
    </row>
    <row r="7201" spans="2:2" x14ac:dyDescent="0.35">
      <c r="B7201" s="54"/>
    </row>
    <row r="7202" spans="2:2" x14ac:dyDescent="0.35">
      <c r="B7202" s="54"/>
    </row>
    <row r="7203" spans="2:2" x14ac:dyDescent="0.35">
      <c r="B7203" s="54"/>
    </row>
    <row r="7204" spans="2:2" x14ac:dyDescent="0.35">
      <c r="B7204" s="54"/>
    </row>
    <row r="7205" spans="2:2" x14ac:dyDescent="0.35">
      <c r="B7205" s="54"/>
    </row>
    <row r="7206" spans="2:2" x14ac:dyDescent="0.35">
      <c r="B7206" s="54"/>
    </row>
    <row r="7207" spans="2:2" x14ac:dyDescent="0.35">
      <c r="B7207" s="54"/>
    </row>
    <row r="7208" spans="2:2" x14ac:dyDescent="0.35">
      <c r="B7208" s="54"/>
    </row>
    <row r="7209" spans="2:2" x14ac:dyDescent="0.35">
      <c r="B7209" s="54"/>
    </row>
    <row r="7210" spans="2:2" x14ac:dyDescent="0.35">
      <c r="B7210" s="54"/>
    </row>
    <row r="7211" spans="2:2" x14ac:dyDescent="0.35">
      <c r="B7211" s="54"/>
    </row>
    <row r="7212" spans="2:2" x14ac:dyDescent="0.35">
      <c r="B7212" s="54"/>
    </row>
    <row r="7213" spans="2:2" x14ac:dyDescent="0.35">
      <c r="B7213" s="54"/>
    </row>
    <row r="7214" spans="2:2" x14ac:dyDescent="0.35">
      <c r="B7214" s="54"/>
    </row>
    <row r="7215" spans="2:2" x14ac:dyDescent="0.35">
      <c r="B7215" s="54"/>
    </row>
    <row r="7216" spans="2:2" x14ac:dyDescent="0.35">
      <c r="B7216" s="54"/>
    </row>
    <row r="7217" spans="2:2" x14ac:dyDescent="0.35">
      <c r="B7217" s="54"/>
    </row>
    <row r="7218" spans="2:2" x14ac:dyDescent="0.35">
      <c r="B7218" s="54"/>
    </row>
    <row r="7219" spans="2:2" x14ac:dyDescent="0.35">
      <c r="B7219" s="54"/>
    </row>
    <row r="7220" spans="2:2" x14ac:dyDescent="0.35">
      <c r="B7220" s="54"/>
    </row>
    <row r="7221" spans="2:2" x14ac:dyDescent="0.35">
      <c r="B7221" s="54"/>
    </row>
    <row r="7222" spans="2:2" x14ac:dyDescent="0.35">
      <c r="B7222" s="54"/>
    </row>
    <row r="7223" spans="2:2" x14ac:dyDescent="0.35">
      <c r="B7223" s="54"/>
    </row>
    <row r="7224" spans="2:2" x14ac:dyDescent="0.35">
      <c r="B7224" s="54"/>
    </row>
    <row r="7225" spans="2:2" x14ac:dyDescent="0.35">
      <c r="B7225" s="54"/>
    </row>
    <row r="7226" spans="2:2" x14ac:dyDescent="0.35">
      <c r="B7226" s="54"/>
    </row>
    <row r="7227" spans="2:2" x14ac:dyDescent="0.35">
      <c r="B7227" s="54"/>
    </row>
    <row r="7228" spans="2:2" x14ac:dyDescent="0.35">
      <c r="B7228" s="54"/>
    </row>
    <row r="7229" spans="2:2" x14ac:dyDescent="0.35">
      <c r="B7229" s="54"/>
    </row>
    <row r="7230" spans="2:2" x14ac:dyDescent="0.35">
      <c r="B7230" s="54"/>
    </row>
    <row r="7231" spans="2:2" x14ac:dyDescent="0.35">
      <c r="B7231" s="54"/>
    </row>
    <row r="7232" spans="2:2" x14ac:dyDescent="0.35">
      <c r="B7232" s="54"/>
    </row>
    <row r="7233" spans="2:2" x14ac:dyDescent="0.35">
      <c r="B7233" s="54"/>
    </row>
    <row r="7234" spans="2:2" x14ac:dyDescent="0.35">
      <c r="B7234" s="54"/>
    </row>
    <row r="7235" spans="2:2" x14ac:dyDescent="0.35">
      <c r="B7235" s="54"/>
    </row>
    <row r="7236" spans="2:2" x14ac:dyDescent="0.35">
      <c r="B7236" s="54"/>
    </row>
    <row r="7237" spans="2:2" x14ac:dyDescent="0.35">
      <c r="B7237" s="54"/>
    </row>
    <row r="7238" spans="2:2" x14ac:dyDescent="0.35">
      <c r="B7238" s="54"/>
    </row>
    <row r="7239" spans="2:2" x14ac:dyDescent="0.35">
      <c r="B7239" s="54"/>
    </row>
    <row r="7240" spans="2:2" x14ac:dyDescent="0.35">
      <c r="B7240" s="54"/>
    </row>
    <row r="7241" spans="2:2" x14ac:dyDescent="0.35">
      <c r="B7241" s="54"/>
    </row>
    <row r="7242" spans="2:2" x14ac:dyDescent="0.35">
      <c r="B7242" s="54"/>
    </row>
    <row r="7243" spans="2:2" x14ac:dyDescent="0.35">
      <c r="B7243" s="54"/>
    </row>
    <row r="7244" spans="2:2" x14ac:dyDescent="0.35">
      <c r="B7244" s="54"/>
    </row>
    <row r="7245" spans="2:2" x14ac:dyDescent="0.35">
      <c r="B7245" s="54"/>
    </row>
    <row r="7246" spans="2:2" x14ac:dyDescent="0.35">
      <c r="B7246" s="54"/>
    </row>
    <row r="7247" spans="2:2" x14ac:dyDescent="0.35">
      <c r="B7247" s="54"/>
    </row>
    <row r="7248" spans="2:2" x14ac:dyDescent="0.35">
      <c r="B7248" s="54"/>
    </row>
    <row r="7249" spans="2:2" x14ac:dyDescent="0.35">
      <c r="B7249" s="54"/>
    </row>
    <row r="7250" spans="2:2" x14ac:dyDescent="0.35">
      <c r="B7250" s="54"/>
    </row>
    <row r="7251" spans="2:2" x14ac:dyDescent="0.35">
      <c r="B7251" s="54"/>
    </row>
    <row r="7252" spans="2:2" x14ac:dyDescent="0.35">
      <c r="B7252" s="54"/>
    </row>
    <row r="7253" spans="2:2" x14ac:dyDescent="0.35">
      <c r="B7253" s="54"/>
    </row>
    <row r="7254" spans="2:2" x14ac:dyDescent="0.35">
      <c r="B7254" s="54"/>
    </row>
    <row r="7255" spans="2:2" x14ac:dyDescent="0.35">
      <c r="B7255" s="54"/>
    </row>
    <row r="7256" spans="2:2" x14ac:dyDescent="0.35">
      <c r="B7256" s="54"/>
    </row>
    <row r="7257" spans="2:2" x14ac:dyDescent="0.35">
      <c r="B7257" s="54"/>
    </row>
    <row r="7258" spans="2:2" x14ac:dyDescent="0.35">
      <c r="B7258" s="54"/>
    </row>
    <row r="7259" spans="2:2" x14ac:dyDescent="0.35">
      <c r="B7259" s="54"/>
    </row>
    <row r="7260" spans="2:2" x14ac:dyDescent="0.35">
      <c r="B7260" s="54"/>
    </row>
    <row r="7261" spans="2:2" x14ac:dyDescent="0.35">
      <c r="B7261" s="54"/>
    </row>
    <row r="7262" spans="2:2" x14ac:dyDescent="0.35">
      <c r="B7262" s="54"/>
    </row>
    <row r="7263" spans="2:2" x14ac:dyDescent="0.35">
      <c r="B7263" s="54"/>
    </row>
    <row r="7264" spans="2:2" x14ac:dyDescent="0.35">
      <c r="B7264" s="54"/>
    </row>
    <row r="7265" spans="2:2" x14ac:dyDescent="0.35">
      <c r="B7265" s="54"/>
    </row>
    <row r="7266" spans="2:2" x14ac:dyDescent="0.35">
      <c r="B7266" s="54"/>
    </row>
    <row r="7267" spans="2:2" x14ac:dyDescent="0.35">
      <c r="B7267" s="54"/>
    </row>
    <row r="7268" spans="2:2" x14ac:dyDescent="0.35">
      <c r="B7268" s="54"/>
    </row>
    <row r="7269" spans="2:2" x14ac:dyDescent="0.35">
      <c r="B7269" s="54"/>
    </row>
    <row r="7270" spans="2:2" x14ac:dyDescent="0.35">
      <c r="B7270" s="54"/>
    </row>
    <row r="7271" spans="2:2" x14ac:dyDescent="0.35">
      <c r="B7271" s="54"/>
    </row>
    <row r="7272" spans="2:2" x14ac:dyDescent="0.35">
      <c r="B7272" s="54"/>
    </row>
    <row r="7273" spans="2:2" x14ac:dyDescent="0.35">
      <c r="B7273" s="54"/>
    </row>
    <row r="7274" spans="2:2" x14ac:dyDescent="0.35">
      <c r="B7274" s="54"/>
    </row>
    <row r="7275" spans="2:2" x14ac:dyDescent="0.35">
      <c r="B7275" s="54"/>
    </row>
    <row r="7276" spans="2:2" x14ac:dyDescent="0.35">
      <c r="B7276" s="54"/>
    </row>
    <row r="7277" spans="2:2" x14ac:dyDescent="0.35">
      <c r="B7277" s="54"/>
    </row>
    <row r="7278" spans="2:2" x14ac:dyDescent="0.35">
      <c r="B7278" s="54"/>
    </row>
    <row r="7279" spans="2:2" x14ac:dyDescent="0.35">
      <c r="B7279" s="54"/>
    </row>
    <row r="7280" spans="2:2" x14ac:dyDescent="0.35">
      <c r="B7280" s="54"/>
    </row>
    <row r="7281" spans="2:2" x14ac:dyDescent="0.35">
      <c r="B7281" s="54"/>
    </row>
    <row r="7282" spans="2:2" x14ac:dyDescent="0.35">
      <c r="B7282" s="54"/>
    </row>
    <row r="7283" spans="2:2" x14ac:dyDescent="0.35">
      <c r="B7283" s="54"/>
    </row>
    <row r="7284" spans="2:2" x14ac:dyDescent="0.35">
      <c r="B7284" s="54"/>
    </row>
    <row r="7285" spans="2:2" x14ac:dyDescent="0.35">
      <c r="B7285" s="54"/>
    </row>
    <row r="7286" spans="2:2" x14ac:dyDescent="0.35">
      <c r="B7286" s="54"/>
    </row>
    <row r="7287" spans="2:2" x14ac:dyDescent="0.35">
      <c r="B7287" s="54"/>
    </row>
    <row r="7288" spans="2:2" x14ac:dyDescent="0.35">
      <c r="B7288" s="54"/>
    </row>
    <row r="7289" spans="2:2" x14ac:dyDescent="0.35">
      <c r="B7289" s="54"/>
    </row>
    <row r="7290" spans="2:2" x14ac:dyDescent="0.35">
      <c r="B7290" s="54"/>
    </row>
    <row r="7291" spans="2:2" x14ac:dyDescent="0.35">
      <c r="B7291" s="54"/>
    </row>
    <row r="7292" spans="2:2" x14ac:dyDescent="0.35">
      <c r="B7292" s="54"/>
    </row>
    <row r="7293" spans="2:2" x14ac:dyDescent="0.35">
      <c r="B7293" s="54"/>
    </row>
    <row r="7294" spans="2:2" x14ac:dyDescent="0.35">
      <c r="B7294" s="54"/>
    </row>
    <row r="7295" spans="2:2" x14ac:dyDescent="0.35">
      <c r="B7295" s="54"/>
    </row>
    <row r="7296" spans="2:2" x14ac:dyDescent="0.35">
      <c r="B7296" s="54"/>
    </row>
    <row r="7297" spans="2:2" x14ac:dyDescent="0.35">
      <c r="B7297" s="54"/>
    </row>
    <row r="7298" spans="2:2" x14ac:dyDescent="0.35">
      <c r="B7298" s="54"/>
    </row>
    <row r="7299" spans="2:2" x14ac:dyDescent="0.35">
      <c r="B7299" s="54"/>
    </row>
    <row r="7300" spans="2:2" x14ac:dyDescent="0.35">
      <c r="B7300" s="54"/>
    </row>
    <row r="7301" spans="2:2" x14ac:dyDescent="0.35">
      <c r="B7301" s="54"/>
    </row>
    <row r="7302" spans="2:2" x14ac:dyDescent="0.35">
      <c r="B7302" s="54"/>
    </row>
    <row r="7303" spans="2:2" x14ac:dyDescent="0.35">
      <c r="B7303" s="54"/>
    </row>
    <row r="7304" spans="2:2" x14ac:dyDescent="0.35">
      <c r="B7304" s="54"/>
    </row>
    <row r="7305" spans="2:2" x14ac:dyDescent="0.35">
      <c r="B7305" s="54"/>
    </row>
    <row r="7306" spans="2:2" x14ac:dyDescent="0.35">
      <c r="B7306" s="54"/>
    </row>
    <row r="7307" spans="2:2" x14ac:dyDescent="0.35">
      <c r="B7307" s="54"/>
    </row>
    <row r="7308" spans="2:2" x14ac:dyDescent="0.35">
      <c r="B7308" s="54"/>
    </row>
    <row r="7309" spans="2:2" x14ac:dyDescent="0.35">
      <c r="B7309" s="54"/>
    </row>
    <row r="7310" spans="2:2" x14ac:dyDescent="0.35">
      <c r="B7310" s="54"/>
    </row>
    <row r="7311" spans="2:2" x14ac:dyDescent="0.35">
      <c r="B7311" s="54"/>
    </row>
    <row r="7312" spans="2:2" x14ac:dyDescent="0.35">
      <c r="B7312" s="54"/>
    </row>
    <row r="7313" spans="2:2" x14ac:dyDescent="0.35">
      <c r="B7313" s="54"/>
    </row>
    <row r="7314" spans="2:2" x14ac:dyDescent="0.35">
      <c r="B7314" s="54"/>
    </row>
    <row r="7315" spans="2:2" x14ac:dyDescent="0.35">
      <c r="B7315" s="54"/>
    </row>
    <row r="7316" spans="2:2" x14ac:dyDescent="0.35">
      <c r="B7316" s="54"/>
    </row>
    <row r="7317" spans="2:2" x14ac:dyDescent="0.35">
      <c r="B7317" s="54"/>
    </row>
    <row r="7318" spans="2:2" x14ac:dyDescent="0.35">
      <c r="B7318" s="54"/>
    </row>
    <row r="7319" spans="2:2" x14ac:dyDescent="0.35">
      <c r="B7319" s="54"/>
    </row>
    <row r="7320" spans="2:2" x14ac:dyDescent="0.35">
      <c r="B7320" s="54"/>
    </row>
    <row r="7321" spans="2:2" x14ac:dyDescent="0.35">
      <c r="B7321" s="54"/>
    </row>
    <row r="7322" spans="2:2" x14ac:dyDescent="0.35">
      <c r="B7322" s="54"/>
    </row>
    <row r="7323" spans="2:2" x14ac:dyDescent="0.35">
      <c r="B7323" s="54"/>
    </row>
    <row r="7324" spans="2:2" x14ac:dyDescent="0.35">
      <c r="B7324" s="54"/>
    </row>
    <row r="7325" spans="2:2" x14ac:dyDescent="0.35">
      <c r="B7325" s="54"/>
    </row>
    <row r="7326" spans="2:2" x14ac:dyDescent="0.35">
      <c r="B7326" s="54"/>
    </row>
    <row r="7327" spans="2:2" x14ac:dyDescent="0.35">
      <c r="B7327" s="54"/>
    </row>
    <row r="7328" spans="2:2" x14ac:dyDescent="0.35">
      <c r="B7328" s="54"/>
    </row>
    <row r="7329" spans="2:2" x14ac:dyDescent="0.35">
      <c r="B7329" s="54"/>
    </row>
    <row r="7330" spans="2:2" x14ac:dyDescent="0.35">
      <c r="B7330" s="54"/>
    </row>
    <row r="7331" spans="2:2" x14ac:dyDescent="0.35">
      <c r="B7331" s="54"/>
    </row>
    <row r="7332" spans="2:2" x14ac:dyDescent="0.35">
      <c r="B7332" s="54"/>
    </row>
    <row r="7333" spans="2:2" x14ac:dyDescent="0.35">
      <c r="B7333" s="54"/>
    </row>
    <row r="7334" spans="2:2" x14ac:dyDescent="0.35">
      <c r="B7334" s="54"/>
    </row>
    <row r="7335" spans="2:2" x14ac:dyDescent="0.35">
      <c r="B7335" s="54"/>
    </row>
    <row r="7336" spans="2:2" x14ac:dyDescent="0.35">
      <c r="B7336" s="54"/>
    </row>
    <row r="7337" spans="2:2" x14ac:dyDescent="0.35">
      <c r="B7337" s="54"/>
    </row>
    <row r="7338" spans="2:2" x14ac:dyDescent="0.35">
      <c r="B7338" s="54"/>
    </row>
    <row r="7339" spans="2:2" x14ac:dyDescent="0.35">
      <c r="B7339" s="54"/>
    </row>
    <row r="7340" spans="2:2" x14ac:dyDescent="0.35">
      <c r="B7340" s="54"/>
    </row>
    <row r="7341" spans="2:2" x14ac:dyDescent="0.35">
      <c r="B7341" s="54"/>
    </row>
    <row r="7342" spans="2:2" x14ac:dyDescent="0.35">
      <c r="B7342" s="54"/>
    </row>
    <row r="7343" spans="2:2" x14ac:dyDescent="0.35">
      <c r="B7343" s="54"/>
    </row>
    <row r="7344" spans="2:2" x14ac:dyDescent="0.35">
      <c r="B7344" s="54"/>
    </row>
    <row r="7345" spans="2:2" x14ac:dyDescent="0.35">
      <c r="B7345" s="54"/>
    </row>
    <row r="7346" spans="2:2" x14ac:dyDescent="0.35">
      <c r="B7346" s="54"/>
    </row>
    <row r="7347" spans="2:2" x14ac:dyDescent="0.35">
      <c r="B7347" s="54"/>
    </row>
    <row r="7348" spans="2:2" x14ac:dyDescent="0.35">
      <c r="B7348" s="54"/>
    </row>
    <row r="7349" spans="2:2" x14ac:dyDescent="0.35">
      <c r="B7349" s="54"/>
    </row>
    <row r="7350" spans="2:2" x14ac:dyDescent="0.35">
      <c r="B7350" s="54"/>
    </row>
    <row r="7351" spans="2:2" x14ac:dyDescent="0.35">
      <c r="B7351" s="54"/>
    </row>
    <row r="7352" spans="2:2" x14ac:dyDescent="0.35">
      <c r="B7352" s="54"/>
    </row>
    <row r="7353" spans="2:2" x14ac:dyDescent="0.35">
      <c r="B7353" s="54"/>
    </row>
    <row r="7354" spans="2:2" x14ac:dyDescent="0.35">
      <c r="B7354" s="54"/>
    </row>
    <row r="7355" spans="2:2" x14ac:dyDescent="0.35">
      <c r="B7355" s="54"/>
    </row>
    <row r="7356" spans="2:2" x14ac:dyDescent="0.35">
      <c r="B7356" s="54"/>
    </row>
    <row r="7357" spans="2:2" x14ac:dyDescent="0.35">
      <c r="B7357" s="54"/>
    </row>
    <row r="7358" spans="2:2" x14ac:dyDescent="0.35">
      <c r="B7358" s="54"/>
    </row>
    <row r="7359" spans="2:2" x14ac:dyDescent="0.35">
      <c r="B7359" s="54"/>
    </row>
    <row r="7360" spans="2:2" x14ac:dyDescent="0.35">
      <c r="B7360" s="54"/>
    </row>
    <row r="7361" spans="2:2" x14ac:dyDescent="0.35">
      <c r="B7361" s="54"/>
    </row>
    <row r="7362" spans="2:2" x14ac:dyDescent="0.35">
      <c r="B7362" s="54"/>
    </row>
    <row r="7363" spans="2:2" x14ac:dyDescent="0.35">
      <c r="B7363" s="54"/>
    </row>
    <row r="7364" spans="2:2" x14ac:dyDescent="0.35">
      <c r="B7364" s="54"/>
    </row>
    <row r="7365" spans="2:2" x14ac:dyDescent="0.35">
      <c r="B7365" s="54"/>
    </row>
    <row r="7366" spans="2:2" x14ac:dyDescent="0.35">
      <c r="B7366" s="54"/>
    </row>
    <row r="7367" spans="2:2" x14ac:dyDescent="0.35">
      <c r="B7367" s="54"/>
    </row>
    <row r="7368" spans="2:2" x14ac:dyDescent="0.35">
      <c r="B7368" s="54"/>
    </row>
    <row r="7369" spans="2:2" x14ac:dyDescent="0.35">
      <c r="B7369" s="54"/>
    </row>
    <row r="7370" spans="2:2" x14ac:dyDescent="0.35">
      <c r="B7370" s="54"/>
    </row>
    <row r="7371" spans="2:2" x14ac:dyDescent="0.35">
      <c r="B7371" s="54"/>
    </row>
    <row r="7372" spans="2:2" x14ac:dyDescent="0.35">
      <c r="B7372" s="54"/>
    </row>
    <row r="7373" spans="2:2" x14ac:dyDescent="0.35">
      <c r="B7373" s="54"/>
    </row>
    <row r="7374" spans="2:2" x14ac:dyDescent="0.35">
      <c r="B7374" s="54"/>
    </row>
    <row r="7375" spans="2:2" x14ac:dyDescent="0.35">
      <c r="B7375" s="54"/>
    </row>
    <row r="7376" spans="2:2" x14ac:dyDescent="0.35">
      <c r="B7376" s="54"/>
    </row>
    <row r="7377" spans="2:2" x14ac:dyDescent="0.35">
      <c r="B7377" s="54"/>
    </row>
    <row r="7378" spans="2:2" x14ac:dyDescent="0.35">
      <c r="B7378" s="54"/>
    </row>
    <row r="7379" spans="2:2" x14ac:dyDescent="0.35">
      <c r="B7379" s="54"/>
    </row>
    <row r="7380" spans="2:2" x14ac:dyDescent="0.35">
      <c r="B7380" s="54"/>
    </row>
    <row r="7381" spans="2:2" x14ac:dyDescent="0.35">
      <c r="B7381" s="54"/>
    </row>
    <row r="7382" spans="2:2" x14ac:dyDescent="0.35">
      <c r="B7382" s="54"/>
    </row>
    <row r="7383" spans="2:2" x14ac:dyDescent="0.35">
      <c r="B7383" s="54"/>
    </row>
    <row r="7384" spans="2:2" x14ac:dyDescent="0.35">
      <c r="B7384" s="54"/>
    </row>
    <row r="7385" spans="2:2" x14ac:dyDescent="0.35">
      <c r="B7385" s="54"/>
    </row>
    <row r="7386" spans="2:2" x14ac:dyDescent="0.35">
      <c r="B7386" s="54"/>
    </row>
    <row r="7387" spans="2:2" x14ac:dyDescent="0.35">
      <c r="B7387" s="54"/>
    </row>
    <row r="7388" spans="2:2" x14ac:dyDescent="0.35">
      <c r="B7388" s="54"/>
    </row>
    <row r="7389" spans="2:2" x14ac:dyDescent="0.35">
      <c r="B7389" s="54"/>
    </row>
    <row r="7390" spans="2:2" x14ac:dyDescent="0.35">
      <c r="B7390" s="54"/>
    </row>
    <row r="7391" spans="2:2" x14ac:dyDescent="0.35">
      <c r="B7391" s="54"/>
    </row>
    <row r="7392" spans="2:2" x14ac:dyDescent="0.35">
      <c r="B7392" s="54"/>
    </row>
    <row r="7393" spans="2:2" x14ac:dyDescent="0.35">
      <c r="B7393" s="54"/>
    </row>
    <row r="7394" spans="2:2" x14ac:dyDescent="0.35">
      <c r="B7394" s="54"/>
    </row>
    <row r="7395" spans="2:2" x14ac:dyDescent="0.35">
      <c r="B7395" s="54"/>
    </row>
    <row r="7396" spans="2:2" x14ac:dyDescent="0.35">
      <c r="B7396" s="54"/>
    </row>
    <row r="7397" spans="2:2" x14ac:dyDescent="0.35">
      <c r="B7397" s="54"/>
    </row>
    <row r="7398" spans="2:2" x14ac:dyDescent="0.35">
      <c r="B7398" s="54"/>
    </row>
    <row r="7399" spans="2:2" x14ac:dyDescent="0.35">
      <c r="B7399" s="54"/>
    </row>
    <row r="7400" spans="2:2" x14ac:dyDescent="0.35">
      <c r="B7400" s="54"/>
    </row>
    <row r="7401" spans="2:2" x14ac:dyDescent="0.35">
      <c r="B7401" s="54"/>
    </row>
    <row r="7402" spans="2:2" x14ac:dyDescent="0.35">
      <c r="B7402" s="54"/>
    </row>
    <row r="7403" spans="2:2" x14ac:dyDescent="0.35">
      <c r="B7403" s="54"/>
    </row>
    <row r="7404" spans="2:2" x14ac:dyDescent="0.35">
      <c r="B7404" s="54"/>
    </row>
    <row r="7405" spans="2:2" x14ac:dyDescent="0.35">
      <c r="B7405" s="54"/>
    </row>
    <row r="7406" spans="2:2" x14ac:dyDescent="0.35">
      <c r="B7406" s="54"/>
    </row>
    <row r="7407" spans="2:2" x14ac:dyDescent="0.35">
      <c r="B7407" s="54"/>
    </row>
    <row r="7408" spans="2:2" x14ac:dyDescent="0.35">
      <c r="B7408" s="54"/>
    </row>
    <row r="7409" spans="2:2" x14ac:dyDescent="0.35">
      <c r="B7409" s="54"/>
    </row>
    <row r="7410" spans="2:2" x14ac:dyDescent="0.35">
      <c r="B7410" s="54"/>
    </row>
    <row r="7411" spans="2:2" x14ac:dyDescent="0.35">
      <c r="B7411" s="54"/>
    </row>
    <row r="7412" spans="2:2" x14ac:dyDescent="0.35">
      <c r="B7412" s="54"/>
    </row>
    <row r="7413" spans="2:2" x14ac:dyDescent="0.35">
      <c r="B7413" s="54"/>
    </row>
    <row r="7414" spans="2:2" x14ac:dyDescent="0.35">
      <c r="B7414" s="54"/>
    </row>
    <row r="7415" spans="2:2" x14ac:dyDescent="0.35">
      <c r="B7415" s="54"/>
    </row>
    <row r="7416" spans="2:2" x14ac:dyDescent="0.35">
      <c r="B7416" s="54"/>
    </row>
    <row r="7417" spans="2:2" x14ac:dyDescent="0.35">
      <c r="B7417" s="54"/>
    </row>
    <row r="7418" spans="2:2" x14ac:dyDescent="0.35">
      <c r="B7418" s="54"/>
    </row>
    <row r="7419" spans="2:2" x14ac:dyDescent="0.35">
      <c r="B7419" s="54"/>
    </row>
    <row r="7420" spans="2:2" x14ac:dyDescent="0.35">
      <c r="B7420" s="54"/>
    </row>
    <row r="7421" spans="2:2" x14ac:dyDescent="0.35">
      <c r="B7421" s="54"/>
    </row>
    <row r="7422" spans="2:2" x14ac:dyDescent="0.35">
      <c r="B7422" s="54"/>
    </row>
    <row r="7423" spans="2:2" x14ac:dyDescent="0.35">
      <c r="B7423" s="54"/>
    </row>
    <row r="7424" spans="2:2" x14ac:dyDescent="0.35">
      <c r="B7424" s="54"/>
    </row>
    <row r="7425" spans="2:2" x14ac:dyDescent="0.35">
      <c r="B7425" s="54"/>
    </row>
    <row r="7426" spans="2:2" x14ac:dyDescent="0.35">
      <c r="B7426" s="54"/>
    </row>
    <row r="7427" spans="2:2" x14ac:dyDescent="0.35">
      <c r="B7427" s="54"/>
    </row>
    <row r="7428" spans="2:2" x14ac:dyDescent="0.35">
      <c r="B7428" s="54"/>
    </row>
    <row r="7429" spans="2:2" x14ac:dyDescent="0.35">
      <c r="B7429" s="54"/>
    </row>
    <row r="7430" spans="2:2" x14ac:dyDescent="0.35">
      <c r="B7430" s="54"/>
    </row>
    <row r="7431" spans="2:2" x14ac:dyDescent="0.35">
      <c r="B7431" s="54"/>
    </row>
    <row r="7432" spans="2:2" x14ac:dyDescent="0.35">
      <c r="B7432" s="54"/>
    </row>
    <row r="7433" spans="2:2" x14ac:dyDescent="0.35">
      <c r="B7433" s="54"/>
    </row>
    <row r="7434" spans="2:2" x14ac:dyDescent="0.35">
      <c r="B7434" s="54"/>
    </row>
    <row r="7435" spans="2:2" x14ac:dyDescent="0.35">
      <c r="B7435" s="54"/>
    </row>
    <row r="7436" spans="2:2" x14ac:dyDescent="0.35">
      <c r="B7436" s="54"/>
    </row>
    <row r="7437" spans="2:2" x14ac:dyDescent="0.35">
      <c r="B7437" s="54"/>
    </row>
    <row r="7438" spans="2:2" x14ac:dyDescent="0.35">
      <c r="B7438" s="54"/>
    </row>
    <row r="7439" spans="2:2" x14ac:dyDescent="0.35">
      <c r="B7439" s="54"/>
    </row>
    <row r="7440" spans="2:2" x14ac:dyDescent="0.35">
      <c r="B7440" s="54"/>
    </row>
    <row r="7441" spans="2:2" x14ac:dyDescent="0.35">
      <c r="B7441" s="54"/>
    </row>
    <row r="7442" spans="2:2" x14ac:dyDescent="0.35">
      <c r="B7442" s="54"/>
    </row>
    <row r="7443" spans="2:2" x14ac:dyDescent="0.35">
      <c r="B7443" s="54"/>
    </row>
    <row r="7444" spans="2:2" x14ac:dyDescent="0.35">
      <c r="B7444" s="54"/>
    </row>
    <row r="7445" spans="2:2" x14ac:dyDescent="0.35">
      <c r="B7445" s="54"/>
    </row>
    <row r="7446" spans="2:2" x14ac:dyDescent="0.35">
      <c r="B7446" s="54"/>
    </row>
    <row r="7447" spans="2:2" x14ac:dyDescent="0.35">
      <c r="B7447" s="54"/>
    </row>
    <row r="7448" spans="2:2" x14ac:dyDescent="0.35">
      <c r="B7448" s="54"/>
    </row>
    <row r="7449" spans="2:2" x14ac:dyDescent="0.35">
      <c r="B7449" s="54"/>
    </row>
    <row r="7450" spans="2:2" x14ac:dyDescent="0.35">
      <c r="B7450" s="54"/>
    </row>
    <row r="7451" spans="2:2" x14ac:dyDescent="0.35">
      <c r="B7451" s="54"/>
    </row>
    <row r="7452" spans="2:2" x14ac:dyDescent="0.35">
      <c r="B7452" s="54"/>
    </row>
    <row r="7453" spans="2:2" x14ac:dyDescent="0.35">
      <c r="B7453" s="54"/>
    </row>
    <row r="7454" spans="2:2" x14ac:dyDescent="0.35">
      <c r="B7454" s="54"/>
    </row>
    <row r="7455" spans="2:2" x14ac:dyDescent="0.35">
      <c r="B7455" s="54"/>
    </row>
    <row r="7456" spans="2:2" x14ac:dyDescent="0.35">
      <c r="B7456" s="54"/>
    </row>
    <row r="7457" spans="2:2" x14ac:dyDescent="0.35">
      <c r="B7457" s="54"/>
    </row>
    <row r="7458" spans="2:2" x14ac:dyDescent="0.35">
      <c r="B7458" s="54"/>
    </row>
    <row r="7459" spans="2:2" x14ac:dyDescent="0.35">
      <c r="B7459" s="54"/>
    </row>
    <row r="7460" spans="2:2" x14ac:dyDescent="0.35">
      <c r="B7460" s="54"/>
    </row>
    <row r="7461" spans="2:2" x14ac:dyDescent="0.35">
      <c r="B7461" s="54"/>
    </row>
    <row r="7462" spans="2:2" x14ac:dyDescent="0.35">
      <c r="B7462" s="54"/>
    </row>
    <row r="7463" spans="2:2" x14ac:dyDescent="0.35">
      <c r="B7463" s="54"/>
    </row>
    <row r="7464" spans="2:2" x14ac:dyDescent="0.35">
      <c r="B7464" s="54"/>
    </row>
    <row r="7465" spans="2:2" x14ac:dyDescent="0.35">
      <c r="B7465" s="54"/>
    </row>
    <row r="7466" spans="2:2" x14ac:dyDescent="0.35">
      <c r="B7466" s="54"/>
    </row>
    <row r="7467" spans="2:2" x14ac:dyDescent="0.35">
      <c r="B7467" s="54"/>
    </row>
    <row r="7468" spans="2:2" x14ac:dyDescent="0.35">
      <c r="B7468" s="54"/>
    </row>
    <row r="7469" spans="2:2" x14ac:dyDescent="0.35">
      <c r="B7469" s="54"/>
    </row>
    <row r="7470" spans="2:2" x14ac:dyDescent="0.35">
      <c r="B7470" s="54"/>
    </row>
    <row r="7471" spans="2:2" x14ac:dyDescent="0.35">
      <c r="B7471" s="54"/>
    </row>
    <row r="7472" spans="2:2" x14ac:dyDescent="0.35">
      <c r="B7472" s="54"/>
    </row>
    <row r="7473" spans="2:2" x14ac:dyDescent="0.35">
      <c r="B7473" s="54"/>
    </row>
    <row r="7474" spans="2:2" x14ac:dyDescent="0.35">
      <c r="B7474" s="54"/>
    </row>
    <row r="7475" spans="2:2" x14ac:dyDescent="0.35">
      <c r="B7475" s="54"/>
    </row>
    <row r="7476" spans="2:2" x14ac:dyDescent="0.35">
      <c r="B7476" s="54"/>
    </row>
    <row r="7477" spans="2:2" x14ac:dyDescent="0.35">
      <c r="B7477" s="54"/>
    </row>
    <row r="7478" spans="2:2" x14ac:dyDescent="0.35">
      <c r="B7478" s="54"/>
    </row>
    <row r="7479" spans="2:2" x14ac:dyDescent="0.35">
      <c r="B7479" s="54"/>
    </row>
    <row r="7480" spans="2:2" x14ac:dyDescent="0.35">
      <c r="B7480" s="54"/>
    </row>
    <row r="7481" spans="2:2" x14ac:dyDescent="0.35">
      <c r="B7481" s="54"/>
    </row>
    <row r="7482" spans="2:2" x14ac:dyDescent="0.35">
      <c r="B7482" s="54"/>
    </row>
    <row r="7483" spans="2:2" x14ac:dyDescent="0.35">
      <c r="B7483" s="54"/>
    </row>
    <row r="7484" spans="2:2" x14ac:dyDescent="0.35">
      <c r="B7484" s="54"/>
    </row>
    <row r="7485" spans="2:2" x14ac:dyDescent="0.35">
      <c r="B7485" s="54"/>
    </row>
    <row r="7486" spans="2:2" x14ac:dyDescent="0.35">
      <c r="B7486" s="54"/>
    </row>
    <row r="7487" spans="2:2" x14ac:dyDescent="0.35">
      <c r="B7487" s="54"/>
    </row>
    <row r="7488" spans="2:2" x14ac:dyDescent="0.35">
      <c r="B7488" s="54"/>
    </row>
    <row r="7489" spans="2:2" x14ac:dyDescent="0.35">
      <c r="B7489" s="54"/>
    </row>
    <row r="7490" spans="2:2" x14ac:dyDescent="0.35">
      <c r="B7490" s="54"/>
    </row>
    <row r="7491" spans="2:2" x14ac:dyDescent="0.35">
      <c r="B7491" s="54"/>
    </row>
    <row r="7492" spans="2:2" x14ac:dyDescent="0.35">
      <c r="B7492" s="54"/>
    </row>
    <row r="7493" spans="2:2" x14ac:dyDescent="0.35">
      <c r="B7493" s="54"/>
    </row>
    <row r="7494" spans="2:2" x14ac:dyDescent="0.35">
      <c r="B7494" s="54"/>
    </row>
    <row r="7495" spans="2:2" x14ac:dyDescent="0.35">
      <c r="B7495" s="54"/>
    </row>
    <row r="7496" spans="2:2" x14ac:dyDescent="0.35">
      <c r="B7496" s="54"/>
    </row>
    <row r="7497" spans="2:2" x14ac:dyDescent="0.35">
      <c r="B7497" s="54"/>
    </row>
    <row r="7498" spans="2:2" x14ac:dyDescent="0.35">
      <c r="B7498" s="54"/>
    </row>
    <row r="7499" spans="2:2" x14ac:dyDescent="0.35">
      <c r="B7499" s="54"/>
    </row>
    <row r="7500" spans="2:2" x14ac:dyDescent="0.35">
      <c r="B7500" s="54"/>
    </row>
    <row r="7501" spans="2:2" x14ac:dyDescent="0.35">
      <c r="B7501" s="54"/>
    </row>
    <row r="7502" spans="2:2" x14ac:dyDescent="0.35">
      <c r="B7502" s="54"/>
    </row>
    <row r="7503" spans="2:2" x14ac:dyDescent="0.35">
      <c r="B7503" s="54"/>
    </row>
    <row r="7504" spans="2:2" x14ac:dyDescent="0.35">
      <c r="B7504" s="54"/>
    </row>
    <row r="7505" spans="2:2" x14ac:dyDescent="0.35">
      <c r="B7505" s="54"/>
    </row>
    <row r="7506" spans="2:2" x14ac:dyDescent="0.35">
      <c r="B7506" s="54"/>
    </row>
    <row r="7507" spans="2:2" x14ac:dyDescent="0.35">
      <c r="B7507" s="54"/>
    </row>
    <row r="7508" spans="2:2" x14ac:dyDescent="0.35">
      <c r="B7508" s="54"/>
    </row>
    <row r="7509" spans="2:2" x14ac:dyDescent="0.35">
      <c r="B7509" s="54"/>
    </row>
    <row r="7510" spans="2:2" x14ac:dyDescent="0.35">
      <c r="B7510" s="54"/>
    </row>
    <row r="7511" spans="2:2" x14ac:dyDescent="0.35">
      <c r="B7511" s="54"/>
    </row>
    <row r="7512" spans="2:2" x14ac:dyDescent="0.35">
      <c r="B7512" s="54"/>
    </row>
    <row r="7513" spans="2:2" x14ac:dyDescent="0.35">
      <c r="B7513" s="54"/>
    </row>
    <row r="7514" spans="2:2" x14ac:dyDescent="0.35">
      <c r="B7514" s="54"/>
    </row>
    <row r="7515" spans="2:2" x14ac:dyDescent="0.35">
      <c r="B7515" s="54"/>
    </row>
    <row r="7516" spans="2:2" x14ac:dyDescent="0.35">
      <c r="B7516" s="54"/>
    </row>
    <row r="7517" spans="2:2" x14ac:dyDescent="0.35">
      <c r="B7517" s="54"/>
    </row>
    <row r="7518" spans="2:2" x14ac:dyDescent="0.35">
      <c r="B7518" s="54"/>
    </row>
    <row r="7519" spans="2:2" x14ac:dyDescent="0.35">
      <c r="B7519" s="54"/>
    </row>
    <row r="7520" spans="2:2" x14ac:dyDescent="0.35">
      <c r="B7520" s="54"/>
    </row>
    <row r="7521" spans="2:2" x14ac:dyDescent="0.35">
      <c r="B7521" s="54"/>
    </row>
    <row r="7522" spans="2:2" x14ac:dyDescent="0.35">
      <c r="B7522" s="54"/>
    </row>
    <row r="7523" spans="2:2" x14ac:dyDescent="0.35">
      <c r="B7523" s="54"/>
    </row>
    <row r="7524" spans="2:2" x14ac:dyDescent="0.35">
      <c r="B7524" s="54"/>
    </row>
    <row r="7525" spans="2:2" x14ac:dyDescent="0.35">
      <c r="B7525" s="54"/>
    </row>
    <row r="7526" spans="2:2" x14ac:dyDescent="0.35">
      <c r="B7526" s="54"/>
    </row>
    <row r="7527" spans="2:2" x14ac:dyDescent="0.35">
      <c r="B7527" s="54"/>
    </row>
    <row r="7528" spans="2:2" x14ac:dyDescent="0.35">
      <c r="B7528" s="54"/>
    </row>
    <row r="7529" spans="2:2" x14ac:dyDescent="0.35">
      <c r="B7529" s="54"/>
    </row>
    <row r="7530" spans="2:2" x14ac:dyDescent="0.35">
      <c r="B7530" s="54"/>
    </row>
    <row r="7531" spans="2:2" x14ac:dyDescent="0.35">
      <c r="B7531" s="54"/>
    </row>
    <row r="7532" spans="2:2" x14ac:dyDescent="0.35">
      <c r="B7532" s="54"/>
    </row>
    <row r="7533" spans="2:2" x14ac:dyDescent="0.35">
      <c r="B7533" s="54"/>
    </row>
    <row r="7534" spans="2:2" x14ac:dyDescent="0.35">
      <c r="B7534" s="54"/>
    </row>
    <row r="7535" spans="2:2" x14ac:dyDescent="0.35">
      <c r="B7535" s="54"/>
    </row>
    <row r="7536" spans="2:2" x14ac:dyDescent="0.35">
      <c r="B7536" s="54"/>
    </row>
    <row r="7537" spans="2:2" x14ac:dyDescent="0.35">
      <c r="B7537" s="54"/>
    </row>
    <row r="7538" spans="2:2" x14ac:dyDescent="0.35">
      <c r="B7538" s="54"/>
    </row>
    <row r="7539" spans="2:2" x14ac:dyDescent="0.35">
      <c r="B7539" s="54"/>
    </row>
    <row r="7540" spans="2:2" x14ac:dyDescent="0.35">
      <c r="B7540" s="54"/>
    </row>
    <row r="7541" spans="2:2" x14ac:dyDescent="0.35">
      <c r="B7541" s="54"/>
    </row>
    <row r="7542" spans="2:2" x14ac:dyDescent="0.35">
      <c r="B7542" s="54"/>
    </row>
    <row r="7543" spans="2:2" x14ac:dyDescent="0.35">
      <c r="B7543" s="54"/>
    </row>
    <row r="7544" spans="2:2" x14ac:dyDescent="0.35">
      <c r="B7544" s="54"/>
    </row>
    <row r="7545" spans="2:2" x14ac:dyDescent="0.35">
      <c r="B7545" s="54"/>
    </row>
    <row r="7546" spans="2:2" x14ac:dyDescent="0.35">
      <c r="B7546" s="54"/>
    </row>
    <row r="7547" spans="2:2" x14ac:dyDescent="0.35">
      <c r="B7547" s="54"/>
    </row>
    <row r="7548" spans="2:2" x14ac:dyDescent="0.35">
      <c r="B7548" s="54"/>
    </row>
    <row r="7549" spans="2:2" x14ac:dyDescent="0.35">
      <c r="B7549" s="54"/>
    </row>
    <row r="7550" spans="2:2" x14ac:dyDescent="0.35">
      <c r="B7550" s="54"/>
    </row>
    <row r="7551" spans="2:2" x14ac:dyDescent="0.35">
      <c r="B7551" s="54"/>
    </row>
    <row r="7552" spans="2:2" x14ac:dyDescent="0.35">
      <c r="B7552" s="54"/>
    </row>
    <row r="7553" spans="2:2" x14ac:dyDescent="0.35">
      <c r="B7553" s="54"/>
    </row>
    <row r="7554" spans="2:2" x14ac:dyDescent="0.35">
      <c r="B7554" s="54"/>
    </row>
    <row r="7555" spans="2:2" x14ac:dyDescent="0.35">
      <c r="B7555" s="54"/>
    </row>
    <row r="7556" spans="2:2" x14ac:dyDescent="0.35">
      <c r="B7556" s="54"/>
    </row>
    <row r="7557" spans="2:2" x14ac:dyDescent="0.35">
      <c r="B7557" s="54"/>
    </row>
    <row r="7558" spans="2:2" x14ac:dyDescent="0.35">
      <c r="B7558" s="54"/>
    </row>
    <row r="7559" spans="2:2" x14ac:dyDescent="0.35">
      <c r="B7559" s="54"/>
    </row>
    <row r="7560" spans="2:2" x14ac:dyDescent="0.35">
      <c r="B7560" s="54"/>
    </row>
    <row r="7561" spans="2:2" x14ac:dyDescent="0.35">
      <c r="B7561" s="54"/>
    </row>
    <row r="7562" spans="2:2" x14ac:dyDescent="0.35">
      <c r="B7562" s="54"/>
    </row>
    <row r="7563" spans="2:2" x14ac:dyDescent="0.35">
      <c r="B7563" s="54"/>
    </row>
    <row r="7564" spans="2:2" x14ac:dyDescent="0.35">
      <c r="B7564" s="54"/>
    </row>
    <row r="7565" spans="2:2" x14ac:dyDescent="0.35">
      <c r="B7565" s="54"/>
    </row>
    <row r="7566" spans="2:2" x14ac:dyDescent="0.35">
      <c r="B7566" s="54"/>
    </row>
    <row r="7567" spans="2:2" x14ac:dyDescent="0.35">
      <c r="B7567" s="54"/>
    </row>
    <row r="7568" spans="2:2" x14ac:dyDescent="0.35">
      <c r="B7568" s="54"/>
    </row>
    <row r="7569" spans="2:2" x14ac:dyDescent="0.35">
      <c r="B7569" s="54"/>
    </row>
    <row r="7570" spans="2:2" x14ac:dyDescent="0.35">
      <c r="B7570" s="54"/>
    </row>
    <row r="7571" spans="2:2" x14ac:dyDescent="0.35">
      <c r="B7571" s="54"/>
    </row>
    <row r="7572" spans="2:2" x14ac:dyDescent="0.35">
      <c r="B7572" s="54"/>
    </row>
    <row r="7573" spans="2:2" x14ac:dyDescent="0.35">
      <c r="B7573" s="54"/>
    </row>
    <row r="7574" spans="2:2" x14ac:dyDescent="0.35">
      <c r="B7574" s="54"/>
    </row>
    <row r="7575" spans="2:2" x14ac:dyDescent="0.35">
      <c r="B7575" s="54"/>
    </row>
    <row r="7576" spans="2:2" x14ac:dyDescent="0.35">
      <c r="B7576" s="54"/>
    </row>
    <row r="7577" spans="2:2" x14ac:dyDescent="0.35">
      <c r="B7577" s="54"/>
    </row>
    <row r="7578" spans="2:2" x14ac:dyDescent="0.35">
      <c r="B7578" s="54"/>
    </row>
    <row r="7579" spans="2:2" x14ac:dyDescent="0.35">
      <c r="B7579" s="54"/>
    </row>
    <row r="7580" spans="2:2" x14ac:dyDescent="0.35">
      <c r="B7580" s="54"/>
    </row>
    <row r="7581" spans="2:2" x14ac:dyDescent="0.35">
      <c r="B7581" s="54"/>
    </row>
    <row r="7582" spans="2:2" x14ac:dyDescent="0.35">
      <c r="B7582" s="54"/>
    </row>
    <row r="7583" spans="2:2" x14ac:dyDescent="0.35">
      <c r="B7583" s="54"/>
    </row>
    <row r="7584" spans="2:2" x14ac:dyDescent="0.35">
      <c r="B7584" s="54"/>
    </row>
    <row r="7585" spans="2:2" x14ac:dyDescent="0.35">
      <c r="B7585" s="54"/>
    </row>
    <row r="7586" spans="2:2" x14ac:dyDescent="0.35">
      <c r="B7586" s="54"/>
    </row>
    <row r="7587" spans="2:2" x14ac:dyDescent="0.35">
      <c r="B7587" s="54"/>
    </row>
    <row r="7588" spans="2:2" x14ac:dyDescent="0.35">
      <c r="B7588" s="54"/>
    </row>
    <row r="7589" spans="2:2" x14ac:dyDescent="0.35">
      <c r="B7589" s="54"/>
    </row>
    <row r="7590" spans="2:2" x14ac:dyDescent="0.35">
      <c r="B7590" s="54"/>
    </row>
    <row r="7591" spans="2:2" x14ac:dyDescent="0.35">
      <c r="B7591" s="54"/>
    </row>
    <row r="7592" spans="2:2" x14ac:dyDescent="0.35">
      <c r="B7592" s="54"/>
    </row>
    <row r="7593" spans="2:2" x14ac:dyDescent="0.35">
      <c r="B7593" s="54"/>
    </row>
    <row r="7594" spans="2:2" x14ac:dyDescent="0.35">
      <c r="B7594" s="54"/>
    </row>
    <row r="7595" spans="2:2" x14ac:dyDescent="0.35">
      <c r="B7595" s="54"/>
    </row>
    <row r="7596" spans="2:2" x14ac:dyDescent="0.35">
      <c r="B7596" s="54"/>
    </row>
    <row r="7597" spans="2:2" x14ac:dyDescent="0.35">
      <c r="B7597" s="54"/>
    </row>
    <row r="7598" spans="2:2" x14ac:dyDescent="0.35">
      <c r="B7598" s="54"/>
    </row>
    <row r="7599" spans="2:2" x14ac:dyDescent="0.35">
      <c r="B7599" s="54"/>
    </row>
    <row r="7600" spans="2:2" x14ac:dyDescent="0.35">
      <c r="B7600" s="54"/>
    </row>
    <row r="7601" spans="2:2" x14ac:dyDescent="0.35">
      <c r="B7601" s="54"/>
    </row>
    <row r="7602" spans="2:2" x14ac:dyDescent="0.35">
      <c r="B7602" s="54"/>
    </row>
    <row r="7603" spans="2:2" x14ac:dyDescent="0.35">
      <c r="B7603" s="54"/>
    </row>
    <row r="7604" spans="2:2" x14ac:dyDescent="0.35">
      <c r="B7604" s="54"/>
    </row>
    <row r="7605" spans="2:2" x14ac:dyDescent="0.35">
      <c r="B7605" s="54"/>
    </row>
    <row r="7606" spans="2:2" x14ac:dyDescent="0.35">
      <c r="B7606" s="54"/>
    </row>
    <row r="7607" spans="2:2" x14ac:dyDescent="0.35">
      <c r="B7607" s="54"/>
    </row>
    <row r="7608" spans="2:2" x14ac:dyDescent="0.35">
      <c r="B7608" s="54"/>
    </row>
    <row r="7609" spans="2:2" x14ac:dyDescent="0.35">
      <c r="B7609" s="54"/>
    </row>
    <row r="7610" spans="2:2" x14ac:dyDescent="0.35">
      <c r="B7610" s="54"/>
    </row>
    <row r="7611" spans="2:2" x14ac:dyDescent="0.35">
      <c r="B7611" s="54"/>
    </row>
    <row r="7612" spans="2:2" x14ac:dyDescent="0.35">
      <c r="B7612" s="54"/>
    </row>
    <row r="7613" spans="2:2" x14ac:dyDescent="0.35">
      <c r="B7613" s="54"/>
    </row>
    <row r="7614" spans="2:2" x14ac:dyDescent="0.35">
      <c r="B7614" s="54"/>
    </row>
    <row r="7615" spans="2:2" x14ac:dyDescent="0.35">
      <c r="B7615" s="54"/>
    </row>
    <row r="7616" spans="2:2" x14ac:dyDescent="0.35">
      <c r="B7616" s="54"/>
    </row>
    <row r="7617" spans="2:2" x14ac:dyDescent="0.35">
      <c r="B7617" s="54"/>
    </row>
    <row r="7618" spans="2:2" x14ac:dyDescent="0.35">
      <c r="B7618" s="54"/>
    </row>
    <row r="7619" spans="2:2" x14ac:dyDescent="0.35">
      <c r="B7619" s="54"/>
    </row>
    <row r="7620" spans="2:2" x14ac:dyDescent="0.35">
      <c r="B7620" s="54"/>
    </row>
    <row r="7621" spans="2:2" x14ac:dyDescent="0.35">
      <c r="B7621" s="54"/>
    </row>
    <row r="7622" spans="2:2" x14ac:dyDescent="0.35">
      <c r="B7622" s="54"/>
    </row>
    <row r="7623" spans="2:2" x14ac:dyDescent="0.35">
      <c r="B7623" s="54"/>
    </row>
    <row r="7624" spans="2:2" x14ac:dyDescent="0.35">
      <c r="B7624" s="54"/>
    </row>
    <row r="7625" spans="2:2" x14ac:dyDescent="0.35">
      <c r="B7625" s="54"/>
    </row>
    <row r="7626" spans="2:2" x14ac:dyDescent="0.35">
      <c r="B7626" s="54"/>
    </row>
    <row r="7627" spans="2:2" x14ac:dyDescent="0.35">
      <c r="B7627" s="54"/>
    </row>
    <row r="7628" spans="2:2" x14ac:dyDescent="0.35">
      <c r="B7628" s="54"/>
    </row>
    <row r="7629" spans="2:2" x14ac:dyDescent="0.35">
      <c r="B7629" s="54"/>
    </row>
    <row r="7630" spans="2:2" x14ac:dyDescent="0.35">
      <c r="B7630" s="54"/>
    </row>
    <row r="7631" spans="2:2" x14ac:dyDescent="0.35">
      <c r="B7631" s="54"/>
    </row>
    <row r="7632" spans="2:2" x14ac:dyDescent="0.35">
      <c r="B7632" s="54"/>
    </row>
    <row r="7633" spans="2:2" x14ac:dyDescent="0.35">
      <c r="B7633" s="54"/>
    </row>
    <row r="7634" spans="2:2" x14ac:dyDescent="0.35">
      <c r="B7634" s="54"/>
    </row>
    <row r="7635" spans="2:2" x14ac:dyDescent="0.35">
      <c r="B7635" s="54"/>
    </row>
    <row r="7636" spans="2:2" x14ac:dyDescent="0.35">
      <c r="B7636" s="54"/>
    </row>
    <row r="7637" spans="2:2" x14ac:dyDescent="0.35">
      <c r="B7637" s="54"/>
    </row>
    <row r="7638" spans="2:2" x14ac:dyDescent="0.35">
      <c r="B7638" s="54"/>
    </row>
    <row r="7639" spans="2:2" x14ac:dyDescent="0.35">
      <c r="B7639" s="54"/>
    </row>
    <row r="7640" spans="2:2" x14ac:dyDescent="0.35">
      <c r="B7640" s="54"/>
    </row>
    <row r="7641" spans="2:2" x14ac:dyDescent="0.35">
      <c r="B7641" s="54"/>
    </row>
    <row r="7642" spans="2:2" x14ac:dyDescent="0.35">
      <c r="B7642" s="54"/>
    </row>
    <row r="7643" spans="2:2" x14ac:dyDescent="0.35">
      <c r="B7643" s="54"/>
    </row>
    <row r="7644" spans="2:2" x14ac:dyDescent="0.35">
      <c r="B7644" s="54"/>
    </row>
    <row r="7645" spans="2:2" x14ac:dyDescent="0.35">
      <c r="B7645" s="54"/>
    </row>
    <row r="7646" spans="2:2" x14ac:dyDescent="0.35">
      <c r="B7646" s="54"/>
    </row>
    <row r="7647" spans="2:2" x14ac:dyDescent="0.35">
      <c r="B7647" s="54"/>
    </row>
    <row r="7648" spans="2:2" x14ac:dyDescent="0.35">
      <c r="B7648" s="54"/>
    </row>
    <row r="7649" spans="2:2" x14ac:dyDescent="0.35">
      <c r="B7649" s="54"/>
    </row>
    <row r="7650" spans="2:2" x14ac:dyDescent="0.35">
      <c r="B7650" s="54"/>
    </row>
    <row r="7651" spans="2:2" x14ac:dyDescent="0.35">
      <c r="B7651" s="54"/>
    </row>
    <row r="7652" spans="2:2" x14ac:dyDescent="0.35">
      <c r="B7652" s="54"/>
    </row>
    <row r="7653" spans="2:2" x14ac:dyDescent="0.35">
      <c r="B7653" s="54"/>
    </row>
    <row r="7654" spans="2:2" x14ac:dyDescent="0.35">
      <c r="B7654" s="54"/>
    </row>
    <row r="7655" spans="2:2" x14ac:dyDescent="0.35">
      <c r="B7655" s="54"/>
    </row>
    <row r="7656" spans="2:2" x14ac:dyDescent="0.35">
      <c r="B7656" s="54"/>
    </row>
    <row r="7657" spans="2:2" x14ac:dyDescent="0.35">
      <c r="B7657" s="54"/>
    </row>
    <row r="7658" spans="2:2" x14ac:dyDescent="0.35">
      <c r="B7658" s="54"/>
    </row>
    <row r="7659" spans="2:2" x14ac:dyDescent="0.35">
      <c r="B7659" s="54"/>
    </row>
    <row r="7660" spans="2:2" x14ac:dyDescent="0.35">
      <c r="B7660" s="54"/>
    </row>
    <row r="7661" spans="2:2" x14ac:dyDescent="0.35">
      <c r="B7661" s="54"/>
    </row>
    <row r="7662" spans="2:2" x14ac:dyDescent="0.35">
      <c r="B7662" s="54"/>
    </row>
    <row r="7663" spans="2:2" x14ac:dyDescent="0.35">
      <c r="B7663" s="54"/>
    </row>
    <row r="7664" spans="2:2" x14ac:dyDescent="0.35">
      <c r="B7664" s="54"/>
    </row>
    <row r="7665" spans="2:2" x14ac:dyDescent="0.35">
      <c r="B7665" s="54"/>
    </row>
    <row r="7666" spans="2:2" x14ac:dyDescent="0.35">
      <c r="B7666" s="54"/>
    </row>
    <row r="7667" spans="2:2" x14ac:dyDescent="0.35">
      <c r="B7667" s="54"/>
    </row>
    <row r="7668" spans="2:2" x14ac:dyDescent="0.35">
      <c r="B7668" s="54"/>
    </row>
    <row r="7669" spans="2:2" x14ac:dyDescent="0.35">
      <c r="B7669" s="54"/>
    </row>
    <row r="7670" spans="2:2" x14ac:dyDescent="0.35">
      <c r="B7670" s="54"/>
    </row>
    <row r="7671" spans="2:2" x14ac:dyDescent="0.35">
      <c r="B7671" s="54"/>
    </row>
    <row r="7672" spans="2:2" x14ac:dyDescent="0.35">
      <c r="B7672" s="54"/>
    </row>
    <row r="7673" spans="2:2" x14ac:dyDescent="0.35">
      <c r="B7673" s="54"/>
    </row>
    <row r="7674" spans="2:2" x14ac:dyDescent="0.35">
      <c r="B7674" s="54"/>
    </row>
    <row r="7675" spans="2:2" x14ac:dyDescent="0.35">
      <c r="B7675" s="54"/>
    </row>
    <row r="7676" spans="2:2" x14ac:dyDescent="0.35">
      <c r="B7676" s="54"/>
    </row>
    <row r="7677" spans="2:2" x14ac:dyDescent="0.35">
      <c r="B7677" s="54"/>
    </row>
    <row r="7678" spans="2:2" x14ac:dyDescent="0.35">
      <c r="B7678" s="54"/>
    </row>
    <row r="7679" spans="2:2" x14ac:dyDescent="0.35">
      <c r="B7679" s="54"/>
    </row>
    <row r="7680" spans="2:2" x14ac:dyDescent="0.35">
      <c r="B7680" s="54"/>
    </row>
    <row r="7681" spans="2:2" x14ac:dyDescent="0.35">
      <c r="B7681" s="54"/>
    </row>
    <row r="7682" spans="2:2" x14ac:dyDescent="0.35">
      <c r="B7682" s="54"/>
    </row>
    <row r="7683" spans="2:2" x14ac:dyDescent="0.35">
      <c r="B7683" s="54"/>
    </row>
    <row r="7684" spans="2:2" x14ac:dyDescent="0.35">
      <c r="B7684" s="54"/>
    </row>
    <row r="7685" spans="2:2" x14ac:dyDescent="0.35">
      <c r="B7685" s="54"/>
    </row>
    <row r="7686" spans="2:2" x14ac:dyDescent="0.35">
      <c r="B7686" s="54"/>
    </row>
    <row r="7687" spans="2:2" x14ac:dyDescent="0.35">
      <c r="B7687" s="54"/>
    </row>
    <row r="7688" spans="2:2" x14ac:dyDescent="0.35">
      <c r="B7688" s="54"/>
    </row>
    <row r="7689" spans="2:2" x14ac:dyDescent="0.35">
      <c r="B7689" s="54"/>
    </row>
    <row r="7690" spans="2:2" x14ac:dyDescent="0.35">
      <c r="B7690" s="54"/>
    </row>
    <row r="7691" spans="2:2" x14ac:dyDescent="0.35">
      <c r="B7691" s="54"/>
    </row>
    <row r="7692" spans="2:2" x14ac:dyDescent="0.35">
      <c r="B7692" s="54"/>
    </row>
    <row r="7693" spans="2:2" x14ac:dyDescent="0.35">
      <c r="B7693" s="54"/>
    </row>
    <row r="7694" spans="2:2" x14ac:dyDescent="0.35">
      <c r="B7694" s="54"/>
    </row>
    <row r="7695" spans="2:2" x14ac:dyDescent="0.35">
      <c r="B7695" s="54"/>
    </row>
    <row r="7696" spans="2:2" x14ac:dyDescent="0.35">
      <c r="B7696" s="54"/>
    </row>
    <row r="7697" spans="2:2" x14ac:dyDescent="0.35">
      <c r="B7697" s="54"/>
    </row>
    <row r="7698" spans="2:2" x14ac:dyDescent="0.35">
      <c r="B7698" s="54"/>
    </row>
    <row r="7699" spans="2:2" x14ac:dyDescent="0.35">
      <c r="B7699" s="54"/>
    </row>
    <row r="7700" spans="2:2" x14ac:dyDescent="0.35">
      <c r="B7700" s="54"/>
    </row>
    <row r="7701" spans="2:2" x14ac:dyDescent="0.35">
      <c r="B7701" s="54"/>
    </row>
    <row r="7702" spans="2:2" x14ac:dyDescent="0.35">
      <c r="B7702" s="54"/>
    </row>
    <row r="7703" spans="2:2" x14ac:dyDescent="0.35">
      <c r="B7703" s="54"/>
    </row>
    <row r="7704" spans="2:2" x14ac:dyDescent="0.35">
      <c r="B7704" s="54"/>
    </row>
    <row r="7705" spans="2:2" x14ac:dyDescent="0.35">
      <c r="B7705" s="54"/>
    </row>
    <row r="7706" spans="2:2" x14ac:dyDescent="0.35">
      <c r="B7706" s="54"/>
    </row>
    <row r="7707" spans="2:2" x14ac:dyDescent="0.35">
      <c r="B7707" s="54"/>
    </row>
    <row r="7708" spans="2:2" x14ac:dyDescent="0.35">
      <c r="B7708" s="54"/>
    </row>
    <row r="7709" spans="2:2" x14ac:dyDescent="0.35">
      <c r="B7709" s="54"/>
    </row>
    <row r="7710" spans="2:2" x14ac:dyDescent="0.35">
      <c r="B7710" s="54"/>
    </row>
    <row r="7711" spans="2:2" x14ac:dyDescent="0.35">
      <c r="B7711" s="54"/>
    </row>
    <row r="7712" spans="2:2" x14ac:dyDescent="0.35">
      <c r="B7712" s="54"/>
    </row>
    <row r="7713" spans="2:2" x14ac:dyDescent="0.35">
      <c r="B7713" s="54"/>
    </row>
    <row r="7714" spans="2:2" x14ac:dyDescent="0.35">
      <c r="B7714" s="54"/>
    </row>
    <row r="7715" spans="2:2" x14ac:dyDescent="0.35">
      <c r="B7715" s="54"/>
    </row>
    <row r="7716" spans="2:2" x14ac:dyDescent="0.35">
      <c r="B7716" s="54"/>
    </row>
    <row r="7717" spans="2:2" x14ac:dyDescent="0.35">
      <c r="B7717" s="54"/>
    </row>
    <row r="7718" spans="2:2" x14ac:dyDescent="0.35">
      <c r="B7718" s="54"/>
    </row>
    <row r="7719" spans="2:2" x14ac:dyDescent="0.35">
      <c r="B7719" s="54"/>
    </row>
    <row r="7720" spans="2:2" x14ac:dyDescent="0.35">
      <c r="B7720" s="54"/>
    </row>
    <row r="7721" spans="2:2" x14ac:dyDescent="0.35">
      <c r="B7721" s="54"/>
    </row>
    <row r="7722" spans="2:2" x14ac:dyDescent="0.35">
      <c r="B7722" s="54"/>
    </row>
    <row r="7723" spans="2:2" x14ac:dyDescent="0.35">
      <c r="B7723" s="54"/>
    </row>
    <row r="7724" spans="2:2" x14ac:dyDescent="0.35">
      <c r="B7724" s="54"/>
    </row>
    <row r="7725" spans="2:2" x14ac:dyDescent="0.35">
      <c r="B7725" s="54"/>
    </row>
    <row r="7726" spans="2:2" x14ac:dyDescent="0.35">
      <c r="B7726" s="54"/>
    </row>
    <row r="7727" spans="2:2" x14ac:dyDescent="0.35">
      <c r="B7727" s="54"/>
    </row>
    <row r="7728" spans="2:2" x14ac:dyDescent="0.35">
      <c r="B7728" s="54"/>
    </row>
    <row r="7729" spans="2:2" x14ac:dyDescent="0.35">
      <c r="B7729" s="54"/>
    </row>
    <row r="7730" spans="2:2" x14ac:dyDescent="0.35">
      <c r="B7730" s="54"/>
    </row>
    <row r="7731" spans="2:2" x14ac:dyDescent="0.35">
      <c r="B7731" s="54"/>
    </row>
    <row r="7732" spans="2:2" x14ac:dyDescent="0.35">
      <c r="B7732" s="54"/>
    </row>
    <row r="7733" spans="2:2" x14ac:dyDescent="0.35">
      <c r="B7733" s="54"/>
    </row>
    <row r="7734" spans="2:2" x14ac:dyDescent="0.35">
      <c r="B7734" s="54"/>
    </row>
    <row r="7735" spans="2:2" x14ac:dyDescent="0.35">
      <c r="B7735" s="54"/>
    </row>
    <row r="7736" spans="2:2" x14ac:dyDescent="0.35">
      <c r="B7736" s="54"/>
    </row>
    <row r="7737" spans="2:2" x14ac:dyDescent="0.35">
      <c r="B7737" s="54"/>
    </row>
    <row r="7738" spans="2:2" x14ac:dyDescent="0.35">
      <c r="B7738" s="54"/>
    </row>
    <row r="7739" spans="2:2" x14ac:dyDescent="0.35">
      <c r="B7739" s="54"/>
    </row>
    <row r="7740" spans="2:2" x14ac:dyDescent="0.35">
      <c r="B7740" s="54"/>
    </row>
    <row r="7741" spans="2:2" x14ac:dyDescent="0.35">
      <c r="B7741" s="54"/>
    </row>
    <row r="7742" spans="2:2" x14ac:dyDescent="0.35">
      <c r="B7742" s="54"/>
    </row>
    <row r="7743" spans="2:2" x14ac:dyDescent="0.35">
      <c r="B7743" s="54"/>
    </row>
    <row r="7744" spans="2:2" x14ac:dyDescent="0.35">
      <c r="B7744" s="54"/>
    </row>
    <row r="7745" spans="2:2" x14ac:dyDescent="0.35">
      <c r="B7745" s="54"/>
    </row>
    <row r="7746" spans="2:2" x14ac:dyDescent="0.35">
      <c r="B7746" s="54"/>
    </row>
    <row r="7747" spans="2:2" x14ac:dyDescent="0.35">
      <c r="B7747" s="54"/>
    </row>
    <row r="7748" spans="2:2" x14ac:dyDescent="0.35">
      <c r="B7748" s="54"/>
    </row>
    <row r="7749" spans="2:2" x14ac:dyDescent="0.35">
      <c r="B7749" s="54"/>
    </row>
    <row r="7750" spans="2:2" x14ac:dyDescent="0.35">
      <c r="B7750" s="54"/>
    </row>
    <row r="7751" spans="2:2" x14ac:dyDescent="0.35">
      <c r="B7751" s="54"/>
    </row>
    <row r="7752" spans="2:2" x14ac:dyDescent="0.35">
      <c r="B7752" s="54"/>
    </row>
    <row r="7753" spans="2:2" x14ac:dyDescent="0.35">
      <c r="B7753" s="54"/>
    </row>
    <row r="7754" spans="2:2" x14ac:dyDescent="0.35">
      <c r="B7754" s="54"/>
    </row>
    <row r="7755" spans="2:2" x14ac:dyDescent="0.35">
      <c r="B7755" s="54"/>
    </row>
    <row r="7756" spans="2:2" x14ac:dyDescent="0.35">
      <c r="B7756" s="54"/>
    </row>
    <row r="7757" spans="2:2" x14ac:dyDescent="0.35">
      <c r="B7757" s="54"/>
    </row>
    <row r="7758" spans="2:2" x14ac:dyDescent="0.35">
      <c r="B7758" s="54"/>
    </row>
    <row r="7759" spans="2:2" x14ac:dyDescent="0.35">
      <c r="B7759" s="54"/>
    </row>
    <row r="7760" spans="2:2" x14ac:dyDescent="0.35">
      <c r="B7760" s="54"/>
    </row>
    <row r="7761" spans="2:2" x14ac:dyDescent="0.35">
      <c r="B7761" s="54"/>
    </row>
    <row r="7762" spans="2:2" x14ac:dyDescent="0.35">
      <c r="B7762" s="54"/>
    </row>
    <row r="7763" spans="2:2" x14ac:dyDescent="0.35">
      <c r="B7763" s="54"/>
    </row>
    <row r="7764" spans="2:2" x14ac:dyDescent="0.35">
      <c r="B7764" s="54"/>
    </row>
    <row r="7765" spans="2:2" x14ac:dyDescent="0.35">
      <c r="B7765" s="54"/>
    </row>
    <row r="7766" spans="2:2" x14ac:dyDescent="0.35">
      <c r="B7766" s="54"/>
    </row>
    <row r="7767" spans="2:2" x14ac:dyDescent="0.35">
      <c r="B7767" s="54"/>
    </row>
    <row r="7768" spans="2:2" x14ac:dyDescent="0.35">
      <c r="B7768" s="54"/>
    </row>
    <row r="7769" spans="2:2" x14ac:dyDescent="0.35">
      <c r="B7769" s="54"/>
    </row>
    <row r="7770" spans="2:2" x14ac:dyDescent="0.35">
      <c r="B7770" s="54"/>
    </row>
    <row r="7771" spans="2:2" x14ac:dyDescent="0.35">
      <c r="B7771" s="54"/>
    </row>
    <row r="7772" spans="2:2" x14ac:dyDescent="0.35">
      <c r="B7772" s="54"/>
    </row>
    <row r="7773" spans="2:2" x14ac:dyDescent="0.35">
      <c r="B7773" s="54"/>
    </row>
    <row r="7774" spans="2:2" x14ac:dyDescent="0.35">
      <c r="B7774" s="54"/>
    </row>
    <row r="7775" spans="2:2" x14ac:dyDescent="0.35">
      <c r="B7775" s="54"/>
    </row>
    <row r="7776" spans="2:2" x14ac:dyDescent="0.35">
      <c r="B7776" s="54"/>
    </row>
    <row r="7777" spans="2:2" x14ac:dyDescent="0.35">
      <c r="B7777" s="54"/>
    </row>
    <row r="7778" spans="2:2" x14ac:dyDescent="0.35">
      <c r="B7778" s="54"/>
    </row>
    <row r="7779" spans="2:2" x14ac:dyDescent="0.35">
      <c r="B7779" s="54"/>
    </row>
    <row r="7780" spans="2:2" x14ac:dyDescent="0.35">
      <c r="B7780" s="54"/>
    </row>
    <row r="7781" spans="2:2" x14ac:dyDescent="0.35">
      <c r="B7781" s="54"/>
    </row>
    <row r="7782" spans="2:2" x14ac:dyDescent="0.35">
      <c r="B7782" s="54"/>
    </row>
    <row r="7783" spans="2:2" x14ac:dyDescent="0.35">
      <c r="B7783" s="54"/>
    </row>
    <row r="7784" spans="2:2" x14ac:dyDescent="0.35">
      <c r="B7784" s="54"/>
    </row>
    <row r="7785" spans="2:2" x14ac:dyDescent="0.35">
      <c r="B7785" s="54"/>
    </row>
    <row r="7786" spans="2:2" x14ac:dyDescent="0.35">
      <c r="B7786" s="54"/>
    </row>
    <row r="7787" spans="2:2" x14ac:dyDescent="0.35">
      <c r="B7787" s="54"/>
    </row>
    <row r="7788" spans="2:2" x14ac:dyDescent="0.35">
      <c r="B7788" s="54"/>
    </row>
    <row r="7789" spans="2:2" x14ac:dyDescent="0.35">
      <c r="B7789" s="54"/>
    </row>
    <row r="7790" spans="2:2" x14ac:dyDescent="0.35">
      <c r="B7790" s="54"/>
    </row>
    <row r="7791" spans="2:2" x14ac:dyDescent="0.35">
      <c r="B7791" s="54"/>
    </row>
    <row r="7792" spans="2:2" x14ac:dyDescent="0.35">
      <c r="B7792" s="54"/>
    </row>
    <row r="7793" spans="2:2" x14ac:dyDescent="0.35">
      <c r="B7793" s="54"/>
    </row>
    <row r="7794" spans="2:2" x14ac:dyDescent="0.35">
      <c r="B7794" s="54"/>
    </row>
    <row r="7795" spans="2:2" x14ac:dyDescent="0.35">
      <c r="B7795" s="54"/>
    </row>
    <row r="7796" spans="2:2" x14ac:dyDescent="0.35">
      <c r="B7796" s="54"/>
    </row>
    <row r="7797" spans="2:2" x14ac:dyDescent="0.35">
      <c r="B7797" s="54"/>
    </row>
    <row r="7798" spans="2:2" x14ac:dyDescent="0.35">
      <c r="B7798" s="54"/>
    </row>
    <row r="7799" spans="2:2" x14ac:dyDescent="0.35">
      <c r="B7799" s="54"/>
    </row>
    <row r="7800" spans="2:2" x14ac:dyDescent="0.35">
      <c r="B7800" s="54"/>
    </row>
    <row r="7801" spans="2:2" x14ac:dyDescent="0.35">
      <c r="B7801" s="54"/>
    </row>
    <row r="7802" spans="2:2" x14ac:dyDescent="0.35">
      <c r="B7802" s="54"/>
    </row>
    <row r="7803" spans="2:2" x14ac:dyDescent="0.35">
      <c r="B7803" s="54"/>
    </row>
    <row r="7804" spans="2:2" x14ac:dyDescent="0.35">
      <c r="B7804" s="54"/>
    </row>
    <row r="7805" spans="2:2" x14ac:dyDescent="0.35">
      <c r="B7805" s="54"/>
    </row>
    <row r="7806" spans="2:2" x14ac:dyDescent="0.35">
      <c r="B7806" s="54"/>
    </row>
    <row r="7807" spans="2:2" x14ac:dyDescent="0.35">
      <c r="B7807" s="54"/>
    </row>
    <row r="7808" spans="2:2" x14ac:dyDescent="0.35">
      <c r="B7808" s="54"/>
    </row>
    <row r="7809" spans="2:2" x14ac:dyDescent="0.35">
      <c r="B7809" s="54"/>
    </row>
    <row r="7810" spans="2:2" x14ac:dyDescent="0.35">
      <c r="B7810" s="54"/>
    </row>
    <row r="7811" spans="2:2" x14ac:dyDescent="0.35">
      <c r="B7811" s="54"/>
    </row>
    <row r="7812" spans="2:2" x14ac:dyDescent="0.35">
      <c r="B7812" s="54"/>
    </row>
    <row r="7813" spans="2:2" x14ac:dyDescent="0.35">
      <c r="B7813" s="54"/>
    </row>
    <row r="7814" spans="2:2" x14ac:dyDescent="0.35">
      <c r="B7814" s="54"/>
    </row>
    <row r="7815" spans="2:2" x14ac:dyDescent="0.35">
      <c r="B7815" s="54"/>
    </row>
    <row r="7816" spans="2:2" x14ac:dyDescent="0.35">
      <c r="B7816" s="54"/>
    </row>
    <row r="7817" spans="2:2" x14ac:dyDescent="0.35">
      <c r="B7817" s="54"/>
    </row>
    <row r="7818" spans="2:2" x14ac:dyDescent="0.35">
      <c r="B7818" s="54"/>
    </row>
    <row r="7819" spans="2:2" x14ac:dyDescent="0.35">
      <c r="B7819" s="54"/>
    </row>
    <row r="7820" spans="2:2" x14ac:dyDescent="0.35">
      <c r="B7820" s="54"/>
    </row>
    <row r="7821" spans="2:2" x14ac:dyDescent="0.35">
      <c r="B7821" s="54"/>
    </row>
    <row r="7822" spans="2:2" x14ac:dyDescent="0.35">
      <c r="B7822" s="54"/>
    </row>
    <row r="7823" spans="2:2" x14ac:dyDescent="0.35">
      <c r="B7823" s="54"/>
    </row>
    <row r="7824" spans="2:2" x14ac:dyDescent="0.35">
      <c r="B7824" s="54"/>
    </row>
    <row r="7825" spans="2:2" x14ac:dyDescent="0.35">
      <c r="B7825" s="54"/>
    </row>
    <row r="7826" spans="2:2" x14ac:dyDescent="0.35">
      <c r="B7826" s="54"/>
    </row>
    <row r="7827" spans="2:2" x14ac:dyDescent="0.35">
      <c r="B7827" s="54"/>
    </row>
    <row r="7828" spans="2:2" x14ac:dyDescent="0.35">
      <c r="B7828" s="54"/>
    </row>
    <row r="7829" spans="2:2" x14ac:dyDescent="0.35">
      <c r="B7829" s="54"/>
    </row>
    <row r="7830" spans="2:2" x14ac:dyDescent="0.35">
      <c r="B7830" s="54"/>
    </row>
    <row r="7831" spans="2:2" x14ac:dyDescent="0.35">
      <c r="B7831" s="54"/>
    </row>
    <row r="7832" spans="2:2" x14ac:dyDescent="0.35">
      <c r="B7832" s="54"/>
    </row>
    <row r="7833" spans="2:2" x14ac:dyDescent="0.35">
      <c r="B7833" s="54"/>
    </row>
    <row r="7834" spans="2:2" x14ac:dyDescent="0.35">
      <c r="B7834" s="54"/>
    </row>
    <row r="7835" spans="2:2" x14ac:dyDescent="0.35">
      <c r="B7835" s="54"/>
    </row>
    <row r="7836" spans="2:2" x14ac:dyDescent="0.35">
      <c r="B7836" s="54"/>
    </row>
    <row r="7837" spans="2:2" x14ac:dyDescent="0.35">
      <c r="B7837" s="54"/>
    </row>
    <row r="7838" spans="2:2" x14ac:dyDescent="0.35">
      <c r="B7838" s="54"/>
    </row>
    <row r="7839" spans="2:2" x14ac:dyDescent="0.35">
      <c r="B7839" s="54"/>
    </row>
    <row r="7840" spans="2:2" x14ac:dyDescent="0.35">
      <c r="B7840" s="54"/>
    </row>
    <row r="7841" spans="2:2" x14ac:dyDescent="0.35">
      <c r="B7841" s="54"/>
    </row>
    <row r="7842" spans="2:2" x14ac:dyDescent="0.35">
      <c r="B7842" s="54"/>
    </row>
    <row r="7843" spans="2:2" x14ac:dyDescent="0.35">
      <c r="B7843" s="54"/>
    </row>
    <row r="7844" spans="2:2" x14ac:dyDescent="0.35">
      <c r="B7844" s="54"/>
    </row>
    <row r="7845" spans="2:2" x14ac:dyDescent="0.35">
      <c r="B7845" s="54"/>
    </row>
    <row r="7846" spans="2:2" x14ac:dyDescent="0.35">
      <c r="B7846" s="54"/>
    </row>
    <row r="7847" spans="2:2" x14ac:dyDescent="0.35">
      <c r="B7847" s="54"/>
    </row>
    <row r="7848" spans="2:2" x14ac:dyDescent="0.35">
      <c r="B7848" s="54"/>
    </row>
    <row r="7849" spans="2:2" x14ac:dyDescent="0.35">
      <c r="B7849" s="54"/>
    </row>
    <row r="7850" spans="2:2" x14ac:dyDescent="0.35">
      <c r="B7850" s="54"/>
    </row>
    <row r="7851" spans="2:2" x14ac:dyDescent="0.35">
      <c r="B7851" s="54"/>
    </row>
    <row r="7852" spans="2:2" x14ac:dyDescent="0.35">
      <c r="B7852" s="54"/>
    </row>
    <row r="7853" spans="2:2" x14ac:dyDescent="0.35">
      <c r="B7853" s="54"/>
    </row>
    <row r="7854" spans="2:2" x14ac:dyDescent="0.35">
      <c r="B7854" s="54"/>
    </row>
    <row r="7855" spans="2:2" x14ac:dyDescent="0.35">
      <c r="B7855" s="54"/>
    </row>
    <row r="7856" spans="2:2" x14ac:dyDescent="0.35">
      <c r="B7856" s="54"/>
    </row>
    <row r="7857" spans="2:2" x14ac:dyDescent="0.35">
      <c r="B7857" s="54"/>
    </row>
    <row r="7858" spans="2:2" x14ac:dyDescent="0.35">
      <c r="B7858" s="54"/>
    </row>
    <row r="7859" spans="2:2" x14ac:dyDescent="0.35">
      <c r="B7859" s="54"/>
    </row>
    <row r="7860" spans="2:2" x14ac:dyDescent="0.35">
      <c r="B7860" s="54"/>
    </row>
    <row r="7861" spans="2:2" x14ac:dyDescent="0.35">
      <c r="B7861" s="54"/>
    </row>
    <row r="7862" spans="2:2" x14ac:dyDescent="0.35">
      <c r="B7862" s="54"/>
    </row>
    <row r="7863" spans="2:2" x14ac:dyDescent="0.35">
      <c r="B7863" s="54"/>
    </row>
    <row r="7864" spans="2:2" x14ac:dyDescent="0.35">
      <c r="B7864" s="54"/>
    </row>
    <row r="7865" spans="2:2" x14ac:dyDescent="0.35">
      <c r="B7865" s="54"/>
    </row>
    <row r="7866" spans="2:2" x14ac:dyDescent="0.35">
      <c r="B7866" s="54"/>
    </row>
    <row r="7867" spans="2:2" x14ac:dyDescent="0.35">
      <c r="B7867" s="54"/>
    </row>
    <row r="7868" spans="2:2" x14ac:dyDescent="0.35">
      <c r="B7868" s="54"/>
    </row>
    <row r="7869" spans="2:2" x14ac:dyDescent="0.35">
      <c r="B7869" s="54"/>
    </row>
    <row r="7870" spans="2:2" x14ac:dyDescent="0.35">
      <c r="B7870" s="54"/>
    </row>
    <row r="7871" spans="2:2" x14ac:dyDescent="0.35">
      <c r="B7871" s="54"/>
    </row>
    <row r="7872" spans="2:2" x14ac:dyDescent="0.35">
      <c r="B7872" s="54"/>
    </row>
    <row r="7873" spans="2:2" x14ac:dyDescent="0.35">
      <c r="B7873" s="54"/>
    </row>
    <row r="7874" spans="2:2" x14ac:dyDescent="0.35">
      <c r="B7874" s="54"/>
    </row>
    <row r="7875" spans="2:2" x14ac:dyDescent="0.35">
      <c r="B7875" s="54"/>
    </row>
    <row r="7876" spans="2:2" x14ac:dyDescent="0.35">
      <c r="B7876" s="54"/>
    </row>
    <row r="7877" spans="2:2" x14ac:dyDescent="0.35">
      <c r="B7877" s="54"/>
    </row>
    <row r="7878" spans="2:2" x14ac:dyDescent="0.35">
      <c r="B7878" s="54"/>
    </row>
    <row r="7879" spans="2:2" x14ac:dyDescent="0.35">
      <c r="B7879" s="54"/>
    </row>
    <row r="7880" spans="2:2" x14ac:dyDescent="0.35">
      <c r="B7880" s="54"/>
    </row>
    <row r="7881" spans="2:2" x14ac:dyDescent="0.35">
      <c r="B7881" s="54"/>
    </row>
    <row r="7882" spans="2:2" x14ac:dyDescent="0.35">
      <c r="B7882" s="54"/>
    </row>
    <row r="7883" spans="2:2" x14ac:dyDescent="0.35">
      <c r="B7883" s="54"/>
    </row>
    <row r="7884" spans="2:2" x14ac:dyDescent="0.35">
      <c r="B7884" s="54"/>
    </row>
    <row r="7885" spans="2:2" x14ac:dyDescent="0.35">
      <c r="B7885" s="54"/>
    </row>
    <row r="7886" spans="2:2" x14ac:dyDescent="0.35">
      <c r="B7886" s="54"/>
    </row>
    <row r="7887" spans="2:2" x14ac:dyDescent="0.35">
      <c r="B7887" s="54"/>
    </row>
    <row r="7888" spans="2:2" x14ac:dyDescent="0.35">
      <c r="B7888" s="54"/>
    </row>
    <row r="7889" spans="2:2" x14ac:dyDescent="0.35">
      <c r="B7889" s="54"/>
    </row>
    <row r="7890" spans="2:2" x14ac:dyDescent="0.35">
      <c r="B7890" s="54"/>
    </row>
    <row r="7891" spans="2:2" x14ac:dyDescent="0.35">
      <c r="B7891" s="54"/>
    </row>
    <row r="7892" spans="2:2" x14ac:dyDescent="0.35">
      <c r="B7892" s="54"/>
    </row>
    <row r="7893" spans="2:2" x14ac:dyDescent="0.35">
      <c r="B7893" s="54"/>
    </row>
    <row r="7894" spans="2:2" x14ac:dyDescent="0.35">
      <c r="B7894" s="54"/>
    </row>
    <row r="7895" spans="2:2" x14ac:dyDescent="0.35">
      <c r="B7895" s="54"/>
    </row>
    <row r="7896" spans="2:2" x14ac:dyDescent="0.35">
      <c r="B7896" s="54"/>
    </row>
    <row r="7897" spans="2:2" x14ac:dyDescent="0.35">
      <c r="B7897" s="54"/>
    </row>
    <row r="7898" spans="2:2" x14ac:dyDescent="0.35">
      <c r="B7898" s="54"/>
    </row>
    <row r="7899" spans="2:2" x14ac:dyDescent="0.35">
      <c r="B7899" s="54"/>
    </row>
    <row r="7900" spans="2:2" x14ac:dyDescent="0.35">
      <c r="B7900" s="54"/>
    </row>
    <row r="7901" spans="2:2" x14ac:dyDescent="0.35">
      <c r="B7901" s="54"/>
    </row>
    <row r="7902" spans="2:2" x14ac:dyDescent="0.35">
      <c r="B7902" s="54"/>
    </row>
    <row r="7903" spans="2:2" x14ac:dyDescent="0.35">
      <c r="B7903" s="54"/>
    </row>
    <row r="7904" spans="2:2" x14ac:dyDescent="0.35">
      <c r="B7904" s="54"/>
    </row>
    <row r="7905" spans="2:2" x14ac:dyDescent="0.35">
      <c r="B7905" s="54"/>
    </row>
    <row r="7906" spans="2:2" x14ac:dyDescent="0.35">
      <c r="B7906" s="54"/>
    </row>
    <row r="7907" spans="2:2" x14ac:dyDescent="0.35">
      <c r="B7907" s="54"/>
    </row>
    <row r="7908" spans="2:2" x14ac:dyDescent="0.35">
      <c r="B7908" s="54"/>
    </row>
    <row r="7909" spans="2:2" x14ac:dyDescent="0.35">
      <c r="B7909" s="54"/>
    </row>
    <row r="7910" spans="2:2" x14ac:dyDescent="0.35">
      <c r="B7910" s="54"/>
    </row>
    <row r="7911" spans="2:2" x14ac:dyDescent="0.35">
      <c r="B7911" s="54"/>
    </row>
    <row r="7912" spans="2:2" x14ac:dyDescent="0.35">
      <c r="B7912" s="54"/>
    </row>
    <row r="7913" spans="2:2" x14ac:dyDescent="0.35">
      <c r="B7913" s="54"/>
    </row>
    <row r="7914" spans="2:2" x14ac:dyDescent="0.35">
      <c r="B7914" s="54"/>
    </row>
    <row r="7915" spans="2:2" x14ac:dyDescent="0.35">
      <c r="B7915" s="54"/>
    </row>
    <row r="7916" spans="2:2" x14ac:dyDescent="0.35">
      <c r="B7916" s="54"/>
    </row>
    <row r="7917" spans="2:2" x14ac:dyDescent="0.35">
      <c r="B7917" s="54"/>
    </row>
    <row r="7918" spans="2:2" x14ac:dyDescent="0.35">
      <c r="B7918" s="54"/>
    </row>
    <row r="7919" spans="2:2" x14ac:dyDescent="0.35">
      <c r="B7919" s="54"/>
    </row>
    <row r="7920" spans="2:2" x14ac:dyDescent="0.35">
      <c r="B7920" s="54"/>
    </row>
    <row r="7921" spans="2:2" x14ac:dyDescent="0.35">
      <c r="B7921" s="54"/>
    </row>
    <row r="7922" spans="2:2" x14ac:dyDescent="0.35">
      <c r="B7922" s="54"/>
    </row>
    <row r="7923" spans="2:2" x14ac:dyDescent="0.35">
      <c r="B7923" s="54"/>
    </row>
    <row r="7924" spans="2:2" x14ac:dyDescent="0.35">
      <c r="B7924" s="54"/>
    </row>
    <row r="7925" spans="2:2" x14ac:dyDescent="0.35">
      <c r="B7925" s="54"/>
    </row>
    <row r="7926" spans="2:2" x14ac:dyDescent="0.35">
      <c r="B7926" s="54"/>
    </row>
    <row r="7927" spans="2:2" x14ac:dyDescent="0.35">
      <c r="B7927" s="54"/>
    </row>
    <row r="7928" spans="2:2" x14ac:dyDescent="0.35">
      <c r="B7928" s="54"/>
    </row>
    <row r="7929" spans="2:2" x14ac:dyDescent="0.35">
      <c r="B7929" s="54"/>
    </row>
    <row r="7930" spans="2:2" x14ac:dyDescent="0.35">
      <c r="B7930" s="54"/>
    </row>
    <row r="7931" spans="2:2" x14ac:dyDescent="0.35">
      <c r="B7931" s="54"/>
    </row>
    <row r="7932" spans="2:2" x14ac:dyDescent="0.35">
      <c r="B7932" s="54"/>
    </row>
    <row r="7933" spans="2:2" x14ac:dyDescent="0.35">
      <c r="B7933" s="54"/>
    </row>
    <row r="7934" spans="2:2" x14ac:dyDescent="0.35">
      <c r="B7934" s="54"/>
    </row>
    <row r="7935" spans="2:2" x14ac:dyDescent="0.35">
      <c r="B7935" s="54"/>
    </row>
    <row r="7936" spans="2:2" x14ac:dyDescent="0.35">
      <c r="B7936" s="54"/>
    </row>
    <row r="7937" spans="2:2" x14ac:dyDescent="0.35">
      <c r="B7937" s="54"/>
    </row>
    <row r="7938" spans="2:2" x14ac:dyDescent="0.35">
      <c r="B7938" s="54"/>
    </row>
    <row r="7939" spans="2:2" x14ac:dyDescent="0.35">
      <c r="B7939" s="54"/>
    </row>
    <row r="7940" spans="2:2" x14ac:dyDescent="0.35">
      <c r="B7940" s="54"/>
    </row>
    <row r="7941" spans="2:2" x14ac:dyDescent="0.35">
      <c r="B7941" s="54"/>
    </row>
    <row r="7942" spans="2:2" x14ac:dyDescent="0.35">
      <c r="B7942" s="54"/>
    </row>
    <row r="7943" spans="2:2" x14ac:dyDescent="0.35">
      <c r="B7943" s="54"/>
    </row>
    <row r="7944" spans="2:2" x14ac:dyDescent="0.35">
      <c r="B7944" s="54"/>
    </row>
    <row r="7945" spans="2:2" x14ac:dyDescent="0.35">
      <c r="B7945" s="54"/>
    </row>
    <row r="7946" spans="2:2" x14ac:dyDescent="0.35">
      <c r="B7946" s="54"/>
    </row>
    <row r="7947" spans="2:2" x14ac:dyDescent="0.35">
      <c r="B7947" s="54"/>
    </row>
    <row r="7948" spans="2:2" x14ac:dyDescent="0.35">
      <c r="B7948" s="54"/>
    </row>
    <row r="7949" spans="2:2" x14ac:dyDescent="0.35">
      <c r="B7949" s="54"/>
    </row>
    <row r="7950" spans="2:2" x14ac:dyDescent="0.35">
      <c r="B7950" s="54"/>
    </row>
    <row r="7951" spans="2:2" x14ac:dyDescent="0.35">
      <c r="B7951" s="54"/>
    </row>
    <row r="7952" spans="2:2" x14ac:dyDescent="0.35">
      <c r="B7952" s="54"/>
    </row>
    <row r="7953" spans="2:2" x14ac:dyDescent="0.35">
      <c r="B7953" s="54"/>
    </row>
    <row r="7954" spans="2:2" x14ac:dyDescent="0.35">
      <c r="B7954" s="54"/>
    </row>
    <row r="7955" spans="2:2" x14ac:dyDescent="0.35">
      <c r="B7955" s="54"/>
    </row>
    <row r="7956" spans="2:2" x14ac:dyDescent="0.35">
      <c r="B7956" s="54"/>
    </row>
    <row r="7957" spans="2:2" x14ac:dyDescent="0.35">
      <c r="B7957" s="54"/>
    </row>
    <row r="7958" spans="2:2" x14ac:dyDescent="0.35">
      <c r="B7958" s="54"/>
    </row>
    <row r="7959" spans="2:2" x14ac:dyDescent="0.35">
      <c r="B7959" s="54"/>
    </row>
    <row r="7960" spans="2:2" x14ac:dyDescent="0.35">
      <c r="B7960" s="54"/>
    </row>
    <row r="7961" spans="2:2" x14ac:dyDescent="0.35">
      <c r="B7961" s="54"/>
    </row>
    <row r="7962" spans="2:2" x14ac:dyDescent="0.35">
      <c r="B7962" s="54"/>
    </row>
    <row r="7963" spans="2:2" x14ac:dyDescent="0.35">
      <c r="B7963" s="54"/>
    </row>
    <row r="7964" spans="2:2" x14ac:dyDescent="0.35">
      <c r="B7964" s="54"/>
    </row>
    <row r="7965" spans="2:2" x14ac:dyDescent="0.35">
      <c r="B7965" s="54"/>
    </row>
    <row r="7966" spans="2:2" x14ac:dyDescent="0.35">
      <c r="B7966" s="54"/>
    </row>
    <row r="7967" spans="2:2" x14ac:dyDescent="0.35">
      <c r="B7967" s="54"/>
    </row>
    <row r="7968" spans="2:2" x14ac:dyDescent="0.35">
      <c r="B7968" s="54"/>
    </row>
    <row r="7969" spans="2:2" x14ac:dyDescent="0.35">
      <c r="B7969" s="54"/>
    </row>
    <row r="7970" spans="2:2" x14ac:dyDescent="0.35">
      <c r="B7970" s="54"/>
    </row>
    <row r="7971" spans="2:2" x14ac:dyDescent="0.35">
      <c r="B7971" s="54"/>
    </row>
    <row r="7972" spans="2:2" x14ac:dyDescent="0.35">
      <c r="B7972" s="54"/>
    </row>
    <row r="7973" spans="2:2" x14ac:dyDescent="0.35">
      <c r="B7973" s="54"/>
    </row>
    <row r="7974" spans="2:2" x14ac:dyDescent="0.35">
      <c r="B7974" s="54"/>
    </row>
    <row r="7975" spans="2:2" x14ac:dyDescent="0.35">
      <c r="B7975" s="54"/>
    </row>
    <row r="7976" spans="2:2" x14ac:dyDescent="0.35">
      <c r="B7976" s="54"/>
    </row>
    <row r="7977" spans="2:2" x14ac:dyDescent="0.35">
      <c r="B7977" s="54"/>
    </row>
    <row r="7978" spans="2:2" x14ac:dyDescent="0.35">
      <c r="B7978" s="54"/>
    </row>
    <row r="7979" spans="2:2" x14ac:dyDescent="0.35">
      <c r="B7979" s="54"/>
    </row>
    <row r="7980" spans="2:2" x14ac:dyDescent="0.35">
      <c r="B7980" s="54"/>
    </row>
    <row r="7981" spans="2:2" x14ac:dyDescent="0.35">
      <c r="B7981" s="54"/>
    </row>
    <row r="7982" spans="2:2" x14ac:dyDescent="0.35">
      <c r="B7982" s="54"/>
    </row>
    <row r="7983" spans="2:2" x14ac:dyDescent="0.35">
      <c r="B7983" s="54"/>
    </row>
    <row r="7984" spans="2:2" x14ac:dyDescent="0.35">
      <c r="B7984" s="54"/>
    </row>
    <row r="7985" spans="2:2" x14ac:dyDescent="0.35">
      <c r="B7985" s="54"/>
    </row>
    <row r="7986" spans="2:2" x14ac:dyDescent="0.35">
      <c r="B7986" s="54"/>
    </row>
    <row r="7987" spans="2:2" x14ac:dyDescent="0.35">
      <c r="B7987" s="54"/>
    </row>
    <row r="7988" spans="2:2" x14ac:dyDescent="0.35">
      <c r="B7988" s="54"/>
    </row>
    <row r="7989" spans="2:2" x14ac:dyDescent="0.35">
      <c r="B7989" s="54"/>
    </row>
    <row r="7990" spans="2:2" x14ac:dyDescent="0.35">
      <c r="B7990" s="54"/>
    </row>
    <row r="7991" spans="2:2" x14ac:dyDescent="0.35">
      <c r="B7991" s="54"/>
    </row>
    <row r="7992" spans="2:2" x14ac:dyDescent="0.35">
      <c r="B7992" s="54"/>
    </row>
    <row r="7993" spans="2:2" x14ac:dyDescent="0.35">
      <c r="B7993" s="54"/>
    </row>
    <row r="7994" spans="2:2" x14ac:dyDescent="0.35">
      <c r="B7994" s="54"/>
    </row>
    <row r="7995" spans="2:2" x14ac:dyDescent="0.35">
      <c r="B7995" s="54"/>
    </row>
    <row r="7996" spans="2:2" x14ac:dyDescent="0.35">
      <c r="B7996" s="54"/>
    </row>
    <row r="7997" spans="2:2" x14ac:dyDescent="0.35">
      <c r="B7997" s="54"/>
    </row>
    <row r="7998" spans="2:2" x14ac:dyDescent="0.35">
      <c r="B7998" s="54"/>
    </row>
    <row r="7999" spans="2:2" x14ac:dyDescent="0.35">
      <c r="B7999" s="54"/>
    </row>
    <row r="8000" spans="2:2" x14ac:dyDescent="0.35">
      <c r="B8000" s="54"/>
    </row>
    <row r="8001" spans="2:2" x14ac:dyDescent="0.35">
      <c r="B8001" s="54"/>
    </row>
    <row r="8002" spans="2:2" x14ac:dyDescent="0.35">
      <c r="B8002" s="54"/>
    </row>
    <row r="8003" spans="2:2" x14ac:dyDescent="0.35">
      <c r="B8003" s="54"/>
    </row>
    <row r="8004" spans="2:2" x14ac:dyDescent="0.35">
      <c r="B8004" s="54"/>
    </row>
    <row r="8005" spans="2:2" x14ac:dyDescent="0.35">
      <c r="B8005" s="54"/>
    </row>
    <row r="8006" spans="2:2" x14ac:dyDescent="0.35">
      <c r="B8006" s="54"/>
    </row>
    <row r="8007" spans="2:2" x14ac:dyDescent="0.35">
      <c r="B8007" s="54"/>
    </row>
    <row r="8008" spans="2:2" x14ac:dyDescent="0.35">
      <c r="B8008" s="54"/>
    </row>
    <row r="8009" spans="2:2" x14ac:dyDescent="0.35">
      <c r="B8009" s="54"/>
    </row>
    <row r="8010" spans="2:2" x14ac:dyDescent="0.35">
      <c r="B8010" s="54"/>
    </row>
    <row r="8011" spans="2:2" x14ac:dyDescent="0.35">
      <c r="B8011" s="54"/>
    </row>
    <row r="8012" spans="2:2" x14ac:dyDescent="0.35">
      <c r="B8012" s="54"/>
    </row>
    <row r="8013" spans="2:2" x14ac:dyDescent="0.35">
      <c r="B8013" s="54"/>
    </row>
    <row r="8014" spans="2:2" x14ac:dyDescent="0.35">
      <c r="B8014" s="54"/>
    </row>
    <row r="8015" spans="2:2" x14ac:dyDescent="0.35">
      <c r="B8015" s="54"/>
    </row>
    <row r="8016" spans="2:2" x14ac:dyDescent="0.35">
      <c r="B8016" s="54"/>
    </row>
    <row r="8017" spans="2:2" x14ac:dyDescent="0.35">
      <c r="B8017" s="54"/>
    </row>
    <row r="8018" spans="2:2" x14ac:dyDescent="0.35">
      <c r="B8018" s="54"/>
    </row>
    <row r="8019" spans="2:2" x14ac:dyDescent="0.35">
      <c r="B8019" s="54"/>
    </row>
    <row r="8020" spans="2:2" x14ac:dyDescent="0.35">
      <c r="B8020" s="54"/>
    </row>
    <row r="8021" spans="2:2" x14ac:dyDescent="0.35">
      <c r="B8021" s="54"/>
    </row>
    <row r="8022" spans="2:2" x14ac:dyDescent="0.35">
      <c r="B8022" s="54"/>
    </row>
    <row r="8023" spans="2:2" x14ac:dyDescent="0.35">
      <c r="B8023" s="54"/>
    </row>
    <row r="8024" spans="2:2" x14ac:dyDescent="0.35">
      <c r="B8024" s="54"/>
    </row>
    <row r="8025" spans="2:2" x14ac:dyDescent="0.35">
      <c r="B8025" s="54"/>
    </row>
    <row r="8026" spans="2:2" x14ac:dyDescent="0.35">
      <c r="B8026" s="54"/>
    </row>
    <row r="8027" spans="2:2" x14ac:dyDescent="0.35">
      <c r="B8027" s="54"/>
    </row>
    <row r="8028" spans="2:2" x14ac:dyDescent="0.35">
      <c r="B8028" s="54"/>
    </row>
    <row r="8029" spans="2:2" x14ac:dyDescent="0.35">
      <c r="B8029" s="54"/>
    </row>
    <row r="8030" spans="2:2" x14ac:dyDescent="0.35">
      <c r="B8030" s="54"/>
    </row>
    <row r="8031" spans="2:2" x14ac:dyDescent="0.35">
      <c r="B8031" s="54"/>
    </row>
    <row r="8032" spans="2:2" x14ac:dyDescent="0.35">
      <c r="B8032" s="54"/>
    </row>
    <row r="8033" spans="2:2" x14ac:dyDescent="0.35">
      <c r="B8033" s="54"/>
    </row>
    <row r="8034" spans="2:2" x14ac:dyDescent="0.35">
      <c r="B8034" s="54"/>
    </row>
    <row r="8035" spans="2:2" x14ac:dyDescent="0.35">
      <c r="B8035" s="54"/>
    </row>
    <row r="8036" spans="2:2" x14ac:dyDescent="0.35">
      <c r="B8036" s="54"/>
    </row>
    <row r="8037" spans="2:2" x14ac:dyDescent="0.35">
      <c r="B8037" s="54"/>
    </row>
    <row r="8038" spans="2:2" x14ac:dyDescent="0.35">
      <c r="B8038" s="54"/>
    </row>
    <row r="8039" spans="2:2" x14ac:dyDescent="0.35">
      <c r="B8039" s="54"/>
    </row>
    <row r="8040" spans="2:2" x14ac:dyDescent="0.35">
      <c r="B8040" s="54"/>
    </row>
    <row r="8041" spans="2:2" x14ac:dyDescent="0.35">
      <c r="B8041" s="54"/>
    </row>
    <row r="8042" spans="2:2" x14ac:dyDescent="0.35">
      <c r="B8042" s="54"/>
    </row>
    <row r="8043" spans="2:2" x14ac:dyDescent="0.35">
      <c r="B8043" s="54"/>
    </row>
    <row r="8044" spans="2:2" x14ac:dyDescent="0.35">
      <c r="B8044" s="54"/>
    </row>
    <row r="8045" spans="2:2" x14ac:dyDescent="0.35">
      <c r="B8045" s="54"/>
    </row>
    <row r="8046" spans="2:2" x14ac:dyDescent="0.35">
      <c r="B8046" s="54"/>
    </row>
    <row r="8047" spans="2:2" x14ac:dyDescent="0.35">
      <c r="B8047" s="54"/>
    </row>
    <row r="8048" spans="2:2" x14ac:dyDescent="0.35">
      <c r="B8048" s="54"/>
    </row>
    <row r="8049" spans="2:2" x14ac:dyDescent="0.35">
      <c r="B8049" s="54"/>
    </row>
    <row r="8050" spans="2:2" x14ac:dyDescent="0.35">
      <c r="B8050" s="54"/>
    </row>
    <row r="8051" spans="2:2" x14ac:dyDescent="0.35">
      <c r="B8051" s="54"/>
    </row>
    <row r="8052" spans="2:2" x14ac:dyDescent="0.35">
      <c r="B8052" s="54"/>
    </row>
    <row r="8053" spans="2:2" x14ac:dyDescent="0.35">
      <c r="B8053" s="54"/>
    </row>
    <row r="8054" spans="2:2" x14ac:dyDescent="0.35">
      <c r="B8054" s="54"/>
    </row>
    <row r="8055" spans="2:2" x14ac:dyDescent="0.35">
      <c r="B8055" s="54"/>
    </row>
    <row r="8056" spans="2:2" x14ac:dyDescent="0.35">
      <c r="B8056" s="54"/>
    </row>
    <row r="8057" spans="2:2" x14ac:dyDescent="0.35">
      <c r="B8057" s="54"/>
    </row>
    <row r="8058" spans="2:2" x14ac:dyDescent="0.35">
      <c r="B8058" s="54"/>
    </row>
    <row r="8059" spans="2:2" x14ac:dyDescent="0.35">
      <c r="B8059" s="54"/>
    </row>
    <row r="8060" spans="2:2" x14ac:dyDescent="0.35">
      <c r="B8060" s="54"/>
    </row>
    <row r="8061" spans="2:2" x14ac:dyDescent="0.35">
      <c r="B8061" s="54"/>
    </row>
    <row r="8062" spans="2:2" x14ac:dyDescent="0.35">
      <c r="B8062" s="54"/>
    </row>
    <row r="8063" spans="2:2" x14ac:dyDescent="0.35">
      <c r="B8063" s="54"/>
    </row>
    <row r="8064" spans="2:2" x14ac:dyDescent="0.35">
      <c r="B8064" s="54"/>
    </row>
    <row r="8065" spans="2:2" x14ac:dyDescent="0.35">
      <c r="B8065" s="54"/>
    </row>
    <row r="8066" spans="2:2" x14ac:dyDescent="0.35">
      <c r="B8066" s="54"/>
    </row>
    <row r="8067" spans="2:2" x14ac:dyDescent="0.35">
      <c r="B8067" s="54"/>
    </row>
    <row r="8068" spans="2:2" x14ac:dyDescent="0.35">
      <c r="B8068" s="54"/>
    </row>
    <row r="8069" spans="2:2" x14ac:dyDescent="0.35">
      <c r="B8069" s="54"/>
    </row>
    <row r="8070" spans="2:2" x14ac:dyDescent="0.35">
      <c r="B8070" s="54"/>
    </row>
    <row r="8071" spans="2:2" x14ac:dyDescent="0.35">
      <c r="B8071" s="54"/>
    </row>
    <row r="8072" spans="2:2" x14ac:dyDescent="0.35">
      <c r="B8072" s="54"/>
    </row>
    <row r="8073" spans="2:2" x14ac:dyDescent="0.35">
      <c r="B8073" s="54"/>
    </row>
    <row r="8074" spans="2:2" x14ac:dyDescent="0.35">
      <c r="B8074" s="54"/>
    </row>
    <row r="8075" spans="2:2" x14ac:dyDescent="0.35">
      <c r="B8075" s="54"/>
    </row>
    <row r="8076" spans="2:2" x14ac:dyDescent="0.35">
      <c r="B8076" s="54"/>
    </row>
    <row r="8077" spans="2:2" x14ac:dyDescent="0.35">
      <c r="B8077" s="54"/>
    </row>
    <row r="8078" spans="2:2" x14ac:dyDescent="0.35">
      <c r="B8078" s="54"/>
    </row>
    <row r="8079" spans="2:2" x14ac:dyDescent="0.35">
      <c r="B8079" s="54"/>
    </row>
    <row r="8080" spans="2:2" x14ac:dyDescent="0.35">
      <c r="B8080" s="54"/>
    </row>
    <row r="8081" spans="2:2" x14ac:dyDescent="0.35">
      <c r="B8081" s="54"/>
    </row>
    <row r="8082" spans="2:2" x14ac:dyDescent="0.35">
      <c r="B8082" s="54"/>
    </row>
    <row r="8083" spans="2:2" x14ac:dyDescent="0.35">
      <c r="B8083" s="54"/>
    </row>
    <row r="8084" spans="2:2" x14ac:dyDescent="0.35">
      <c r="B8084" s="54"/>
    </row>
    <row r="8085" spans="2:2" x14ac:dyDescent="0.35">
      <c r="B8085" s="54"/>
    </row>
    <row r="8086" spans="2:2" x14ac:dyDescent="0.35">
      <c r="B8086" s="54"/>
    </row>
    <row r="8087" spans="2:2" x14ac:dyDescent="0.35">
      <c r="B8087" s="54"/>
    </row>
    <row r="8088" spans="2:2" x14ac:dyDescent="0.35">
      <c r="B8088" s="54"/>
    </row>
    <row r="8089" spans="2:2" x14ac:dyDescent="0.35">
      <c r="B8089" s="54"/>
    </row>
    <row r="8090" spans="2:2" x14ac:dyDescent="0.35">
      <c r="B8090" s="54"/>
    </row>
    <row r="8091" spans="2:2" x14ac:dyDescent="0.35">
      <c r="B8091" s="54"/>
    </row>
    <row r="8092" spans="2:2" x14ac:dyDescent="0.35">
      <c r="B8092" s="54"/>
    </row>
    <row r="8093" spans="2:2" x14ac:dyDescent="0.35">
      <c r="B8093" s="54"/>
    </row>
    <row r="8094" spans="2:2" x14ac:dyDescent="0.35">
      <c r="B8094" s="54"/>
    </row>
    <row r="8095" spans="2:2" x14ac:dyDescent="0.35">
      <c r="B8095" s="54"/>
    </row>
    <row r="8096" spans="2:2" x14ac:dyDescent="0.35">
      <c r="B8096" s="54"/>
    </row>
    <row r="8097" spans="2:2" x14ac:dyDescent="0.35">
      <c r="B8097" s="54"/>
    </row>
    <row r="8098" spans="2:2" x14ac:dyDescent="0.35">
      <c r="B8098" s="54"/>
    </row>
    <row r="8099" spans="2:2" x14ac:dyDescent="0.35">
      <c r="B8099" s="54"/>
    </row>
    <row r="8100" spans="2:2" x14ac:dyDescent="0.35">
      <c r="B8100" s="54"/>
    </row>
    <row r="8101" spans="2:2" x14ac:dyDescent="0.35">
      <c r="B8101" s="54"/>
    </row>
    <row r="8102" spans="2:2" x14ac:dyDescent="0.35">
      <c r="B8102" s="54"/>
    </row>
    <row r="8103" spans="2:2" x14ac:dyDescent="0.35">
      <c r="B8103" s="54"/>
    </row>
    <row r="8104" spans="2:2" x14ac:dyDescent="0.35">
      <c r="B8104" s="54"/>
    </row>
    <row r="8105" spans="2:2" x14ac:dyDescent="0.35">
      <c r="B8105" s="54"/>
    </row>
    <row r="8106" spans="2:2" x14ac:dyDescent="0.35">
      <c r="B8106" s="54"/>
    </row>
    <row r="8107" spans="2:2" x14ac:dyDescent="0.35">
      <c r="B8107" s="54"/>
    </row>
    <row r="8108" spans="2:2" x14ac:dyDescent="0.35">
      <c r="B8108" s="54"/>
    </row>
    <row r="8109" spans="2:2" x14ac:dyDescent="0.35">
      <c r="B8109" s="54"/>
    </row>
    <row r="8110" spans="2:2" x14ac:dyDescent="0.35">
      <c r="B8110" s="54"/>
    </row>
    <row r="8111" spans="2:2" x14ac:dyDescent="0.35">
      <c r="B8111" s="54"/>
    </row>
    <row r="8112" spans="2:2" x14ac:dyDescent="0.35">
      <c r="B8112" s="54"/>
    </row>
    <row r="8113" spans="2:2" x14ac:dyDescent="0.35">
      <c r="B8113" s="54"/>
    </row>
    <row r="8114" spans="2:2" x14ac:dyDescent="0.35">
      <c r="B8114" s="54"/>
    </row>
    <row r="8115" spans="2:2" x14ac:dyDescent="0.35">
      <c r="B8115" s="54"/>
    </row>
    <row r="8116" spans="2:2" x14ac:dyDescent="0.35">
      <c r="B8116" s="54"/>
    </row>
    <row r="8117" spans="2:2" x14ac:dyDescent="0.35">
      <c r="B8117" s="54"/>
    </row>
    <row r="8118" spans="2:2" x14ac:dyDescent="0.35">
      <c r="B8118" s="54"/>
    </row>
    <row r="8119" spans="2:2" x14ac:dyDescent="0.35">
      <c r="B8119" s="54"/>
    </row>
    <row r="8120" spans="2:2" x14ac:dyDescent="0.35">
      <c r="B8120" s="54"/>
    </row>
    <row r="8121" spans="2:2" x14ac:dyDescent="0.35">
      <c r="B8121" s="54"/>
    </row>
    <row r="8122" spans="2:2" x14ac:dyDescent="0.35">
      <c r="B8122" s="54"/>
    </row>
    <row r="8123" spans="2:2" x14ac:dyDescent="0.35">
      <c r="B8123" s="54"/>
    </row>
    <row r="8124" spans="2:2" x14ac:dyDescent="0.35">
      <c r="B8124" s="54"/>
    </row>
    <row r="8125" spans="2:2" x14ac:dyDescent="0.35">
      <c r="B8125" s="54"/>
    </row>
    <row r="8126" spans="2:2" x14ac:dyDescent="0.35">
      <c r="B8126" s="54"/>
    </row>
    <row r="8127" spans="2:2" x14ac:dyDescent="0.35">
      <c r="B8127" s="54"/>
    </row>
    <row r="8128" spans="2:2" x14ac:dyDescent="0.35">
      <c r="B8128" s="54"/>
    </row>
    <row r="8129" spans="2:2" x14ac:dyDescent="0.35">
      <c r="B8129" s="54"/>
    </row>
    <row r="8130" spans="2:2" x14ac:dyDescent="0.35">
      <c r="B8130" s="54"/>
    </row>
    <row r="8131" spans="2:2" x14ac:dyDescent="0.35">
      <c r="B8131" s="54"/>
    </row>
    <row r="8132" spans="2:2" x14ac:dyDescent="0.35">
      <c r="B8132" s="54"/>
    </row>
    <row r="8133" spans="2:2" x14ac:dyDescent="0.35">
      <c r="B8133" s="54"/>
    </row>
    <row r="8134" spans="2:2" x14ac:dyDescent="0.35">
      <c r="B8134" s="54"/>
    </row>
    <row r="8135" spans="2:2" x14ac:dyDescent="0.35">
      <c r="B8135" s="54"/>
    </row>
    <row r="8136" spans="2:2" x14ac:dyDescent="0.35">
      <c r="B8136" s="54"/>
    </row>
    <row r="8137" spans="2:2" x14ac:dyDescent="0.35">
      <c r="B8137" s="54"/>
    </row>
    <row r="8138" spans="2:2" x14ac:dyDescent="0.35">
      <c r="B8138" s="54"/>
    </row>
    <row r="8139" spans="2:2" x14ac:dyDescent="0.35">
      <c r="B8139" s="54"/>
    </row>
    <row r="8140" spans="2:2" x14ac:dyDescent="0.35">
      <c r="B8140" s="54"/>
    </row>
    <row r="8141" spans="2:2" x14ac:dyDescent="0.35">
      <c r="B8141" s="54"/>
    </row>
    <row r="8142" spans="2:2" x14ac:dyDescent="0.35">
      <c r="B8142" s="54"/>
    </row>
    <row r="8143" spans="2:2" x14ac:dyDescent="0.35">
      <c r="B8143" s="54"/>
    </row>
    <row r="8144" spans="2:2" x14ac:dyDescent="0.35">
      <c r="B8144" s="54"/>
    </row>
    <row r="8145" spans="2:2" x14ac:dyDescent="0.35">
      <c r="B8145" s="54"/>
    </row>
    <row r="8146" spans="2:2" x14ac:dyDescent="0.35">
      <c r="B8146" s="54"/>
    </row>
    <row r="8147" spans="2:2" x14ac:dyDescent="0.35">
      <c r="B8147" s="54"/>
    </row>
    <row r="8148" spans="2:2" x14ac:dyDescent="0.35">
      <c r="B8148" s="54"/>
    </row>
    <row r="8149" spans="2:2" x14ac:dyDescent="0.35">
      <c r="B8149" s="54"/>
    </row>
    <row r="8150" spans="2:2" x14ac:dyDescent="0.35">
      <c r="B8150" s="54"/>
    </row>
    <row r="8151" spans="2:2" x14ac:dyDescent="0.35">
      <c r="B8151" s="54"/>
    </row>
    <row r="8152" spans="2:2" x14ac:dyDescent="0.35">
      <c r="B8152" s="54"/>
    </row>
    <row r="8153" spans="2:2" x14ac:dyDescent="0.35">
      <c r="B8153" s="54"/>
    </row>
    <row r="8154" spans="2:2" x14ac:dyDescent="0.35">
      <c r="B8154" s="54"/>
    </row>
    <row r="8155" spans="2:2" x14ac:dyDescent="0.35">
      <c r="B8155" s="54"/>
    </row>
    <row r="8156" spans="2:2" x14ac:dyDescent="0.35">
      <c r="B8156" s="54"/>
    </row>
    <row r="8157" spans="2:2" x14ac:dyDescent="0.35">
      <c r="B8157" s="54"/>
    </row>
    <row r="8158" spans="2:2" x14ac:dyDescent="0.35">
      <c r="B8158" s="54"/>
    </row>
    <row r="8159" spans="2:2" x14ac:dyDescent="0.35">
      <c r="B8159" s="54"/>
    </row>
    <row r="8160" spans="2:2" x14ac:dyDescent="0.35">
      <c r="B8160" s="54"/>
    </row>
    <row r="8161" spans="2:2" x14ac:dyDescent="0.35">
      <c r="B8161" s="54"/>
    </row>
    <row r="8162" spans="2:2" x14ac:dyDescent="0.35">
      <c r="B8162" s="54"/>
    </row>
    <row r="8163" spans="2:2" x14ac:dyDescent="0.35">
      <c r="B8163" s="54"/>
    </row>
    <row r="8164" spans="2:2" x14ac:dyDescent="0.35">
      <c r="B8164" s="54"/>
    </row>
    <row r="8165" spans="2:2" x14ac:dyDescent="0.35">
      <c r="B8165" s="54"/>
    </row>
    <row r="8166" spans="2:2" x14ac:dyDescent="0.35">
      <c r="B8166" s="54"/>
    </row>
    <row r="8167" spans="2:2" x14ac:dyDescent="0.35">
      <c r="B8167" s="54"/>
    </row>
    <row r="8168" spans="2:2" x14ac:dyDescent="0.35">
      <c r="B8168" s="54"/>
    </row>
    <row r="8169" spans="2:2" x14ac:dyDescent="0.35">
      <c r="B8169" s="54"/>
    </row>
    <row r="8170" spans="2:2" x14ac:dyDescent="0.35">
      <c r="B8170" s="54"/>
    </row>
    <row r="8171" spans="2:2" x14ac:dyDescent="0.35">
      <c r="B8171" s="54"/>
    </row>
    <row r="8172" spans="2:2" x14ac:dyDescent="0.35">
      <c r="B8172" s="54"/>
    </row>
    <row r="8173" spans="2:2" x14ac:dyDescent="0.35">
      <c r="B8173" s="54"/>
    </row>
    <row r="8174" spans="2:2" x14ac:dyDescent="0.35">
      <c r="B8174" s="54"/>
    </row>
    <row r="8175" spans="2:2" x14ac:dyDescent="0.35">
      <c r="B8175" s="54"/>
    </row>
    <row r="8176" spans="2:2" x14ac:dyDescent="0.35">
      <c r="B8176" s="54"/>
    </row>
    <row r="8177" spans="2:2" x14ac:dyDescent="0.35">
      <c r="B8177" s="54"/>
    </row>
    <row r="8178" spans="2:2" x14ac:dyDescent="0.35">
      <c r="B8178" s="54"/>
    </row>
    <row r="8179" spans="2:2" x14ac:dyDescent="0.35">
      <c r="B8179" s="54"/>
    </row>
    <row r="8180" spans="2:2" x14ac:dyDescent="0.35">
      <c r="B8180" s="54"/>
    </row>
    <row r="8181" spans="2:2" x14ac:dyDescent="0.35">
      <c r="B8181" s="54"/>
    </row>
    <row r="8182" spans="2:2" x14ac:dyDescent="0.35">
      <c r="B8182" s="54"/>
    </row>
    <row r="8183" spans="2:2" x14ac:dyDescent="0.35">
      <c r="B8183" s="54"/>
    </row>
    <row r="8184" spans="2:2" x14ac:dyDescent="0.35">
      <c r="B8184" s="54"/>
    </row>
    <row r="8185" spans="2:2" x14ac:dyDescent="0.35">
      <c r="B8185" s="54"/>
    </row>
    <row r="8186" spans="2:2" x14ac:dyDescent="0.35">
      <c r="B8186" s="54"/>
    </row>
    <row r="8187" spans="2:2" x14ac:dyDescent="0.35">
      <c r="B8187" s="54"/>
    </row>
    <row r="8188" spans="2:2" x14ac:dyDescent="0.35">
      <c r="B8188" s="54"/>
    </row>
    <row r="8189" spans="2:2" x14ac:dyDescent="0.35">
      <c r="B8189" s="54"/>
    </row>
    <row r="8190" spans="2:2" x14ac:dyDescent="0.35">
      <c r="B8190" s="54"/>
    </row>
    <row r="8191" spans="2:2" x14ac:dyDescent="0.35">
      <c r="B8191" s="54"/>
    </row>
    <row r="8192" spans="2:2" x14ac:dyDescent="0.35">
      <c r="B8192" s="54"/>
    </row>
    <row r="8193" spans="2:2" x14ac:dyDescent="0.35">
      <c r="B8193" s="54"/>
    </row>
    <row r="8194" spans="2:2" x14ac:dyDescent="0.35">
      <c r="B8194" s="54"/>
    </row>
    <row r="8195" spans="2:2" x14ac:dyDescent="0.35">
      <c r="B8195" s="54"/>
    </row>
    <row r="8196" spans="2:2" x14ac:dyDescent="0.35">
      <c r="B8196" s="54"/>
    </row>
    <row r="8197" spans="2:2" x14ac:dyDescent="0.35">
      <c r="B8197" s="54"/>
    </row>
    <row r="8198" spans="2:2" x14ac:dyDescent="0.35">
      <c r="B8198" s="54"/>
    </row>
    <row r="8199" spans="2:2" x14ac:dyDescent="0.35">
      <c r="B8199" s="54"/>
    </row>
    <row r="8200" spans="2:2" x14ac:dyDescent="0.35">
      <c r="B8200" s="54"/>
    </row>
    <row r="8201" spans="2:2" x14ac:dyDescent="0.35">
      <c r="B8201" s="54"/>
    </row>
    <row r="8202" spans="2:2" x14ac:dyDescent="0.35">
      <c r="B8202" s="54"/>
    </row>
    <row r="8203" spans="2:2" x14ac:dyDescent="0.35">
      <c r="B8203" s="54"/>
    </row>
    <row r="8204" spans="2:2" x14ac:dyDescent="0.35">
      <c r="B8204" s="54"/>
    </row>
    <row r="8205" spans="2:2" x14ac:dyDescent="0.35">
      <c r="B8205" s="54"/>
    </row>
    <row r="8206" spans="2:2" x14ac:dyDescent="0.35">
      <c r="B8206" s="54"/>
    </row>
    <row r="8207" spans="2:2" x14ac:dyDescent="0.35">
      <c r="B8207" s="54"/>
    </row>
    <row r="8208" spans="2:2" x14ac:dyDescent="0.35">
      <c r="B8208" s="54"/>
    </row>
    <row r="8209" spans="2:2" x14ac:dyDescent="0.35">
      <c r="B8209" s="54"/>
    </row>
    <row r="8210" spans="2:2" x14ac:dyDescent="0.35">
      <c r="B8210" s="54"/>
    </row>
    <row r="8211" spans="2:2" x14ac:dyDescent="0.35">
      <c r="B8211" s="54"/>
    </row>
    <row r="8212" spans="2:2" x14ac:dyDescent="0.35">
      <c r="B8212" s="54"/>
    </row>
    <row r="8213" spans="2:2" x14ac:dyDescent="0.35">
      <c r="B8213" s="54"/>
    </row>
    <row r="8214" spans="2:2" x14ac:dyDescent="0.35">
      <c r="B8214" s="54"/>
    </row>
    <row r="8215" spans="2:2" x14ac:dyDescent="0.35">
      <c r="B8215" s="54"/>
    </row>
    <row r="8216" spans="2:2" x14ac:dyDescent="0.35">
      <c r="B8216" s="54"/>
    </row>
    <row r="8217" spans="2:2" x14ac:dyDescent="0.35">
      <c r="B8217" s="54"/>
    </row>
    <row r="8218" spans="2:2" x14ac:dyDescent="0.35">
      <c r="B8218" s="54"/>
    </row>
    <row r="8219" spans="2:2" x14ac:dyDescent="0.35">
      <c r="B8219" s="54"/>
    </row>
    <row r="8220" spans="2:2" x14ac:dyDescent="0.35">
      <c r="B8220" s="54"/>
    </row>
    <row r="8221" spans="2:2" x14ac:dyDescent="0.35">
      <c r="B8221" s="54"/>
    </row>
    <row r="8222" spans="2:2" x14ac:dyDescent="0.35">
      <c r="B8222" s="54"/>
    </row>
    <row r="8223" spans="2:2" x14ac:dyDescent="0.35">
      <c r="B8223" s="54"/>
    </row>
    <row r="8224" spans="2:2" x14ac:dyDescent="0.35">
      <c r="B8224" s="54"/>
    </row>
    <row r="8225" spans="2:2" x14ac:dyDescent="0.35">
      <c r="B8225" s="54"/>
    </row>
    <row r="8226" spans="2:2" x14ac:dyDescent="0.35">
      <c r="B8226" s="54"/>
    </row>
    <row r="8227" spans="2:2" x14ac:dyDescent="0.35">
      <c r="B8227" s="54"/>
    </row>
    <row r="8228" spans="2:2" x14ac:dyDescent="0.35">
      <c r="B8228" s="54"/>
    </row>
    <row r="8229" spans="2:2" x14ac:dyDescent="0.35">
      <c r="B8229" s="54"/>
    </row>
    <row r="8230" spans="2:2" x14ac:dyDescent="0.35">
      <c r="B8230" s="54"/>
    </row>
    <row r="8231" spans="2:2" x14ac:dyDescent="0.35">
      <c r="B8231" s="54"/>
    </row>
    <row r="8232" spans="2:2" x14ac:dyDescent="0.35">
      <c r="B8232" s="54"/>
    </row>
    <row r="8233" spans="2:2" x14ac:dyDescent="0.35">
      <c r="B8233" s="54"/>
    </row>
    <row r="8234" spans="2:2" x14ac:dyDescent="0.35">
      <c r="B8234" s="54"/>
    </row>
    <row r="8235" spans="2:2" x14ac:dyDescent="0.35">
      <c r="B8235" s="54"/>
    </row>
    <row r="8236" spans="2:2" x14ac:dyDescent="0.35">
      <c r="B8236" s="54"/>
    </row>
    <row r="8237" spans="2:2" x14ac:dyDescent="0.35">
      <c r="B8237" s="54"/>
    </row>
    <row r="8238" spans="2:2" x14ac:dyDescent="0.35">
      <c r="B8238" s="54"/>
    </row>
    <row r="8239" spans="2:2" x14ac:dyDescent="0.35">
      <c r="B8239" s="54"/>
    </row>
    <row r="8240" spans="2:2" x14ac:dyDescent="0.35">
      <c r="B8240" s="54"/>
    </row>
    <row r="8241" spans="2:2" x14ac:dyDescent="0.35">
      <c r="B8241" s="54"/>
    </row>
    <row r="8242" spans="2:2" x14ac:dyDescent="0.35">
      <c r="B8242" s="54"/>
    </row>
    <row r="8243" spans="2:2" x14ac:dyDescent="0.35">
      <c r="B8243" s="54"/>
    </row>
    <row r="8244" spans="2:2" x14ac:dyDescent="0.35">
      <c r="B8244" s="54"/>
    </row>
    <row r="8245" spans="2:2" x14ac:dyDescent="0.35">
      <c r="B8245" s="54"/>
    </row>
    <row r="8246" spans="2:2" x14ac:dyDescent="0.35">
      <c r="B8246" s="54"/>
    </row>
    <row r="8247" spans="2:2" x14ac:dyDescent="0.35">
      <c r="B8247" s="54"/>
    </row>
    <row r="8248" spans="2:2" x14ac:dyDescent="0.35">
      <c r="B8248" s="54"/>
    </row>
    <row r="8249" spans="2:2" x14ac:dyDescent="0.35">
      <c r="B8249" s="54"/>
    </row>
    <row r="8250" spans="2:2" x14ac:dyDescent="0.35">
      <c r="B8250" s="54"/>
    </row>
    <row r="8251" spans="2:2" x14ac:dyDescent="0.35">
      <c r="B8251" s="54"/>
    </row>
    <row r="8252" spans="2:2" x14ac:dyDescent="0.35">
      <c r="B8252" s="54"/>
    </row>
    <row r="8253" spans="2:2" x14ac:dyDescent="0.35">
      <c r="B8253" s="54"/>
    </row>
    <row r="8254" spans="2:2" x14ac:dyDescent="0.35">
      <c r="B8254" s="54"/>
    </row>
    <row r="8255" spans="2:2" x14ac:dyDescent="0.35">
      <c r="B8255" s="54"/>
    </row>
    <row r="8256" spans="2:2" x14ac:dyDescent="0.35">
      <c r="B8256" s="54"/>
    </row>
    <row r="8257" spans="2:2" x14ac:dyDescent="0.35">
      <c r="B8257" s="54"/>
    </row>
    <row r="8258" spans="2:2" x14ac:dyDescent="0.35">
      <c r="B8258" s="54"/>
    </row>
    <row r="8259" spans="2:2" x14ac:dyDescent="0.35">
      <c r="B8259" s="54"/>
    </row>
    <row r="8260" spans="2:2" x14ac:dyDescent="0.35">
      <c r="B8260" s="54"/>
    </row>
    <row r="8261" spans="2:2" x14ac:dyDescent="0.35">
      <c r="B8261" s="54"/>
    </row>
    <row r="8262" spans="2:2" x14ac:dyDescent="0.35">
      <c r="B8262" s="54"/>
    </row>
    <row r="8263" spans="2:2" x14ac:dyDescent="0.35">
      <c r="B8263" s="54"/>
    </row>
    <row r="8264" spans="2:2" x14ac:dyDescent="0.35">
      <c r="B8264" s="54"/>
    </row>
    <row r="8265" spans="2:2" x14ac:dyDescent="0.35">
      <c r="B8265" s="54"/>
    </row>
    <row r="8266" spans="2:2" x14ac:dyDescent="0.35">
      <c r="B8266" s="54"/>
    </row>
    <row r="8267" spans="2:2" x14ac:dyDescent="0.35">
      <c r="B8267" s="54"/>
    </row>
    <row r="8268" spans="2:2" x14ac:dyDescent="0.35">
      <c r="B8268" s="54"/>
    </row>
    <row r="8269" spans="2:2" x14ac:dyDescent="0.35">
      <c r="B8269" s="54"/>
    </row>
    <row r="8270" spans="2:2" x14ac:dyDescent="0.35">
      <c r="B8270" s="54"/>
    </row>
    <row r="8271" spans="2:2" x14ac:dyDescent="0.35">
      <c r="B8271" s="54"/>
    </row>
    <row r="8272" spans="2:2" x14ac:dyDescent="0.35">
      <c r="B8272" s="54"/>
    </row>
    <row r="8273" spans="2:2" x14ac:dyDescent="0.35">
      <c r="B8273" s="54"/>
    </row>
    <row r="8274" spans="2:2" x14ac:dyDescent="0.35">
      <c r="B8274" s="54"/>
    </row>
    <row r="8275" spans="2:2" x14ac:dyDescent="0.35">
      <c r="B8275" s="54"/>
    </row>
    <row r="8276" spans="2:2" x14ac:dyDescent="0.35">
      <c r="B8276" s="54"/>
    </row>
    <row r="8277" spans="2:2" x14ac:dyDescent="0.35">
      <c r="B8277" s="54"/>
    </row>
    <row r="8278" spans="2:2" x14ac:dyDescent="0.35">
      <c r="B8278" s="54"/>
    </row>
    <row r="8279" spans="2:2" x14ac:dyDescent="0.35">
      <c r="B8279" s="54"/>
    </row>
    <row r="8280" spans="2:2" x14ac:dyDescent="0.35">
      <c r="B8280" s="54"/>
    </row>
    <row r="8281" spans="2:2" x14ac:dyDescent="0.35">
      <c r="B8281" s="54"/>
    </row>
    <row r="8282" spans="2:2" x14ac:dyDescent="0.35">
      <c r="B8282" s="54"/>
    </row>
    <row r="8283" spans="2:2" x14ac:dyDescent="0.35">
      <c r="B8283" s="54"/>
    </row>
    <row r="8284" spans="2:2" x14ac:dyDescent="0.35">
      <c r="B8284" s="54"/>
    </row>
    <row r="8285" spans="2:2" x14ac:dyDescent="0.35">
      <c r="B8285" s="54"/>
    </row>
    <row r="8286" spans="2:2" x14ac:dyDescent="0.35">
      <c r="B8286" s="54"/>
    </row>
    <row r="8287" spans="2:2" x14ac:dyDescent="0.35">
      <c r="B8287" s="54"/>
    </row>
    <row r="8288" spans="2:2" x14ac:dyDescent="0.35">
      <c r="B8288" s="54"/>
    </row>
    <row r="8289" spans="2:2" x14ac:dyDescent="0.35">
      <c r="B8289" s="54"/>
    </row>
    <row r="8290" spans="2:2" x14ac:dyDescent="0.35">
      <c r="B8290" s="54"/>
    </row>
    <row r="8291" spans="2:2" x14ac:dyDescent="0.35">
      <c r="B8291" s="54"/>
    </row>
    <row r="8292" spans="2:2" x14ac:dyDescent="0.35">
      <c r="B8292" s="54"/>
    </row>
    <row r="8293" spans="2:2" x14ac:dyDescent="0.35">
      <c r="B8293" s="54"/>
    </row>
    <row r="8294" spans="2:2" x14ac:dyDescent="0.35">
      <c r="B8294" s="54"/>
    </row>
    <row r="8295" spans="2:2" x14ac:dyDescent="0.35">
      <c r="B8295" s="54"/>
    </row>
    <row r="8296" spans="2:2" x14ac:dyDescent="0.35">
      <c r="B8296" s="54"/>
    </row>
    <row r="8297" spans="2:2" x14ac:dyDescent="0.35">
      <c r="B8297" s="54"/>
    </row>
    <row r="8298" spans="2:2" x14ac:dyDescent="0.35">
      <c r="B8298" s="54"/>
    </row>
    <row r="8299" spans="2:2" x14ac:dyDescent="0.35">
      <c r="B8299" s="54"/>
    </row>
    <row r="8300" spans="2:2" x14ac:dyDescent="0.35">
      <c r="B8300" s="54"/>
    </row>
    <row r="8301" spans="2:2" x14ac:dyDescent="0.35">
      <c r="B8301" s="54"/>
    </row>
    <row r="8302" spans="2:2" x14ac:dyDescent="0.35">
      <c r="B8302" s="54"/>
    </row>
    <row r="8303" spans="2:2" x14ac:dyDescent="0.35">
      <c r="B8303" s="54"/>
    </row>
    <row r="8304" spans="2:2" x14ac:dyDescent="0.35">
      <c r="B8304" s="54"/>
    </row>
    <row r="8305" spans="2:2" x14ac:dyDescent="0.35">
      <c r="B8305" s="54"/>
    </row>
    <row r="8306" spans="2:2" x14ac:dyDescent="0.35">
      <c r="B8306" s="54"/>
    </row>
    <row r="8307" spans="2:2" x14ac:dyDescent="0.35">
      <c r="B8307" s="54"/>
    </row>
    <row r="8308" spans="2:2" x14ac:dyDescent="0.35">
      <c r="B8308" s="54"/>
    </row>
    <row r="8309" spans="2:2" x14ac:dyDescent="0.35">
      <c r="B8309" s="54"/>
    </row>
    <row r="8310" spans="2:2" x14ac:dyDescent="0.35">
      <c r="B8310" s="54"/>
    </row>
    <row r="8311" spans="2:2" x14ac:dyDescent="0.35">
      <c r="B8311" s="54"/>
    </row>
    <row r="8312" spans="2:2" x14ac:dyDescent="0.35">
      <c r="B8312" s="54"/>
    </row>
    <row r="8313" spans="2:2" x14ac:dyDescent="0.35">
      <c r="B8313" s="54"/>
    </row>
    <row r="8314" spans="2:2" x14ac:dyDescent="0.35">
      <c r="B8314" s="54"/>
    </row>
    <row r="8315" spans="2:2" x14ac:dyDescent="0.35">
      <c r="B8315" s="54"/>
    </row>
    <row r="8316" spans="2:2" x14ac:dyDescent="0.35">
      <c r="B8316" s="54"/>
    </row>
    <row r="8317" spans="2:2" x14ac:dyDescent="0.35">
      <c r="B8317" s="54"/>
    </row>
    <row r="8318" spans="2:2" x14ac:dyDescent="0.35">
      <c r="B8318" s="54"/>
    </row>
    <row r="8319" spans="2:2" x14ac:dyDescent="0.35">
      <c r="B8319" s="54"/>
    </row>
    <row r="8320" spans="2:2" x14ac:dyDescent="0.35">
      <c r="B8320" s="54"/>
    </row>
    <row r="8321" spans="2:2" x14ac:dyDescent="0.35">
      <c r="B8321" s="54"/>
    </row>
    <row r="8322" spans="2:2" x14ac:dyDescent="0.35">
      <c r="B8322" s="54"/>
    </row>
    <row r="8323" spans="2:2" x14ac:dyDescent="0.35">
      <c r="B8323" s="54"/>
    </row>
    <row r="8324" spans="2:2" x14ac:dyDescent="0.35">
      <c r="B8324" s="54"/>
    </row>
    <row r="8325" spans="2:2" x14ac:dyDescent="0.35">
      <c r="B8325" s="54"/>
    </row>
    <row r="8326" spans="2:2" x14ac:dyDescent="0.35">
      <c r="B8326" s="54"/>
    </row>
    <row r="8327" spans="2:2" x14ac:dyDescent="0.35">
      <c r="B8327" s="54"/>
    </row>
    <row r="8328" spans="2:2" x14ac:dyDescent="0.35">
      <c r="B8328" s="54"/>
    </row>
    <row r="8329" spans="2:2" x14ac:dyDescent="0.35">
      <c r="B8329" s="54"/>
    </row>
    <row r="8330" spans="2:2" x14ac:dyDescent="0.35">
      <c r="B8330" s="54"/>
    </row>
    <row r="8331" spans="2:2" x14ac:dyDescent="0.35">
      <c r="B8331" s="54"/>
    </row>
    <row r="8332" spans="2:2" x14ac:dyDescent="0.35">
      <c r="B8332" s="54"/>
    </row>
    <row r="8333" spans="2:2" x14ac:dyDescent="0.35">
      <c r="B8333" s="54"/>
    </row>
    <row r="8334" spans="2:2" x14ac:dyDescent="0.35">
      <c r="B8334" s="54"/>
    </row>
    <row r="8335" spans="2:2" x14ac:dyDescent="0.35">
      <c r="B8335" s="54"/>
    </row>
    <row r="8336" spans="2:2" x14ac:dyDescent="0.35">
      <c r="B8336" s="54"/>
    </row>
    <row r="8337" spans="2:2" x14ac:dyDescent="0.35">
      <c r="B8337" s="54"/>
    </row>
    <row r="8338" spans="2:2" x14ac:dyDescent="0.35">
      <c r="B8338" s="54"/>
    </row>
    <row r="8339" spans="2:2" x14ac:dyDescent="0.35">
      <c r="B8339" s="54"/>
    </row>
    <row r="8340" spans="2:2" x14ac:dyDescent="0.35">
      <c r="B8340" s="54"/>
    </row>
    <row r="8341" spans="2:2" x14ac:dyDescent="0.35">
      <c r="B8341" s="54"/>
    </row>
    <row r="8342" spans="2:2" x14ac:dyDescent="0.35">
      <c r="B8342" s="54"/>
    </row>
    <row r="8343" spans="2:2" x14ac:dyDescent="0.35">
      <c r="B8343" s="54"/>
    </row>
    <row r="8344" spans="2:2" x14ac:dyDescent="0.35">
      <c r="B8344" s="54"/>
    </row>
    <row r="8345" spans="2:2" x14ac:dyDescent="0.35">
      <c r="B8345" s="54"/>
    </row>
    <row r="8346" spans="2:2" x14ac:dyDescent="0.35">
      <c r="B8346" s="54"/>
    </row>
    <row r="8347" spans="2:2" x14ac:dyDescent="0.35">
      <c r="B8347" s="54"/>
    </row>
    <row r="8348" spans="2:2" x14ac:dyDescent="0.35">
      <c r="B8348" s="54"/>
    </row>
    <row r="8349" spans="2:2" x14ac:dyDescent="0.35">
      <c r="B8349" s="54"/>
    </row>
    <row r="8350" spans="2:2" x14ac:dyDescent="0.35">
      <c r="B8350" s="54"/>
    </row>
    <row r="8351" spans="2:2" x14ac:dyDescent="0.35">
      <c r="B8351" s="54"/>
    </row>
    <row r="8352" spans="2:2" x14ac:dyDescent="0.35">
      <c r="B8352" s="54"/>
    </row>
    <row r="8353" spans="2:2" x14ac:dyDescent="0.35">
      <c r="B8353" s="54"/>
    </row>
    <row r="8354" spans="2:2" x14ac:dyDescent="0.35">
      <c r="B8354" s="54"/>
    </row>
    <row r="8355" spans="2:2" x14ac:dyDescent="0.35">
      <c r="B8355" s="54"/>
    </row>
    <row r="8356" spans="2:2" x14ac:dyDescent="0.35">
      <c r="B8356" s="54"/>
    </row>
    <row r="8357" spans="2:2" x14ac:dyDescent="0.35">
      <c r="B8357" s="54"/>
    </row>
    <row r="8358" spans="2:2" x14ac:dyDescent="0.35">
      <c r="B8358" s="54"/>
    </row>
    <row r="8359" spans="2:2" x14ac:dyDescent="0.35">
      <c r="B8359" s="54"/>
    </row>
    <row r="8360" spans="2:2" x14ac:dyDescent="0.35">
      <c r="B8360" s="54"/>
    </row>
    <row r="8361" spans="2:2" x14ac:dyDescent="0.35">
      <c r="B8361" s="54"/>
    </row>
    <row r="8362" spans="2:2" x14ac:dyDescent="0.35">
      <c r="B8362" s="54"/>
    </row>
    <row r="8363" spans="2:2" x14ac:dyDescent="0.35">
      <c r="B8363" s="54"/>
    </row>
    <row r="8364" spans="2:2" x14ac:dyDescent="0.35">
      <c r="B8364" s="54"/>
    </row>
    <row r="8365" spans="2:2" x14ac:dyDescent="0.35">
      <c r="B8365" s="54"/>
    </row>
    <row r="8366" spans="2:2" x14ac:dyDescent="0.35">
      <c r="B8366" s="54"/>
    </row>
    <row r="8367" spans="2:2" x14ac:dyDescent="0.35">
      <c r="B8367" s="54"/>
    </row>
    <row r="8368" spans="2:2" x14ac:dyDescent="0.35">
      <c r="B8368" s="54"/>
    </row>
    <row r="8369" spans="2:2" x14ac:dyDescent="0.35">
      <c r="B8369" s="54"/>
    </row>
    <row r="8370" spans="2:2" x14ac:dyDescent="0.35">
      <c r="B8370" s="54"/>
    </row>
    <row r="8371" spans="2:2" x14ac:dyDescent="0.35">
      <c r="B8371" s="54"/>
    </row>
    <row r="8372" spans="2:2" x14ac:dyDescent="0.35">
      <c r="B8372" s="54"/>
    </row>
    <row r="8373" spans="2:2" x14ac:dyDescent="0.35">
      <c r="B8373" s="54"/>
    </row>
    <row r="8374" spans="2:2" x14ac:dyDescent="0.35">
      <c r="B8374" s="54"/>
    </row>
    <row r="8375" spans="2:2" x14ac:dyDescent="0.35">
      <c r="B8375" s="54"/>
    </row>
    <row r="8376" spans="2:2" x14ac:dyDescent="0.35">
      <c r="B8376" s="54"/>
    </row>
    <row r="8377" spans="2:2" x14ac:dyDescent="0.35">
      <c r="B8377" s="54"/>
    </row>
    <row r="8378" spans="2:2" x14ac:dyDescent="0.35">
      <c r="B8378" s="54"/>
    </row>
    <row r="8379" spans="2:2" x14ac:dyDescent="0.35">
      <c r="B8379" s="54"/>
    </row>
    <row r="8380" spans="2:2" x14ac:dyDescent="0.35">
      <c r="B8380" s="54"/>
    </row>
    <row r="8381" spans="2:2" x14ac:dyDescent="0.35">
      <c r="B8381" s="54"/>
    </row>
    <row r="8382" spans="2:2" x14ac:dyDescent="0.35">
      <c r="B8382" s="54"/>
    </row>
    <row r="8383" spans="2:2" x14ac:dyDescent="0.35">
      <c r="B8383" s="54"/>
    </row>
    <row r="8384" spans="2:2" x14ac:dyDescent="0.35">
      <c r="B8384" s="54"/>
    </row>
    <row r="8385" spans="2:2" x14ac:dyDescent="0.35">
      <c r="B8385" s="54"/>
    </row>
    <row r="8386" spans="2:2" x14ac:dyDescent="0.35">
      <c r="B8386" s="54"/>
    </row>
    <row r="8387" spans="2:2" x14ac:dyDescent="0.35">
      <c r="B8387" s="54"/>
    </row>
    <row r="8388" spans="2:2" x14ac:dyDescent="0.35">
      <c r="B8388" s="54"/>
    </row>
    <row r="8389" spans="2:2" x14ac:dyDescent="0.35">
      <c r="B8389" s="54"/>
    </row>
    <row r="8390" spans="2:2" x14ac:dyDescent="0.35">
      <c r="B8390" s="54"/>
    </row>
    <row r="8391" spans="2:2" x14ac:dyDescent="0.35">
      <c r="B8391" s="54"/>
    </row>
    <row r="8392" spans="2:2" x14ac:dyDescent="0.35">
      <c r="B8392" s="54"/>
    </row>
    <row r="8393" spans="2:2" x14ac:dyDescent="0.35">
      <c r="B8393" s="54"/>
    </row>
    <row r="8394" spans="2:2" x14ac:dyDescent="0.35">
      <c r="B8394" s="54"/>
    </row>
    <row r="8395" spans="2:2" x14ac:dyDescent="0.35">
      <c r="B8395" s="54"/>
    </row>
    <row r="8396" spans="2:2" x14ac:dyDescent="0.35">
      <c r="B8396" s="54"/>
    </row>
    <row r="8397" spans="2:2" x14ac:dyDescent="0.35">
      <c r="B8397" s="54"/>
    </row>
    <row r="8398" spans="2:2" x14ac:dyDescent="0.35">
      <c r="B8398" s="54"/>
    </row>
    <row r="8399" spans="2:2" x14ac:dyDescent="0.35">
      <c r="B8399" s="54"/>
    </row>
    <row r="8400" spans="2:2" x14ac:dyDescent="0.35">
      <c r="B8400" s="54"/>
    </row>
    <row r="8401" spans="2:2" x14ac:dyDescent="0.35">
      <c r="B8401" s="54"/>
    </row>
    <row r="8402" spans="2:2" x14ac:dyDescent="0.35">
      <c r="B8402" s="54"/>
    </row>
    <row r="8403" spans="2:2" x14ac:dyDescent="0.35">
      <c r="B8403" s="54"/>
    </row>
    <row r="8404" spans="2:2" x14ac:dyDescent="0.35">
      <c r="B8404" s="54"/>
    </row>
    <row r="8405" spans="2:2" x14ac:dyDescent="0.35">
      <c r="B8405" s="54"/>
    </row>
    <row r="8406" spans="2:2" x14ac:dyDescent="0.35">
      <c r="B8406" s="54"/>
    </row>
    <row r="8407" spans="2:2" x14ac:dyDescent="0.35">
      <c r="B8407" s="54"/>
    </row>
    <row r="8408" spans="2:2" x14ac:dyDescent="0.35">
      <c r="B8408" s="54"/>
    </row>
    <row r="8409" spans="2:2" x14ac:dyDescent="0.35">
      <c r="B8409" s="54"/>
    </row>
    <row r="8410" spans="2:2" x14ac:dyDescent="0.35">
      <c r="B8410" s="54"/>
    </row>
    <row r="8411" spans="2:2" x14ac:dyDescent="0.35">
      <c r="B8411" s="54"/>
    </row>
    <row r="8412" spans="2:2" x14ac:dyDescent="0.35">
      <c r="B8412" s="54"/>
    </row>
    <row r="8413" spans="2:2" x14ac:dyDescent="0.35">
      <c r="B8413" s="54"/>
    </row>
    <row r="8414" spans="2:2" x14ac:dyDescent="0.35">
      <c r="B8414" s="54"/>
    </row>
    <row r="8415" spans="2:2" x14ac:dyDescent="0.35">
      <c r="B8415" s="54"/>
    </row>
    <row r="8416" spans="2:2" x14ac:dyDescent="0.35">
      <c r="B8416" s="54"/>
    </row>
    <row r="8417" spans="2:2" x14ac:dyDescent="0.35">
      <c r="B8417" s="54"/>
    </row>
    <row r="8418" spans="2:2" x14ac:dyDescent="0.35">
      <c r="B8418" s="54"/>
    </row>
    <row r="8419" spans="2:2" x14ac:dyDescent="0.35">
      <c r="B8419" s="54"/>
    </row>
    <row r="8420" spans="2:2" x14ac:dyDescent="0.35">
      <c r="B8420" s="54"/>
    </row>
    <row r="8421" spans="2:2" x14ac:dyDescent="0.35">
      <c r="B8421" s="54"/>
    </row>
    <row r="8422" spans="2:2" x14ac:dyDescent="0.35">
      <c r="B8422" s="54"/>
    </row>
    <row r="8423" spans="2:2" x14ac:dyDescent="0.35">
      <c r="B8423" s="54"/>
    </row>
    <row r="8424" spans="2:2" x14ac:dyDescent="0.35">
      <c r="B8424" s="54"/>
    </row>
    <row r="8425" spans="2:2" x14ac:dyDescent="0.35">
      <c r="B8425" s="54"/>
    </row>
    <row r="8426" spans="2:2" x14ac:dyDescent="0.35">
      <c r="B8426" s="54"/>
    </row>
    <row r="8427" spans="2:2" x14ac:dyDescent="0.35">
      <c r="B8427" s="54"/>
    </row>
    <row r="8428" spans="2:2" x14ac:dyDescent="0.35">
      <c r="B8428" s="54"/>
    </row>
    <row r="8429" spans="2:2" x14ac:dyDescent="0.35">
      <c r="B8429" s="54"/>
    </row>
    <row r="8430" spans="2:2" x14ac:dyDescent="0.35">
      <c r="B8430" s="54"/>
    </row>
    <row r="8431" spans="2:2" x14ac:dyDescent="0.35">
      <c r="B8431" s="54"/>
    </row>
    <row r="8432" spans="2:2" x14ac:dyDescent="0.35">
      <c r="B8432" s="54"/>
    </row>
    <row r="8433" spans="2:2" x14ac:dyDescent="0.35">
      <c r="B8433" s="54"/>
    </row>
    <row r="8434" spans="2:2" x14ac:dyDescent="0.35">
      <c r="B8434" s="54"/>
    </row>
    <row r="8435" spans="2:2" x14ac:dyDescent="0.35">
      <c r="B8435" s="54"/>
    </row>
    <row r="8436" spans="2:2" x14ac:dyDescent="0.35">
      <c r="B8436" s="54"/>
    </row>
    <row r="8437" spans="2:2" x14ac:dyDescent="0.35">
      <c r="B8437" s="54"/>
    </row>
    <row r="8438" spans="2:2" x14ac:dyDescent="0.35">
      <c r="B8438" s="54"/>
    </row>
    <row r="8439" spans="2:2" x14ac:dyDescent="0.35">
      <c r="B8439" s="54"/>
    </row>
    <row r="8440" spans="2:2" x14ac:dyDescent="0.35">
      <c r="B8440" s="54"/>
    </row>
    <row r="8441" spans="2:2" x14ac:dyDescent="0.35">
      <c r="B8441" s="54"/>
    </row>
    <row r="8442" spans="2:2" x14ac:dyDescent="0.35">
      <c r="B8442" s="54"/>
    </row>
    <row r="8443" spans="2:2" x14ac:dyDescent="0.35">
      <c r="B8443" s="54"/>
    </row>
    <row r="8444" spans="2:2" x14ac:dyDescent="0.35">
      <c r="B8444" s="54"/>
    </row>
    <row r="8445" spans="2:2" x14ac:dyDescent="0.35">
      <c r="B8445" s="54"/>
    </row>
    <row r="8446" spans="2:2" x14ac:dyDescent="0.35">
      <c r="B8446" s="54"/>
    </row>
    <row r="8447" spans="2:2" x14ac:dyDescent="0.35">
      <c r="B8447" s="54"/>
    </row>
    <row r="8448" spans="2:2" x14ac:dyDescent="0.35">
      <c r="B8448" s="54"/>
    </row>
    <row r="8449" spans="2:2" x14ac:dyDescent="0.35">
      <c r="B8449" s="54"/>
    </row>
    <row r="8450" spans="2:2" x14ac:dyDescent="0.35">
      <c r="B8450" s="54"/>
    </row>
    <row r="8451" spans="2:2" x14ac:dyDescent="0.35">
      <c r="B8451" s="54"/>
    </row>
    <row r="8452" spans="2:2" x14ac:dyDescent="0.35">
      <c r="B8452" s="54"/>
    </row>
    <row r="8453" spans="2:2" x14ac:dyDescent="0.35">
      <c r="B8453" s="54"/>
    </row>
    <row r="8454" spans="2:2" x14ac:dyDescent="0.35">
      <c r="B8454" s="54"/>
    </row>
    <row r="8455" spans="2:2" x14ac:dyDescent="0.35">
      <c r="B8455" s="54"/>
    </row>
    <row r="8456" spans="2:2" x14ac:dyDescent="0.35">
      <c r="B8456" s="54"/>
    </row>
    <row r="8457" spans="2:2" x14ac:dyDescent="0.35">
      <c r="B8457" s="54"/>
    </row>
    <row r="8458" spans="2:2" x14ac:dyDescent="0.35">
      <c r="B8458" s="54"/>
    </row>
    <row r="8459" spans="2:2" x14ac:dyDescent="0.35">
      <c r="B8459" s="54"/>
    </row>
    <row r="8460" spans="2:2" x14ac:dyDescent="0.35">
      <c r="B8460" s="54"/>
    </row>
    <row r="8461" spans="2:2" x14ac:dyDescent="0.35">
      <c r="B8461" s="54"/>
    </row>
    <row r="8462" spans="2:2" x14ac:dyDescent="0.35">
      <c r="B8462" s="54"/>
    </row>
    <row r="8463" spans="2:2" x14ac:dyDescent="0.35">
      <c r="B8463" s="54"/>
    </row>
    <row r="8464" spans="2:2" x14ac:dyDescent="0.35">
      <c r="B8464" s="54"/>
    </row>
    <row r="8465" spans="2:2" x14ac:dyDescent="0.35">
      <c r="B8465" s="54"/>
    </row>
    <row r="8466" spans="2:2" x14ac:dyDescent="0.35">
      <c r="B8466" s="54"/>
    </row>
    <row r="8467" spans="2:2" x14ac:dyDescent="0.35">
      <c r="B8467" s="54"/>
    </row>
    <row r="8468" spans="2:2" x14ac:dyDescent="0.35">
      <c r="B8468" s="54"/>
    </row>
    <row r="8469" spans="2:2" x14ac:dyDescent="0.35">
      <c r="B8469" s="54"/>
    </row>
    <row r="8470" spans="2:2" x14ac:dyDescent="0.35">
      <c r="B8470" s="54"/>
    </row>
    <row r="8471" spans="2:2" x14ac:dyDescent="0.35">
      <c r="B8471" s="54"/>
    </row>
    <row r="8472" spans="2:2" x14ac:dyDescent="0.35">
      <c r="B8472" s="54"/>
    </row>
    <row r="8473" spans="2:2" x14ac:dyDescent="0.35">
      <c r="B8473" s="54"/>
    </row>
    <row r="8474" spans="2:2" x14ac:dyDescent="0.35">
      <c r="B8474" s="54"/>
    </row>
    <row r="8475" spans="2:2" x14ac:dyDescent="0.35">
      <c r="B8475" s="54"/>
    </row>
    <row r="8476" spans="2:2" x14ac:dyDescent="0.35">
      <c r="B8476" s="54"/>
    </row>
    <row r="8477" spans="2:2" x14ac:dyDescent="0.35">
      <c r="B8477" s="54"/>
    </row>
    <row r="8478" spans="2:2" x14ac:dyDescent="0.35">
      <c r="B8478" s="54"/>
    </row>
    <row r="8479" spans="2:2" x14ac:dyDescent="0.35">
      <c r="B8479" s="54"/>
    </row>
    <row r="8480" spans="2:2" x14ac:dyDescent="0.35">
      <c r="B8480" s="54"/>
    </row>
    <row r="8481" spans="2:2" x14ac:dyDescent="0.35">
      <c r="B8481" s="54"/>
    </row>
    <row r="8482" spans="2:2" x14ac:dyDescent="0.35">
      <c r="B8482" s="54"/>
    </row>
    <row r="8483" spans="2:2" x14ac:dyDescent="0.35">
      <c r="B8483" s="54"/>
    </row>
    <row r="8484" spans="2:2" x14ac:dyDescent="0.35">
      <c r="B8484" s="54"/>
    </row>
    <row r="8485" spans="2:2" x14ac:dyDescent="0.35">
      <c r="B8485" s="54"/>
    </row>
    <row r="8486" spans="2:2" x14ac:dyDescent="0.35">
      <c r="B8486" s="54"/>
    </row>
    <row r="8487" spans="2:2" x14ac:dyDescent="0.35">
      <c r="B8487" s="54"/>
    </row>
    <row r="8488" spans="2:2" x14ac:dyDescent="0.35">
      <c r="B8488" s="54"/>
    </row>
    <row r="8489" spans="2:2" x14ac:dyDescent="0.35">
      <c r="B8489" s="54"/>
    </row>
    <row r="8490" spans="2:2" x14ac:dyDescent="0.35">
      <c r="B8490" s="54"/>
    </row>
    <row r="8491" spans="2:2" x14ac:dyDescent="0.35">
      <c r="B8491" s="54"/>
    </row>
    <row r="8492" spans="2:2" x14ac:dyDescent="0.35">
      <c r="B8492" s="54"/>
    </row>
    <row r="8493" spans="2:2" x14ac:dyDescent="0.35">
      <c r="B8493" s="54"/>
    </row>
    <row r="8494" spans="2:2" x14ac:dyDescent="0.35">
      <c r="B8494" s="54"/>
    </row>
    <row r="8495" spans="2:2" x14ac:dyDescent="0.35">
      <c r="B8495" s="54"/>
    </row>
    <row r="8496" spans="2:2" x14ac:dyDescent="0.35">
      <c r="B8496" s="54"/>
    </row>
    <row r="8497" spans="2:2" x14ac:dyDescent="0.35">
      <c r="B8497" s="54"/>
    </row>
    <row r="8498" spans="2:2" x14ac:dyDescent="0.35">
      <c r="B8498" s="54"/>
    </row>
    <row r="8499" spans="2:2" x14ac:dyDescent="0.35">
      <c r="B8499" s="54"/>
    </row>
    <row r="8500" spans="2:2" x14ac:dyDescent="0.35">
      <c r="B8500" s="54"/>
    </row>
    <row r="8501" spans="2:2" x14ac:dyDescent="0.35">
      <c r="B8501" s="54"/>
    </row>
    <row r="8502" spans="2:2" x14ac:dyDescent="0.35">
      <c r="B8502" s="54"/>
    </row>
    <row r="8503" spans="2:2" x14ac:dyDescent="0.35">
      <c r="B8503" s="54"/>
    </row>
    <row r="8504" spans="2:2" x14ac:dyDescent="0.35">
      <c r="B8504" s="54"/>
    </row>
    <row r="8505" spans="2:2" x14ac:dyDescent="0.35">
      <c r="B8505" s="54"/>
    </row>
    <row r="8506" spans="2:2" x14ac:dyDescent="0.35">
      <c r="B8506" s="54"/>
    </row>
    <row r="8507" spans="2:2" x14ac:dyDescent="0.35">
      <c r="B8507" s="54"/>
    </row>
    <row r="8508" spans="2:2" x14ac:dyDescent="0.35">
      <c r="B8508" s="54"/>
    </row>
    <row r="8509" spans="2:2" x14ac:dyDescent="0.35">
      <c r="B8509" s="54"/>
    </row>
    <row r="8510" spans="2:2" x14ac:dyDescent="0.35">
      <c r="B8510" s="54"/>
    </row>
    <row r="8511" spans="2:2" x14ac:dyDescent="0.35">
      <c r="B8511" s="54"/>
    </row>
    <row r="8512" spans="2:2" x14ac:dyDescent="0.35">
      <c r="B8512" s="54"/>
    </row>
    <row r="8513" spans="2:2" x14ac:dyDescent="0.35">
      <c r="B8513" s="54"/>
    </row>
    <row r="8514" spans="2:2" x14ac:dyDescent="0.35">
      <c r="B8514" s="54"/>
    </row>
    <row r="8515" spans="2:2" x14ac:dyDescent="0.35">
      <c r="B8515" s="54"/>
    </row>
    <row r="8516" spans="2:2" x14ac:dyDescent="0.35">
      <c r="B8516" s="54"/>
    </row>
    <row r="8517" spans="2:2" x14ac:dyDescent="0.35">
      <c r="B8517" s="54"/>
    </row>
    <row r="8518" spans="2:2" x14ac:dyDescent="0.35">
      <c r="B8518" s="54"/>
    </row>
    <row r="8519" spans="2:2" x14ac:dyDescent="0.35">
      <c r="B8519" s="54"/>
    </row>
    <row r="8520" spans="2:2" x14ac:dyDescent="0.35">
      <c r="B8520" s="54"/>
    </row>
    <row r="8521" spans="2:2" x14ac:dyDescent="0.35">
      <c r="B8521" s="54"/>
    </row>
    <row r="8522" spans="2:2" x14ac:dyDescent="0.35">
      <c r="B8522" s="54"/>
    </row>
    <row r="8523" spans="2:2" x14ac:dyDescent="0.35">
      <c r="B8523" s="54"/>
    </row>
    <row r="8524" spans="2:2" x14ac:dyDescent="0.35">
      <c r="B8524" s="54"/>
    </row>
    <row r="8525" spans="2:2" x14ac:dyDescent="0.35">
      <c r="B8525" s="54"/>
    </row>
    <row r="8526" spans="2:2" x14ac:dyDescent="0.35">
      <c r="B8526" s="54"/>
    </row>
    <row r="8527" spans="2:2" x14ac:dyDescent="0.35">
      <c r="B8527" s="54"/>
    </row>
    <row r="8528" spans="2:2" x14ac:dyDescent="0.35">
      <c r="B8528" s="54"/>
    </row>
    <row r="8529" spans="2:2" x14ac:dyDescent="0.35">
      <c r="B8529" s="54"/>
    </row>
    <row r="8530" spans="2:2" x14ac:dyDescent="0.35">
      <c r="B8530" s="54"/>
    </row>
    <row r="8531" spans="2:2" x14ac:dyDescent="0.35">
      <c r="B8531" s="54"/>
    </row>
    <row r="8532" spans="2:2" x14ac:dyDescent="0.35">
      <c r="B8532" s="54"/>
    </row>
    <row r="8533" spans="2:2" x14ac:dyDescent="0.35">
      <c r="B8533" s="54"/>
    </row>
    <row r="8534" spans="2:2" x14ac:dyDescent="0.35">
      <c r="B8534" s="54"/>
    </row>
    <row r="8535" spans="2:2" x14ac:dyDescent="0.35">
      <c r="B8535" s="54"/>
    </row>
    <row r="8536" spans="2:2" x14ac:dyDescent="0.35">
      <c r="B8536" s="54"/>
    </row>
    <row r="8537" spans="2:2" x14ac:dyDescent="0.35">
      <c r="B8537" s="54"/>
    </row>
    <row r="8538" spans="2:2" x14ac:dyDescent="0.35">
      <c r="B8538" s="54"/>
    </row>
    <row r="8539" spans="2:2" x14ac:dyDescent="0.35">
      <c r="B8539" s="54"/>
    </row>
    <row r="8540" spans="2:2" x14ac:dyDescent="0.35">
      <c r="B8540" s="54"/>
    </row>
    <row r="8541" spans="2:2" x14ac:dyDescent="0.35">
      <c r="B8541" s="54"/>
    </row>
    <row r="8542" spans="2:2" x14ac:dyDescent="0.35">
      <c r="B8542" s="54"/>
    </row>
    <row r="8543" spans="2:2" x14ac:dyDescent="0.35">
      <c r="B8543" s="54"/>
    </row>
    <row r="8544" spans="2:2" x14ac:dyDescent="0.35">
      <c r="B8544" s="54"/>
    </row>
    <row r="8545" spans="2:2" x14ac:dyDescent="0.35">
      <c r="B8545" s="54"/>
    </row>
    <row r="8546" spans="2:2" x14ac:dyDescent="0.35">
      <c r="B8546" s="54"/>
    </row>
    <row r="8547" spans="2:2" x14ac:dyDescent="0.35">
      <c r="B8547" s="54"/>
    </row>
    <row r="8548" spans="2:2" x14ac:dyDescent="0.35">
      <c r="B8548" s="54"/>
    </row>
    <row r="8549" spans="2:2" x14ac:dyDescent="0.35">
      <c r="B8549" s="54"/>
    </row>
    <row r="8550" spans="2:2" x14ac:dyDescent="0.35">
      <c r="B8550" s="54"/>
    </row>
    <row r="8551" spans="2:2" x14ac:dyDescent="0.35">
      <c r="B8551" s="54"/>
    </row>
    <row r="8552" spans="2:2" x14ac:dyDescent="0.35">
      <c r="B8552" s="54"/>
    </row>
    <row r="8553" spans="2:2" x14ac:dyDescent="0.35">
      <c r="B8553" s="54"/>
    </row>
    <row r="8554" spans="2:2" x14ac:dyDescent="0.35">
      <c r="B8554" s="54"/>
    </row>
    <row r="8555" spans="2:2" x14ac:dyDescent="0.35">
      <c r="B8555" s="54"/>
    </row>
    <row r="8556" spans="2:2" x14ac:dyDescent="0.35">
      <c r="B8556" s="54"/>
    </row>
    <row r="8557" spans="2:2" x14ac:dyDescent="0.35">
      <c r="B8557" s="54"/>
    </row>
    <row r="8558" spans="2:2" x14ac:dyDescent="0.35">
      <c r="B8558" s="54"/>
    </row>
    <row r="8559" spans="2:2" x14ac:dyDescent="0.35">
      <c r="B8559" s="54"/>
    </row>
    <row r="8560" spans="2:2" x14ac:dyDescent="0.35">
      <c r="B8560" s="54"/>
    </row>
    <row r="8561" spans="2:2" x14ac:dyDescent="0.35">
      <c r="B8561" s="54"/>
    </row>
    <row r="8562" spans="2:2" x14ac:dyDescent="0.35">
      <c r="B8562" s="54"/>
    </row>
    <row r="8563" spans="2:2" x14ac:dyDescent="0.35">
      <c r="B8563" s="54"/>
    </row>
    <row r="8564" spans="2:2" x14ac:dyDescent="0.35">
      <c r="B8564" s="54"/>
    </row>
    <row r="8565" spans="2:2" x14ac:dyDescent="0.35">
      <c r="B8565" s="54"/>
    </row>
    <row r="8566" spans="2:2" x14ac:dyDescent="0.35">
      <c r="B8566" s="54"/>
    </row>
    <row r="8567" spans="2:2" x14ac:dyDescent="0.35">
      <c r="B8567" s="54"/>
    </row>
    <row r="8568" spans="2:2" x14ac:dyDescent="0.35">
      <c r="B8568" s="54"/>
    </row>
    <row r="8569" spans="2:2" x14ac:dyDescent="0.35">
      <c r="B8569" s="54"/>
    </row>
    <row r="8570" spans="2:2" x14ac:dyDescent="0.35">
      <c r="B8570" s="54"/>
    </row>
    <row r="8571" spans="2:2" x14ac:dyDescent="0.35">
      <c r="B8571" s="54"/>
    </row>
    <row r="8572" spans="2:2" x14ac:dyDescent="0.35">
      <c r="B8572" s="54"/>
    </row>
    <row r="8573" spans="2:2" x14ac:dyDescent="0.35">
      <c r="B8573" s="54"/>
    </row>
    <row r="8574" spans="2:2" x14ac:dyDescent="0.35">
      <c r="B8574" s="54"/>
    </row>
    <row r="8575" spans="2:2" x14ac:dyDescent="0.35">
      <c r="B8575" s="54"/>
    </row>
    <row r="8576" spans="2:2" x14ac:dyDescent="0.35">
      <c r="B8576" s="54"/>
    </row>
    <row r="8577" spans="2:2" x14ac:dyDescent="0.35">
      <c r="B8577" s="54"/>
    </row>
    <row r="8578" spans="2:2" x14ac:dyDescent="0.35">
      <c r="B8578" s="54"/>
    </row>
    <row r="8579" spans="2:2" x14ac:dyDescent="0.35">
      <c r="B8579" s="54"/>
    </row>
    <row r="8580" spans="2:2" x14ac:dyDescent="0.35">
      <c r="B8580" s="54"/>
    </row>
    <row r="8581" spans="2:2" x14ac:dyDescent="0.35">
      <c r="B8581" s="54"/>
    </row>
    <row r="8582" spans="2:2" x14ac:dyDescent="0.35">
      <c r="B8582" s="54"/>
    </row>
    <row r="8583" spans="2:2" x14ac:dyDescent="0.35">
      <c r="B8583" s="54"/>
    </row>
    <row r="8584" spans="2:2" x14ac:dyDescent="0.35">
      <c r="B8584" s="54"/>
    </row>
    <row r="8585" spans="2:2" x14ac:dyDescent="0.35">
      <c r="B8585" s="54"/>
    </row>
    <row r="8586" spans="2:2" x14ac:dyDescent="0.35">
      <c r="B8586" s="54"/>
    </row>
    <row r="8587" spans="2:2" x14ac:dyDescent="0.35">
      <c r="B8587" s="54"/>
    </row>
    <row r="8588" spans="2:2" x14ac:dyDescent="0.35">
      <c r="B8588" s="54"/>
    </row>
    <row r="8589" spans="2:2" x14ac:dyDescent="0.35">
      <c r="B8589" s="54"/>
    </row>
    <row r="8590" spans="2:2" x14ac:dyDescent="0.35">
      <c r="B8590" s="54"/>
    </row>
    <row r="8591" spans="2:2" x14ac:dyDescent="0.35">
      <c r="B8591" s="54"/>
    </row>
    <row r="8592" spans="2:2" x14ac:dyDescent="0.35">
      <c r="B8592" s="54"/>
    </row>
    <row r="8593" spans="2:2" x14ac:dyDescent="0.35">
      <c r="B8593" s="54"/>
    </row>
    <row r="8594" spans="2:2" x14ac:dyDescent="0.35">
      <c r="B8594" s="54"/>
    </row>
    <row r="8595" spans="2:2" x14ac:dyDescent="0.35">
      <c r="B8595" s="54"/>
    </row>
    <row r="8596" spans="2:2" x14ac:dyDescent="0.35">
      <c r="B8596" s="54"/>
    </row>
    <row r="8597" spans="2:2" x14ac:dyDescent="0.35">
      <c r="B8597" s="54"/>
    </row>
    <row r="8598" spans="2:2" x14ac:dyDescent="0.35">
      <c r="B8598" s="54"/>
    </row>
    <row r="8599" spans="2:2" x14ac:dyDescent="0.35">
      <c r="B8599" s="54"/>
    </row>
    <row r="8600" spans="2:2" x14ac:dyDescent="0.35">
      <c r="B8600" s="54"/>
    </row>
    <row r="8601" spans="2:2" x14ac:dyDescent="0.35">
      <c r="B8601" s="54"/>
    </row>
    <row r="8602" spans="2:2" x14ac:dyDescent="0.35">
      <c r="B8602" s="54"/>
    </row>
    <row r="8603" spans="2:2" x14ac:dyDescent="0.35">
      <c r="B8603" s="54"/>
    </row>
    <row r="8604" spans="2:2" x14ac:dyDescent="0.35">
      <c r="B8604" s="54"/>
    </row>
    <row r="8605" spans="2:2" x14ac:dyDescent="0.35">
      <c r="B8605" s="54"/>
    </row>
    <row r="8606" spans="2:2" x14ac:dyDescent="0.35">
      <c r="B8606" s="54"/>
    </row>
    <row r="8607" spans="2:2" x14ac:dyDescent="0.35">
      <c r="B8607" s="54"/>
    </row>
    <row r="8608" spans="2:2" x14ac:dyDescent="0.35">
      <c r="B8608" s="54"/>
    </row>
    <row r="8609" spans="2:2" x14ac:dyDescent="0.35">
      <c r="B8609" s="54"/>
    </row>
    <row r="8610" spans="2:2" x14ac:dyDescent="0.35">
      <c r="B8610" s="54"/>
    </row>
    <row r="8611" spans="2:2" x14ac:dyDescent="0.35">
      <c r="B8611" s="54"/>
    </row>
    <row r="8612" spans="2:2" x14ac:dyDescent="0.35">
      <c r="B8612" s="54"/>
    </row>
    <row r="8613" spans="2:2" x14ac:dyDescent="0.35">
      <c r="B8613" s="54"/>
    </row>
    <row r="8614" spans="2:2" x14ac:dyDescent="0.35">
      <c r="B8614" s="54"/>
    </row>
    <row r="8615" spans="2:2" x14ac:dyDescent="0.35">
      <c r="B8615" s="54"/>
    </row>
    <row r="8616" spans="2:2" x14ac:dyDescent="0.35">
      <c r="B8616" s="54"/>
    </row>
    <row r="8617" spans="2:2" x14ac:dyDescent="0.35">
      <c r="B8617" s="54"/>
    </row>
    <row r="8618" spans="2:2" x14ac:dyDescent="0.35">
      <c r="B8618" s="54"/>
    </row>
    <row r="8619" spans="2:2" x14ac:dyDescent="0.35">
      <c r="B8619" s="54"/>
    </row>
    <row r="8620" spans="2:2" x14ac:dyDescent="0.35">
      <c r="B8620" s="54"/>
    </row>
    <row r="8621" spans="2:2" x14ac:dyDescent="0.35">
      <c r="B8621" s="54"/>
    </row>
    <row r="8622" spans="2:2" x14ac:dyDescent="0.35">
      <c r="B8622" s="54"/>
    </row>
    <row r="8623" spans="2:2" x14ac:dyDescent="0.35">
      <c r="B8623" s="54"/>
    </row>
    <row r="8624" spans="2:2" x14ac:dyDescent="0.35">
      <c r="B8624" s="54"/>
    </row>
    <row r="8625" spans="2:2" x14ac:dyDescent="0.35">
      <c r="B8625" s="54"/>
    </row>
    <row r="8626" spans="2:2" x14ac:dyDescent="0.35">
      <c r="B8626" s="54"/>
    </row>
    <row r="8627" spans="2:2" x14ac:dyDescent="0.35">
      <c r="B8627" s="54"/>
    </row>
    <row r="8628" spans="2:2" x14ac:dyDescent="0.35">
      <c r="B8628" s="54"/>
    </row>
    <row r="8629" spans="2:2" x14ac:dyDescent="0.35">
      <c r="B8629" s="54"/>
    </row>
    <row r="8630" spans="2:2" x14ac:dyDescent="0.35">
      <c r="B8630" s="54"/>
    </row>
    <row r="8631" spans="2:2" x14ac:dyDescent="0.35">
      <c r="B8631" s="54"/>
    </row>
    <row r="8632" spans="2:2" x14ac:dyDescent="0.35">
      <c r="B8632" s="54"/>
    </row>
    <row r="8633" spans="2:2" x14ac:dyDescent="0.35">
      <c r="B8633" s="54"/>
    </row>
    <row r="8634" spans="2:2" x14ac:dyDescent="0.35">
      <c r="B8634" s="54"/>
    </row>
    <row r="8635" spans="2:2" x14ac:dyDescent="0.35">
      <c r="B8635" s="54"/>
    </row>
    <row r="8636" spans="2:2" x14ac:dyDescent="0.35">
      <c r="B8636" s="54"/>
    </row>
    <row r="8637" spans="2:2" x14ac:dyDescent="0.35">
      <c r="B8637" s="54"/>
    </row>
    <row r="8638" spans="2:2" x14ac:dyDescent="0.35">
      <c r="B8638" s="54"/>
    </row>
    <row r="8639" spans="2:2" x14ac:dyDescent="0.35">
      <c r="B8639" s="54"/>
    </row>
    <row r="8640" spans="2:2" x14ac:dyDescent="0.35">
      <c r="B8640" s="54"/>
    </row>
    <row r="8641" spans="2:2" x14ac:dyDescent="0.35">
      <c r="B8641" s="54"/>
    </row>
    <row r="8642" spans="2:2" x14ac:dyDescent="0.35">
      <c r="B8642" s="54"/>
    </row>
    <row r="8643" spans="2:2" x14ac:dyDescent="0.35">
      <c r="B8643" s="54"/>
    </row>
    <row r="8644" spans="2:2" x14ac:dyDescent="0.35">
      <c r="B8644" s="54"/>
    </row>
    <row r="8645" spans="2:2" x14ac:dyDescent="0.35">
      <c r="B8645" s="54"/>
    </row>
    <row r="8646" spans="2:2" x14ac:dyDescent="0.35">
      <c r="B8646" s="54"/>
    </row>
    <row r="8647" spans="2:2" x14ac:dyDescent="0.35">
      <c r="B8647" s="54"/>
    </row>
    <row r="8648" spans="2:2" x14ac:dyDescent="0.35">
      <c r="B8648" s="54"/>
    </row>
    <row r="8649" spans="2:2" x14ac:dyDescent="0.35">
      <c r="B8649" s="54"/>
    </row>
    <row r="8650" spans="2:2" x14ac:dyDescent="0.35">
      <c r="B8650" s="54"/>
    </row>
    <row r="8651" spans="2:2" x14ac:dyDescent="0.35">
      <c r="B8651" s="54"/>
    </row>
    <row r="8652" spans="2:2" x14ac:dyDescent="0.35">
      <c r="B8652" s="54"/>
    </row>
    <row r="8653" spans="2:2" x14ac:dyDescent="0.35">
      <c r="B8653" s="54"/>
    </row>
    <row r="8654" spans="2:2" x14ac:dyDescent="0.35">
      <c r="B8654" s="54"/>
    </row>
    <row r="8655" spans="2:2" x14ac:dyDescent="0.35">
      <c r="B8655" s="54"/>
    </row>
    <row r="8656" spans="2:2" x14ac:dyDescent="0.35">
      <c r="B8656" s="54"/>
    </row>
    <row r="8657" spans="2:2" x14ac:dyDescent="0.35">
      <c r="B8657" s="54"/>
    </row>
    <row r="8658" spans="2:2" x14ac:dyDescent="0.35">
      <c r="B8658" s="54"/>
    </row>
    <row r="8659" spans="2:2" x14ac:dyDescent="0.35">
      <c r="B8659" s="54"/>
    </row>
    <row r="8660" spans="2:2" x14ac:dyDescent="0.35">
      <c r="B8660" s="54"/>
    </row>
    <row r="8661" spans="2:2" x14ac:dyDescent="0.35">
      <c r="B8661" s="54"/>
    </row>
    <row r="8662" spans="2:2" x14ac:dyDescent="0.35">
      <c r="B8662" s="54"/>
    </row>
    <row r="8663" spans="2:2" x14ac:dyDescent="0.35">
      <c r="B8663" s="54"/>
    </row>
    <row r="8664" spans="2:2" x14ac:dyDescent="0.35">
      <c r="B8664" s="54"/>
    </row>
    <row r="8665" spans="2:2" x14ac:dyDescent="0.35">
      <c r="B8665" s="54"/>
    </row>
    <row r="8666" spans="2:2" x14ac:dyDescent="0.35">
      <c r="B8666" s="54"/>
    </row>
    <row r="8667" spans="2:2" x14ac:dyDescent="0.35">
      <c r="B8667" s="54"/>
    </row>
    <row r="8668" spans="2:2" x14ac:dyDescent="0.35">
      <c r="B8668" s="54"/>
    </row>
    <row r="8669" spans="2:2" x14ac:dyDescent="0.35">
      <c r="B8669" s="54"/>
    </row>
    <row r="8670" spans="2:2" x14ac:dyDescent="0.35">
      <c r="B8670" s="54"/>
    </row>
    <row r="8671" spans="2:2" x14ac:dyDescent="0.35">
      <c r="B8671" s="54"/>
    </row>
    <row r="8672" spans="2:2" x14ac:dyDescent="0.35">
      <c r="B8672" s="54"/>
    </row>
    <row r="8673" spans="2:2" x14ac:dyDescent="0.35">
      <c r="B8673" s="54"/>
    </row>
    <row r="8674" spans="2:2" x14ac:dyDescent="0.35">
      <c r="B8674" s="54"/>
    </row>
    <row r="8675" spans="2:2" x14ac:dyDescent="0.35">
      <c r="B8675" s="54"/>
    </row>
    <row r="8676" spans="2:2" x14ac:dyDescent="0.35">
      <c r="B8676" s="54"/>
    </row>
    <row r="8677" spans="2:2" x14ac:dyDescent="0.35">
      <c r="B8677" s="54"/>
    </row>
    <row r="8678" spans="2:2" x14ac:dyDescent="0.35">
      <c r="B8678" s="54"/>
    </row>
    <row r="8679" spans="2:2" x14ac:dyDescent="0.35">
      <c r="B8679" s="54"/>
    </row>
    <row r="8680" spans="2:2" x14ac:dyDescent="0.35">
      <c r="B8680" s="54"/>
    </row>
    <row r="8681" spans="2:2" x14ac:dyDescent="0.35">
      <c r="B8681" s="54"/>
    </row>
    <row r="8682" spans="2:2" x14ac:dyDescent="0.35">
      <c r="B8682" s="54"/>
    </row>
    <row r="8683" spans="2:2" x14ac:dyDescent="0.35">
      <c r="B8683" s="54"/>
    </row>
    <row r="8684" spans="2:2" x14ac:dyDescent="0.35">
      <c r="B8684" s="54"/>
    </row>
    <row r="8685" spans="2:2" x14ac:dyDescent="0.35">
      <c r="B8685" s="54"/>
    </row>
    <row r="8686" spans="2:2" x14ac:dyDescent="0.35">
      <c r="B8686" s="54"/>
    </row>
    <row r="8687" spans="2:2" x14ac:dyDescent="0.35">
      <c r="B8687" s="54"/>
    </row>
    <row r="8688" spans="2:2" x14ac:dyDescent="0.35">
      <c r="B8688" s="54"/>
    </row>
    <row r="8689" spans="2:2" x14ac:dyDescent="0.35">
      <c r="B8689" s="54"/>
    </row>
    <row r="8690" spans="2:2" x14ac:dyDescent="0.35">
      <c r="B8690" s="54"/>
    </row>
    <row r="8691" spans="2:2" x14ac:dyDescent="0.35">
      <c r="B8691" s="54"/>
    </row>
    <row r="8692" spans="2:2" x14ac:dyDescent="0.35">
      <c r="B8692" s="54"/>
    </row>
    <row r="8693" spans="2:2" x14ac:dyDescent="0.35">
      <c r="B8693" s="54"/>
    </row>
    <row r="8694" spans="2:2" x14ac:dyDescent="0.35">
      <c r="B8694" s="54"/>
    </row>
    <row r="8695" spans="2:2" x14ac:dyDescent="0.35">
      <c r="B8695" s="54"/>
    </row>
    <row r="8696" spans="2:2" x14ac:dyDescent="0.35">
      <c r="B8696" s="54"/>
    </row>
    <row r="8697" spans="2:2" x14ac:dyDescent="0.35">
      <c r="B8697" s="54"/>
    </row>
    <row r="8698" spans="2:2" x14ac:dyDescent="0.35">
      <c r="B8698" s="54"/>
    </row>
    <row r="8699" spans="2:2" x14ac:dyDescent="0.35">
      <c r="B8699" s="54"/>
    </row>
    <row r="8700" spans="2:2" x14ac:dyDescent="0.35">
      <c r="B8700" s="54"/>
    </row>
    <row r="8701" spans="2:2" x14ac:dyDescent="0.35">
      <c r="B8701" s="54"/>
    </row>
    <row r="8702" spans="2:2" x14ac:dyDescent="0.35">
      <c r="B8702" s="54"/>
    </row>
    <row r="8703" spans="2:2" x14ac:dyDescent="0.35">
      <c r="B8703" s="54"/>
    </row>
    <row r="8704" spans="2:2" x14ac:dyDescent="0.35">
      <c r="B8704" s="54"/>
    </row>
    <row r="8705" spans="2:2" x14ac:dyDescent="0.35">
      <c r="B8705" s="54"/>
    </row>
    <row r="8706" spans="2:2" x14ac:dyDescent="0.35">
      <c r="B8706" s="54"/>
    </row>
    <row r="8707" spans="2:2" x14ac:dyDescent="0.35">
      <c r="B8707" s="54"/>
    </row>
    <row r="8708" spans="2:2" x14ac:dyDescent="0.35">
      <c r="B8708" s="54"/>
    </row>
    <row r="8709" spans="2:2" x14ac:dyDescent="0.35">
      <c r="B8709" s="54"/>
    </row>
    <row r="8710" spans="2:2" x14ac:dyDescent="0.35">
      <c r="B8710" s="54"/>
    </row>
    <row r="8711" spans="2:2" x14ac:dyDescent="0.35">
      <c r="B8711" s="54"/>
    </row>
    <row r="8712" spans="2:2" x14ac:dyDescent="0.35">
      <c r="B8712" s="54"/>
    </row>
    <row r="8713" spans="2:2" x14ac:dyDescent="0.35">
      <c r="B8713" s="54"/>
    </row>
    <row r="8714" spans="2:2" x14ac:dyDescent="0.35">
      <c r="B8714" s="54"/>
    </row>
    <row r="8715" spans="2:2" x14ac:dyDescent="0.35">
      <c r="B8715" s="54"/>
    </row>
    <row r="8716" spans="2:2" x14ac:dyDescent="0.35">
      <c r="B8716" s="54"/>
    </row>
    <row r="8717" spans="2:2" x14ac:dyDescent="0.35">
      <c r="B8717" s="54"/>
    </row>
    <row r="8718" spans="2:2" x14ac:dyDescent="0.35">
      <c r="B8718" s="54"/>
    </row>
    <row r="8719" spans="2:2" x14ac:dyDescent="0.35">
      <c r="B8719" s="54"/>
    </row>
    <row r="8720" spans="2:2" x14ac:dyDescent="0.35">
      <c r="B8720" s="54"/>
    </row>
    <row r="8721" spans="2:2" x14ac:dyDescent="0.35">
      <c r="B8721" s="54"/>
    </row>
    <row r="8722" spans="2:2" x14ac:dyDescent="0.35">
      <c r="B8722" s="54"/>
    </row>
    <row r="8723" spans="2:2" x14ac:dyDescent="0.35">
      <c r="B8723" s="54"/>
    </row>
    <row r="8724" spans="2:2" x14ac:dyDescent="0.35">
      <c r="B8724" s="54"/>
    </row>
    <row r="8725" spans="2:2" x14ac:dyDescent="0.35">
      <c r="B8725" s="54"/>
    </row>
    <row r="8726" spans="2:2" x14ac:dyDescent="0.35">
      <c r="B8726" s="54"/>
    </row>
    <row r="8727" spans="2:2" x14ac:dyDescent="0.35">
      <c r="B8727" s="54"/>
    </row>
    <row r="8728" spans="2:2" x14ac:dyDescent="0.35">
      <c r="B8728" s="54"/>
    </row>
    <row r="8729" spans="2:2" x14ac:dyDescent="0.35">
      <c r="B8729" s="54"/>
    </row>
    <row r="8730" spans="2:2" x14ac:dyDescent="0.35">
      <c r="B8730" s="54"/>
    </row>
    <row r="8731" spans="2:2" x14ac:dyDescent="0.35">
      <c r="B8731" s="54"/>
    </row>
    <row r="8732" spans="2:2" x14ac:dyDescent="0.35">
      <c r="B8732" s="54"/>
    </row>
    <row r="8733" spans="2:2" x14ac:dyDescent="0.35">
      <c r="B8733" s="54"/>
    </row>
    <row r="8734" spans="2:2" x14ac:dyDescent="0.35">
      <c r="B8734" s="54"/>
    </row>
    <row r="8735" spans="2:2" x14ac:dyDescent="0.35">
      <c r="B8735" s="54"/>
    </row>
    <row r="8736" spans="2:2" x14ac:dyDescent="0.35">
      <c r="B8736" s="54"/>
    </row>
    <row r="8737" spans="2:2" x14ac:dyDescent="0.35">
      <c r="B8737" s="54"/>
    </row>
    <row r="8738" spans="2:2" x14ac:dyDescent="0.35">
      <c r="B8738" s="54"/>
    </row>
    <row r="8739" spans="2:2" x14ac:dyDescent="0.35">
      <c r="B8739" s="54"/>
    </row>
    <row r="8740" spans="2:2" x14ac:dyDescent="0.35">
      <c r="B8740" s="54"/>
    </row>
    <row r="8741" spans="2:2" x14ac:dyDescent="0.35">
      <c r="B8741" s="54"/>
    </row>
    <row r="8742" spans="2:2" x14ac:dyDescent="0.35">
      <c r="B8742" s="54"/>
    </row>
    <row r="8743" spans="2:2" x14ac:dyDescent="0.35">
      <c r="B8743" s="54"/>
    </row>
    <row r="8744" spans="2:2" x14ac:dyDescent="0.35">
      <c r="B8744" s="54"/>
    </row>
    <row r="8745" spans="2:2" x14ac:dyDescent="0.35">
      <c r="B8745" s="54"/>
    </row>
    <row r="8746" spans="2:2" x14ac:dyDescent="0.35">
      <c r="B8746" s="54"/>
    </row>
    <row r="8747" spans="2:2" x14ac:dyDescent="0.35">
      <c r="B8747" s="54"/>
    </row>
    <row r="8748" spans="2:2" x14ac:dyDescent="0.35">
      <c r="B8748" s="54"/>
    </row>
    <row r="8749" spans="2:2" x14ac:dyDescent="0.35">
      <c r="B8749" s="54"/>
    </row>
    <row r="8750" spans="2:2" x14ac:dyDescent="0.35">
      <c r="B8750" s="54"/>
    </row>
    <row r="8751" spans="2:2" x14ac:dyDescent="0.35">
      <c r="B8751" s="54"/>
    </row>
    <row r="8752" spans="2:2" x14ac:dyDescent="0.35">
      <c r="B8752" s="54"/>
    </row>
    <row r="8753" spans="2:2" x14ac:dyDescent="0.35">
      <c r="B8753" s="54"/>
    </row>
    <row r="8754" spans="2:2" x14ac:dyDescent="0.35">
      <c r="B8754" s="54"/>
    </row>
    <row r="8755" spans="2:2" x14ac:dyDescent="0.35">
      <c r="B8755" s="54"/>
    </row>
    <row r="8756" spans="2:2" x14ac:dyDescent="0.35">
      <c r="B8756" s="54"/>
    </row>
    <row r="8757" spans="2:2" x14ac:dyDescent="0.35">
      <c r="B8757" s="54"/>
    </row>
    <row r="8758" spans="2:2" x14ac:dyDescent="0.35">
      <c r="B8758" s="54"/>
    </row>
    <row r="8759" spans="2:2" x14ac:dyDescent="0.35">
      <c r="B8759" s="54"/>
    </row>
    <row r="8760" spans="2:2" x14ac:dyDescent="0.35">
      <c r="B8760" s="54"/>
    </row>
    <row r="8761" spans="2:2" x14ac:dyDescent="0.35">
      <c r="B8761" s="54"/>
    </row>
    <row r="8762" spans="2:2" x14ac:dyDescent="0.35">
      <c r="B8762" s="54"/>
    </row>
    <row r="8763" spans="2:2" x14ac:dyDescent="0.35">
      <c r="B8763" s="54"/>
    </row>
    <row r="8764" spans="2:2" x14ac:dyDescent="0.35">
      <c r="B8764" s="54"/>
    </row>
    <row r="8765" spans="2:2" x14ac:dyDescent="0.35">
      <c r="B8765" s="54"/>
    </row>
    <row r="8766" spans="2:2" x14ac:dyDescent="0.35">
      <c r="B8766" s="54"/>
    </row>
    <row r="8767" spans="2:2" x14ac:dyDescent="0.35">
      <c r="B8767" s="54"/>
    </row>
    <row r="8768" spans="2:2" x14ac:dyDescent="0.35">
      <c r="B8768" s="54"/>
    </row>
    <row r="8769" spans="2:2" x14ac:dyDescent="0.35">
      <c r="B8769" s="54"/>
    </row>
    <row r="8770" spans="2:2" x14ac:dyDescent="0.35">
      <c r="B8770" s="54"/>
    </row>
    <row r="8771" spans="2:2" x14ac:dyDescent="0.35">
      <c r="B8771" s="54"/>
    </row>
    <row r="8772" spans="2:2" x14ac:dyDescent="0.35">
      <c r="B8772" s="54"/>
    </row>
    <row r="8773" spans="2:2" x14ac:dyDescent="0.35">
      <c r="B8773" s="54"/>
    </row>
    <row r="8774" spans="2:2" x14ac:dyDescent="0.35">
      <c r="B8774" s="54"/>
    </row>
    <row r="8775" spans="2:2" x14ac:dyDescent="0.35">
      <c r="B8775" s="54"/>
    </row>
    <row r="8776" spans="2:2" x14ac:dyDescent="0.35">
      <c r="B8776" s="54"/>
    </row>
    <row r="8777" spans="2:2" x14ac:dyDescent="0.35">
      <c r="B8777" s="54"/>
    </row>
    <row r="8778" spans="2:2" x14ac:dyDescent="0.35">
      <c r="B8778" s="54"/>
    </row>
    <row r="8779" spans="2:2" x14ac:dyDescent="0.35">
      <c r="B8779" s="54"/>
    </row>
    <row r="8780" spans="2:2" x14ac:dyDescent="0.35">
      <c r="B8780" s="54"/>
    </row>
    <row r="8781" spans="2:2" x14ac:dyDescent="0.35">
      <c r="B8781" s="54"/>
    </row>
    <row r="8782" spans="2:2" x14ac:dyDescent="0.35">
      <c r="B8782" s="54"/>
    </row>
    <row r="8783" spans="2:2" x14ac:dyDescent="0.35">
      <c r="B8783" s="54"/>
    </row>
    <row r="8784" spans="2:2" x14ac:dyDescent="0.35">
      <c r="B8784" s="54"/>
    </row>
    <row r="8785" spans="2:2" x14ac:dyDescent="0.35">
      <c r="B8785" s="54"/>
    </row>
    <row r="8786" spans="2:2" x14ac:dyDescent="0.35">
      <c r="B8786" s="54"/>
    </row>
    <row r="8787" spans="2:2" x14ac:dyDescent="0.35">
      <c r="B8787" s="54"/>
    </row>
    <row r="8788" spans="2:2" x14ac:dyDescent="0.35">
      <c r="B8788" s="54"/>
    </row>
    <row r="8789" spans="2:2" x14ac:dyDescent="0.35">
      <c r="B8789" s="54"/>
    </row>
    <row r="8790" spans="2:2" x14ac:dyDescent="0.35">
      <c r="B8790" s="54"/>
    </row>
    <row r="8791" spans="2:2" x14ac:dyDescent="0.35">
      <c r="B8791" s="54"/>
    </row>
    <row r="8792" spans="2:2" x14ac:dyDescent="0.35">
      <c r="B8792" s="54"/>
    </row>
    <row r="8793" spans="2:2" x14ac:dyDescent="0.35">
      <c r="B8793" s="54"/>
    </row>
    <row r="8794" spans="2:2" x14ac:dyDescent="0.35">
      <c r="B8794" s="54"/>
    </row>
    <row r="8795" spans="2:2" x14ac:dyDescent="0.35">
      <c r="B8795" s="54"/>
    </row>
    <row r="8796" spans="2:2" x14ac:dyDescent="0.35">
      <c r="B8796" s="54"/>
    </row>
    <row r="8797" spans="2:2" x14ac:dyDescent="0.35">
      <c r="B8797" s="54"/>
    </row>
    <row r="8798" spans="2:2" x14ac:dyDescent="0.35">
      <c r="B8798" s="54"/>
    </row>
    <row r="8799" spans="2:2" x14ac:dyDescent="0.35">
      <c r="B8799" s="54"/>
    </row>
    <row r="8800" spans="2:2" x14ac:dyDescent="0.35">
      <c r="B8800" s="54"/>
    </row>
    <row r="8801" spans="2:2" x14ac:dyDescent="0.35">
      <c r="B8801" s="54"/>
    </row>
    <row r="8802" spans="2:2" x14ac:dyDescent="0.35">
      <c r="B8802" s="54"/>
    </row>
    <row r="8803" spans="2:2" x14ac:dyDescent="0.35">
      <c r="B8803" s="54"/>
    </row>
    <row r="8804" spans="2:2" x14ac:dyDescent="0.35">
      <c r="B8804" s="54"/>
    </row>
    <row r="8805" spans="2:2" x14ac:dyDescent="0.35">
      <c r="B8805" s="54"/>
    </row>
    <row r="8806" spans="2:2" x14ac:dyDescent="0.35">
      <c r="B8806" s="54"/>
    </row>
    <row r="8807" spans="2:2" x14ac:dyDescent="0.35">
      <c r="B8807" s="54"/>
    </row>
    <row r="8808" spans="2:2" x14ac:dyDescent="0.35">
      <c r="B8808" s="54"/>
    </row>
    <row r="8809" spans="2:2" x14ac:dyDescent="0.35">
      <c r="B8809" s="54"/>
    </row>
    <row r="8810" spans="2:2" x14ac:dyDescent="0.35">
      <c r="B8810" s="54"/>
    </row>
    <row r="8811" spans="2:2" x14ac:dyDescent="0.35">
      <c r="B8811" s="54"/>
    </row>
    <row r="8812" spans="2:2" x14ac:dyDescent="0.35">
      <c r="B8812" s="54"/>
    </row>
    <row r="8813" spans="2:2" x14ac:dyDescent="0.35">
      <c r="B8813" s="54"/>
    </row>
    <row r="8814" spans="2:2" x14ac:dyDescent="0.35">
      <c r="B8814" s="54"/>
    </row>
    <row r="8815" spans="2:2" x14ac:dyDescent="0.35">
      <c r="B8815" s="54"/>
    </row>
    <row r="8816" spans="2:2" x14ac:dyDescent="0.35">
      <c r="B8816" s="54"/>
    </row>
    <row r="8817" spans="2:2" x14ac:dyDescent="0.35">
      <c r="B8817" s="54"/>
    </row>
    <row r="8818" spans="2:2" x14ac:dyDescent="0.35">
      <c r="B8818" s="54"/>
    </row>
    <row r="8819" spans="2:2" x14ac:dyDescent="0.35">
      <c r="B8819" s="54"/>
    </row>
    <row r="8820" spans="2:2" x14ac:dyDescent="0.35">
      <c r="B8820" s="54"/>
    </row>
    <row r="8821" spans="2:2" x14ac:dyDescent="0.35">
      <c r="B8821" s="54"/>
    </row>
    <row r="8822" spans="2:2" x14ac:dyDescent="0.35">
      <c r="B8822" s="54"/>
    </row>
    <row r="8823" spans="2:2" x14ac:dyDescent="0.35">
      <c r="B8823" s="54"/>
    </row>
    <row r="8824" spans="2:2" x14ac:dyDescent="0.35">
      <c r="B8824" s="54"/>
    </row>
    <row r="8825" spans="2:2" x14ac:dyDescent="0.35">
      <c r="B8825" s="54"/>
    </row>
    <row r="8826" spans="2:2" x14ac:dyDescent="0.35">
      <c r="B8826" s="54"/>
    </row>
    <row r="8827" spans="2:2" x14ac:dyDescent="0.35">
      <c r="B8827" s="54"/>
    </row>
    <row r="8828" spans="2:2" x14ac:dyDescent="0.35">
      <c r="B8828" s="54"/>
    </row>
    <row r="8829" spans="2:2" x14ac:dyDescent="0.35">
      <c r="B8829" s="54"/>
    </row>
    <row r="8830" spans="2:2" x14ac:dyDescent="0.35">
      <c r="B8830" s="54"/>
    </row>
    <row r="8831" spans="2:2" x14ac:dyDescent="0.35">
      <c r="B8831" s="54"/>
    </row>
    <row r="8832" spans="2:2" x14ac:dyDescent="0.35">
      <c r="B8832" s="54"/>
    </row>
    <row r="8833" spans="2:2" x14ac:dyDescent="0.35">
      <c r="B8833" s="54"/>
    </row>
    <row r="8834" spans="2:2" x14ac:dyDescent="0.35">
      <c r="B8834" s="54"/>
    </row>
    <row r="8835" spans="2:2" x14ac:dyDescent="0.35">
      <c r="B8835" s="54"/>
    </row>
    <row r="8836" spans="2:2" x14ac:dyDescent="0.35">
      <c r="B8836" s="54"/>
    </row>
    <row r="8837" spans="2:2" x14ac:dyDescent="0.35">
      <c r="B8837" s="54"/>
    </row>
    <row r="8838" spans="2:2" x14ac:dyDescent="0.35">
      <c r="B8838" s="54"/>
    </row>
    <row r="8839" spans="2:2" x14ac:dyDescent="0.35">
      <c r="B8839" s="54"/>
    </row>
    <row r="8840" spans="2:2" x14ac:dyDescent="0.35">
      <c r="B8840" s="54"/>
    </row>
    <row r="8841" spans="2:2" x14ac:dyDescent="0.35">
      <c r="B8841" s="54"/>
    </row>
    <row r="8842" spans="2:2" x14ac:dyDescent="0.35">
      <c r="B8842" s="54"/>
    </row>
    <row r="8843" spans="2:2" x14ac:dyDescent="0.35">
      <c r="B8843" s="54"/>
    </row>
    <row r="8844" spans="2:2" x14ac:dyDescent="0.35">
      <c r="B8844" s="54"/>
    </row>
    <row r="8845" spans="2:2" x14ac:dyDescent="0.35">
      <c r="B8845" s="54"/>
    </row>
    <row r="8846" spans="2:2" x14ac:dyDescent="0.35">
      <c r="B8846" s="54"/>
    </row>
    <row r="8847" spans="2:2" x14ac:dyDescent="0.35">
      <c r="B8847" s="54"/>
    </row>
    <row r="8848" spans="2:2" x14ac:dyDescent="0.35">
      <c r="B8848" s="54"/>
    </row>
    <row r="8849" spans="2:2" x14ac:dyDescent="0.35">
      <c r="B8849" s="54"/>
    </row>
    <row r="8850" spans="2:2" x14ac:dyDescent="0.35">
      <c r="B8850" s="54"/>
    </row>
    <row r="8851" spans="2:2" x14ac:dyDescent="0.35">
      <c r="B8851" s="54"/>
    </row>
    <row r="8852" spans="2:2" x14ac:dyDescent="0.35">
      <c r="B8852" s="54"/>
    </row>
    <row r="8853" spans="2:2" x14ac:dyDescent="0.35">
      <c r="B8853" s="54"/>
    </row>
    <row r="8854" spans="2:2" x14ac:dyDescent="0.35">
      <c r="B8854" s="54"/>
    </row>
    <row r="8855" spans="2:2" x14ac:dyDescent="0.35">
      <c r="B8855" s="54"/>
    </row>
    <row r="8856" spans="2:2" x14ac:dyDescent="0.35">
      <c r="B8856" s="54"/>
    </row>
    <row r="8857" spans="2:2" x14ac:dyDescent="0.35">
      <c r="B8857" s="54"/>
    </row>
    <row r="8858" spans="2:2" x14ac:dyDescent="0.35">
      <c r="B8858" s="54"/>
    </row>
    <row r="8859" spans="2:2" x14ac:dyDescent="0.35">
      <c r="B8859" s="54"/>
    </row>
    <row r="8860" spans="2:2" x14ac:dyDescent="0.35">
      <c r="B8860" s="54"/>
    </row>
    <row r="8861" spans="2:2" x14ac:dyDescent="0.35">
      <c r="B8861" s="54"/>
    </row>
    <row r="8862" spans="2:2" x14ac:dyDescent="0.35">
      <c r="B8862" s="54"/>
    </row>
    <row r="8863" spans="2:2" x14ac:dyDescent="0.35">
      <c r="B8863" s="54"/>
    </row>
    <row r="8864" spans="2:2" x14ac:dyDescent="0.35">
      <c r="B8864" s="54"/>
    </row>
    <row r="8865" spans="2:2" x14ac:dyDescent="0.35">
      <c r="B8865" s="54"/>
    </row>
    <row r="8866" spans="2:2" x14ac:dyDescent="0.35">
      <c r="B8866" s="54"/>
    </row>
    <row r="8867" spans="2:2" x14ac:dyDescent="0.35">
      <c r="B8867" s="54"/>
    </row>
    <row r="8868" spans="2:2" x14ac:dyDescent="0.35">
      <c r="B8868" s="54"/>
    </row>
    <row r="8869" spans="2:2" x14ac:dyDescent="0.35">
      <c r="B8869" s="54"/>
    </row>
    <row r="8870" spans="2:2" x14ac:dyDescent="0.35">
      <c r="B8870" s="54"/>
    </row>
    <row r="8871" spans="2:2" x14ac:dyDescent="0.35">
      <c r="B8871" s="54"/>
    </row>
    <row r="8872" spans="2:2" x14ac:dyDescent="0.35">
      <c r="B8872" s="54"/>
    </row>
    <row r="8873" spans="2:2" x14ac:dyDescent="0.35">
      <c r="B8873" s="54"/>
    </row>
    <row r="8874" spans="2:2" x14ac:dyDescent="0.35">
      <c r="B8874" s="54"/>
    </row>
    <row r="8875" spans="2:2" x14ac:dyDescent="0.35">
      <c r="B8875" s="54"/>
    </row>
    <row r="8876" spans="2:2" x14ac:dyDescent="0.35">
      <c r="B8876" s="54"/>
    </row>
    <row r="8877" spans="2:2" x14ac:dyDescent="0.35">
      <c r="B8877" s="54"/>
    </row>
    <row r="8878" spans="2:2" x14ac:dyDescent="0.35">
      <c r="B8878" s="54"/>
    </row>
    <row r="8879" spans="2:2" x14ac:dyDescent="0.35">
      <c r="B8879" s="54"/>
    </row>
    <row r="8880" spans="2:2" x14ac:dyDescent="0.35">
      <c r="B8880" s="54"/>
    </row>
    <row r="8881" spans="2:2" x14ac:dyDescent="0.35">
      <c r="B8881" s="54"/>
    </row>
    <row r="8882" spans="2:2" x14ac:dyDescent="0.35">
      <c r="B8882" s="54"/>
    </row>
    <row r="8883" spans="2:2" x14ac:dyDescent="0.35">
      <c r="B8883" s="54"/>
    </row>
    <row r="8884" spans="2:2" x14ac:dyDescent="0.35">
      <c r="B8884" s="54"/>
    </row>
    <row r="8885" spans="2:2" x14ac:dyDescent="0.35">
      <c r="B8885" s="54"/>
    </row>
    <row r="8886" spans="2:2" x14ac:dyDescent="0.35">
      <c r="B8886" s="54"/>
    </row>
    <row r="8887" spans="2:2" x14ac:dyDescent="0.35">
      <c r="B8887" s="54"/>
    </row>
    <row r="8888" spans="2:2" x14ac:dyDescent="0.35">
      <c r="B8888" s="54"/>
    </row>
    <row r="8889" spans="2:2" x14ac:dyDescent="0.35">
      <c r="B8889" s="54"/>
    </row>
    <row r="8890" spans="2:2" x14ac:dyDescent="0.35">
      <c r="B8890" s="54"/>
    </row>
    <row r="8891" spans="2:2" x14ac:dyDescent="0.35">
      <c r="B8891" s="54"/>
    </row>
    <row r="8892" spans="2:2" x14ac:dyDescent="0.35">
      <c r="B8892" s="54"/>
    </row>
    <row r="8893" spans="2:2" x14ac:dyDescent="0.35">
      <c r="B8893" s="54"/>
    </row>
    <row r="8894" spans="2:2" x14ac:dyDescent="0.35">
      <c r="B8894" s="54"/>
    </row>
    <row r="8895" spans="2:2" x14ac:dyDescent="0.35">
      <c r="B8895" s="54"/>
    </row>
    <row r="8896" spans="2:2" x14ac:dyDescent="0.35">
      <c r="B8896" s="54"/>
    </row>
    <row r="8897" spans="2:2" x14ac:dyDescent="0.35">
      <c r="B8897" s="54"/>
    </row>
    <row r="8898" spans="2:2" x14ac:dyDescent="0.35">
      <c r="B8898" s="54"/>
    </row>
    <row r="8899" spans="2:2" x14ac:dyDescent="0.35">
      <c r="B8899" s="54"/>
    </row>
    <row r="8900" spans="2:2" x14ac:dyDescent="0.35">
      <c r="B8900" s="54"/>
    </row>
    <row r="8901" spans="2:2" x14ac:dyDescent="0.35">
      <c r="B8901" s="54"/>
    </row>
    <row r="8902" spans="2:2" x14ac:dyDescent="0.35">
      <c r="B8902" s="54"/>
    </row>
    <row r="8903" spans="2:2" x14ac:dyDescent="0.35">
      <c r="B8903" s="54"/>
    </row>
    <row r="8904" spans="2:2" x14ac:dyDescent="0.35">
      <c r="B8904" s="54"/>
    </row>
    <row r="8905" spans="2:2" x14ac:dyDescent="0.35">
      <c r="B8905" s="54"/>
    </row>
    <row r="8906" spans="2:2" x14ac:dyDescent="0.35">
      <c r="B8906" s="54"/>
    </row>
    <row r="8907" spans="2:2" x14ac:dyDescent="0.35">
      <c r="B8907" s="54"/>
    </row>
    <row r="8908" spans="2:2" x14ac:dyDescent="0.35">
      <c r="B8908" s="54"/>
    </row>
    <row r="8909" spans="2:2" x14ac:dyDescent="0.35">
      <c r="B8909" s="54"/>
    </row>
    <row r="8910" spans="2:2" x14ac:dyDescent="0.35">
      <c r="B8910" s="54"/>
    </row>
    <row r="8911" spans="2:2" x14ac:dyDescent="0.35">
      <c r="B8911" s="54"/>
    </row>
    <row r="8912" spans="2:2" x14ac:dyDescent="0.35">
      <c r="B8912" s="54"/>
    </row>
    <row r="8913" spans="2:2" x14ac:dyDescent="0.35">
      <c r="B8913" s="54"/>
    </row>
    <row r="8914" spans="2:2" x14ac:dyDescent="0.35">
      <c r="B8914" s="54"/>
    </row>
    <row r="8915" spans="2:2" x14ac:dyDescent="0.35">
      <c r="B8915" s="54"/>
    </row>
    <row r="8916" spans="2:2" x14ac:dyDescent="0.35">
      <c r="B8916" s="54"/>
    </row>
    <row r="8917" spans="2:2" x14ac:dyDescent="0.35">
      <c r="B8917" s="54"/>
    </row>
    <row r="8918" spans="2:2" x14ac:dyDescent="0.35">
      <c r="B8918" s="54"/>
    </row>
    <row r="8919" spans="2:2" x14ac:dyDescent="0.35">
      <c r="B8919" s="54"/>
    </row>
    <row r="8920" spans="2:2" x14ac:dyDescent="0.35">
      <c r="B8920" s="54"/>
    </row>
    <row r="8921" spans="2:2" x14ac:dyDescent="0.35">
      <c r="B8921" s="54"/>
    </row>
    <row r="8922" spans="2:2" x14ac:dyDescent="0.35">
      <c r="B8922" s="54"/>
    </row>
    <row r="8923" spans="2:2" x14ac:dyDescent="0.35">
      <c r="B8923" s="54"/>
    </row>
    <row r="8924" spans="2:2" x14ac:dyDescent="0.35">
      <c r="B8924" s="54"/>
    </row>
    <row r="8925" spans="2:2" x14ac:dyDescent="0.35">
      <c r="B8925" s="54"/>
    </row>
    <row r="8926" spans="2:2" x14ac:dyDescent="0.35">
      <c r="B8926" s="54"/>
    </row>
    <row r="8927" spans="2:2" x14ac:dyDescent="0.35">
      <c r="B8927" s="54"/>
    </row>
    <row r="8928" spans="2:2" x14ac:dyDescent="0.35">
      <c r="B8928" s="54"/>
    </row>
    <row r="8929" spans="2:2" x14ac:dyDescent="0.35">
      <c r="B8929" s="54"/>
    </row>
    <row r="8930" spans="2:2" x14ac:dyDescent="0.35">
      <c r="B8930" s="54"/>
    </row>
    <row r="8931" spans="2:2" x14ac:dyDescent="0.35">
      <c r="B8931" s="54"/>
    </row>
    <row r="8932" spans="2:2" x14ac:dyDescent="0.35">
      <c r="B8932" s="54"/>
    </row>
    <row r="8933" spans="2:2" x14ac:dyDescent="0.35">
      <c r="B8933" s="54"/>
    </row>
    <row r="8934" spans="2:2" x14ac:dyDescent="0.35">
      <c r="B8934" s="54"/>
    </row>
    <row r="8935" spans="2:2" x14ac:dyDescent="0.35">
      <c r="B8935" s="54"/>
    </row>
    <row r="8936" spans="2:2" x14ac:dyDescent="0.35">
      <c r="B8936" s="54"/>
    </row>
    <row r="8937" spans="2:2" x14ac:dyDescent="0.35">
      <c r="B8937" s="54"/>
    </row>
    <row r="8938" spans="2:2" x14ac:dyDescent="0.35">
      <c r="B8938" s="54"/>
    </row>
    <row r="8939" spans="2:2" x14ac:dyDescent="0.35">
      <c r="B8939" s="54"/>
    </row>
    <row r="8940" spans="2:2" x14ac:dyDescent="0.35">
      <c r="B8940" s="54"/>
    </row>
    <row r="8941" spans="2:2" x14ac:dyDescent="0.35">
      <c r="B8941" s="54"/>
    </row>
    <row r="8942" spans="2:2" x14ac:dyDescent="0.35">
      <c r="B8942" s="54"/>
    </row>
    <row r="8943" spans="2:2" x14ac:dyDescent="0.35">
      <c r="B8943" s="54"/>
    </row>
    <row r="8944" spans="2:2" x14ac:dyDescent="0.35">
      <c r="B8944" s="54"/>
    </row>
    <row r="8945" spans="2:2" x14ac:dyDescent="0.35">
      <c r="B8945" s="54"/>
    </row>
    <row r="8946" spans="2:2" x14ac:dyDescent="0.35">
      <c r="B8946" s="54"/>
    </row>
    <row r="8947" spans="2:2" x14ac:dyDescent="0.35">
      <c r="B8947" s="54"/>
    </row>
    <row r="8948" spans="2:2" x14ac:dyDescent="0.35">
      <c r="B8948" s="54"/>
    </row>
    <row r="8949" spans="2:2" x14ac:dyDescent="0.35">
      <c r="B8949" s="54"/>
    </row>
    <row r="8950" spans="2:2" x14ac:dyDescent="0.35">
      <c r="B8950" s="54"/>
    </row>
    <row r="8951" spans="2:2" x14ac:dyDescent="0.35">
      <c r="B8951" s="54"/>
    </row>
    <row r="8952" spans="2:2" x14ac:dyDescent="0.35">
      <c r="B8952" s="54"/>
    </row>
    <row r="8953" spans="2:2" x14ac:dyDescent="0.35">
      <c r="B8953" s="54"/>
    </row>
    <row r="8954" spans="2:2" x14ac:dyDescent="0.35">
      <c r="B8954" s="54"/>
    </row>
    <row r="8955" spans="2:2" x14ac:dyDescent="0.35">
      <c r="B8955" s="54"/>
    </row>
    <row r="8956" spans="2:2" x14ac:dyDescent="0.35">
      <c r="B8956" s="54"/>
    </row>
    <row r="8957" spans="2:2" x14ac:dyDescent="0.35">
      <c r="B8957" s="54"/>
    </row>
    <row r="8958" spans="2:2" x14ac:dyDescent="0.35">
      <c r="B8958" s="54"/>
    </row>
    <row r="8959" spans="2:2" x14ac:dyDescent="0.35">
      <c r="B8959" s="54"/>
    </row>
    <row r="8960" spans="2:2" x14ac:dyDescent="0.35">
      <c r="B8960" s="54"/>
    </row>
    <row r="8961" spans="2:2" x14ac:dyDescent="0.35">
      <c r="B8961" s="54"/>
    </row>
    <row r="8962" spans="2:2" x14ac:dyDescent="0.35">
      <c r="B8962" s="54"/>
    </row>
    <row r="8963" spans="2:2" x14ac:dyDescent="0.35">
      <c r="B8963" s="54"/>
    </row>
    <row r="8964" spans="2:2" x14ac:dyDescent="0.35">
      <c r="B8964" s="54"/>
    </row>
    <row r="8965" spans="2:2" x14ac:dyDescent="0.35">
      <c r="B8965" s="54"/>
    </row>
    <row r="8966" spans="2:2" x14ac:dyDescent="0.35">
      <c r="B8966" s="54"/>
    </row>
    <row r="8967" spans="2:2" x14ac:dyDescent="0.35">
      <c r="B8967" s="54"/>
    </row>
    <row r="8968" spans="2:2" x14ac:dyDescent="0.35">
      <c r="B8968" s="54"/>
    </row>
    <row r="8969" spans="2:2" x14ac:dyDescent="0.35">
      <c r="B8969" s="54"/>
    </row>
    <row r="8970" spans="2:2" x14ac:dyDescent="0.35">
      <c r="B8970" s="54"/>
    </row>
    <row r="8971" spans="2:2" x14ac:dyDescent="0.35">
      <c r="B8971" s="54"/>
    </row>
    <row r="8972" spans="2:2" x14ac:dyDescent="0.35">
      <c r="B8972" s="54"/>
    </row>
    <row r="8973" spans="2:2" x14ac:dyDescent="0.35">
      <c r="B8973" s="54"/>
    </row>
    <row r="8974" spans="2:2" x14ac:dyDescent="0.35">
      <c r="B8974" s="54"/>
    </row>
    <row r="8975" spans="2:2" x14ac:dyDescent="0.35">
      <c r="B8975" s="54"/>
    </row>
    <row r="8976" spans="2:2" x14ac:dyDescent="0.35">
      <c r="B8976" s="54"/>
    </row>
    <row r="8977" spans="2:2" x14ac:dyDescent="0.35">
      <c r="B8977" s="54"/>
    </row>
    <row r="8978" spans="2:2" x14ac:dyDescent="0.35">
      <c r="B8978" s="54"/>
    </row>
    <row r="8979" spans="2:2" x14ac:dyDescent="0.35">
      <c r="B8979" s="54"/>
    </row>
    <row r="8980" spans="2:2" x14ac:dyDescent="0.35">
      <c r="B8980" s="54"/>
    </row>
    <row r="8981" spans="2:2" x14ac:dyDescent="0.35">
      <c r="B8981" s="54"/>
    </row>
    <row r="8982" spans="2:2" x14ac:dyDescent="0.35">
      <c r="B8982" s="54"/>
    </row>
    <row r="8983" spans="2:2" x14ac:dyDescent="0.35">
      <c r="B8983" s="54"/>
    </row>
    <row r="8984" spans="2:2" x14ac:dyDescent="0.35">
      <c r="B8984" s="54"/>
    </row>
    <row r="8985" spans="2:2" x14ac:dyDescent="0.35">
      <c r="B8985" s="54"/>
    </row>
    <row r="8986" spans="2:2" x14ac:dyDescent="0.35">
      <c r="B8986" s="54"/>
    </row>
    <row r="8987" spans="2:2" x14ac:dyDescent="0.35">
      <c r="B8987" s="54"/>
    </row>
    <row r="8988" spans="2:2" x14ac:dyDescent="0.35">
      <c r="B8988" s="54"/>
    </row>
    <row r="8989" spans="2:2" x14ac:dyDescent="0.35">
      <c r="B8989" s="54"/>
    </row>
    <row r="8990" spans="2:2" x14ac:dyDescent="0.35">
      <c r="B8990" s="54"/>
    </row>
    <row r="8991" spans="2:2" x14ac:dyDescent="0.35">
      <c r="B8991" s="54"/>
    </row>
    <row r="8992" spans="2:2" x14ac:dyDescent="0.35">
      <c r="B8992" s="54"/>
    </row>
    <row r="8993" spans="2:2" x14ac:dyDescent="0.35">
      <c r="B8993" s="54"/>
    </row>
    <row r="8994" spans="2:2" x14ac:dyDescent="0.35">
      <c r="B8994" s="54"/>
    </row>
    <row r="8995" spans="2:2" x14ac:dyDescent="0.35">
      <c r="B8995" s="54"/>
    </row>
    <row r="8996" spans="2:2" x14ac:dyDescent="0.35">
      <c r="B8996" s="54"/>
    </row>
    <row r="8997" spans="2:2" x14ac:dyDescent="0.35">
      <c r="B8997" s="54"/>
    </row>
    <row r="8998" spans="2:2" x14ac:dyDescent="0.35">
      <c r="B8998" s="54"/>
    </row>
    <row r="8999" spans="2:2" x14ac:dyDescent="0.35">
      <c r="B8999" s="54"/>
    </row>
    <row r="9000" spans="2:2" x14ac:dyDescent="0.35">
      <c r="B9000" s="54"/>
    </row>
    <row r="9001" spans="2:2" x14ac:dyDescent="0.35">
      <c r="B9001" s="54"/>
    </row>
    <row r="9002" spans="2:2" x14ac:dyDescent="0.35">
      <c r="B9002" s="54"/>
    </row>
    <row r="9003" spans="2:2" x14ac:dyDescent="0.35">
      <c r="B9003" s="54"/>
    </row>
    <row r="9004" spans="2:2" x14ac:dyDescent="0.35">
      <c r="B9004" s="54"/>
    </row>
    <row r="9005" spans="2:2" x14ac:dyDescent="0.35">
      <c r="B9005" s="54"/>
    </row>
    <row r="9006" spans="2:2" x14ac:dyDescent="0.35">
      <c r="B9006" s="54"/>
    </row>
    <row r="9007" spans="2:2" x14ac:dyDescent="0.35">
      <c r="B9007" s="54"/>
    </row>
    <row r="9008" spans="2:2" x14ac:dyDescent="0.35">
      <c r="B9008" s="54"/>
    </row>
    <row r="9009" spans="2:2" x14ac:dyDescent="0.35">
      <c r="B9009" s="54"/>
    </row>
    <row r="9010" spans="2:2" x14ac:dyDescent="0.35">
      <c r="B9010" s="54"/>
    </row>
    <row r="9011" spans="2:2" x14ac:dyDescent="0.35">
      <c r="B9011" s="54"/>
    </row>
    <row r="9012" spans="2:2" x14ac:dyDescent="0.35">
      <c r="B9012" s="54"/>
    </row>
    <row r="9013" spans="2:2" x14ac:dyDescent="0.35">
      <c r="B9013" s="54"/>
    </row>
    <row r="9014" spans="2:2" x14ac:dyDescent="0.35">
      <c r="B9014" s="54"/>
    </row>
    <row r="9015" spans="2:2" x14ac:dyDescent="0.35">
      <c r="B9015" s="54"/>
    </row>
    <row r="9016" spans="2:2" x14ac:dyDescent="0.35">
      <c r="B9016" s="54"/>
    </row>
    <row r="9017" spans="2:2" x14ac:dyDescent="0.35">
      <c r="B9017" s="54"/>
    </row>
    <row r="9018" spans="2:2" x14ac:dyDescent="0.35">
      <c r="B9018" s="54"/>
    </row>
    <row r="9019" spans="2:2" x14ac:dyDescent="0.35">
      <c r="B9019" s="54"/>
    </row>
    <row r="9020" spans="2:2" x14ac:dyDescent="0.35">
      <c r="B9020" s="54"/>
    </row>
    <row r="9021" spans="2:2" x14ac:dyDescent="0.35">
      <c r="B9021" s="54"/>
    </row>
    <row r="9022" spans="2:2" x14ac:dyDescent="0.35">
      <c r="B9022" s="54"/>
    </row>
    <row r="9023" spans="2:2" x14ac:dyDescent="0.35">
      <c r="B9023" s="54"/>
    </row>
    <row r="9024" spans="2:2" x14ac:dyDescent="0.35">
      <c r="B9024" s="54"/>
    </row>
    <row r="9025" spans="2:2" x14ac:dyDescent="0.35">
      <c r="B9025" s="54"/>
    </row>
    <row r="9026" spans="2:2" x14ac:dyDescent="0.35">
      <c r="B9026" s="54"/>
    </row>
    <row r="9027" spans="2:2" x14ac:dyDescent="0.35">
      <c r="B9027" s="54"/>
    </row>
    <row r="9028" spans="2:2" x14ac:dyDescent="0.35">
      <c r="B9028" s="54"/>
    </row>
    <row r="9029" spans="2:2" x14ac:dyDescent="0.35">
      <c r="B9029" s="54"/>
    </row>
    <row r="9030" spans="2:2" x14ac:dyDescent="0.35">
      <c r="B9030" s="54"/>
    </row>
    <row r="9031" spans="2:2" x14ac:dyDescent="0.35">
      <c r="B9031" s="54"/>
    </row>
    <row r="9032" spans="2:2" x14ac:dyDescent="0.35">
      <c r="B9032" s="54"/>
    </row>
    <row r="9033" spans="2:2" x14ac:dyDescent="0.35">
      <c r="B9033" s="54"/>
    </row>
    <row r="9034" spans="2:2" x14ac:dyDescent="0.35">
      <c r="B9034" s="54"/>
    </row>
    <row r="9035" spans="2:2" x14ac:dyDescent="0.35">
      <c r="B9035" s="54"/>
    </row>
    <row r="9036" spans="2:2" x14ac:dyDescent="0.35">
      <c r="B9036" s="54"/>
    </row>
    <row r="9037" spans="2:2" x14ac:dyDescent="0.35">
      <c r="B9037" s="54"/>
    </row>
    <row r="9038" spans="2:2" x14ac:dyDescent="0.35">
      <c r="B9038" s="54"/>
    </row>
    <row r="9039" spans="2:2" x14ac:dyDescent="0.35">
      <c r="B9039" s="54"/>
    </row>
    <row r="9040" spans="2:2" x14ac:dyDescent="0.35">
      <c r="B9040" s="54"/>
    </row>
    <row r="9041" spans="2:2" x14ac:dyDescent="0.35">
      <c r="B9041" s="54"/>
    </row>
    <row r="9042" spans="2:2" x14ac:dyDescent="0.35">
      <c r="B9042" s="54"/>
    </row>
    <row r="9043" spans="2:2" x14ac:dyDescent="0.35">
      <c r="B9043" s="54"/>
    </row>
    <row r="9044" spans="2:2" x14ac:dyDescent="0.35">
      <c r="B9044" s="54"/>
    </row>
    <row r="9045" spans="2:2" x14ac:dyDescent="0.35">
      <c r="B9045" s="54"/>
    </row>
    <row r="9046" spans="2:2" x14ac:dyDescent="0.35">
      <c r="B9046" s="54"/>
    </row>
    <row r="9047" spans="2:2" x14ac:dyDescent="0.35">
      <c r="B9047" s="54"/>
    </row>
    <row r="9048" spans="2:2" x14ac:dyDescent="0.35">
      <c r="B9048" s="54"/>
    </row>
    <row r="9049" spans="2:2" x14ac:dyDescent="0.35">
      <c r="B9049" s="54"/>
    </row>
    <row r="9050" spans="2:2" x14ac:dyDescent="0.35">
      <c r="B9050" s="54"/>
    </row>
    <row r="9051" spans="2:2" x14ac:dyDescent="0.35">
      <c r="B9051" s="54"/>
    </row>
    <row r="9052" spans="2:2" x14ac:dyDescent="0.35">
      <c r="B9052" s="54"/>
    </row>
    <row r="9053" spans="2:2" x14ac:dyDescent="0.35">
      <c r="B9053" s="54"/>
    </row>
    <row r="9054" spans="2:2" x14ac:dyDescent="0.35">
      <c r="B9054" s="54"/>
    </row>
    <row r="9055" spans="2:2" x14ac:dyDescent="0.35">
      <c r="B9055" s="54"/>
    </row>
    <row r="9056" spans="2:2" x14ac:dyDescent="0.35">
      <c r="B9056" s="54"/>
    </row>
    <row r="9057" spans="2:2" x14ac:dyDescent="0.35">
      <c r="B9057" s="54"/>
    </row>
    <row r="9058" spans="2:2" x14ac:dyDescent="0.35">
      <c r="B9058" s="54"/>
    </row>
    <row r="9059" spans="2:2" x14ac:dyDescent="0.35">
      <c r="B9059" s="54"/>
    </row>
    <row r="9060" spans="2:2" x14ac:dyDescent="0.35">
      <c r="B9060" s="54"/>
    </row>
    <row r="9061" spans="2:2" x14ac:dyDescent="0.35">
      <c r="B9061" s="54"/>
    </row>
    <row r="9062" spans="2:2" x14ac:dyDescent="0.35">
      <c r="B9062" s="54"/>
    </row>
    <row r="9063" spans="2:2" x14ac:dyDescent="0.35">
      <c r="B9063" s="54"/>
    </row>
    <row r="9064" spans="2:2" x14ac:dyDescent="0.35">
      <c r="B9064" s="54"/>
    </row>
    <row r="9065" spans="2:2" x14ac:dyDescent="0.35">
      <c r="B9065" s="54"/>
    </row>
    <row r="9066" spans="2:2" x14ac:dyDescent="0.35">
      <c r="B9066" s="54"/>
    </row>
    <row r="9067" spans="2:2" x14ac:dyDescent="0.35">
      <c r="B9067" s="54"/>
    </row>
    <row r="9068" spans="2:2" x14ac:dyDescent="0.35">
      <c r="B9068" s="54"/>
    </row>
    <row r="9069" spans="2:2" x14ac:dyDescent="0.35">
      <c r="B9069" s="54"/>
    </row>
    <row r="9070" spans="2:2" x14ac:dyDescent="0.35">
      <c r="B9070" s="54"/>
    </row>
    <row r="9071" spans="2:2" x14ac:dyDescent="0.35">
      <c r="B9071" s="54"/>
    </row>
    <row r="9072" spans="2:2" x14ac:dyDescent="0.35">
      <c r="B9072" s="54"/>
    </row>
    <row r="9073" spans="2:2" x14ac:dyDescent="0.35">
      <c r="B9073" s="54"/>
    </row>
    <row r="9074" spans="2:2" x14ac:dyDescent="0.35">
      <c r="B9074" s="54"/>
    </row>
    <row r="9075" spans="2:2" x14ac:dyDescent="0.35">
      <c r="B9075" s="54"/>
    </row>
    <row r="9076" spans="2:2" x14ac:dyDescent="0.35">
      <c r="B9076" s="54"/>
    </row>
    <row r="9077" spans="2:2" x14ac:dyDescent="0.35">
      <c r="B9077" s="54"/>
    </row>
    <row r="9078" spans="2:2" x14ac:dyDescent="0.35">
      <c r="B9078" s="54"/>
    </row>
    <row r="9079" spans="2:2" x14ac:dyDescent="0.35">
      <c r="B9079" s="54"/>
    </row>
    <row r="9080" spans="2:2" x14ac:dyDescent="0.35">
      <c r="B9080" s="54"/>
    </row>
    <row r="9081" spans="2:2" x14ac:dyDescent="0.35">
      <c r="B9081" s="54"/>
    </row>
    <row r="9082" spans="2:2" x14ac:dyDescent="0.35">
      <c r="B9082" s="54"/>
    </row>
    <row r="9083" spans="2:2" x14ac:dyDescent="0.35">
      <c r="B9083" s="54"/>
    </row>
    <row r="9084" spans="2:2" x14ac:dyDescent="0.35">
      <c r="B9084" s="54"/>
    </row>
    <row r="9085" spans="2:2" x14ac:dyDescent="0.35">
      <c r="B9085" s="54"/>
    </row>
    <row r="9086" spans="2:2" x14ac:dyDescent="0.35">
      <c r="B9086" s="54"/>
    </row>
    <row r="9087" spans="2:2" x14ac:dyDescent="0.35">
      <c r="B9087" s="54"/>
    </row>
    <row r="9088" spans="2:2" x14ac:dyDescent="0.35">
      <c r="B9088" s="54"/>
    </row>
    <row r="9089" spans="2:2" x14ac:dyDescent="0.35">
      <c r="B9089" s="54"/>
    </row>
    <row r="9090" spans="2:2" x14ac:dyDescent="0.35">
      <c r="B9090" s="54"/>
    </row>
    <row r="9091" spans="2:2" x14ac:dyDescent="0.35">
      <c r="B9091" s="54"/>
    </row>
    <row r="9092" spans="2:2" x14ac:dyDescent="0.35">
      <c r="B9092" s="54"/>
    </row>
    <row r="9093" spans="2:2" x14ac:dyDescent="0.35">
      <c r="B9093" s="54"/>
    </row>
    <row r="9094" spans="2:2" x14ac:dyDescent="0.35">
      <c r="B9094" s="54"/>
    </row>
    <row r="9095" spans="2:2" x14ac:dyDescent="0.35">
      <c r="B9095" s="54"/>
    </row>
    <row r="9096" spans="2:2" x14ac:dyDescent="0.35">
      <c r="B9096" s="54"/>
    </row>
    <row r="9097" spans="2:2" x14ac:dyDescent="0.35">
      <c r="B9097" s="54"/>
    </row>
    <row r="9098" spans="2:2" x14ac:dyDescent="0.35">
      <c r="B9098" s="54"/>
    </row>
    <row r="9099" spans="2:2" x14ac:dyDescent="0.35">
      <c r="B9099" s="54"/>
    </row>
    <row r="9100" spans="2:2" x14ac:dyDescent="0.35">
      <c r="B9100" s="54"/>
    </row>
    <row r="9101" spans="2:2" x14ac:dyDescent="0.35">
      <c r="B9101" s="54"/>
    </row>
    <row r="9102" spans="2:2" x14ac:dyDescent="0.35">
      <c r="B9102" s="54"/>
    </row>
    <row r="9103" spans="2:2" x14ac:dyDescent="0.35">
      <c r="B9103" s="54"/>
    </row>
    <row r="9104" spans="2:2" x14ac:dyDescent="0.35">
      <c r="B9104" s="54"/>
    </row>
    <row r="9105" spans="2:2" x14ac:dyDescent="0.35">
      <c r="B9105" s="54"/>
    </row>
    <row r="9106" spans="2:2" x14ac:dyDescent="0.35">
      <c r="B9106" s="54"/>
    </row>
    <row r="9107" spans="2:2" x14ac:dyDescent="0.35">
      <c r="B9107" s="54"/>
    </row>
    <row r="9108" spans="2:2" x14ac:dyDescent="0.35">
      <c r="B9108" s="54"/>
    </row>
    <row r="9109" spans="2:2" x14ac:dyDescent="0.35">
      <c r="B9109" s="54"/>
    </row>
    <row r="9110" spans="2:2" x14ac:dyDescent="0.35">
      <c r="B9110" s="54"/>
    </row>
    <row r="9111" spans="2:2" x14ac:dyDescent="0.35">
      <c r="B9111" s="54"/>
    </row>
    <row r="9112" spans="2:2" x14ac:dyDescent="0.35">
      <c r="B9112" s="54"/>
    </row>
    <row r="9113" spans="2:2" x14ac:dyDescent="0.35">
      <c r="B9113" s="54"/>
    </row>
    <row r="9114" spans="2:2" x14ac:dyDescent="0.35">
      <c r="B9114" s="54"/>
    </row>
    <row r="9115" spans="2:2" x14ac:dyDescent="0.35">
      <c r="B9115" s="54"/>
    </row>
    <row r="9116" spans="2:2" x14ac:dyDescent="0.35">
      <c r="B9116" s="54"/>
    </row>
    <row r="9117" spans="2:2" x14ac:dyDescent="0.35">
      <c r="B9117" s="54"/>
    </row>
    <row r="9118" spans="2:2" x14ac:dyDescent="0.35">
      <c r="B9118" s="54"/>
    </row>
    <row r="9119" spans="2:2" x14ac:dyDescent="0.35">
      <c r="B9119" s="54"/>
    </row>
    <row r="9120" spans="2:2" x14ac:dyDescent="0.35">
      <c r="B9120" s="54"/>
    </row>
    <row r="9121" spans="2:2" x14ac:dyDescent="0.35">
      <c r="B9121" s="54"/>
    </row>
    <row r="9122" spans="2:2" x14ac:dyDescent="0.35">
      <c r="B9122" s="54"/>
    </row>
    <row r="9123" spans="2:2" x14ac:dyDescent="0.35">
      <c r="B9123" s="54"/>
    </row>
    <row r="9124" spans="2:2" x14ac:dyDescent="0.35">
      <c r="B9124" s="54"/>
    </row>
    <row r="9125" spans="2:2" x14ac:dyDescent="0.35">
      <c r="B9125" s="54"/>
    </row>
    <row r="9126" spans="2:2" x14ac:dyDescent="0.35">
      <c r="B9126" s="54"/>
    </row>
    <row r="9127" spans="2:2" x14ac:dyDescent="0.35">
      <c r="B9127" s="54"/>
    </row>
    <row r="9128" spans="2:2" x14ac:dyDescent="0.35">
      <c r="B9128" s="54"/>
    </row>
    <row r="9129" spans="2:2" x14ac:dyDescent="0.35">
      <c r="B9129" s="54"/>
    </row>
    <row r="9130" spans="2:2" x14ac:dyDescent="0.35">
      <c r="B9130" s="54"/>
    </row>
    <row r="9131" spans="2:2" x14ac:dyDescent="0.35">
      <c r="B9131" s="54"/>
    </row>
    <row r="9132" spans="2:2" x14ac:dyDescent="0.35">
      <c r="B9132" s="54"/>
    </row>
    <row r="9133" spans="2:2" x14ac:dyDescent="0.35">
      <c r="B9133" s="54"/>
    </row>
    <row r="9134" spans="2:2" x14ac:dyDescent="0.35">
      <c r="B9134" s="54"/>
    </row>
    <row r="9135" spans="2:2" x14ac:dyDescent="0.35">
      <c r="B9135" s="54"/>
    </row>
    <row r="9136" spans="2:2" x14ac:dyDescent="0.35">
      <c r="B9136" s="54"/>
    </row>
    <row r="9137" spans="2:2" x14ac:dyDescent="0.35">
      <c r="B9137" s="54"/>
    </row>
    <row r="9138" spans="2:2" x14ac:dyDescent="0.35">
      <c r="B9138" s="54"/>
    </row>
    <row r="9139" spans="2:2" x14ac:dyDescent="0.35">
      <c r="B9139" s="54"/>
    </row>
    <row r="9140" spans="2:2" x14ac:dyDescent="0.35">
      <c r="B9140" s="54"/>
    </row>
    <row r="9141" spans="2:2" x14ac:dyDescent="0.35">
      <c r="B9141" s="54"/>
    </row>
    <row r="9142" spans="2:2" x14ac:dyDescent="0.35">
      <c r="B9142" s="54"/>
    </row>
    <row r="9143" spans="2:2" x14ac:dyDescent="0.35">
      <c r="B9143" s="54"/>
    </row>
    <row r="9144" spans="2:2" x14ac:dyDescent="0.35">
      <c r="B9144" s="54"/>
    </row>
    <row r="9145" spans="2:2" x14ac:dyDescent="0.35">
      <c r="B9145" s="54"/>
    </row>
    <row r="9146" spans="2:2" x14ac:dyDescent="0.35">
      <c r="B9146" s="54"/>
    </row>
    <row r="9147" spans="2:2" x14ac:dyDescent="0.35">
      <c r="B9147" s="54"/>
    </row>
    <row r="9148" spans="2:2" x14ac:dyDescent="0.35">
      <c r="B9148" s="54"/>
    </row>
    <row r="9149" spans="2:2" x14ac:dyDescent="0.35">
      <c r="B9149" s="54"/>
    </row>
    <row r="9150" spans="2:2" x14ac:dyDescent="0.35">
      <c r="B9150" s="54"/>
    </row>
    <row r="9151" spans="2:2" x14ac:dyDescent="0.35">
      <c r="B9151" s="54"/>
    </row>
    <row r="9152" spans="2:2" x14ac:dyDescent="0.35">
      <c r="B9152" s="54"/>
    </row>
    <row r="9153" spans="2:2" x14ac:dyDescent="0.35">
      <c r="B9153" s="54"/>
    </row>
    <row r="9154" spans="2:2" x14ac:dyDescent="0.35">
      <c r="B9154" s="54"/>
    </row>
    <row r="9155" spans="2:2" x14ac:dyDescent="0.35">
      <c r="B9155" s="54"/>
    </row>
    <row r="9156" spans="2:2" x14ac:dyDescent="0.35">
      <c r="B9156" s="54"/>
    </row>
    <row r="9157" spans="2:2" x14ac:dyDescent="0.35">
      <c r="B9157" s="54"/>
    </row>
    <row r="9158" spans="2:2" x14ac:dyDescent="0.35">
      <c r="B9158" s="54"/>
    </row>
    <row r="9159" spans="2:2" x14ac:dyDescent="0.35">
      <c r="B9159" s="54"/>
    </row>
    <row r="9160" spans="2:2" x14ac:dyDescent="0.35">
      <c r="B9160" s="54"/>
    </row>
    <row r="9161" spans="2:2" x14ac:dyDescent="0.35">
      <c r="B9161" s="54"/>
    </row>
    <row r="9162" spans="2:2" x14ac:dyDescent="0.35">
      <c r="B9162" s="54"/>
    </row>
    <row r="9163" spans="2:2" x14ac:dyDescent="0.35">
      <c r="B9163" s="54"/>
    </row>
    <row r="9164" spans="2:2" x14ac:dyDescent="0.35">
      <c r="B9164" s="54"/>
    </row>
    <row r="9165" spans="2:2" x14ac:dyDescent="0.35">
      <c r="B9165" s="54"/>
    </row>
    <row r="9166" spans="2:2" x14ac:dyDescent="0.35">
      <c r="B9166" s="54"/>
    </row>
    <row r="9167" spans="2:2" x14ac:dyDescent="0.35">
      <c r="B9167" s="54"/>
    </row>
    <row r="9168" spans="2:2" x14ac:dyDescent="0.35">
      <c r="B9168" s="54"/>
    </row>
    <row r="9169" spans="2:2" x14ac:dyDescent="0.35">
      <c r="B9169" s="54"/>
    </row>
    <row r="9170" spans="2:2" x14ac:dyDescent="0.35">
      <c r="B9170" s="54"/>
    </row>
    <row r="9171" spans="2:2" x14ac:dyDescent="0.35">
      <c r="B9171" s="54"/>
    </row>
    <row r="9172" spans="2:2" x14ac:dyDescent="0.35">
      <c r="B9172" s="54"/>
    </row>
    <row r="9173" spans="2:2" x14ac:dyDescent="0.35">
      <c r="B9173" s="54"/>
    </row>
    <row r="9174" spans="2:2" x14ac:dyDescent="0.35">
      <c r="B9174" s="54"/>
    </row>
    <row r="9175" spans="2:2" x14ac:dyDescent="0.35">
      <c r="B9175" s="54"/>
    </row>
    <row r="9176" spans="2:2" x14ac:dyDescent="0.35">
      <c r="B9176" s="54"/>
    </row>
    <row r="9177" spans="2:2" x14ac:dyDescent="0.35">
      <c r="B9177" s="54"/>
    </row>
    <row r="9178" spans="2:2" x14ac:dyDescent="0.35">
      <c r="B9178" s="54"/>
    </row>
    <row r="9179" spans="2:2" x14ac:dyDescent="0.35">
      <c r="B9179" s="54"/>
    </row>
    <row r="9180" spans="2:2" x14ac:dyDescent="0.35">
      <c r="B9180" s="54"/>
    </row>
    <row r="9181" spans="2:2" x14ac:dyDescent="0.35">
      <c r="B9181" s="54"/>
    </row>
    <row r="9182" spans="2:2" x14ac:dyDescent="0.35">
      <c r="B9182" s="54"/>
    </row>
    <row r="9183" spans="2:2" x14ac:dyDescent="0.35">
      <c r="B9183" s="54"/>
    </row>
    <row r="9184" spans="2:2" x14ac:dyDescent="0.35">
      <c r="B9184" s="54"/>
    </row>
    <row r="9185" spans="2:2" x14ac:dyDescent="0.35">
      <c r="B9185" s="54"/>
    </row>
    <row r="9186" spans="2:2" x14ac:dyDescent="0.35">
      <c r="B9186" s="54"/>
    </row>
    <row r="9187" spans="2:2" x14ac:dyDescent="0.35">
      <c r="B9187" s="54"/>
    </row>
    <row r="9188" spans="2:2" x14ac:dyDescent="0.35">
      <c r="B9188" s="54"/>
    </row>
    <row r="9189" spans="2:2" x14ac:dyDescent="0.35">
      <c r="B9189" s="54"/>
    </row>
    <row r="9190" spans="2:2" x14ac:dyDescent="0.35">
      <c r="B9190" s="54"/>
    </row>
    <row r="9191" spans="2:2" x14ac:dyDescent="0.35">
      <c r="B9191" s="54"/>
    </row>
    <row r="9192" spans="2:2" x14ac:dyDescent="0.35">
      <c r="B9192" s="54"/>
    </row>
    <row r="9193" spans="2:2" x14ac:dyDescent="0.35">
      <c r="B9193" s="54"/>
    </row>
    <row r="9194" spans="2:2" x14ac:dyDescent="0.35">
      <c r="B9194" s="54"/>
    </row>
    <row r="9195" spans="2:2" x14ac:dyDescent="0.35">
      <c r="B9195" s="54"/>
    </row>
    <row r="9196" spans="2:2" x14ac:dyDescent="0.35">
      <c r="B9196" s="54"/>
    </row>
    <row r="9197" spans="2:2" x14ac:dyDescent="0.35">
      <c r="B9197" s="54"/>
    </row>
    <row r="9198" spans="2:2" x14ac:dyDescent="0.35">
      <c r="B9198" s="54"/>
    </row>
    <row r="9199" spans="2:2" x14ac:dyDescent="0.35">
      <c r="B9199" s="54"/>
    </row>
    <row r="9200" spans="2:2" x14ac:dyDescent="0.35">
      <c r="B9200" s="54"/>
    </row>
    <row r="9201" spans="2:2" x14ac:dyDescent="0.35">
      <c r="B9201" s="54"/>
    </row>
    <row r="9202" spans="2:2" x14ac:dyDescent="0.35">
      <c r="B9202" s="54"/>
    </row>
    <row r="9203" spans="2:2" x14ac:dyDescent="0.35">
      <c r="B9203" s="54"/>
    </row>
    <row r="9204" spans="2:2" x14ac:dyDescent="0.35">
      <c r="B9204" s="54"/>
    </row>
    <row r="9205" spans="2:2" x14ac:dyDescent="0.35">
      <c r="B9205" s="54"/>
    </row>
    <row r="9206" spans="2:2" x14ac:dyDescent="0.35">
      <c r="B9206" s="54"/>
    </row>
    <row r="9207" spans="2:2" x14ac:dyDescent="0.35">
      <c r="B9207" s="54"/>
    </row>
    <row r="9208" spans="2:2" x14ac:dyDescent="0.35">
      <c r="B9208" s="54"/>
    </row>
    <row r="9209" spans="2:2" x14ac:dyDescent="0.35">
      <c r="B9209" s="54"/>
    </row>
    <row r="9210" spans="2:2" x14ac:dyDescent="0.35">
      <c r="B9210" s="54"/>
    </row>
    <row r="9211" spans="2:2" x14ac:dyDescent="0.35">
      <c r="B9211" s="54"/>
    </row>
    <row r="9212" spans="2:2" x14ac:dyDescent="0.35">
      <c r="B9212" s="54"/>
    </row>
    <row r="9213" spans="2:2" x14ac:dyDescent="0.35">
      <c r="B9213" s="54"/>
    </row>
    <row r="9214" spans="2:2" x14ac:dyDescent="0.35">
      <c r="B9214" s="54"/>
    </row>
    <row r="9215" spans="2:2" x14ac:dyDescent="0.35">
      <c r="B9215" s="54"/>
    </row>
    <row r="9216" spans="2:2" x14ac:dyDescent="0.35">
      <c r="B9216" s="54"/>
    </row>
    <row r="9217" spans="2:2" x14ac:dyDescent="0.35">
      <c r="B9217" s="54"/>
    </row>
    <row r="9218" spans="2:2" x14ac:dyDescent="0.35">
      <c r="B9218" s="54"/>
    </row>
    <row r="9219" spans="2:2" x14ac:dyDescent="0.35">
      <c r="B9219" s="54"/>
    </row>
    <row r="9220" spans="2:2" x14ac:dyDescent="0.35">
      <c r="B9220" s="54"/>
    </row>
    <row r="9221" spans="2:2" x14ac:dyDescent="0.35">
      <c r="B9221" s="54"/>
    </row>
    <row r="9222" spans="2:2" x14ac:dyDescent="0.35">
      <c r="B9222" s="54"/>
    </row>
    <row r="9223" spans="2:2" x14ac:dyDescent="0.35">
      <c r="B9223" s="54"/>
    </row>
    <row r="9224" spans="2:2" x14ac:dyDescent="0.35">
      <c r="B9224" s="54"/>
    </row>
    <row r="9225" spans="2:2" x14ac:dyDescent="0.35">
      <c r="B9225" s="54"/>
    </row>
    <row r="9226" spans="2:2" x14ac:dyDescent="0.35">
      <c r="B9226" s="54"/>
    </row>
    <row r="9227" spans="2:2" x14ac:dyDescent="0.35">
      <c r="B9227" s="54"/>
    </row>
    <row r="9228" spans="2:2" x14ac:dyDescent="0.35">
      <c r="B9228" s="54"/>
    </row>
    <row r="9229" spans="2:2" x14ac:dyDescent="0.35">
      <c r="B9229" s="54"/>
    </row>
    <row r="9230" spans="2:2" x14ac:dyDescent="0.35">
      <c r="B9230" s="54"/>
    </row>
    <row r="9231" spans="2:2" x14ac:dyDescent="0.35">
      <c r="B9231" s="54"/>
    </row>
    <row r="9232" spans="2:2" x14ac:dyDescent="0.35">
      <c r="B9232" s="54"/>
    </row>
    <row r="9233" spans="2:2" x14ac:dyDescent="0.35">
      <c r="B9233" s="54"/>
    </row>
    <row r="9234" spans="2:2" x14ac:dyDescent="0.35">
      <c r="B9234" s="54"/>
    </row>
    <row r="9235" spans="2:2" x14ac:dyDescent="0.35">
      <c r="B9235" s="54"/>
    </row>
    <row r="9236" spans="2:2" x14ac:dyDescent="0.35">
      <c r="B9236" s="54"/>
    </row>
    <row r="9237" spans="2:2" x14ac:dyDescent="0.35">
      <c r="B9237" s="54"/>
    </row>
    <row r="9238" spans="2:2" x14ac:dyDescent="0.35">
      <c r="B9238" s="54"/>
    </row>
    <row r="9239" spans="2:2" x14ac:dyDescent="0.35">
      <c r="B9239" s="54"/>
    </row>
    <row r="9240" spans="2:2" x14ac:dyDescent="0.35">
      <c r="B9240" s="54"/>
    </row>
    <row r="9241" spans="2:2" x14ac:dyDescent="0.35">
      <c r="B9241" s="54"/>
    </row>
    <row r="9242" spans="2:2" x14ac:dyDescent="0.35">
      <c r="B9242" s="54"/>
    </row>
    <row r="9243" spans="2:2" x14ac:dyDescent="0.35">
      <c r="B9243" s="54"/>
    </row>
    <row r="9244" spans="2:2" x14ac:dyDescent="0.35">
      <c r="B9244" s="54"/>
    </row>
    <row r="9245" spans="2:2" x14ac:dyDescent="0.35">
      <c r="B9245" s="54"/>
    </row>
    <row r="9246" spans="2:2" x14ac:dyDescent="0.35">
      <c r="B9246" s="54"/>
    </row>
    <row r="9247" spans="2:2" x14ac:dyDescent="0.35">
      <c r="B9247" s="54"/>
    </row>
    <row r="9248" spans="2:2" x14ac:dyDescent="0.35">
      <c r="B9248" s="54"/>
    </row>
    <row r="9249" spans="2:2" x14ac:dyDescent="0.35">
      <c r="B9249" s="54"/>
    </row>
    <row r="9250" spans="2:2" x14ac:dyDescent="0.35">
      <c r="B9250" s="54"/>
    </row>
    <row r="9251" spans="2:2" x14ac:dyDescent="0.35">
      <c r="B9251" s="54"/>
    </row>
    <row r="9252" spans="2:2" x14ac:dyDescent="0.35">
      <c r="B9252" s="54"/>
    </row>
    <row r="9253" spans="2:2" x14ac:dyDescent="0.35">
      <c r="B9253" s="54"/>
    </row>
    <row r="9254" spans="2:2" x14ac:dyDescent="0.35">
      <c r="B9254" s="54"/>
    </row>
    <row r="9255" spans="2:2" x14ac:dyDescent="0.35">
      <c r="B9255" s="54"/>
    </row>
    <row r="9256" spans="2:2" x14ac:dyDescent="0.35">
      <c r="B9256" s="54"/>
    </row>
    <row r="9257" spans="2:2" x14ac:dyDescent="0.35">
      <c r="B9257" s="54"/>
    </row>
    <row r="9258" spans="2:2" x14ac:dyDescent="0.35">
      <c r="B9258" s="54"/>
    </row>
    <row r="9259" spans="2:2" x14ac:dyDescent="0.35">
      <c r="B9259" s="54"/>
    </row>
    <row r="9260" spans="2:2" x14ac:dyDescent="0.35">
      <c r="B9260" s="54"/>
    </row>
    <row r="9261" spans="2:2" x14ac:dyDescent="0.35">
      <c r="B9261" s="54"/>
    </row>
    <row r="9262" spans="2:2" x14ac:dyDescent="0.35">
      <c r="B9262" s="54"/>
    </row>
    <row r="9263" spans="2:2" x14ac:dyDescent="0.35">
      <c r="B9263" s="54"/>
    </row>
    <row r="9264" spans="2:2" x14ac:dyDescent="0.35">
      <c r="B9264" s="54"/>
    </row>
    <row r="9265" spans="2:2" x14ac:dyDescent="0.35">
      <c r="B9265" s="54"/>
    </row>
    <row r="9266" spans="2:2" x14ac:dyDescent="0.35">
      <c r="B9266" s="54"/>
    </row>
    <row r="9267" spans="2:2" x14ac:dyDescent="0.35">
      <c r="B9267" s="54"/>
    </row>
    <row r="9268" spans="2:2" x14ac:dyDescent="0.35">
      <c r="B9268" s="54"/>
    </row>
    <row r="9269" spans="2:2" x14ac:dyDescent="0.35">
      <c r="B9269" s="54"/>
    </row>
    <row r="9270" spans="2:2" x14ac:dyDescent="0.35">
      <c r="B9270" s="54"/>
    </row>
    <row r="9271" spans="2:2" x14ac:dyDescent="0.35">
      <c r="B9271" s="54"/>
    </row>
    <row r="9272" spans="2:2" x14ac:dyDescent="0.35">
      <c r="B9272" s="54"/>
    </row>
    <row r="9273" spans="2:2" x14ac:dyDescent="0.35">
      <c r="B9273" s="54"/>
    </row>
    <row r="9274" spans="2:2" x14ac:dyDescent="0.35">
      <c r="B9274" s="54"/>
    </row>
    <row r="9275" spans="2:2" x14ac:dyDescent="0.35">
      <c r="B9275" s="54"/>
    </row>
    <row r="9276" spans="2:2" x14ac:dyDescent="0.35">
      <c r="B9276" s="54"/>
    </row>
    <row r="9277" spans="2:2" x14ac:dyDescent="0.35">
      <c r="B9277" s="54"/>
    </row>
    <row r="9278" spans="2:2" x14ac:dyDescent="0.35">
      <c r="B9278" s="54"/>
    </row>
    <row r="9279" spans="2:2" x14ac:dyDescent="0.35">
      <c r="B9279" s="54"/>
    </row>
    <row r="9280" spans="2:2" x14ac:dyDescent="0.35">
      <c r="B9280" s="54"/>
    </row>
    <row r="9281" spans="2:2" x14ac:dyDescent="0.35">
      <c r="B9281" s="54"/>
    </row>
    <row r="9282" spans="2:2" x14ac:dyDescent="0.35">
      <c r="B9282" s="54"/>
    </row>
    <row r="9283" spans="2:2" x14ac:dyDescent="0.35">
      <c r="B9283" s="54"/>
    </row>
    <row r="9284" spans="2:2" x14ac:dyDescent="0.35">
      <c r="B9284" s="54"/>
    </row>
    <row r="9285" spans="2:2" x14ac:dyDescent="0.35">
      <c r="B9285" s="54"/>
    </row>
    <row r="9286" spans="2:2" x14ac:dyDescent="0.35">
      <c r="B9286" s="54"/>
    </row>
    <row r="9287" spans="2:2" x14ac:dyDescent="0.35">
      <c r="B9287" s="54"/>
    </row>
    <row r="9288" spans="2:2" x14ac:dyDescent="0.35">
      <c r="B9288" s="54"/>
    </row>
    <row r="9289" spans="2:2" x14ac:dyDescent="0.35">
      <c r="B9289" s="54"/>
    </row>
    <row r="9290" spans="2:2" x14ac:dyDescent="0.35">
      <c r="B9290" s="54"/>
    </row>
    <row r="9291" spans="2:2" x14ac:dyDescent="0.35">
      <c r="B9291" s="54"/>
    </row>
    <row r="9292" spans="2:2" x14ac:dyDescent="0.35">
      <c r="B9292" s="54"/>
    </row>
    <row r="9293" spans="2:2" x14ac:dyDescent="0.35">
      <c r="B9293" s="54"/>
    </row>
    <row r="9294" spans="2:2" x14ac:dyDescent="0.35">
      <c r="B9294" s="54"/>
    </row>
    <row r="9295" spans="2:2" x14ac:dyDescent="0.35">
      <c r="B9295" s="54"/>
    </row>
    <row r="9296" spans="2:2" x14ac:dyDescent="0.35">
      <c r="B9296" s="54"/>
    </row>
    <row r="9297" spans="2:2" x14ac:dyDescent="0.35">
      <c r="B9297" s="54"/>
    </row>
    <row r="9298" spans="2:2" x14ac:dyDescent="0.35">
      <c r="B9298" s="54"/>
    </row>
    <row r="9299" spans="2:2" x14ac:dyDescent="0.35">
      <c r="B9299" s="54"/>
    </row>
    <row r="9300" spans="2:2" x14ac:dyDescent="0.35">
      <c r="B9300" s="54"/>
    </row>
    <row r="9301" spans="2:2" x14ac:dyDescent="0.35">
      <c r="B9301" s="54"/>
    </row>
    <row r="9302" spans="2:2" x14ac:dyDescent="0.35">
      <c r="B9302" s="54"/>
    </row>
    <row r="9303" spans="2:2" x14ac:dyDescent="0.35">
      <c r="B9303" s="54"/>
    </row>
    <row r="9304" spans="2:2" x14ac:dyDescent="0.35">
      <c r="B9304" s="54"/>
    </row>
    <row r="9305" spans="2:2" x14ac:dyDescent="0.35">
      <c r="B9305" s="54"/>
    </row>
    <row r="9306" spans="2:2" x14ac:dyDescent="0.35">
      <c r="B9306" s="54"/>
    </row>
    <row r="9307" spans="2:2" x14ac:dyDescent="0.35">
      <c r="B9307" s="54"/>
    </row>
    <row r="9308" spans="2:2" x14ac:dyDescent="0.35">
      <c r="B9308" s="54"/>
    </row>
    <row r="9309" spans="2:2" x14ac:dyDescent="0.35">
      <c r="B9309" s="54"/>
    </row>
    <row r="9310" spans="2:2" x14ac:dyDescent="0.35">
      <c r="B9310" s="54"/>
    </row>
    <row r="9311" spans="2:2" x14ac:dyDescent="0.35">
      <c r="B9311" s="54"/>
    </row>
    <row r="9312" spans="2:2" x14ac:dyDescent="0.35">
      <c r="B9312" s="54"/>
    </row>
    <row r="9313" spans="2:2" x14ac:dyDescent="0.35">
      <c r="B9313" s="54"/>
    </row>
    <row r="9314" spans="2:2" x14ac:dyDescent="0.35">
      <c r="B9314" s="54"/>
    </row>
    <row r="9315" spans="2:2" x14ac:dyDescent="0.35">
      <c r="B9315" s="54"/>
    </row>
    <row r="9316" spans="2:2" x14ac:dyDescent="0.35">
      <c r="B9316" s="54"/>
    </row>
    <row r="9317" spans="2:2" x14ac:dyDescent="0.35">
      <c r="B9317" s="54"/>
    </row>
    <row r="9318" spans="2:2" x14ac:dyDescent="0.35">
      <c r="B9318" s="54"/>
    </row>
    <row r="9319" spans="2:2" x14ac:dyDescent="0.35">
      <c r="B9319" s="54"/>
    </row>
    <row r="9320" spans="2:2" x14ac:dyDescent="0.35">
      <c r="B9320" s="54"/>
    </row>
    <row r="9321" spans="2:2" x14ac:dyDescent="0.35">
      <c r="B9321" s="54"/>
    </row>
    <row r="9322" spans="2:2" x14ac:dyDescent="0.35">
      <c r="B9322" s="54"/>
    </row>
    <row r="9323" spans="2:2" x14ac:dyDescent="0.35">
      <c r="B9323" s="54"/>
    </row>
    <row r="9324" spans="2:2" x14ac:dyDescent="0.35">
      <c r="B9324" s="54"/>
    </row>
    <row r="9325" spans="2:2" x14ac:dyDescent="0.35">
      <c r="B9325" s="54"/>
    </row>
    <row r="9326" spans="2:2" x14ac:dyDescent="0.35">
      <c r="B9326" s="54"/>
    </row>
    <row r="9327" spans="2:2" x14ac:dyDescent="0.35">
      <c r="B9327" s="54"/>
    </row>
    <row r="9328" spans="2:2" x14ac:dyDescent="0.35">
      <c r="B9328" s="54"/>
    </row>
    <row r="9329" spans="2:2" x14ac:dyDescent="0.35">
      <c r="B9329" s="54"/>
    </row>
    <row r="9330" spans="2:2" x14ac:dyDescent="0.35">
      <c r="B9330" s="54"/>
    </row>
    <row r="9331" spans="2:2" x14ac:dyDescent="0.35">
      <c r="B9331" s="54"/>
    </row>
    <row r="9332" spans="2:2" x14ac:dyDescent="0.35">
      <c r="B9332" s="54"/>
    </row>
    <row r="9333" spans="2:2" x14ac:dyDescent="0.35">
      <c r="B9333" s="54"/>
    </row>
    <row r="9334" spans="2:2" x14ac:dyDescent="0.35">
      <c r="B9334" s="54"/>
    </row>
    <row r="9335" spans="2:2" x14ac:dyDescent="0.35">
      <c r="B9335" s="54"/>
    </row>
    <row r="9336" spans="2:2" x14ac:dyDescent="0.35">
      <c r="B9336" s="54"/>
    </row>
    <row r="9337" spans="2:2" x14ac:dyDescent="0.35">
      <c r="B9337" s="54"/>
    </row>
    <row r="9338" spans="2:2" x14ac:dyDescent="0.35">
      <c r="B9338" s="54"/>
    </row>
    <row r="9339" spans="2:2" x14ac:dyDescent="0.35">
      <c r="B9339" s="54"/>
    </row>
    <row r="9340" spans="2:2" x14ac:dyDescent="0.35">
      <c r="B9340" s="54"/>
    </row>
    <row r="9341" spans="2:2" x14ac:dyDescent="0.35">
      <c r="B9341" s="54"/>
    </row>
    <row r="9342" spans="2:2" x14ac:dyDescent="0.35">
      <c r="B9342" s="54"/>
    </row>
    <row r="9343" spans="2:2" x14ac:dyDescent="0.35">
      <c r="B9343" s="54"/>
    </row>
    <row r="9344" spans="2:2" x14ac:dyDescent="0.35">
      <c r="B9344" s="54"/>
    </row>
    <row r="9345" spans="2:2" x14ac:dyDescent="0.35">
      <c r="B9345" s="54"/>
    </row>
    <row r="9346" spans="2:2" x14ac:dyDescent="0.35">
      <c r="B9346" s="54"/>
    </row>
    <row r="9347" spans="2:2" x14ac:dyDescent="0.35">
      <c r="B9347" s="54"/>
    </row>
    <row r="9348" spans="2:2" x14ac:dyDescent="0.35">
      <c r="B9348" s="54"/>
    </row>
    <row r="9349" spans="2:2" x14ac:dyDescent="0.35">
      <c r="B9349" s="54"/>
    </row>
    <row r="9350" spans="2:2" x14ac:dyDescent="0.35">
      <c r="B9350" s="54"/>
    </row>
    <row r="9351" spans="2:2" x14ac:dyDescent="0.35">
      <c r="B9351" s="54"/>
    </row>
    <row r="9352" spans="2:2" x14ac:dyDescent="0.35">
      <c r="B9352" s="54"/>
    </row>
    <row r="9353" spans="2:2" x14ac:dyDescent="0.35">
      <c r="B9353" s="54"/>
    </row>
    <row r="9354" spans="2:2" x14ac:dyDescent="0.35">
      <c r="B9354" s="54"/>
    </row>
    <row r="9355" spans="2:2" x14ac:dyDescent="0.35">
      <c r="B9355" s="54"/>
    </row>
    <row r="9356" spans="2:2" x14ac:dyDescent="0.35">
      <c r="B9356" s="54"/>
    </row>
    <row r="9357" spans="2:2" x14ac:dyDescent="0.35">
      <c r="B9357" s="54"/>
    </row>
    <row r="9358" spans="2:2" x14ac:dyDescent="0.35">
      <c r="B9358" s="54"/>
    </row>
    <row r="9359" spans="2:2" x14ac:dyDescent="0.35">
      <c r="B9359" s="54"/>
    </row>
    <row r="9360" spans="2:2" x14ac:dyDescent="0.35">
      <c r="B9360" s="54"/>
    </row>
    <row r="9361" spans="2:2" x14ac:dyDescent="0.35">
      <c r="B9361" s="54"/>
    </row>
    <row r="9362" spans="2:2" x14ac:dyDescent="0.35">
      <c r="B9362" s="54"/>
    </row>
    <row r="9363" spans="2:2" x14ac:dyDescent="0.35">
      <c r="B9363" s="54"/>
    </row>
    <row r="9364" spans="2:2" x14ac:dyDescent="0.35">
      <c r="B9364" s="54"/>
    </row>
    <row r="9365" spans="2:2" x14ac:dyDescent="0.35">
      <c r="B9365" s="54"/>
    </row>
    <row r="9366" spans="2:2" x14ac:dyDescent="0.35">
      <c r="B9366" s="54"/>
    </row>
    <row r="9367" spans="2:2" x14ac:dyDescent="0.35">
      <c r="B9367" s="54"/>
    </row>
    <row r="9368" spans="2:2" x14ac:dyDescent="0.35">
      <c r="B9368" s="54"/>
    </row>
    <row r="9369" spans="2:2" x14ac:dyDescent="0.35">
      <c r="B9369" s="54"/>
    </row>
    <row r="9370" spans="2:2" x14ac:dyDescent="0.35">
      <c r="B9370" s="54"/>
    </row>
    <row r="9371" spans="2:2" x14ac:dyDescent="0.35">
      <c r="B9371" s="54"/>
    </row>
    <row r="9372" spans="2:2" x14ac:dyDescent="0.35">
      <c r="B9372" s="54"/>
    </row>
    <row r="9373" spans="2:2" x14ac:dyDescent="0.35">
      <c r="B9373" s="54"/>
    </row>
    <row r="9374" spans="2:2" x14ac:dyDescent="0.35">
      <c r="B9374" s="54"/>
    </row>
    <row r="9375" spans="2:2" x14ac:dyDescent="0.35">
      <c r="B9375" s="54"/>
    </row>
    <row r="9376" spans="2:2" x14ac:dyDescent="0.35">
      <c r="B9376" s="54"/>
    </row>
    <row r="9377" spans="2:2" x14ac:dyDescent="0.35">
      <c r="B9377" s="54"/>
    </row>
    <row r="9378" spans="2:2" x14ac:dyDescent="0.35">
      <c r="B9378" s="54"/>
    </row>
    <row r="9379" spans="2:2" x14ac:dyDescent="0.35">
      <c r="B9379" s="54"/>
    </row>
    <row r="9380" spans="2:2" x14ac:dyDescent="0.35">
      <c r="B9380" s="54"/>
    </row>
    <row r="9381" spans="2:2" x14ac:dyDescent="0.35">
      <c r="B9381" s="54"/>
    </row>
    <row r="9382" spans="2:2" x14ac:dyDescent="0.35">
      <c r="B9382" s="54"/>
    </row>
    <row r="9383" spans="2:2" x14ac:dyDescent="0.35">
      <c r="B9383" s="54"/>
    </row>
    <row r="9384" spans="2:2" x14ac:dyDescent="0.35">
      <c r="B9384" s="54"/>
    </row>
    <row r="9385" spans="2:2" x14ac:dyDescent="0.35">
      <c r="B9385" s="54"/>
    </row>
    <row r="9386" spans="2:2" x14ac:dyDescent="0.35">
      <c r="B9386" s="54"/>
    </row>
    <row r="9387" spans="2:2" x14ac:dyDescent="0.35">
      <c r="B9387" s="54"/>
    </row>
    <row r="9388" spans="2:2" x14ac:dyDescent="0.35">
      <c r="B9388" s="54"/>
    </row>
    <row r="9389" spans="2:2" x14ac:dyDescent="0.35">
      <c r="B9389" s="54"/>
    </row>
    <row r="9390" spans="2:2" x14ac:dyDescent="0.35">
      <c r="B9390" s="54"/>
    </row>
    <row r="9391" spans="2:2" x14ac:dyDescent="0.35">
      <c r="B9391" s="54"/>
    </row>
    <row r="9392" spans="2:2" x14ac:dyDescent="0.35">
      <c r="B9392" s="54"/>
    </row>
    <row r="9393" spans="2:2" x14ac:dyDescent="0.35">
      <c r="B9393" s="54"/>
    </row>
    <row r="9394" spans="2:2" x14ac:dyDescent="0.35">
      <c r="B9394" s="54"/>
    </row>
    <row r="9395" spans="2:2" x14ac:dyDescent="0.35">
      <c r="B9395" s="54"/>
    </row>
    <row r="9396" spans="2:2" x14ac:dyDescent="0.35">
      <c r="B9396" s="54"/>
    </row>
    <row r="9397" spans="2:2" x14ac:dyDescent="0.35">
      <c r="B9397" s="54"/>
    </row>
    <row r="9398" spans="2:2" x14ac:dyDescent="0.35">
      <c r="B9398" s="54"/>
    </row>
    <row r="9399" spans="2:2" x14ac:dyDescent="0.35">
      <c r="B9399" s="54"/>
    </row>
    <row r="9400" spans="2:2" x14ac:dyDescent="0.35">
      <c r="B9400" s="54"/>
    </row>
    <row r="9401" spans="2:2" x14ac:dyDescent="0.35">
      <c r="B9401" s="54"/>
    </row>
    <row r="9402" spans="2:2" x14ac:dyDescent="0.35">
      <c r="B9402" s="54"/>
    </row>
    <row r="9403" spans="2:2" x14ac:dyDescent="0.35">
      <c r="B9403" s="54"/>
    </row>
    <row r="9404" spans="2:2" x14ac:dyDescent="0.35">
      <c r="B9404" s="54"/>
    </row>
    <row r="9405" spans="2:2" x14ac:dyDescent="0.35">
      <c r="B9405" s="54"/>
    </row>
    <row r="9406" spans="2:2" x14ac:dyDescent="0.35">
      <c r="B9406" s="54"/>
    </row>
    <row r="9407" spans="2:2" x14ac:dyDescent="0.35">
      <c r="B9407" s="54"/>
    </row>
    <row r="9408" spans="2:2" x14ac:dyDescent="0.35">
      <c r="B9408" s="54"/>
    </row>
    <row r="9409" spans="2:2" x14ac:dyDescent="0.35">
      <c r="B9409" s="54"/>
    </row>
    <row r="9410" spans="2:2" x14ac:dyDescent="0.35">
      <c r="B9410" s="54"/>
    </row>
    <row r="9411" spans="2:2" x14ac:dyDescent="0.35">
      <c r="B9411" s="54"/>
    </row>
    <row r="9412" spans="2:2" x14ac:dyDescent="0.35">
      <c r="B9412" s="54"/>
    </row>
    <row r="9413" spans="2:2" x14ac:dyDescent="0.35">
      <c r="B9413" s="54"/>
    </row>
    <row r="9414" spans="2:2" x14ac:dyDescent="0.35">
      <c r="B9414" s="54"/>
    </row>
    <row r="9415" spans="2:2" x14ac:dyDescent="0.35">
      <c r="B9415" s="54"/>
    </row>
    <row r="9416" spans="2:2" x14ac:dyDescent="0.35">
      <c r="B9416" s="54"/>
    </row>
    <row r="9417" spans="2:2" x14ac:dyDescent="0.35">
      <c r="B9417" s="54"/>
    </row>
    <row r="9418" spans="2:2" x14ac:dyDescent="0.35">
      <c r="B9418" s="54"/>
    </row>
    <row r="9419" spans="2:2" x14ac:dyDescent="0.35">
      <c r="B9419" s="54"/>
    </row>
    <row r="9420" spans="2:2" x14ac:dyDescent="0.35">
      <c r="B9420" s="54"/>
    </row>
    <row r="9421" spans="2:2" x14ac:dyDescent="0.35">
      <c r="B9421" s="54"/>
    </row>
    <row r="9422" spans="2:2" x14ac:dyDescent="0.35">
      <c r="B9422" s="54"/>
    </row>
    <row r="9423" spans="2:2" x14ac:dyDescent="0.35">
      <c r="B9423" s="54"/>
    </row>
    <row r="9424" spans="2:2" x14ac:dyDescent="0.35">
      <c r="B9424" s="54"/>
    </row>
    <row r="9425" spans="2:2" x14ac:dyDescent="0.35">
      <c r="B9425" s="54"/>
    </row>
    <row r="9426" spans="2:2" x14ac:dyDescent="0.35">
      <c r="B9426" s="54"/>
    </row>
    <row r="9427" spans="2:2" x14ac:dyDescent="0.35">
      <c r="B9427" s="54"/>
    </row>
    <row r="9428" spans="2:2" x14ac:dyDescent="0.35">
      <c r="B9428" s="54"/>
    </row>
    <row r="9429" spans="2:2" x14ac:dyDescent="0.35">
      <c r="B9429" s="54"/>
    </row>
    <row r="9430" spans="2:2" x14ac:dyDescent="0.35">
      <c r="B9430" s="54"/>
    </row>
    <row r="9431" spans="2:2" x14ac:dyDescent="0.35">
      <c r="B9431" s="54"/>
    </row>
    <row r="9432" spans="2:2" x14ac:dyDescent="0.35">
      <c r="B9432" s="54"/>
    </row>
    <row r="9433" spans="2:2" x14ac:dyDescent="0.35">
      <c r="B9433" s="54"/>
    </row>
    <row r="9434" spans="2:2" x14ac:dyDescent="0.35">
      <c r="B9434" s="54"/>
    </row>
    <row r="9435" spans="2:2" x14ac:dyDescent="0.35">
      <c r="B9435" s="54"/>
    </row>
    <row r="9436" spans="2:2" x14ac:dyDescent="0.35">
      <c r="B9436" s="54"/>
    </row>
    <row r="9437" spans="2:2" x14ac:dyDescent="0.35">
      <c r="B9437" s="54"/>
    </row>
    <row r="9438" spans="2:2" x14ac:dyDescent="0.35">
      <c r="B9438" s="54"/>
    </row>
    <row r="9439" spans="2:2" x14ac:dyDescent="0.35">
      <c r="B9439" s="54"/>
    </row>
    <row r="9440" spans="2:2" x14ac:dyDescent="0.35">
      <c r="B9440" s="54"/>
    </row>
    <row r="9441" spans="2:2" x14ac:dyDescent="0.35">
      <c r="B9441" s="54"/>
    </row>
    <row r="9442" spans="2:2" x14ac:dyDescent="0.35">
      <c r="B9442" s="54"/>
    </row>
    <row r="9443" spans="2:2" x14ac:dyDescent="0.35">
      <c r="B9443" s="54"/>
    </row>
    <row r="9444" spans="2:2" x14ac:dyDescent="0.35">
      <c r="B9444" s="54"/>
    </row>
    <row r="9445" spans="2:2" x14ac:dyDescent="0.35">
      <c r="B9445" s="54"/>
    </row>
    <row r="9446" spans="2:2" x14ac:dyDescent="0.35">
      <c r="B9446" s="54"/>
    </row>
    <row r="9447" spans="2:2" x14ac:dyDescent="0.35">
      <c r="B9447" s="54"/>
    </row>
    <row r="9448" spans="2:2" x14ac:dyDescent="0.35">
      <c r="B9448" s="54"/>
    </row>
    <row r="9449" spans="2:2" x14ac:dyDescent="0.35">
      <c r="B9449" s="54"/>
    </row>
    <row r="9450" spans="2:2" x14ac:dyDescent="0.35">
      <c r="B9450" s="54"/>
    </row>
    <row r="9451" spans="2:2" x14ac:dyDescent="0.35">
      <c r="B9451" s="54"/>
    </row>
    <row r="9452" spans="2:2" x14ac:dyDescent="0.35">
      <c r="B9452" s="54"/>
    </row>
    <row r="9453" spans="2:2" x14ac:dyDescent="0.35">
      <c r="B9453" s="54"/>
    </row>
    <row r="9454" spans="2:2" x14ac:dyDescent="0.35">
      <c r="B9454" s="54"/>
    </row>
    <row r="9455" spans="2:2" x14ac:dyDescent="0.35">
      <c r="B9455" s="54"/>
    </row>
    <row r="9456" spans="2:2" x14ac:dyDescent="0.35">
      <c r="B9456" s="54"/>
    </row>
    <row r="9457" spans="2:2" x14ac:dyDescent="0.35">
      <c r="B9457" s="54"/>
    </row>
    <row r="9458" spans="2:2" x14ac:dyDescent="0.35">
      <c r="B9458" s="54"/>
    </row>
    <row r="9459" spans="2:2" x14ac:dyDescent="0.35">
      <c r="B9459" s="54"/>
    </row>
    <row r="9460" spans="2:2" x14ac:dyDescent="0.35">
      <c r="B9460" s="54"/>
    </row>
    <row r="9461" spans="2:2" x14ac:dyDescent="0.35">
      <c r="B9461" s="54"/>
    </row>
    <row r="9462" spans="2:2" x14ac:dyDescent="0.35">
      <c r="B9462" s="54"/>
    </row>
    <row r="9463" spans="2:2" x14ac:dyDescent="0.35">
      <c r="B9463" s="54"/>
    </row>
    <row r="9464" spans="2:2" x14ac:dyDescent="0.35">
      <c r="B9464" s="54"/>
    </row>
    <row r="9465" spans="2:2" x14ac:dyDescent="0.35">
      <c r="B9465" s="54"/>
    </row>
    <row r="9466" spans="2:2" x14ac:dyDescent="0.35">
      <c r="B9466" s="54"/>
    </row>
    <row r="9467" spans="2:2" x14ac:dyDescent="0.35">
      <c r="B9467" s="54"/>
    </row>
    <row r="9468" spans="2:2" x14ac:dyDescent="0.35">
      <c r="B9468" s="54"/>
    </row>
    <row r="9469" spans="2:2" x14ac:dyDescent="0.35">
      <c r="B9469" s="54"/>
    </row>
    <row r="9470" spans="2:2" x14ac:dyDescent="0.35">
      <c r="B9470" s="54"/>
    </row>
    <row r="9471" spans="2:2" x14ac:dyDescent="0.35">
      <c r="B9471" s="54"/>
    </row>
    <row r="9472" spans="2:2" x14ac:dyDescent="0.35">
      <c r="B9472" s="54"/>
    </row>
    <row r="9473" spans="2:2" x14ac:dyDescent="0.35">
      <c r="B9473" s="54"/>
    </row>
    <row r="9474" spans="2:2" x14ac:dyDescent="0.35">
      <c r="B9474" s="54"/>
    </row>
    <row r="9475" spans="2:2" x14ac:dyDescent="0.35">
      <c r="B9475" s="54"/>
    </row>
    <row r="9476" spans="2:2" x14ac:dyDescent="0.35">
      <c r="B9476" s="54"/>
    </row>
    <row r="9477" spans="2:2" x14ac:dyDescent="0.35">
      <c r="B9477" s="54"/>
    </row>
    <row r="9478" spans="2:2" x14ac:dyDescent="0.35">
      <c r="B9478" s="54"/>
    </row>
    <row r="9479" spans="2:2" x14ac:dyDescent="0.35">
      <c r="B9479" s="54"/>
    </row>
    <row r="9480" spans="2:2" x14ac:dyDescent="0.35">
      <c r="B9480" s="54"/>
    </row>
    <row r="9481" spans="2:2" x14ac:dyDescent="0.35">
      <c r="B9481" s="54"/>
    </row>
    <row r="9482" spans="2:2" x14ac:dyDescent="0.35">
      <c r="B9482" s="54"/>
    </row>
    <row r="9483" spans="2:2" x14ac:dyDescent="0.35">
      <c r="B9483" s="54"/>
    </row>
    <row r="9484" spans="2:2" x14ac:dyDescent="0.35">
      <c r="B9484" s="54"/>
    </row>
    <row r="9485" spans="2:2" x14ac:dyDescent="0.35">
      <c r="B9485" s="54"/>
    </row>
    <row r="9486" spans="2:2" x14ac:dyDescent="0.35">
      <c r="B9486" s="54"/>
    </row>
    <row r="9487" spans="2:2" x14ac:dyDescent="0.35">
      <c r="B9487" s="54"/>
    </row>
    <row r="9488" spans="2:2" x14ac:dyDescent="0.35">
      <c r="B9488" s="54"/>
    </row>
    <row r="9489" spans="2:2" x14ac:dyDescent="0.35">
      <c r="B9489" s="54"/>
    </row>
    <row r="9490" spans="2:2" x14ac:dyDescent="0.35">
      <c r="B9490" s="54"/>
    </row>
    <row r="9491" spans="2:2" x14ac:dyDescent="0.35">
      <c r="B9491" s="54"/>
    </row>
    <row r="9492" spans="2:2" x14ac:dyDescent="0.35">
      <c r="B9492" s="54"/>
    </row>
    <row r="9493" spans="2:2" x14ac:dyDescent="0.35">
      <c r="B9493" s="54"/>
    </row>
    <row r="9494" spans="2:2" x14ac:dyDescent="0.35">
      <c r="B9494" s="54"/>
    </row>
    <row r="9495" spans="2:2" x14ac:dyDescent="0.35">
      <c r="B9495" s="54"/>
    </row>
    <row r="9496" spans="2:2" x14ac:dyDescent="0.35">
      <c r="B9496" s="54"/>
    </row>
    <row r="9497" spans="2:2" x14ac:dyDescent="0.35">
      <c r="B9497" s="54"/>
    </row>
    <row r="9498" spans="2:2" x14ac:dyDescent="0.35">
      <c r="B9498" s="54"/>
    </row>
    <row r="9499" spans="2:2" x14ac:dyDescent="0.35">
      <c r="B9499" s="54"/>
    </row>
    <row r="9500" spans="2:2" x14ac:dyDescent="0.35">
      <c r="B9500" s="54"/>
    </row>
    <row r="9501" spans="2:2" x14ac:dyDescent="0.35">
      <c r="B9501" s="54"/>
    </row>
    <row r="9502" spans="2:2" x14ac:dyDescent="0.35">
      <c r="B9502" s="54"/>
    </row>
    <row r="9503" spans="2:2" x14ac:dyDescent="0.35">
      <c r="B9503" s="54"/>
    </row>
    <row r="9504" spans="2:2" x14ac:dyDescent="0.35">
      <c r="B9504" s="54"/>
    </row>
    <row r="9505" spans="2:2" x14ac:dyDescent="0.35">
      <c r="B9505" s="54"/>
    </row>
    <row r="9506" spans="2:2" x14ac:dyDescent="0.35">
      <c r="B9506" s="54"/>
    </row>
    <row r="9507" spans="2:2" x14ac:dyDescent="0.35">
      <c r="B9507" s="54"/>
    </row>
    <row r="9508" spans="2:2" x14ac:dyDescent="0.35">
      <c r="B9508" s="54"/>
    </row>
    <row r="9509" spans="2:2" x14ac:dyDescent="0.35">
      <c r="B9509" s="54"/>
    </row>
    <row r="9510" spans="2:2" x14ac:dyDescent="0.35">
      <c r="B9510" s="54"/>
    </row>
    <row r="9511" spans="2:2" x14ac:dyDescent="0.35">
      <c r="B9511" s="54"/>
    </row>
    <row r="9512" spans="2:2" x14ac:dyDescent="0.35">
      <c r="B9512" s="54"/>
    </row>
    <row r="9513" spans="2:2" x14ac:dyDescent="0.35">
      <c r="B9513" s="54"/>
    </row>
    <row r="9514" spans="2:2" x14ac:dyDescent="0.35">
      <c r="B9514" s="54"/>
    </row>
    <row r="9515" spans="2:2" x14ac:dyDescent="0.35">
      <c r="B9515" s="54"/>
    </row>
    <row r="9516" spans="2:2" x14ac:dyDescent="0.35">
      <c r="B9516" s="54"/>
    </row>
    <row r="9517" spans="2:2" x14ac:dyDescent="0.35">
      <c r="B9517" s="54"/>
    </row>
    <row r="9518" spans="2:2" x14ac:dyDescent="0.35">
      <c r="B9518" s="54"/>
    </row>
    <row r="9519" spans="2:2" x14ac:dyDescent="0.35">
      <c r="B9519" s="54"/>
    </row>
    <row r="9520" spans="2:2" x14ac:dyDescent="0.35">
      <c r="B9520" s="54"/>
    </row>
    <row r="9521" spans="2:2" x14ac:dyDescent="0.35">
      <c r="B9521" s="54"/>
    </row>
    <row r="9522" spans="2:2" x14ac:dyDescent="0.35">
      <c r="B9522" s="54"/>
    </row>
    <row r="9523" spans="2:2" x14ac:dyDescent="0.35">
      <c r="B9523" s="54"/>
    </row>
    <row r="9524" spans="2:2" x14ac:dyDescent="0.35">
      <c r="B9524" s="54"/>
    </row>
    <row r="9525" spans="2:2" x14ac:dyDescent="0.35">
      <c r="B9525" s="54"/>
    </row>
    <row r="9526" spans="2:2" x14ac:dyDescent="0.35">
      <c r="B9526" s="54"/>
    </row>
    <row r="9527" spans="2:2" x14ac:dyDescent="0.35">
      <c r="B9527" s="54"/>
    </row>
    <row r="9528" spans="2:2" x14ac:dyDescent="0.35">
      <c r="B9528" s="54"/>
    </row>
    <row r="9529" spans="2:2" x14ac:dyDescent="0.35">
      <c r="B9529" s="54"/>
    </row>
    <row r="9530" spans="2:2" x14ac:dyDescent="0.35">
      <c r="B9530" s="54"/>
    </row>
    <row r="9531" spans="2:2" x14ac:dyDescent="0.35">
      <c r="B9531" s="54"/>
    </row>
    <row r="9532" spans="2:2" x14ac:dyDescent="0.35">
      <c r="B9532" s="54"/>
    </row>
    <row r="9533" spans="2:2" x14ac:dyDescent="0.35">
      <c r="B9533" s="54"/>
    </row>
    <row r="9534" spans="2:2" x14ac:dyDescent="0.35">
      <c r="B9534" s="54"/>
    </row>
    <row r="9535" spans="2:2" x14ac:dyDescent="0.35">
      <c r="B9535" s="54"/>
    </row>
    <row r="9536" spans="2:2" x14ac:dyDescent="0.35">
      <c r="B9536" s="54"/>
    </row>
    <row r="9537" spans="2:2" x14ac:dyDescent="0.35">
      <c r="B9537" s="54"/>
    </row>
    <row r="9538" spans="2:2" x14ac:dyDescent="0.35">
      <c r="B9538" s="54"/>
    </row>
    <row r="9539" spans="2:2" x14ac:dyDescent="0.35">
      <c r="B9539" s="54"/>
    </row>
    <row r="9540" spans="2:2" x14ac:dyDescent="0.35">
      <c r="B9540" s="54"/>
    </row>
    <row r="9541" spans="2:2" x14ac:dyDescent="0.35">
      <c r="B9541" s="54"/>
    </row>
    <row r="9542" spans="2:2" x14ac:dyDescent="0.35">
      <c r="B9542" s="54"/>
    </row>
    <row r="9543" spans="2:2" x14ac:dyDescent="0.35">
      <c r="B9543" s="54"/>
    </row>
    <row r="9544" spans="2:2" x14ac:dyDescent="0.35">
      <c r="B9544" s="54"/>
    </row>
    <row r="9545" spans="2:2" x14ac:dyDescent="0.35">
      <c r="B9545" s="54"/>
    </row>
    <row r="9546" spans="2:2" x14ac:dyDescent="0.35">
      <c r="B9546" s="54"/>
    </row>
    <row r="9547" spans="2:2" x14ac:dyDescent="0.35">
      <c r="B9547" s="54"/>
    </row>
    <row r="9548" spans="2:2" x14ac:dyDescent="0.35">
      <c r="B9548" s="54"/>
    </row>
    <row r="9549" spans="2:2" x14ac:dyDescent="0.35">
      <c r="B9549" s="54"/>
    </row>
    <row r="9550" spans="2:2" x14ac:dyDescent="0.35">
      <c r="B9550" s="54"/>
    </row>
    <row r="9551" spans="2:2" x14ac:dyDescent="0.35">
      <c r="B9551" s="54"/>
    </row>
    <row r="9552" spans="2:2" x14ac:dyDescent="0.35">
      <c r="B9552" s="54"/>
    </row>
    <row r="9553" spans="2:2" x14ac:dyDescent="0.35">
      <c r="B9553" s="54"/>
    </row>
    <row r="9554" spans="2:2" x14ac:dyDescent="0.35">
      <c r="B9554" s="54"/>
    </row>
    <row r="9555" spans="2:2" x14ac:dyDescent="0.35">
      <c r="B9555" s="54"/>
    </row>
    <row r="9556" spans="2:2" x14ac:dyDescent="0.35">
      <c r="B9556" s="54"/>
    </row>
    <row r="9557" spans="2:2" x14ac:dyDescent="0.35">
      <c r="B9557" s="54"/>
    </row>
    <row r="9558" spans="2:2" x14ac:dyDescent="0.35">
      <c r="B9558" s="54"/>
    </row>
    <row r="9559" spans="2:2" x14ac:dyDescent="0.35">
      <c r="B9559" s="54"/>
    </row>
    <row r="9560" spans="2:2" x14ac:dyDescent="0.35">
      <c r="B9560" s="54"/>
    </row>
    <row r="9561" spans="2:2" x14ac:dyDescent="0.35">
      <c r="B9561" s="54"/>
    </row>
    <row r="9562" spans="2:2" x14ac:dyDescent="0.35">
      <c r="B9562" s="54"/>
    </row>
    <row r="9563" spans="2:2" x14ac:dyDescent="0.35">
      <c r="B9563" s="54"/>
    </row>
    <row r="9564" spans="2:2" x14ac:dyDescent="0.35">
      <c r="B9564" s="54"/>
    </row>
    <row r="9565" spans="2:2" x14ac:dyDescent="0.35">
      <c r="B9565" s="54"/>
    </row>
    <row r="9566" spans="2:2" x14ac:dyDescent="0.35">
      <c r="B9566" s="54"/>
    </row>
    <row r="9567" spans="2:2" x14ac:dyDescent="0.35">
      <c r="B9567" s="54"/>
    </row>
    <row r="9568" spans="2:2" x14ac:dyDescent="0.35">
      <c r="B9568" s="54"/>
    </row>
    <row r="9569" spans="2:2" x14ac:dyDescent="0.35">
      <c r="B9569" s="54"/>
    </row>
    <row r="9570" spans="2:2" x14ac:dyDescent="0.35">
      <c r="B9570" s="54"/>
    </row>
    <row r="9571" spans="2:2" x14ac:dyDescent="0.35">
      <c r="B9571" s="54"/>
    </row>
    <row r="9572" spans="2:2" x14ac:dyDescent="0.35">
      <c r="B9572" s="54"/>
    </row>
    <row r="9573" spans="2:2" x14ac:dyDescent="0.35">
      <c r="B9573" s="54"/>
    </row>
    <row r="9574" spans="2:2" x14ac:dyDescent="0.35">
      <c r="B9574" s="54"/>
    </row>
    <row r="9575" spans="2:2" x14ac:dyDescent="0.35">
      <c r="B9575" s="54"/>
    </row>
    <row r="9576" spans="2:2" x14ac:dyDescent="0.35">
      <c r="B9576" s="54"/>
    </row>
    <row r="9577" spans="2:2" x14ac:dyDescent="0.35">
      <c r="B9577" s="54"/>
    </row>
    <row r="9578" spans="2:2" x14ac:dyDescent="0.35">
      <c r="B9578" s="54"/>
    </row>
    <row r="9579" spans="2:2" x14ac:dyDescent="0.35">
      <c r="B9579" s="54"/>
    </row>
    <row r="9580" spans="2:2" x14ac:dyDescent="0.35">
      <c r="B9580" s="54"/>
    </row>
    <row r="9581" spans="2:2" x14ac:dyDescent="0.35">
      <c r="B9581" s="54"/>
    </row>
    <row r="9582" spans="2:2" x14ac:dyDescent="0.35">
      <c r="B9582" s="54"/>
    </row>
    <row r="9583" spans="2:2" x14ac:dyDescent="0.35">
      <c r="B9583" s="54"/>
    </row>
    <row r="9584" spans="2:2" x14ac:dyDescent="0.35">
      <c r="B9584" s="54"/>
    </row>
    <row r="9585" spans="2:2" x14ac:dyDescent="0.35">
      <c r="B9585" s="54"/>
    </row>
    <row r="9586" spans="2:2" x14ac:dyDescent="0.35">
      <c r="B9586" s="54"/>
    </row>
    <row r="9587" spans="2:2" x14ac:dyDescent="0.35">
      <c r="B9587" s="54"/>
    </row>
    <row r="9588" spans="2:2" x14ac:dyDescent="0.35">
      <c r="B9588" s="54"/>
    </row>
    <row r="9589" spans="2:2" x14ac:dyDescent="0.35">
      <c r="B9589" s="54"/>
    </row>
    <row r="9590" spans="2:2" x14ac:dyDescent="0.35">
      <c r="B9590" s="54"/>
    </row>
    <row r="9591" spans="2:2" x14ac:dyDescent="0.35">
      <c r="B9591" s="54"/>
    </row>
    <row r="9592" spans="2:2" x14ac:dyDescent="0.35">
      <c r="B9592" s="54"/>
    </row>
    <row r="9593" spans="2:2" x14ac:dyDescent="0.35">
      <c r="B9593" s="54"/>
    </row>
    <row r="9594" spans="2:2" x14ac:dyDescent="0.35">
      <c r="B9594" s="54"/>
    </row>
    <row r="9595" spans="2:2" x14ac:dyDescent="0.35">
      <c r="B9595" s="54"/>
    </row>
    <row r="9596" spans="2:2" x14ac:dyDescent="0.35">
      <c r="B9596" s="54"/>
    </row>
    <row r="9597" spans="2:2" x14ac:dyDescent="0.35">
      <c r="B9597" s="54"/>
    </row>
    <row r="9598" spans="2:2" x14ac:dyDescent="0.35">
      <c r="B9598" s="54"/>
    </row>
    <row r="9599" spans="2:2" x14ac:dyDescent="0.35">
      <c r="B9599" s="54"/>
    </row>
    <row r="9600" spans="2:2" x14ac:dyDescent="0.35">
      <c r="B9600" s="54"/>
    </row>
    <row r="9601" spans="2:2" x14ac:dyDescent="0.35">
      <c r="B9601" s="54"/>
    </row>
    <row r="9602" spans="2:2" x14ac:dyDescent="0.35">
      <c r="B9602" s="54"/>
    </row>
    <row r="9603" spans="2:2" x14ac:dyDescent="0.35">
      <c r="B9603" s="54"/>
    </row>
    <row r="9604" spans="2:2" x14ac:dyDescent="0.35">
      <c r="B9604" s="54"/>
    </row>
    <row r="9605" spans="2:2" x14ac:dyDescent="0.35">
      <c r="B9605" s="54"/>
    </row>
    <row r="9606" spans="2:2" x14ac:dyDescent="0.35">
      <c r="B9606" s="54"/>
    </row>
    <row r="9607" spans="2:2" x14ac:dyDescent="0.35">
      <c r="B9607" s="54"/>
    </row>
    <row r="9608" spans="2:2" x14ac:dyDescent="0.35">
      <c r="B9608" s="54"/>
    </row>
    <row r="9609" spans="2:2" x14ac:dyDescent="0.35">
      <c r="B9609" s="54"/>
    </row>
    <row r="9610" spans="2:2" x14ac:dyDescent="0.35">
      <c r="B9610" s="54"/>
    </row>
    <row r="9611" spans="2:2" x14ac:dyDescent="0.35">
      <c r="B9611" s="54"/>
    </row>
    <row r="9612" spans="2:2" x14ac:dyDescent="0.35">
      <c r="B9612" s="54"/>
    </row>
    <row r="9613" spans="2:2" x14ac:dyDescent="0.35">
      <c r="B9613" s="54"/>
    </row>
    <row r="9614" spans="2:2" x14ac:dyDescent="0.35">
      <c r="B9614" s="54"/>
    </row>
    <row r="9615" spans="2:2" x14ac:dyDescent="0.35">
      <c r="B9615" s="54"/>
    </row>
    <row r="9616" spans="2:2" x14ac:dyDescent="0.35">
      <c r="B9616" s="54"/>
    </row>
    <row r="9617" spans="2:2" x14ac:dyDescent="0.35">
      <c r="B9617" s="54"/>
    </row>
    <row r="9618" spans="2:2" x14ac:dyDescent="0.35">
      <c r="B9618" s="54"/>
    </row>
    <row r="9619" spans="2:2" x14ac:dyDescent="0.35">
      <c r="B9619" s="54"/>
    </row>
    <row r="9620" spans="2:2" x14ac:dyDescent="0.35">
      <c r="B9620" s="54"/>
    </row>
    <row r="9621" spans="2:2" x14ac:dyDescent="0.35">
      <c r="B9621" s="54"/>
    </row>
    <row r="9622" spans="2:2" x14ac:dyDescent="0.35">
      <c r="B9622" s="54"/>
    </row>
    <row r="9623" spans="2:2" x14ac:dyDescent="0.35">
      <c r="B9623" s="54"/>
    </row>
    <row r="9624" spans="2:2" x14ac:dyDescent="0.35">
      <c r="B9624" s="54"/>
    </row>
    <row r="9625" spans="2:2" x14ac:dyDescent="0.35">
      <c r="B9625" s="54"/>
    </row>
    <row r="9626" spans="2:2" x14ac:dyDescent="0.35">
      <c r="B9626" s="54"/>
    </row>
    <row r="9627" spans="2:2" x14ac:dyDescent="0.35">
      <c r="B9627" s="54"/>
    </row>
    <row r="9628" spans="2:2" x14ac:dyDescent="0.35">
      <c r="B9628" s="54"/>
    </row>
    <row r="9629" spans="2:2" x14ac:dyDescent="0.35">
      <c r="B9629" s="54"/>
    </row>
    <row r="9630" spans="2:2" x14ac:dyDescent="0.35">
      <c r="B9630" s="54"/>
    </row>
    <row r="9631" spans="2:2" x14ac:dyDescent="0.35">
      <c r="B9631" s="54"/>
    </row>
    <row r="9632" spans="2:2" x14ac:dyDescent="0.35">
      <c r="B9632" s="54"/>
    </row>
    <row r="9633" spans="2:2" x14ac:dyDescent="0.35">
      <c r="B9633" s="54"/>
    </row>
    <row r="9634" spans="2:2" x14ac:dyDescent="0.35">
      <c r="B9634" s="54"/>
    </row>
    <row r="9635" spans="2:2" x14ac:dyDescent="0.35">
      <c r="B9635" s="54"/>
    </row>
    <row r="9636" spans="2:2" x14ac:dyDescent="0.35">
      <c r="B9636" s="54"/>
    </row>
    <row r="9637" spans="2:2" x14ac:dyDescent="0.35">
      <c r="B9637" s="54"/>
    </row>
    <row r="9638" spans="2:2" x14ac:dyDescent="0.35">
      <c r="B9638" s="54"/>
    </row>
    <row r="9639" spans="2:2" x14ac:dyDescent="0.35">
      <c r="B9639" s="54"/>
    </row>
    <row r="9640" spans="2:2" x14ac:dyDescent="0.35">
      <c r="B9640" s="54"/>
    </row>
    <row r="9641" spans="2:2" x14ac:dyDescent="0.35">
      <c r="B9641" s="54"/>
    </row>
    <row r="9642" spans="2:2" x14ac:dyDescent="0.35">
      <c r="B9642" s="54"/>
    </row>
    <row r="9643" spans="2:2" x14ac:dyDescent="0.35">
      <c r="B9643" s="54"/>
    </row>
    <row r="9644" spans="2:2" x14ac:dyDescent="0.35">
      <c r="B9644" s="54"/>
    </row>
    <row r="9645" spans="2:2" x14ac:dyDescent="0.35">
      <c r="B9645" s="54"/>
    </row>
    <row r="9646" spans="2:2" x14ac:dyDescent="0.35">
      <c r="B9646" s="54"/>
    </row>
    <row r="9647" spans="2:2" x14ac:dyDescent="0.35">
      <c r="B9647" s="54"/>
    </row>
    <row r="9648" spans="2:2" x14ac:dyDescent="0.35">
      <c r="B9648" s="54"/>
    </row>
    <row r="9649" spans="2:2" x14ac:dyDescent="0.35">
      <c r="B9649" s="54"/>
    </row>
    <row r="9650" spans="2:2" x14ac:dyDescent="0.35">
      <c r="B9650" s="54"/>
    </row>
    <row r="9651" spans="2:2" x14ac:dyDescent="0.35">
      <c r="B9651" s="54"/>
    </row>
    <row r="9652" spans="2:2" x14ac:dyDescent="0.35">
      <c r="B9652" s="54"/>
    </row>
    <row r="9653" spans="2:2" x14ac:dyDescent="0.35">
      <c r="B9653" s="54"/>
    </row>
    <row r="9654" spans="2:2" x14ac:dyDescent="0.35">
      <c r="B9654" s="54"/>
    </row>
    <row r="9655" spans="2:2" x14ac:dyDescent="0.35">
      <c r="B9655" s="54"/>
    </row>
    <row r="9656" spans="2:2" x14ac:dyDescent="0.35">
      <c r="B9656" s="54"/>
    </row>
    <row r="9657" spans="2:2" x14ac:dyDescent="0.35">
      <c r="B9657" s="54"/>
    </row>
    <row r="9658" spans="2:2" x14ac:dyDescent="0.35">
      <c r="B9658" s="54"/>
    </row>
    <row r="9659" spans="2:2" x14ac:dyDescent="0.35">
      <c r="B9659" s="54"/>
    </row>
    <row r="9660" spans="2:2" x14ac:dyDescent="0.35">
      <c r="B9660" s="54"/>
    </row>
    <row r="9661" spans="2:2" x14ac:dyDescent="0.35">
      <c r="B9661" s="54"/>
    </row>
    <row r="9662" spans="2:2" x14ac:dyDescent="0.35">
      <c r="B9662" s="54"/>
    </row>
    <row r="9663" spans="2:2" x14ac:dyDescent="0.35">
      <c r="B9663" s="54"/>
    </row>
    <row r="9664" spans="2:2" x14ac:dyDescent="0.35">
      <c r="B9664" s="54"/>
    </row>
    <row r="9665" spans="2:2" x14ac:dyDescent="0.35">
      <c r="B9665" s="54"/>
    </row>
    <row r="9666" spans="2:2" x14ac:dyDescent="0.35">
      <c r="B9666" s="54"/>
    </row>
    <row r="9667" spans="2:2" x14ac:dyDescent="0.35">
      <c r="B9667" s="54"/>
    </row>
    <row r="9668" spans="2:2" x14ac:dyDescent="0.35">
      <c r="B9668" s="54"/>
    </row>
    <row r="9669" spans="2:2" x14ac:dyDescent="0.35">
      <c r="B9669" s="54"/>
    </row>
    <row r="9670" spans="2:2" x14ac:dyDescent="0.35">
      <c r="B9670" s="54"/>
    </row>
    <row r="9671" spans="2:2" x14ac:dyDescent="0.35">
      <c r="B9671" s="54"/>
    </row>
    <row r="9672" spans="2:2" x14ac:dyDescent="0.35">
      <c r="B9672" s="54"/>
    </row>
    <row r="9673" spans="2:2" x14ac:dyDescent="0.35">
      <c r="B9673" s="54"/>
    </row>
    <row r="9674" spans="2:2" x14ac:dyDescent="0.35">
      <c r="B9674" s="54"/>
    </row>
    <row r="9675" spans="2:2" x14ac:dyDescent="0.35">
      <c r="B9675" s="54"/>
    </row>
    <row r="9676" spans="2:2" x14ac:dyDescent="0.35">
      <c r="B9676" s="54"/>
    </row>
    <row r="9677" spans="2:2" x14ac:dyDescent="0.35">
      <c r="B9677" s="54"/>
    </row>
    <row r="9678" spans="2:2" x14ac:dyDescent="0.35">
      <c r="B9678" s="54"/>
    </row>
    <row r="9679" spans="2:2" x14ac:dyDescent="0.35">
      <c r="B9679" s="54"/>
    </row>
    <row r="9680" spans="2:2" x14ac:dyDescent="0.35">
      <c r="B9680" s="54"/>
    </row>
    <row r="9681" spans="2:2" x14ac:dyDescent="0.35">
      <c r="B9681" s="54"/>
    </row>
    <row r="9682" spans="2:2" x14ac:dyDescent="0.35">
      <c r="B9682" s="54"/>
    </row>
    <row r="9683" spans="2:2" x14ac:dyDescent="0.35">
      <c r="B9683" s="54"/>
    </row>
    <row r="9684" spans="2:2" x14ac:dyDescent="0.35">
      <c r="B9684" s="54"/>
    </row>
    <row r="9685" spans="2:2" x14ac:dyDescent="0.35">
      <c r="B9685" s="54"/>
    </row>
    <row r="9686" spans="2:2" x14ac:dyDescent="0.35">
      <c r="B9686" s="54"/>
    </row>
    <row r="9687" spans="2:2" x14ac:dyDescent="0.35">
      <c r="B9687" s="54"/>
    </row>
    <row r="9688" spans="2:2" x14ac:dyDescent="0.35">
      <c r="B9688" s="54"/>
    </row>
    <row r="9689" spans="2:2" x14ac:dyDescent="0.35">
      <c r="B9689" s="54"/>
    </row>
    <row r="9690" spans="2:2" x14ac:dyDescent="0.35">
      <c r="B9690" s="54"/>
    </row>
    <row r="9691" spans="2:2" x14ac:dyDescent="0.35">
      <c r="B9691" s="54"/>
    </row>
    <row r="9692" spans="2:2" x14ac:dyDescent="0.35">
      <c r="B9692" s="54"/>
    </row>
    <row r="9693" spans="2:2" x14ac:dyDescent="0.35">
      <c r="B9693" s="54"/>
    </row>
    <row r="9694" spans="2:2" x14ac:dyDescent="0.35">
      <c r="B9694" s="54"/>
    </row>
    <row r="9695" spans="2:2" x14ac:dyDescent="0.35">
      <c r="B9695" s="54"/>
    </row>
    <row r="9696" spans="2:2" x14ac:dyDescent="0.35">
      <c r="B9696" s="54"/>
    </row>
    <row r="9697" spans="2:2" x14ac:dyDescent="0.35">
      <c r="B9697" s="54"/>
    </row>
    <row r="9698" spans="2:2" x14ac:dyDescent="0.35">
      <c r="B9698" s="54"/>
    </row>
    <row r="9699" spans="2:2" x14ac:dyDescent="0.35">
      <c r="B9699" s="54"/>
    </row>
    <row r="9700" spans="2:2" x14ac:dyDescent="0.35">
      <c r="B9700" s="54"/>
    </row>
    <row r="9701" spans="2:2" x14ac:dyDescent="0.35">
      <c r="B9701" s="54"/>
    </row>
    <row r="9702" spans="2:2" x14ac:dyDescent="0.35">
      <c r="B9702" s="54"/>
    </row>
    <row r="9703" spans="2:2" x14ac:dyDescent="0.35">
      <c r="B9703" s="54"/>
    </row>
    <row r="9704" spans="2:2" x14ac:dyDescent="0.35">
      <c r="B9704" s="54"/>
    </row>
    <row r="9705" spans="2:2" x14ac:dyDescent="0.35">
      <c r="B9705" s="54"/>
    </row>
    <row r="9706" spans="2:2" x14ac:dyDescent="0.35">
      <c r="B9706" s="54"/>
    </row>
    <row r="9707" spans="2:2" x14ac:dyDescent="0.35">
      <c r="B9707" s="54"/>
    </row>
    <row r="9708" spans="2:2" x14ac:dyDescent="0.35">
      <c r="B9708" s="54"/>
    </row>
    <row r="9709" spans="2:2" x14ac:dyDescent="0.35">
      <c r="B9709" s="54"/>
    </row>
    <row r="9710" spans="2:2" x14ac:dyDescent="0.35">
      <c r="B9710" s="54"/>
    </row>
    <row r="9711" spans="2:2" x14ac:dyDescent="0.35">
      <c r="B9711" s="54"/>
    </row>
    <row r="9712" spans="2:2" x14ac:dyDescent="0.35">
      <c r="B9712" s="54"/>
    </row>
    <row r="9713" spans="2:2" x14ac:dyDescent="0.35">
      <c r="B9713" s="54"/>
    </row>
    <row r="9714" spans="2:2" x14ac:dyDescent="0.35">
      <c r="B9714" s="54"/>
    </row>
    <row r="9715" spans="2:2" x14ac:dyDescent="0.35">
      <c r="B9715" s="54"/>
    </row>
    <row r="9716" spans="2:2" x14ac:dyDescent="0.35">
      <c r="B9716" s="54"/>
    </row>
    <row r="9717" spans="2:2" x14ac:dyDescent="0.35">
      <c r="B9717" s="54"/>
    </row>
    <row r="9718" spans="2:2" x14ac:dyDescent="0.35">
      <c r="B9718" s="54"/>
    </row>
    <row r="9719" spans="2:2" x14ac:dyDescent="0.35">
      <c r="B9719" s="54"/>
    </row>
    <row r="9720" spans="2:2" x14ac:dyDescent="0.35">
      <c r="B9720" s="54"/>
    </row>
    <row r="9721" spans="2:2" x14ac:dyDescent="0.35">
      <c r="B9721" s="54"/>
    </row>
    <row r="9722" spans="2:2" x14ac:dyDescent="0.35">
      <c r="B9722" s="54"/>
    </row>
    <row r="9723" spans="2:2" x14ac:dyDescent="0.35">
      <c r="B9723" s="54"/>
    </row>
    <row r="9724" spans="2:2" x14ac:dyDescent="0.35">
      <c r="B9724" s="54"/>
    </row>
    <row r="9725" spans="2:2" x14ac:dyDescent="0.35">
      <c r="B9725" s="54"/>
    </row>
    <row r="9726" spans="2:2" x14ac:dyDescent="0.35">
      <c r="B9726" s="54"/>
    </row>
    <row r="9727" spans="2:2" x14ac:dyDescent="0.35">
      <c r="B9727" s="54"/>
    </row>
    <row r="9728" spans="2:2" x14ac:dyDescent="0.35">
      <c r="B9728" s="54"/>
    </row>
    <row r="9729" spans="2:2" x14ac:dyDescent="0.35">
      <c r="B9729" s="54"/>
    </row>
    <row r="9730" spans="2:2" x14ac:dyDescent="0.35">
      <c r="B9730" s="54"/>
    </row>
    <row r="9731" spans="2:2" x14ac:dyDescent="0.35">
      <c r="B9731" s="54"/>
    </row>
    <row r="9732" spans="2:2" x14ac:dyDescent="0.35">
      <c r="B9732" s="54"/>
    </row>
    <row r="9733" spans="2:2" x14ac:dyDescent="0.35">
      <c r="B9733" s="54"/>
    </row>
    <row r="9734" spans="2:2" x14ac:dyDescent="0.35">
      <c r="B9734" s="54"/>
    </row>
    <row r="9735" spans="2:2" x14ac:dyDescent="0.35">
      <c r="B9735" s="54"/>
    </row>
    <row r="9736" spans="2:2" x14ac:dyDescent="0.35">
      <c r="B9736" s="54"/>
    </row>
    <row r="9737" spans="2:2" x14ac:dyDescent="0.35">
      <c r="B9737" s="54"/>
    </row>
    <row r="9738" spans="2:2" x14ac:dyDescent="0.35">
      <c r="B9738" s="54"/>
    </row>
    <row r="9739" spans="2:2" x14ac:dyDescent="0.35">
      <c r="B9739" s="54"/>
    </row>
    <row r="9740" spans="2:2" x14ac:dyDescent="0.35">
      <c r="B9740" s="54"/>
    </row>
    <row r="9741" spans="2:2" x14ac:dyDescent="0.35">
      <c r="B9741" s="54"/>
    </row>
    <row r="9742" spans="2:2" x14ac:dyDescent="0.35">
      <c r="B9742" s="54"/>
    </row>
    <row r="9743" spans="2:2" x14ac:dyDescent="0.35">
      <c r="B9743" s="54"/>
    </row>
    <row r="9744" spans="2:2" x14ac:dyDescent="0.35">
      <c r="B9744" s="54"/>
    </row>
    <row r="9745" spans="2:2" x14ac:dyDescent="0.35">
      <c r="B9745" s="54"/>
    </row>
    <row r="9746" spans="2:2" x14ac:dyDescent="0.35">
      <c r="B9746" s="54"/>
    </row>
    <row r="9747" spans="2:2" x14ac:dyDescent="0.35">
      <c r="B9747" s="54"/>
    </row>
    <row r="9748" spans="2:2" x14ac:dyDescent="0.35">
      <c r="B9748" s="54"/>
    </row>
    <row r="9749" spans="2:2" x14ac:dyDescent="0.35">
      <c r="B9749" s="54"/>
    </row>
    <row r="9750" spans="2:2" x14ac:dyDescent="0.35">
      <c r="B9750" s="54"/>
    </row>
    <row r="9751" spans="2:2" x14ac:dyDescent="0.35">
      <c r="B9751" s="54"/>
    </row>
    <row r="9752" spans="2:2" x14ac:dyDescent="0.35">
      <c r="B9752" s="54"/>
    </row>
    <row r="9753" spans="2:2" x14ac:dyDescent="0.35">
      <c r="B9753" s="54"/>
    </row>
    <row r="9754" spans="2:2" x14ac:dyDescent="0.35">
      <c r="B9754" s="54"/>
    </row>
    <row r="9755" spans="2:2" x14ac:dyDescent="0.35">
      <c r="B9755" s="54"/>
    </row>
    <row r="9756" spans="2:2" x14ac:dyDescent="0.35">
      <c r="B9756" s="54"/>
    </row>
    <row r="9757" spans="2:2" x14ac:dyDescent="0.35">
      <c r="B9757" s="54"/>
    </row>
    <row r="9758" spans="2:2" x14ac:dyDescent="0.35">
      <c r="B9758" s="54"/>
    </row>
    <row r="9759" spans="2:2" x14ac:dyDescent="0.35">
      <c r="B9759" s="54"/>
    </row>
    <row r="9760" spans="2:2" x14ac:dyDescent="0.35">
      <c r="B9760" s="54"/>
    </row>
    <row r="9761" spans="2:2" x14ac:dyDescent="0.35">
      <c r="B9761" s="54"/>
    </row>
    <row r="9762" spans="2:2" x14ac:dyDescent="0.35">
      <c r="B9762" s="54"/>
    </row>
    <row r="9763" spans="2:2" x14ac:dyDescent="0.35">
      <c r="B9763" s="54"/>
    </row>
    <row r="9764" spans="2:2" x14ac:dyDescent="0.35">
      <c r="B9764" s="54"/>
    </row>
    <row r="9765" spans="2:2" x14ac:dyDescent="0.35">
      <c r="B9765" s="54"/>
    </row>
    <row r="9766" spans="2:2" x14ac:dyDescent="0.35">
      <c r="B9766" s="54"/>
    </row>
    <row r="9767" spans="2:2" x14ac:dyDescent="0.35">
      <c r="B9767" s="54"/>
    </row>
    <row r="9768" spans="2:2" x14ac:dyDescent="0.35">
      <c r="B9768" s="54"/>
    </row>
    <row r="9769" spans="2:2" x14ac:dyDescent="0.35">
      <c r="B9769" s="54"/>
    </row>
    <row r="9770" spans="2:2" x14ac:dyDescent="0.35">
      <c r="B9770" s="54"/>
    </row>
    <row r="9771" spans="2:2" x14ac:dyDescent="0.35">
      <c r="B9771" s="54"/>
    </row>
    <row r="9772" spans="2:2" x14ac:dyDescent="0.35">
      <c r="B9772" s="54"/>
    </row>
    <row r="9773" spans="2:2" x14ac:dyDescent="0.35">
      <c r="B9773" s="54"/>
    </row>
    <row r="9774" spans="2:2" x14ac:dyDescent="0.35">
      <c r="B9774" s="54"/>
    </row>
    <row r="9775" spans="2:2" x14ac:dyDescent="0.35">
      <c r="B9775" s="54"/>
    </row>
    <row r="9776" spans="2:2" x14ac:dyDescent="0.35">
      <c r="B9776" s="54"/>
    </row>
    <row r="9777" spans="2:2" x14ac:dyDescent="0.35">
      <c r="B9777" s="54"/>
    </row>
    <row r="9778" spans="2:2" x14ac:dyDescent="0.35">
      <c r="B9778" s="54"/>
    </row>
    <row r="9779" spans="2:2" x14ac:dyDescent="0.35">
      <c r="B9779" s="54"/>
    </row>
    <row r="9780" spans="2:2" x14ac:dyDescent="0.35">
      <c r="B9780" s="54"/>
    </row>
    <row r="9781" spans="2:2" x14ac:dyDescent="0.35">
      <c r="B9781" s="54"/>
    </row>
    <row r="9782" spans="2:2" x14ac:dyDescent="0.35">
      <c r="B9782" s="54"/>
    </row>
    <row r="9783" spans="2:2" x14ac:dyDescent="0.35">
      <c r="B9783" s="54"/>
    </row>
    <row r="9784" spans="2:2" x14ac:dyDescent="0.35">
      <c r="B9784" s="54"/>
    </row>
    <row r="9785" spans="2:2" x14ac:dyDescent="0.35">
      <c r="B9785" s="54"/>
    </row>
    <row r="9786" spans="2:2" x14ac:dyDescent="0.35">
      <c r="B9786" s="54"/>
    </row>
    <row r="9787" spans="2:2" x14ac:dyDescent="0.35">
      <c r="B9787" s="54"/>
    </row>
    <row r="9788" spans="2:2" x14ac:dyDescent="0.35">
      <c r="B9788" s="54"/>
    </row>
    <row r="9789" spans="2:2" x14ac:dyDescent="0.35">
      <c r="B9789" s="54"/>
    </row>
    <row r="9790" spans="2:2" x14ac:dyDescent="0.35">
      <c r="B9790" s="54"/>
    </row>
    <row r="9791" spans="2:2" x14ac:dyDescent="0.35">
      <c r="B9791" s="54"/>
    </row>
    <row r="9792" spans="2:2" x14ac:dyDescent="0.35">
      <c r="B9792" s="54"/>
    </row>
    <row r="9793" spans="2:2" x14ac:dyDescent="0.35">
      <c r="B9793" s="54"/>
    </row>
    <row r="9794" spans="2:2" x14ac:dyDescent="0.35">
      <c r="B9794" s="54"/>
    </row>
    <row r="9795" spans="2:2" x14ac:dyDescent="0.35">
      <c r="B9795" s="54"/>
    </row>
    <row r="9796" spans="2:2" x14ac:dyDescent="0.35">
      <c r="B9796" s="54"/>
    </row>
    <row r="9797" spans="2:2" x14ac:dyDescent="0.35">
      <c r="B9797" s="54"/>
    </row>
    <row r="9798" spans="2:2" x14ac:dyDescent="0.35">
      <c r="B9798" s="54"/>
    </row>
    <row r="9799" spans="2:2" x14ac:dyDescent="0.35">
      <c r="B9799" s="54"/>
    </row>
    <row r="9800" spans="2:2" x14ac:dyDescent="0.35">
      <c r="B9800" s="54"/>
    </row>
    <row r="9801" spans="2:2" x14ac:dyDescent="0.35">
      <c r="B9801" s="54"/>
    </row>
    <row r="9802" spans="2:2" x14ac:dyDescent="0.35">
      <c r="B9802" s="54"/>
    </row>
    <row r="9803" spans="2:2" x14ac:dyDescent="0.35">
      <c r="B9803" s="54"/>
    </row>
    <row r="9804" spans="2:2" x14ac:dyDescent="0.35">
      <c r="B9804" s="54"/>
    </row>
    <row r="9805" spans="2:2" x14ac:dyDescent="0.35">
      <c r="B9805" s="54"/>
    </row>
    <row r="9806" spans="2:2" x14ac:dyDescent="0.35">
      <c r="B9806" s="54"/>
    </row>
    <row r="9807" spans="2:2" x14ac:dyDescent="0.35">
      <c r="B9807" s="54"/>
    </row>
    <row r="9808" spans="2:2" x14ac:dyDescent="0.35">
      <c r="B9808" s="54"/>
    </row>
    <row r="9809" spans="2:2" x14ac:dyDescent="0.35">
      <c r="B9809" s="54"/>
    </row>
    <row r="9810" spans="2:2" x14ac:dyDescent="0.35">
      <c r="B9810" s="54"/>
    </row>
    <row r="9811" spans="2:2" x14ac:dyDescent="0.35">
      <c r="B9811" s="54"/>
    </row>
    <row r="9812" spans="2:2" x14ac:dyDescent="0.35">
      <c r="B9812" s="54"/>
    </row>
    <row r="9813" spans="2:2" x14ac:dyDescent="0.35">
      <c r="B9813" s="54"/>
    </row>
    <row r="9814" spans="2:2" x14ac:dyDescent="0.35">
      <c r="B9814" s="54"/>
    </row>
    <row r="9815" spans="2:2" x14ac:dyDescent="0.35">
      <c r="B9815" s="54"/>
    </row>
    <row r="9816" spans="2:2" x14ac:dyDescent="0.35">
      <c r="B9816" s="54"/>
    </row>
    <row r="9817" spans="2:2" x14ac:dyDescent="0.35">
      <c r="B9817" s="54"/>
    </row>
    <row r="9818" spans="2:2" x14ac:dyDescent="0.35">
      <c r="B9818" s="54"/>
    </row>
    <row r="9819" spans="2:2" x14ac:dyDescent="0.35">
      <c r="B9819" s="54"/>
    </row>
    <row r="9820" spans="2:2" x14ac:dyDescent="0.35">
      <c r="B9820" s="54"/>
    </row>
    <row r="9821" spans="2:2" x14ac:dyDescent="0.35">
      <c r="B9821" s="54"/>
    </row>
    <row r="9822" spans="2:2" x14ac:dyDescent="0.35">
      <c r="B9822" s="54"/>
    </row>
    <row r="9823" spans="2:2" x14ac:dyDescent="0.35">
      <c r="B9823" s="54"/>
    </row>
    <row r="9824" spans="2:2" x14ac:dyDescent="0.35">
      <c r="B9824" s="54"/>
    </row>
    <row r="9825" spans="2:2" x14ac:dyDescent="0.35">
      <c r="B9825" s="54"/>
    </row>
    <row r="9826" spans="2:2" x14ac:dyDescent="0.35">
      <c r="B9826" s="54"/>
    </row>
    <row r="9827" spans="2:2" x14ac:dyDescent="0.35">
      <c r="B9827" s="54"/>
    </row>
    <row r="9828" spans="2:2" x14ac:dyDescent="0.35">
      <c r="B9828" s="54"/>
    </row>
    <row r="9829" spans="2:2" x14ac:dyDescent="0.35">
      <c r="B9829" s="54"/>
    </row>
    <row r="9830" spans="2:2" x14ac:dyDescent="0.35">
      <c r="B9830" s="54"/>
    </row>
    <row r="9831" spans="2:2" x14ac:dyDescent="0.35">
      <c r="B9831" s="54"/>
    </row>
    <row r="9832" spans="2:2" x14ac:dyDescent="0.35">
      <c r="B9832" s="54"/>
    </row>
    <row r="9833" spans="2:2" x14ac:dyDescent="0.35">
      <c r="B9833" s="54"/>
    </row>
    <row r="9834" spans="2:2" x14ac:dyDescent="0.35">
      <c r="B9834" s="54"/>
    </row>
    <row r="9835" spans="2:2" x14ac:dyDescent="0.35">
      <c r="B9835" s="54"/>
    </row>
    <row r="9836" spans="2:2" x14ac:dyDescent="0.35">
      <c r="B9836" s="54"/>
    </row>
    <row r="9837" spans="2:2" x14ac:dyDescent="0.35">
      <c r="B9837" s="54"/>
    </row>
    <row r="9838" spans="2:2" x14ac:dyDescent="0.35">
      <c r="B9838" s="54"/>
    </row>
    <row r="9839" spans="2:2" x14ac:dyDescent="0.35">
      <c r="B9839" s="54"/>
    </row>
    <row r="9840" spans="2:2" x14ac:dyDescent="0.35">
      <c r="B9840" s="54"/>
    </row>
    <row r="9841" spans="2:2" x14ac:dyDescent="0.35">
      <c r="B9841" s="54"/>
    </row>
    <row r="9842" spans="2:2" x14ac:dyDescent="0.35">
      <c r="B9842" s="54"/>
    </row>
    <row r="9843" spans="2:2" x14ac:dyDescent="0.35">
      <c r="B9843" s="54"/>
    </row>
    <row r="9844" spans="2:2" x14ac:dyDescent="0.35">
      <c r="B9844" s="54"/>
    </row>
    <row r="9845" spans="2:2" x14ac:dyDescent="0.35">
      <c r="B9845" s="54"/>
    </row>
    <row r="9846" spans="2:2" x14ac:dyDescent="0.35">
      <c r="B9846" s="54"/>
    </row>
    <row r="9847" spans="2:2" x14ac:dyDescent="0.35">
      <c r="B9847" s="54"/>
    </row>
    <row r="9848" spans="2:2" x14ac:dyDescent="0.35">
      <c r="B9848" s="54"/>
    </row>
    <row r="9849" spans="2:2" x14ac:dyDescent="0.35">
      <c r="B9849" s="54"/>
    </row>
    <row r="9850" spans="2:2" x14ac:dyDescent="0.35">
      <c r="B9850" s="54"/>
    </row>
    <row r="9851" spans="2:2" x14ac:dyDescent="0.35">
      <c r="B9851" s="54"/>
    </row>
    <row r="9852" spans="2:2" x14ac:dyDescent="0.35">
      <c r="B9852" s="54"/>
    </row>
    <row r="9853" spans="2:2" x14ac:dyDescent="0.35">
      <c r="B9853" s="54"/>
    </row>
    <row r="9854" spans="2:2" x14ac:dyDescent="0.35">
      <c r="B9854" s="54"/>
    </row>
    <row r="9855" spans="2:2" x14ac:dyDescent="0.35">
      <c r="B9855" s="54"/>
    </row>
    <row r="9856" spans="2:2" x14ac:dyDescent="0.35">
      <c r="B9856" s="54"/>
    </row>
    <row r="9857" spans="2:2" x14ac:dyDescent="0.35">
      <c r="B9857" s="54"/>
    </row>
    <row r="9858" spans="2:2" x14ac:dyDescent="0.35">
      <c r="B9858" s="54"/>
    </row>
    <row r="9859" spans="2:2" x14ac:dyDescent="0.35">
      <c r="B9859" s="54"/>
    </row>
    <row r="9860" spans="2:2" x14ac:dyDescent="0.35">
      <c r="B9860" s="54"/>
    </row>
    <row r="9861" spans="2:2" x14ac:dyDescent="0.35">
      <c r="B9861" s="54"/>
    </row>
    <row r="9862" spans="2:2" x14ac:dyDescent="0.35">
      <c r="B9862" s="54"/>
    </row>
    <row r="9863" spans="2:2" x14ac:dyDescent="0.35">
      <c r="B9863" s="54"/>
    </row>
    <row r="9864" spans="2:2" x14ac:dyDescent="0.35">
      <c r="B9864" s="54"/>
    </row>
    <row r="9865" spans="2:2" x14ac:dyDescent="0.35">
      <c r="B9865" s="54"/>
    </row>
    <row r="9866" spans="2:2" x14ac:dyDescent="0.35">
      <c r="B9866" s="54"/>
    </row>
    <row r="9867" spans="2:2" x14ac:dyDescent="0.35">
      <c r="B9867" s="54"/>
    </row>
    <row r="9868" spans="2:2" x14ac:dyDescent="0.35">
      <c r="B9868" s="54"/>
    </row>
    <row r="9869" spans="2:2" x14ac:dyDescent="0.35">
      <c r="B9869" s="54"/>
    </row>
    <row r="9870" spans="2:2" x14ac:dyDescent="0.35">
      <c r="B9870" s="54"/>
    </row>
    <row r="9871" spans="2:2" x14ac:dyDescent="0.35">
      <c r="B9871" s="54"/>
    </row>
    <row r="9872" spans="2:2" x14ac:dyDescent="0.35">
      <c r="B9872" s="54"/>
    </row>
    <row r="9873" spans="2:2" x14ac:dyDescent="0.35">
      <c r="B9873" s="54"/>
    </row>
    <row r="9874" spans="2:2" x14ac:dyDescent="0.35">
      <c r="B9874" s="54"/>
    </row>
    <row r="9875" spans="2:2" x14ac:dyDescent="0.35">
      <c r="B9875" s="54"/>
    </row>
    <row r="9876" spans="2:2" x14ac:dyDescent="0.35">
      <c r="B9876" s="54"/>
    </row>
    <row r="9877" spans="2:2" x14ac:dyDescent="0.35">
      <c r="B9877" s="54"/>
    </row>
    <row r="9878" spans="2:2" x14ac:dyDescent="0.35">
      <c r="B9878" s="54"/>
    </row>
    <row r="9879" spans="2:2" x14ac:dyDescent="0.35">
      <c r="B9879" s="54"/>
    </row>
    <row r="9880" spans="2:2" x14ac:dyDescent="0.35">
      <c r="B9880" s="54"/>
    </row>
    <row r="9881" spans="2:2" x14ac:dyDescent="0.35">
      <c r="B9881" s="54"/>
    </row>
    <row r="9882" spans="2:2" x14ac:dyDescent="0.35">
      <c r="B9882" s="54"/>
    </row>
    <row r="9883" spans="2:2" x14ac:dyDescent="0.35">
      <c r="B9883" s="54"/>
    </row>
    <row r="9884" spans="2:2" x14ac:dyDescent="0.35">
      <c r="B9884" s="54"/>
    </row>
    <row r="9885" spans="2:2" x14ac:dyDescent="0.35">
      <c r="B9885" s="54"/>
    </row>
    <row r="9886" spans="2:2" x14ac:dyDescent="0.35">
      <c r="B9886" s="54"/>
    </row>
    <row r="9887" spans="2:2" x14ac:dyDescent="0.35">
      <c r="B9887" s="54"/>
    </row>
    <row r="9888" spans="2:2" x14ac:dyDescent="0.35">
      <c r="B9888" s="54"/>
    </row>
    <row r="9889" spans="2:2" x14ac:dyDescent="0.35">
      <c r="B9889" s="54"/>
    </row>
    <row r="9890" spans="2:2" x14ac:dyDescent="0.35">
      <c r="B9890" s="54"/>
    </row>
    <row r="9891" spans="2:2" x14ac:dyDescent="0.35">
      <c r="B9891" s="54"/>
    </row>
    <row r="9892" spans="2:2" x14ac:dyDescent="0.35">
      <c r="B9892" s="54"/>
    </row>
    <row r="9893" spans="2:2" x14ac:dyDescent="0.35">
      <c r="B9893" s="54"/>
    </row>
    <row r="9894" spans="2:2" x14ac:dyDescent="0.35">
      <c r="B9894" s="54"/>
    </row>
    <row r="9895" spans="2:2" x14ac:dyDescent="0.35">
      <c r="B9895" s="54"/>
    </row>
    <row r="9896" spans="2:2" x14ac:dyDescent="0.35">
      <c r="B9896" s="54"/>
    </row>
    <row r="9897" spans="2:2" x14ac:dyDescent="0.35">
      <c r="B9897" s="54"/>
    </row>
    <row r="9898" spans="2:2" x14ac:dyDescent="0.35">
      <c r="B9898" s="54"/>
    </row>
    <row r="9899" spans="2:2" x14ac:dyDescent="0.35">
      <c r="B9899" s="54"/>
    </row>
    <row r="9900" spans="2:2" x14ac:dyDescent="0.35">
      <c r="B9900" s="54"/>
    </row>
    <row r="9901" spans="2:2" x14ac:dyDescent="0.35">
      <c r="B9901" s="54"/>
    </row>
    <row r="9902" spans="2:2" x14ac:dyDescent="0.35">
      <c r="B9902" s="54"/>
    </row>
    <row r="9903" spans="2:2" x14ac:dyDescent="0.35">
      <c r="B9903" s="54"/>
    </row>
    <row r="9904" spans="2:2" x14ac:dyDescent="0.35">
      <c r="B9904" s="54"/>
    </row>
    <row r="9905" spans="2:2" x14ac:dyDescent="0.35">
      <c r="B9905" s="54"/>
    </row>
    <row r="9906" spans="2:2" x14ac:dyDescent="0.35">
      <c r="B9906" s="54"/>
    </row>
    <row r="9907" spans="2:2" x14ac:dyDescent="0.35">
      <c r="B9907" s="54"/>
    </row>
    <row r="9908" spans="2:2" x14ac:dyDescent="0.35">
      <c r="B9908" s="54"/>
    </row>
    <row r="9909" spans="2:2" x14ac:dyDescent="0.35">
      <c r="B9909" s="54"/>
    </row>
    <row r="9910" spans="2:2" x14ac:dyDescent="0.35">
      <c r="B9910" s="54"/>
    </row>
    <row r="9911" spans="2:2" x14ac:dyDescent="0.35">
      <c r="B9911" s="54"/>
    </row>
    <row r="9912" spans="2:2" x14ac:dyDescent="0.35">
      <c r="B9912" s="54"/>
    </row>
    <row r="9913" spans="2:2" x14ac:dyDescent="0.35">
      <c r="B9913" s="54"/>
    </row>
    <row r="9914" spans="2:2" x14ac:dyDescent="0.35">
      <c r="B9914" s="54"/>
    </row>
    <row r="9915" spans="2:2" x14ac:dyDescent="0.35">
      <c r="B9915" s="54"/>
    </row>
    <row r="9916" spans="2:2" x14ac:dyDescent="0.35">
      <c r="B9916" s="54"/>
    </row>
    <row r="9917" spans="2:2" x14ac:dyDescent="0.35">
      <c r="B9917" s="54"/>
    </row>
    <row r="9918" spans="2:2" x14ac:dyDescent="0.35">
      <c r="B9918" s="54"/>
    </row>
    <row r="9919" spans="2:2" x14ac:dyDescent="0.35">
      <c r="B9919" s="54"/>
    </row>
    <row r="9920" spans="2:2" x14ac:dyDescent="0.35">
      <c r="B9920" s="54"/>
    </row>
    <row r="9921" spans="2:2" x14ac:dyDescent="0.35">
      <c r="B9921" s="54"/>
    </row>
    <row r="9922" spans="2:2" x14ac:dyDescent="0.35">
      <c r="B9922" s="54"/>
    </row>
    <row r="9923" spans="2:2" x14ac:dyDescent="0.35">
      <c r="B9923" s="54"/>
    </row>
    <row r="9924" spans="2:2" x14ac:dyDescent="0.35">
      <c r="B9924" s="54"/>
    </row>
    <row r="9925" spans="2:2" x14ac:dyDescent="0.35">
      <c r="B9925" s="54"/>
    </row>
    <row r="9926" spans="2:2" x14ac:dyDescent="0.35">
      <c r="B9926" s="54"/>
    </row>
    <row r="9927" spans="2:2" x14ac:dyDescent="0.35">
      <c r="B9927" s="54"/>
    </row>
    <row r="9928" spans="2:2" x14ac:dyDescent="0.35">
      <c r="B9928" s="54"/>
    </row>
    <row r="9929" spans="2:2" x14ac:dyDescent="0.35">
      <c r="B9929" s="54"/>
    </row>
    <row r="9930" spans="2:2" x14ac:dyDescent="0.35">
      <c r="B9930" s="54"/>
    </row>
    <row r="9931" spans="2:2" x14ac:dyDescent="0.35">
      <c r="B9931" s="54"/>
    </row>
    <row r="9932" spans="2:2" x14ac:dyDescent="0.35">
      <c r="B9932" s="54"/>
    </row>
    <row r="9933" spans="2:2" x14ac:dyDescent="0.35">
      <c r="B9933" s="54"/>
    </row>
    <row r="9934" spans="2:2" x14ac:dyDescent="0.35">
      <c r="B9934" s="54"/>
    </row>
    <row r="9935" spans="2:2" x14ac:dyDescent="0.35">
      <c r="B9935" s="54"/>
    </row>
    <row r="9936" spans="2:2" x14ac:dyDescent="0.35">
      <c r="B9936" s="54"/>
    </row>
    <row r="9937" spans="2:2" x14ac:dyDescent="0.35">
      <c r="B9937" s="54"/>
    </row>
    <row r="9938" spans="2:2" x14ac:dyDescent="0.35">
      <c r="B9938" s="54"/>
    </row>
    <row r="9939" spans="2:2" x14ac:dyDescent="0.35">
      <c r="B9939" s="54"/>
    </row>
    <row r="9940" spans="2:2" x14ac:dyDescent="0.35">
      <c r="B9940" s="54"/>
    </row>
    <row r="9941" spans="2:2" x14ac:dyDescent="0.35">
      <c r="B9941" s="54"/>
    </row>
    <row r="9942" spans="2:2" x14ac:dyDescent="0.35">
      <c r="B9942" s="54"/>
    </row>
    <row r="9943" spans="2:2" x14ac:dyDescent="0.35">
      <c r="B9943" s="54"/>
    </row>
    <row r="9944" spans="2:2" x14ac:dyDescent="0.35">
      <c r="B9944" s="54"/>
    </row>
    <row r="9945" spans="2:2" x14ac:dyDescent="0.35">
      <c r="B9945" s="54"/>
    </row>
    <row r="9946" spans="2:2" x14ac:dyDescent="0.35">
      <c r="B9946" s="54"/>
    </row>
    <row r="9947" spans="2:2" x14ac:dyDescent="0.35">
      <c r="B9947" s="54"/>
    </row>
    <row r="9948" spans="2:2" x14ac:dyDescent="0.35">
      <c r="B9948" s="54"/>
    </row>
    <row r="9949" spans="2:2" x14ac:dyDescent="0.35">
      <c r="B9949" s="54"/>
    </row>
    <row r="9950" spans="2:2" x14ac:dyDescent="0.35">
      <c r="B9950" s="54"/>
    </row>
    <row r="9951" spans="2:2" x14ac:dyDescent="0.35">
      <c r="B9951" s="54"/>
    </row>
    <row r="9952" spans="2:2" x14ac:dyDescent="0.35">
      <c r="B9952" s="54"/>
    </row>
    <row r="9953" spans="2:2" x14ac:dyDescent="0.35">
      <c r="B9953" s="54"/>
    </row>
    <row r="9954" spans="2:2" x14ac:dyDescent="0.35">
      <c r="B9954" s="54"/>
    </row>
    <row r="9955" spans="2:2" x14ac:dyDescent="0.35">
      <c r="B9955" s="54"/>
    </row>
    <row r="9956" spans="2:2" x14ac:dyDescent="0.35">
      <c r="B9956" s="54"/>
    </row>
    <row r="9957" spans="2:2" x14ac:dyDescent="0.35">
      <c r="B9957" s="54"/>
    </row>
    <row r="9958" spans="2:2" x14ac:dyDescent="0.35">
      <c r="B9958" s="54"/>
    </row>
    <row r="9959" spans="2:2" x14ac:dyDescent="0.35">
      <c r="B9959" s="54"/>
    </row>
    <row r="9960" spans="2:2" x14ac:dyDescent="0.35">
      <c r="B9960" s="54"/>
    </row>
    <row r="9961" spans="2:2" x14ac:dyDescent="0.35">
      <c r="B9961" s="54"/>
    </row>
    <row r="9962" spans="2:2" x14ac:dyDescent="0.35">
      <c r="B9962" s="54"/>
    </row>
    <row r="9963" spans="2:2" x14ac:dyDescent="0.35">
      <c r="B9963" s="54"/>
    </row>
    <row r="9964" spans="2:2" x14ac:dyDescent="0.35">
      <c r="B9964" s="54"/>
    </row>
    <row r="9965" spans="2:2" x14ac:dyDescent="0.35">
      <c r="B9965" s="54"/>
    </row>
    <row r="9966" spans="2:2" x14ac:dyDescent="0.35">
      <c r="B9966" s="54"/>
    </row>
    <row r="9967" spans="2:2" x14ac:dyDescent="0.35">
      <c r="B9967" s="54"/>
    </row>
    <row r="9968" spans="2:2" x14ac:dyDescent="0.35">
      <c r="B9968" s="54"/>
    </row>
    <row r="9969" spans="2:2" x14ac:dyDescent="0.35">
      <c r="B9969" s="54"/>
    </row>
    <row r="9970" spans="2:2" x14ac:dyDescent="0.35">
      <c r="B9970" s="54"/>
    </row>
    <row r="9971" spans="2:2" x14ac:dyDescent="0.35">
      <c r="B9971" s="54"/>
    </row>
    <row r="9972" spans="2:2" x14ac:dyDescent="0.35">
      <c r="B9972" s="54"/>
    </row>
    <row r="9973" spans="2:2" x14ac:dyDescent="0.35">
      <c r="B9973" s="54"/>
    </row>
    <row r="9974" spans="2:2" x14ac:dyDescent="0.35">
      <c r="B9974" s="54"/>
    </row>
    <row r="9975" spans="2:2" x14ac:dyDescent="0.35">
      <c r="B9975" s="54"/>
    </row>
    <row r="9976" spans="2:2" x14ac:dyDescent="0.35">
      <c r="B9976" s="54"/>
    </row>
    <row r="9977" spans="2:2" x14ac:dyDescent="0.35">
      <c r="B9977" s="54"/>
    </row>
    <row r="9978" spans="2:2" x14ac:dyDescent="0.35">
      <c r="B9978" s="54"/>
    </row>
    <row r="9979" spans="2:2" x14ac:dyDescent="0.35">
      <c r="B9979" s="54"/>
    </row>
    <row r="9980" spans="2:2" x14ac:dyDescent="0.35">
      <c r="B9980" s="54"/>
    </row>
    <row r="9981" spans="2:2" x14ac:dyDescent="0.35">
      <c r="B9981" s="54"/>
    </row>
    <row r="9982" spans="2:2" x14ac:dyDescent="0.35">
      <c r="B9982" s="54"/>
    </row>
    <row r="9983" spans="2:2" x14ac:dyDescent="0.35">
      <c r="B9983" s="54"/>
    </row>
    <row r="9984" spans="2:2" x14ac:dyDescent="0.35">
      <c r="B9984" s="54"/>
    </row>
    <row r="9985" spans="2:2" x14ac:dyDescent="0.35">
      <c r="B9985" s="54"/>
    </row>
    <row r="9986" spans="2:2" x14ac:dyDescent="0.35">
      <c r="B9986" s="54"/>
    </row>
    <row r="9987" spans="2:2" x14ac:dyDescent="0.35">
      <c r="B9987" s="54"/>
    </row>
    <row r="9988" spans="2:2" x14ac:dyDescent="0.35">
      <c r="B9988" s="54"/>
    </row>
    <row r="9989" spans="2:2" x14ac:dyDescent="0.35">
      <c r="B9989" s="54"/>
    </row>
    <row r="9990" spans="2:2" x14ac:dyDescent="0.35">
      <c r="B9990" s="54"/>
    </row>
    <row r="9991" spans="2:2" x14ac:dyDescent="0.35">
      <c r="B9991" s="54"/>
    </row>
    <row r="9992" spans="2:2" x14ac:dyDescent="0.35">
      <c r="B9992" s="54"/>
    </row>
    <row r="9993" spans="2:2" x14ac:dyDescent="0.35">
      <c r="B9993" s="54"/>
    </row>
    <row r="9994" spans="2:2" x14ac:dyDescent="0.35">
      <c r="B9994" s="54"/>
    </row>
    <row r="9995" spans="2:2" x14ac:dyDescent="0.35">
      <c r="B9995" s="54"/>
    </row>
    <row r="9996" spans="2:2" x14ac:dyDescent="0.35">
      <c r="B9996" s="54"/>
    </row>
    <row r="9997" spans="2:2" x14ac:dyDescent="0.35">
      <c r="B9997" s="54"/>
    </row>
    <row r="9998" spans="2:2" x14ac:dyDescent="0.35">
      <c r="B9998" s="54"/>
    </row>
    <row r="9999" spans="2:2" x14ac:dyDescent="0.35">
      <c r="B9999" s="54"/>
    </row>
    <row r="10000" spans="2:2" x14ac:dyDescent="0.35">
      <c r="B10000" s="54"/>
    </row>
  </sheetData>
  <sheetProtection algorithmName="SHA-512" hashValue="wPVSZ4zAlMfE3TU+78a7IFGRhhgiybUFHST5ZqpuBfgUnh/g/i15BT8Vhx+ja9jOp6ZwJgxyZPAztCECyZA9xQ==" saltValue="rPMix6++3BzPHV1Q/tLnkQ==" spinCount="100000" sheet="1" selectLockedCells="1" selectUnlockedCells="1"/>
  <conditionalFormatting sqref="A1:Z1">
    <cfRule type="expression" dxfId="3" priority="2">
      <formula>ISERROR(B1048454)</formula>
    </cfRule>
  </conditionalFormatting>
  <conditionalFormatting sqref="B2:AA123 B125:AA1048576">
    <cfRule type="expression" dxfId="2" priority="1">
      <formula>ISERROR(B1048455)</formula>
    </cfRule>
  </conditionalFormatting>
  <conditionalFormatting sqref="B124:AA124">
    <cfRule type="expression" dxfId="1" priority="3">
      <formula>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4F2A2-9600-4ADC-AD17-061530833828}">
  <dimension ref="A1:AF1950"/>
  <sheetViews>
    <sheetView showGridLines="0" showRowColHeaders="0" tabSelected="1" zoomScaleNormal="100" workbookViewId="0">
      <selection activeCell="AI24" sqref="AI24"/>
    </sheetView>
  </sheetViews>
  <sheetFormatPr defaultRowHeight="14.5" x14ac:dyDescent="0.35"/>
  <cols>
    <col min="1" max="1" width="11.26953125" style="54" customWidth="1"/>
    <col min="2" max="2" width="9.90625" customWidth="1"/>
    <col min="3" max="3" width="10.453125" customWidth="1"/>
    <col min="4" max="4" width="17.08984375" customWidth="1"/>
    <col min="5" max="5" width="18.81640625" style="56" customWidth="1"/>
    <col min="6" max="6" width="24.36328125" customWidth="1"/>
    <col min="7" max="7" width="13" customWidth="1"/>
    <col min="8" max="8" width="6.08984375" customWidth="1"/>
    <col min="9" max="9" width="6.08984375" style="108" customWidth="1"/>
    <col min="10" max="10" width="11.54296875" style="108" customWidth="1"/>
    <col min="11" max="24" width="6.08984375" style="108" customWidth="1"/>
    <col min="25" max="25" width="7.36328125" style="108" customWidth="1"/>
    <col min="26" max="26" width="8.08984375" style="108" customWidth="1"/>
    <col min="27" max="29" width="9.1796875" style="108"/>
    <col min="31" max="31" width="9.81640625" bestFit="1" customWidth="1"/>
    <col min="32" max="32" width="10.90625" style="54" bestFit="1" customWidth="1"/>
  </cols>
  <sheetData>
    <row r="1" spans="1:31" ht="15" customHeight="1" x14ac:dyDescent="0.35">
      <c r="A1" s="430" t="s">
        <v>0</v>
      </c>
      <c r="B1" s="433" t="s">
        <v>23</v>
      </c>
      <c r="C1" s="434"/>
      <c r="D1" s="433" t="s">
        <v>24</v>
      </c>
      <c r="E1" s="434"/>
      <c r="F1" s="433" t="s">
        <v>6</v>
      </c>
      <c r="G1" s="437"/>
      <c r="H1" s="437"/>
      <c r="I1" s="437"/>
      <c r="J1" s="438"/>
      <c r="K1" s="409" t="s">
        <v>7</v>
      </c>
      <c r="L1" s="410"/>
      <c r="M1" s="410"/>
      <c r="N1" s="410"/>
      <c r="O1" s="410"/>
      <c r="P1" s="411"/>
      <c r="Q1" s="409" t="s">
        <v>13</v>
      </c>
      <c r="R1" s="410"/>
      <c r="S1" s="410"/>
      <c r="T1" s="410"/>
      <c r="U1" s="410"/>
      <c r="V1" s="411"/>
      <c r="W1" s="412" t="s">
        <v>14</v>
      </c>
      <c r="X1" s="413"/>
      <c r="Y1" s="409" t="s">
        <v>15</v>
      </c>
      <c r="Z1" s="411"/>
      <c r="AA1" s="409" t="s">
        <v>18</v>
      </c>
      <c r="AB1" s="410"/>
      <c r="AC1" s="411"/>
    </row>
    <row r="2" spans="1:31" ht="15" customHeight="1" x14ac:dyDescent="0.35">
      <c r="A2" s="431"/>
      <c r="B2" s="435"/>
      <c r="C2" s="436"/>
      <c r="D2" s="435"/>
      <c r="E2" s="436"/>
      <c r="F2" s="435"/>
      <c r="G2" s="439"/>
      <c r="H2" s="439"/>
      <c r="I2" s="439"/>
      <c r="J2" s="440"/>
      <c r="K2" s="416" t="s">
        <v>8</v>
      </c>
      <c r="L2" s="417"/>
      <c r="M2" s="418" t="s">
        <v>11</v>
      </c>
      <c r="N2" s="417"/>
      <c r="O2" s="418" t="s">
        <v>12</v>
      </c>
      <c r="P2" s="419"/>
      <c r="Q2" s="416" t="s">
        <v>8</v>
      </c>
      <c r="R2" s="417"/>
      <c r="S2" s="418" t="s">
        <v>11</v>
      </c>
      <c r="T2" s="417"/>
      <c r="U2" s="418" t="s">
        <v>12</v>
      </c>
      <c r="V2" s="419"/>
      <c r="W2" s="414"/>
      <c r="X2" s="415"/>
      <c r="Y2" s="420" t="s">
        <v>16</v>
      </c>
      <c r="Z2" s="422" t="s">
        <v>93</v>
      </c>
      <c r="AA2" s="424">
        <f>'LOGBOOK DATA'!Y2</f>
        <v>0</v>
      </c>
      <c r="AB2" s="426">
        <f>'LOGBOOK DATA'!Z2</f>
        <v>0</v>
      </c>
      <c r="AC2" s="428">
        <f>'LOGBOOK DATA'!AA2</f>
        <v>0</v>
      </c>
    </row>
    <row r="3" spans="1:31" ht="42" customHeight="1" thickBot="1" x14ac:dyDescent="0.4">
      <c r="A3" s="432"/>
      <c r="B3" s="61" t="s">
        <v>2</v>
      </c>
      <c r="C3" s="61" t="s">
        <v>1</v>
      </c>
      <c r="D3" s="62" t="s">
        <v>3</v>
      </c>
      <c r="E3" s="63" t="s">
        <v>4</v>
      </c>
      <c r="F3" s="61" t="s">
        <v>5</v>
      </c>
      <c r="G3" s="441" t="s">
        <v>6</v>
      </c>
      <c r="H3" s="442"/>
      <c r="I3" s="442"/>
      <c r="J3" s="443"/>
      <c r="K3" s="127" t="s">
        <v>9</v>
      </c>
      <c r="L3" s="128" t="s">
        <v>10</v>
      </c>
      <c r="M3" s="128" t="s">
        <v>9</v>
      </c>
      <c r="N3" s="128" t="s">
        <v>10</v>
      </c>
      <c r="O3" s="128" t="s">
        <v>9</v>
      </c>
      <c r="P3" s="129" t="s">
        <v>10</v>
      </c>
      <c r="Q3" s="59" t="s">
        <v>9</v>
      </c>
      <c r="R3" s="60" t="s">
        <v>10</v>
      </c>
      <c r="S3" s="60" t="s">
        <v>9</v>
      </c>
      <c r="T3" s="60" t="s">
        <v>10</v>
      </c>
      <c r="U3" s="60" t="s">
        <v>9</v>
      </c>
      <c r="V3" s="58" t="s">
        <v>10</v>
      </c>
      <c r="W3" s="59" t="s">
        <v>9</v>
      </c>
      <c r="X3" s="58" t="s">
        <v>10</v>
      </c>
      <c r="Y3" s="421"/>
      <c r="Z3" s="423"/>
      <c r="AA3" s="425"/>
      <c r="AB3" s="427"/>
      <c r="AC3" s="429"/>
    </row>
    <row r="4" spans="1:31" ht="15" customHeight="1" x14ac:dyDescent="0.35">
      <c r="A4" s="181">
        <f>CONFIG!A1</f>
        <v>44258</v>
      </c>
      <c r="B4" s="64" t="str">
        <f>CONFIG!B1</f>
        <v>PA28</v>
      </c>
      <c r="C4" s="64" t="str">
        <f>CONFIG!C1</f>
        <v>VH-TAE</v>
      </c>
      <c r="D4" s="64" t="str">
        <f>CONFIG!D1</f>
        <v>E.TSIATSIKAS</v>
      </c>
      <c r="E4" s="64" t="str">
        <f>CONFIG!E1</f>
        <v>SELF</v>
      </c>
      <c r="F4" s="65" t="str">
        <f>CONFIG!F1</f>
        <v xml:space="preserve">YMMB-YMMB </v>
      </c>
      <c r="G4" s="65" t="str">
        <f>CONFIG!G1</f>
        <v>EOC</v>
      </c>
      <c r="H4" s="66"/>
      <c r="I4" s="66"/>
      <c r="J4" s="67"/>
      <c r="K4" s="68">
        <f>CONFIG!H1</f>
        <v>0</v>
      </c>
      <c r="L4" s="69">
        <f>CONFIG!I1</f>
        <v>0</v>
      </c>
      <c r="M4" s="69">
        <f>CONFIG!J1</f>
        <v>0.9</v>
      </c>
      <c r="N4" s="69">
        <f>CONFIG!K1</f>
        <v>0</v>
      </c>
      <c r="O4" s="69">
        <f>CONFIG!L1</f>
        <v>0</v>
      </c>
      <c r="P4" s="70">
        <f>CONFIG!M1</f>
        <v>0</v>
      </c>
      <c r="Q4" s="68">
        <f>CONFIG!N1</f>
        <v>0</v>
      </c>
      <c r="R4" s="69">
        <f>CONFIG!O1</f>
        <v>0</v>
      </c>
      <c r="S4" s="69">
        <f>CONFIG!P1</f>
        <v>0</v>
      </c>
      <c r="T4" s="69">
        <f>CONFIG!Q1</f>
        <v>0</v>
      </c>
      <c r="U4" s="69">
        <f>CONFIG!R1</f>
        <v>0</v>
      </c>
      <c r="V4" s="70">
        <f>CONFIG!S1</f>
        <v>0</v>
      </c>
      <c r="W4" s="68">
        <f>CONFIG!T1</f>
        <v>0</v>
      </c>
      <c r="X4" s="70">
        <f>CONFIG!U1</f>
        <v>0</v>
      </c>
      <c r="Y4" s="68">
        <f>CONFIG!V1</f>
        <v>0</v>
      </c>
      <c r="Z4" s="70">
        <f>CONFIG!W1</f>
        <v>0</v>
      </c>
      <c r="AA4" s="68">
        <f>CONFIG!X1</f>
        <v>0</v>
      </c>
      <c r="AB4" s="69">
        <f>CONFIG!Y1</f>
        <v>0</v>
      </c>
      <c r="AC4" s="70">
        <f>CONFIG!Z1</f>
        <v>0</v>
      </c>
      <c r="AE4" s="57"/>
    </row>
    <row r="5" spans="1:31" ht="15" customHeight="1" x14ac:dyDescent="0.35">
      <c r="A5" s="182">
        <f>CONFIG!A2</f>
        <v>44262</v>
      </c>
      <c r="B5" s="71" t="str">
        <f>CONFIG!B2</f>
        <v>PA28</v>
      </c>
      <c r="C5" s="71" t="str">
        <f>CONFIG!C2</f>
        <v>VH-TAJ</v>
      </c>
      <c r="D5" s="71" t="str">
        <f>CONFIG!D2</f>
        <v>E.LINCOLN-PRICE</v>
      </c>
      <c r="E5" s="71" t="str">
        <f>CONFIG!E2</f>
        <v>SELF</v>
      </c>
      <c r="F5" s="72" t="str">
        <f>CONFIG!F2</f>
        <v xml:space="preserve">YMMB-YMMB </v>
      </c>
      <c r="G5" s="72" t="str">
        <f>CONFIG!G2</f>
        <v>S+L</v>
      </c>
      <c r="H5" s="73"/>
      <c r="I5" s="73"/>
      <c r="J5" s="74"/>
      <c r="K5" s="75">
        <f>CONFIG!H2</f>
        <v>0</v>
      </c>
      <c r="L5" s="76">
        <f>CONFIG!I2</f>
        <v>0</v>
      </c>
      <c r="M5" s="76">
        <f>CONFIG!J2</f>
        <v>1</v>
      </c>
      <c r="N5" s="76">
        <f>CONFIG!K2</f>
        <v>0</v>
      </c>
      <c r="O5" s="76">
        <f>CONFIG!L2</f>
        <v>0</v>
      </c>
      <c r="P5" s="77">
        <f>CONFIG!M2</f>
        <v>0</v>
      </c>
      <c r="Q5" s="75">
        <f>CONFIG!N2</f>
        <v>0</v>
      </c>
      <c r="R5" s="76">
        <f>CONFIG!O2</f>
        <v>0</v>
      </c>
      <c r="S5" s="76">
        <f>CONFIG!P2</f>
        <v>0</v>
      </c>
      <c r="T5" s="76">
        <f>CONFIG!Q2</f>
        <v>0</v>
      </c>
      <c r="U5" s="76">
        <f>CONFIG!R2</f>
        <v>0</v>
      </c>
      <c r="V5" s="77">
        <f>CONFIG!S2</f>
        <v>0</v>
      </c>
      <c r="W5" s="75">
        <f>CONFIG!T2</f>
        <v>0</v>
      </c>
      <c r="X5" s="77">
        <f>CONFIG!U2</f>
        <v>0</v>
      </c>
      <c r="Y5" s="75">
        <f>CONFIG!V2</f>
        <v>0</v>
      </c>
      <c r="Z5" s="77">
        <f>CONFIG!W2</f>
        <v>0</v>
      </c>
      <c r="AA5" s="75">
        <f>CONFIG!X2</f>
        <v>0</v>
      </c>
      <c r="AB5" s="76">
        <f>CONFIG!Y2</f>
        <v>0</v>
      </c>
      <c r="AC5" s="77">
        <f>CONFIG!Z2</f>
        <v>0</v>
      </c>
      <c r="AE5" s="57"/>
    </row>
    <row r="6" spans="1:31" ht="15" customHeight="1" x14ac:dyDescent="0.35">
      <c r="A6" s="182">
        <f>CONFIG!A3</f>
        <v>44269</v>
      </c>
      <c r="B6" s="71" t="str">
        <f>CONFIG!B3</f>
        <v>PA28</v>
      </c>
      <c r="C6" s="71" t="str">
        <f>CONFIG!C3</f>
        <v>VH-TXU</v>
      </c>
      <c r="D6" s="71" t="str">
        <f>CONFIG!D3</f>
        <v>E.LINCOLN-PRICE</v>
      </c>
      <c r="E6" s="71" t="str">
        <f>CONFIG!E3</f>
        <v>SELF</v>
      </c>
      <c r="F6" s="72" t="str">
        <f>CONFIG!F3</f>
        <v xml:space="preserve">YMMB-YMMB </v>
      </c>
      <c r="G6" s="72" t="str">
        <f>CONFIG!G3</f>
        <v>C+D</v>
      </c>
      <c r="H6" s="73"/>
      <c r="I6" s="73"/>
      <c r="J6" s="74"/>
      <c r="K6" s="75">
        <f>CONFIG!H3</f>
        <v>0</v>
      </c>
      <c r="L6" s="76">
        <f>CONFIG!I3</f>
        <v>0</v>
      </c>
      <c r="M6" s="76">
        <f>CONFIG!J3</f>
        <v>1</v>
      </c>
      <c r="N6" s="76">
        <f>CONFIG!K3</f>
        <v>0</v>
      </c>
      <c r="O6" s="76">
        <f>CONFIG!L3</f>
        <v>0</v>
      </c>
      <c r="P6" s="77">
        <f>CONFIG!M3</f>
        <v>0</v>
      </c>
      <c r="Q6" s="75">
        <f>CONFIG!N3</f>
        <v>0</v>
      </c>
      <c r="R6" s="76">
        <f>CONFIG!O3</f>
        <v>0</v>
      </c>
      <c r="S6" s="76">
        <f>CONFIG!P3</f>
        <v>0</v>
      </c>
      <c r="T6" s="76">
        <f>CONFIG!Q3</f>
        <v>0</v>
      </c>
      <c r="U6" s="76">
        <f>CONFIG!R3</f>
        <v>0</v>
      </c>
      <c r="V6" s="77">
        <f>CONFIG!S3</f>
        <v>0</v>
      </c>
      <c r="W6" s="75">
        <f>CONFIG!T3</f>
        <v>0</v>
      </c>
      <c r="X6" s="77">
        <f>CONFIG!U3</f>
        <v>0</v>
      </c>
      <c r="Y6" s="75">
        <f>CONFIG!V3</f>
        <v>0</v>
      </c>
      <c r="Z6" s="77">
        <f>CONFIG!W3</f>
        <v>0</v>
      </c>
      <c r="AA6" s="75">
        <f>CONFIG!X3</f>
        <v>0</v>
      </c>
      <c r="AB6" s="76">
        <f>CONFIG!Y3</f>
        <v>0</v>
      </c>
      <c r="AC6" s="77">
        <f>CONFIG!Z3</f>
        <v>0</v>
      </c>
      <c r="AE6" s="57"/>
    </row>
    <row r="7" spans="1:31" ht="15" customHeight="1" x14ac:dyDescent="0.35">
      <c r="A7" s="182">
        <f>CONFIG!A4</f>
        <v>44271</v>
      </c>
      <c r="B7" s="71" t="str">
        <f>CONFIG!B4</f>
        <v>PA28</v>
      </c>
      <c r="C7" s="71" t="str">
        <f>CONFIG!C4</f>
        <v>VH-TAU</v>
      </c>
      <c r="D7" s="71" t="str">
        <f>CONFIG!D4</f>
        <v>E.LINCOLN-PRICE</v>
      </c>
      <c r="E7" s="71" t="str">
        <f>CONFIG!E4</f>
        <v>SELF</v>
      </c>
      <c r="F7" s="72" t="str">
        <f>CONFIG!F4</f>
        <v xml:space="preserve">YMMB-YMMB </v>
      </c>
      <c r="G7" s="72" t="str">
        <f>CONFIG!G4</f>
        <v>MLT</v>
      </c>
      <c r="H7" s="73"/>
      <c r="I7" s="73"/>
      <c r="J7" s="74"/>
      <c r="K7" s="75">
        <f>CONFIG!H4</f>
        <v>0</v>
      </c>
      <c r="L7" s="76">
        <f>CONFIG!I4</f>
        <v>0</v>
      </c>
      <c r="M7" s="76">
        <f>CONFIG!J4</f>
        <v>1</v>
      </c>
      <c r="N7" s="76">
        <f>CONFIG!K4</f>
        <v>0</v>
      </c>
      <c r="O7" s="76">
        <f>CONFIG!L4</f>
        <v>0</v>
      </c>
      <c r="P7" s="77">
        <f>CONFIG!M4</f>
        <v>0</v>
      </c>
      <c r="Q7" s="75">
        <f>CONFIG!N4</f>
        <v>0</v>
      </c>
      <c r="R7" s="76">
        <f>CONFIG!O4</f>
        <v>0</v>
      </c>
      <c r="S7" s="76">
        <f>CONFIG!P4</f>
        <v>0</v>
      </c>
      <c r="T7" s="76">
        <f>CONFIG!Q4</f>
        <v>0</v>
      </c>
      <c r="U7" s="76">
        <f>CONFIG!R4</f>
        <v>0</v>
      </c>
      <c r="V7" s="77">
        <f>CONFIG!S4</f>
        <v>0</v>
      </c>
      <c r="W7" s="75">
        <f>CONFIG!T4</f>
        <v>0</v>
      </c>
      <c r="X7" s="77">
        <f>CONFIG!U4</f>
        <v>0</v>
      </c>
      <c r="Y7" s="75">
        <f>CONFIG!V4</f>
        <v>0</v>
      </c>
      <c r="Z7" s="77">
        <f>CONFIG!W4</f>
        <v>0</v>
      </c>
      <c r="AA7" s="75">
        <f>CONFIG!X4</f>
        <v>0</v>
      </c>
      <c r="AB7" s="76">
        <f>CONFIG!Y4</f>
        <v>0</v>
      </c>
      <c r="AC7" s="77">
        <f>CONFIG!Z4</f>
        <v>0</v>
      </c>
      <c r="AE7" s="57"/>
    </row>
    <row r="8" spans="1:31" ht="15" customHeight="1" x14ac:dyDescent="0.35">
      <c r="A8" s="182">
        <f>CONFIG!A5</f>
        <v>44283</v>
      </c>
      <c r="B8" s="71" t="str">
        <f>CONFIG!B5</f>
        <v>PA28</v>
      </c>
      <c r="C8" s="71" t="str">
        <f>CONFIG!C5</f>
        <v>VH-TAE</v>
      </c>
      <c r="D8" s="71" t="str">
        <f>CONFIG!D5</f>
        <v>E.LINCOLN-PRICE</v>
      </c>
      <c r="E8" s="71" t="str">
        <f>CONFIG!E5</f>
        <v>SELF</v>
      </c>
      <c r="F8" s="72" t="str">
        <f>CONFIG!F5</f>
        <v xml:space="preserve">YMMB-YMMB </v>
      </c>
      <c r="G8" s="72" t="str">
        <f>CONFIG!G5</f>
        <v>CDT</v>
      </c>
      <c r="H8" s="73"/>
      <c r="I8" s="73"/>
      <c r="J8" s="74"/>
      <c r="K8" s="75">
        <f>CONFIG!H5</f>
        <v>0</v>
      </c>
      <c r="L8" s="76">
        <f>CONFIG!I5</f>
        <v>0</v>
      </c>
      <c r="M8" s="76">
        <f>CONFIG!J5</f>
        <v>0.9</v>
      </c>
      <c r="N8" s="76">
        <f>CONFIG!K5</f>
        <v>0</v>
      </c>
      <c r="O8" s="76">
        <f>CONFIG!L5</f>
        <v>0</v>
      </c>
      <c r="P8" s="77">
        <f>CONFIG!M5</f>
        <v>0</v>
      </c>
      <c r="Q8" s="75">
        <f>CONFIG!N5</f>
        <v>0</v>
      </c>
      <c r="R8" s="76">
        <f>CONFIG!O5</f>
        <v>0</v>
      </c>
      <c r="S8" s="76">
        <f>CONFIG!P5</f>
        <v>0</v>
      </c>
      <c r="T8" s="76">
        <f>CONFIG!Q5</f>
        <v>0</v>
      </c>
      <c r="U8" s="76">
        <f>CONFIG!R5</f>
        <v>0</v>
      </c>
      <c r="V8" s="77">
        <f>CONFIG!S5</f>
        <v>0</v>
      </c>
      <c r="W8" s="75">
        <f>CONFIG!T5</f>
        <v>0</v>
      </c>
      <c r="X8" s="77">
        <f>CONFIG!U5</f>
        <v>0</v>
      </c>
      <c r="Y8" s="75">
        <f>CONFIG!V5</f>
        <v>0</v>
      </c>
      <c r="Z8" s="77">
        <f>CONFIG!W5</f>
        <v>0</v>
      </c>
      <c r="AA8" s="75">
        <f>CONFIG!X5</f>
        <v>0</v>
      </c>
      <c r="AB8" s="76">
        <f>CONFIG!Y5</f>
        <v>0</v>
      </c>
      <c r="AC8" s="77">
        <f>CONFIG!Z5</f>
        <v>0</v>
      </c>
      <c r="AE8" s="57"/>
    </row>
    <row r="9" spans="1:31" ht="15" customHeight="1" x14ac:dyDescent="0.35">
      <c r="A9" s="182">
        <f>CONFIG!A6</f>
        <v>44285</v>
      </c>
      <c r="B9" s="71" t="str">
        <f>CONFIG!B6</f>
        <v>PA28</v>
      </c>
      <c r="C9" s="71" t="str">
        <f>CONFIG!C6</f>
        <v>VH-TAJ</v>
      </c>
      <c r="D9" s="71" t="str">
        <f>CONFIG!D6</f>
        <v>E.LINCOLN-PRICE</v>
      </c>
      <c r="E9" s="71" t="str">
        <f>CONFIG!E6</f>
        <v>SELF</v>
      </c>
      <c r="F9" s="72" t="str">
        <f>CONFIG!F6</f>
        <v xml:space="preserve">YMMB-YMMB </v>
      </c>
      <c r="G9" s="72" t="str">
        <f>CONFIG!G6</f>
        <v>STALLS</v>
      </c>
      <c r="H9" s="73"/>
      <c r="I9" s="73"/>
      <c r="J9" s="74"/>
      <c r="K9" s="75">
        <f>CONFIG!H6</f>
        <v>0</v>
      </c>
      <c r="L9" s="76">
        <f>CONFIG!I6</f>
        <v>0</v>
      </c>
      <c r="M9" s="76">
        <f>CONFIG!J6</f>
        <v>1</v>
      </c>
      <c r="N9" s="76">
        <f>CONFIG!K6</f>
        <v>0</v>
      </c>
      <c r="O9" s="76">
        <f>CONFIG!L6</f>
        <v>0</v>
      </c>
      <c r="P9" s="77">
        <f>CONFIG!M6</f>
        <v>0</v>
      </c>
      <c r="Q9" s="75">
        <f>CONFIG!N6</f>
        <v>0</v>
      </c>
      <c r="R9" s="76">
        <f>CONFIG!O6</f>
        <v>0</v>
      </c>
      <c r="S9" s="76">
        <f>CONFIG!P6</f>
        <v>0</v>
      </c>
      <c r="T9" s="76">
        <f>CONFIG!Q6</f>
        <v>0</v>
      </c>
      <c r="U9" s="76">
        <f>CONFIG!R6</f>
        <v>0</v>
      </c>
      <c r="V9" s="77">
        <f>CONFIG!S6</f>
        <v>0</v>
      </c>
      <c r="W9" s="75">
        <f>CONFIG!T6</f>
        <v>0</v>
      </c>
      <c r="X9" s="77">
        <f>CONFIG!U6</f>
        <v>0</v>
      </c>
      <c r="Y9" s="75">
        <f>CONFIG!V6</f>
        <v>0</v>
      </c>
      <c r="Z9" s="77">
        <f>CONFIG!W6</f>
        <v>0</v>
      </c>
      <c r="AA9" s="75">
        <f>CONFIG!X6</f>
        <v>0</v>
      </c>
      <c r="AB9" s="76">
        <f>CONFIG!Y6</f>
        <v>0</v>
      </c>
      <c r="AC9" s="77">
        <f>CONFIG!Z6</f>
        <v>0</v>
      </c>
      <c r="AE9" s="57"/>
    </row>
    <row r="10" spans="1:31" ht="15" customHeight="1" x14ac:dyDescent="0.35">
      <c r="A10" s="182">
        <f>CONFIG!A7</f>
        <v>44289</v>
      </c>
      <c r="B10" s="71" t="str">
        <f>CONFIG!B7</f>
        <v>PA28</v>
      </c>
      <c r="C10" s="71" t="str">
        <f>CONFIG!C7</f>
        <v>VH-TAE</v>
      </c>
      <c r="D10" s="71" t="str">
        <f>CONFIG!D7</f>
        <v>E.LINCOLN-PRICE</v>
      </c>
      <c r="E10" s="71" t="str">
        <f>CONFIG!E7</f>
        <v>SELF</v>
      </c>
      <c r="F10" s="72" t="str">
        <f>CONFIG!F7</f>
        <v xml:space="preserve">YMMB-YMMB </v>
      </c>
      <c r="G10" s="72" t="str">
        <f>CONFIG!G7</f>
        <v>EFATO</v>
      </c>
      <c r="H10" s="73"/>
      <c r="I10" s="73"/>
      <c r="J10" s="74"/>
      <c r="K10" s="75">
        <f>CONFIG!H7</f>
        <v>0</v>
      </c>
      <c r="L10" s="76">
        <f>CONFIG!I7</f>
        <v>0</v>
      </c>
      <c r="M10" s="76">
        <f>CONFIG!J7</f>
        <v>1.1000000000000001</v>
      </c>
      <c r="N10" s="76">
        <f>CONFIG!K7</f>
        <v>0</v>
      </c>
      <c r="O10" s="76">
        <f>CONFIG!L7</f>
        <v>0</v>
      </c>
      <c r="P10" s="77">
        <f>CONFIG!M7</f>
        <v>0</v>
      </c>
      <c r="Q10" s="75">
        <f>CONFIG!N7</f>
        <v>0</v>
      </c>
      <c r="R10" s="76">
        <f>CONFIG!O7</f>
        <v>0</v>
      </c>
      <c r="S10" s="76">
        <f>CONFIG!P7</f>
        <v>0</v>
      </c>
      <c r="T10" s="76">
        <f>CONFIG!Q7</f>
        <v>0</v>
      </c>
      <c r="U10" s="76">
        <f>CONFIG!R7</f>
        <v>0</v>
      </c>
      <c r="V10" s="77">
        <f>CONFIG!S7</f>
        <v>0</v>
      </c>
      <c r="W10" s="75">
        <f>CONFIG!T7</f>
        <v>0</v>
      </c>
      <c r="X10" s="77">
        <f>CONFIG!U7</f>
        <v>0</v>
      </c>
      <c r="Y10" s="75">
        <f>CONFIG!V7</f>
        <v>0</v>
      </c>
      <c r="Z10" s="77">
        <f>CONFIG!W7</f>
        <v>0</v>
      </c>
      <c r="AA10" s="75">
        <f>CONFIG!X7</f>
        <v>0</v>
      </c>
      <c r="AB10" s="76">
        <f>CONFIG!Y7</f>
        <v>0</v>
      </c>
      <c r="AC10" s="77">
        <f>CONFIG!Z7</f>
        <v>0</v>
      </c>
      <c r="AE10" s="57"/>
    </row>
    <row r="11" spans="1:31" ht="15" customHeight="1" x14ac:dyDescent="0.35">
      <c r="A11" s="182">
        <f>CONFIG!A8</f>
        <v>44292</v>
      </c>
      <c r="B11" s="71" t="str">
        <f>CONFIG!B8</f>
        <v>PA28</v>
      </c>
      <c r="C11" s="71" t="str">
        <f>CONFIG!C8</f>
        <v>VH-TAJ</v>
      </c>
      <c r="D11" s="71" t="str">
        <f>CONFIG!D8</f>
        <v>E.LINCOLN-PRICE</v>
      </c>
      <c r="E11" s="71" t="str">
        <f>CONFIG!E8</f>
        <v>SELF</v>
      </c>
      <c r="F11" s="72" t="str">
        <f>CONFIG!F8</f>
        <v xml:space="preserve">YMMB-YMMB </v>
      </c>
      <c r="G11" s="72" t="str">
        <f>CONFIG!G8</f>
        <v>CCTS</v>
      </c>
      <c r="H11" s="73"/>
      <c r="I11" s="73"/>
      <c r="J11" s="74"/>
      <c r="K11" s="75">
        <f>CONFIG!H8</f>
        <v>0</v>
      </c>
      <c r="L11" s="76">
        <f>CONFIG!I8</f>
        <v>0</v>
      </c>
      <c r="M11" s="76">
        <f>CONFIG!J8</f>
        <v>1</v>
      </c>
      <c r="N11" s="76">
        <f>CONFIG!K8</f>
        <v>0</v>
      </c>
      <c r="O11" s="76">
        <f>CONFIG!L8</f>
        <v>0</v>
      </c>
      <c r="P11" s="77">
        <f>CONFIG!M8</f>
        <v>0</v>
      </c>
      <c r="Q11" s="75">
        <f>CONFIG!N8</f>
        <v>0</v>
      </c>
      <c r="R11" s="76">
        <f>CONFIG!O8</f>
        <v>0</v>
      </c>
      <c r="S11" s="76">
        <f>CONFIG!P8</f>
        <v>0</v>
      </c>
      <c r="T11" s="76">
        <f>CONFIG!Q8</f>
        <v>0</v>
      </c>
      <c r="U11" s="76">
        <f>CONFIG!R8</f>
        <v>0</v>
      </c>
      <c r="V11" s="77">
        <f>CONFIG!S8</f>
        <v>0</v>
      </c>
      <c r="W11" s="75">
        <f>CONFIG!T8</f>
        <v>0</v>
      </c>
      <c r="X11" s="77">
        <f>CONFIG!U8</f>
        <v>0</v>
      </c>
      <c r="Y11" s="75">
        <f>CONFIG!V8</f>
        <v>0</v>
      </c>
      <c r="Z11" s="77">
        <f>CONFIG!W8</f>
        <v>0</v>
      </c>
      <c r="AA11" s="75">
        <f>CONFIG!X8</f>
        <v>0</v>
      </c>
      <c r="AB11" s="76">
        <f>CONFIG!Y8</f>
        <v>0</v>
      </c>
      <c r="AC11" s="77">
        <f>CONFIG!Z8</f>
        <v>0</v>
      </c>
      <c r="AE11" s="57"/>
    </row>
    <row r="12" spans="1:31" ht="15" customHeight="1" x14ac:dyDescent="0.35">
      <c r="A12" s="182">
        <f>CONFIG!A9</f>
        <v>44294</v>
      </c>
      <c r="B12" s="71" t="str">
        <f>CONFIG!B9</f>
        <v>PA28</v>
      </c>
      <c r="C12" s="71" t="str">
        <f>CONFIG!C9</f>
        <v>VH-TAU</v>
      </c>
      <c r="D12" s="71" t="str">
        <f>CONFIG!D9</f>
        <v>E.LINCOLN-PRICE</v>
      </c>
      <c r="E12" s="71" t="str">
        <f>CONFIG!E9</f>
        <v>SELF</v>
      </c>
      <c r="F12" s="72" t="str">
        <f>CONFIG!F9</f>
        <v xml:space="preserve">YMMB-YMMB </v>
      </c>
      <c r="G12" s="72" t="str">
        <f>CONFIG!G9</f>
        <v>CCTS</v>
      </c>
      <c r="H12" s="73"/>
      <c r="I12" s="73"/>
      <c r="J12" s="74"/>
      <c r="K12" s="75">
        <f>CONFIG!H9</f>
        <v>0</v>
      </c>
      <c r="L12" s="76">
        <f>CONFIG!I9</f>
        <v>0</v>
      </c>
      <c r="M12" s="76">
        <f>CONFIG!J9</f>
        <v>1.1000000000000001</v>
      </c>
      <c r="N12" s="76">
        <f>CONFIG!K9</f>
        <v>0</v>
      </c>
      <c r="O12" s="76">
        <f>CONFIG!L9</f>
        <v>0</v>
      </c>
      <c r="P12" s="77">
        <f>CONFIG!M9</f>
        <v>0</v>
      </c>
      <c r="Q12" s="75">
        <f>CONFIG!N9</f>
        <v>0</v>
      </c>
      <c r="R12" s="76">
        <f>CONFIG!O9</f>
        <v>0</v>
      </c>
      <c r="S12" s="76">
        <f>CONFIG!P9</f>
        <v>0</v>
      </c>
      <c r="T12" s="76">
        <f>CONFIG!Q9</f>
        <v>0</v>
      </c>
      <c r="U12" s="76">
        <f>CONFIG!R9</f>
        <v>0</v>
      </c>
      <c r="V12" s="77">
        <f>CONFIG!S9</f>
        <v>0</v>
      </c>
      <c r="W12" s="75">
        <f>CONFIG!T9</f>
        <v>0</v>
      </c>
      <c r="X12" s="77">
        <f>CONFIG!U9</f>
        <v>0</v>
      </c>
      <c r="Y12" s="75">
        <f>CONFIG!V9</f>
        <v>0</v>
      </c>
      <c r="Z12" s="77">
        <f>CONFIG!W9</f>
        <v>0</v>
      </c>
      <c r="AA12" s="75">
        <f>CONFIG!X9</f>
        <v>0</v>
      </c>
      <c r="AB12" s="76">
        <f>CONFIG!Y9</f>
        <v>0</v>
      </c>
      <c r="AC12" s="77">
        <f>CONFIG!Z9</f>
        <v>0</v>
      </c>
      <c r="AE12" s="57"/>
    </row>
    <row r="13" spans="1:31" ht="15" customHeight="1" x14ac:dyDescent="0.35">
      <c r="A13" s="182">
        <f>CONFIG!A10</f>
        <v>44299</v>
      </c>
      <c r="B13" s="71" t="str">
        <f>CONFIG!B10</f>
        <v>PA28</v>
      </c>
      <c r="C13" s="71" t="str">
        <f>CONFIG!C10</f>
        <v>VH-TXU</v>
      </c>
      <c r="D13" s="71" t="str">
        <f>CONFIG!D10</f>
        <v>E.LINCOLN-PRICE</v>
      </c>
      <c r="E13" s="71" t="str">
        <f>CONFIG!E10</f>
        <v>SELF</v>
      </c>
      <c r="F13" s="72" t="str">
        <f>CONFIG!F10</f>
        <v xml:space="preserve">YMMB-YMMB </v>
      </c>
      <c r="G13" s="72" t="str">
        <f>CONFIG!G10</f>
        <v>CCTS</v>
      </c>
      <c r="H13" s="73"/>
      <c r="I13" s="73"/>
      <c r="J13" s="74"/>
      <c r="K13" s="75">
        <f>CONFIG!H10</f>
        <v>0</v>
      </c>
      <c r="L13" s="76">
        <f>CONFIG!I10</f>
        <v>0</v>
      </c>
      <c r="M13" s="76">
        <f>CONFIG!J10</f>
        <v>1</v>
      </c>
      <c r="N13" s="76">
        <f>CONFIG!K10</f>
        <v>0</v>
      </c>
      <c r="O13" s="76">
        <f>CONFIG!L10</f>
        <v>0</v>
      </c>
      <c r="P13" s="77">
        <f>CONFIG!M10</f>
        <v>0</v>
      </c>
      <c r="Q13" s="75">
        <f>CONFIG!N10</f>
        <v>0</v>
      </c>
      <c r="R13" s="76">
        <f>CONFIG!O10</f>
        <v>0</v>
      </c>
      <c r="S13" s="76">
        <f>CONFIG!P10</f>
        <v>0</v>
      </c>
      <c r="T13" s="76">
        <f>CONFIG!Q10</f>
        <v>0</v>
      </c>
      <c r="U13" s="76">
        <f>CONFIG!R10</f>
        <v>0</v>
      </c>
      <c r="V13" s="77">
        <f>CONFIG!S10</f>
        <v>0</v>
      </c>
      <c r="W13" s="75">
        <f>CONFIG!T10</f>
        <v>0</v>
      </c>
      <c r="X13" s="77">
        <f>CONFIG!U10</f>
        <v>0</v>
      </c>
      <c r="Y13" s="75">
        <f>CONFIG!V10</f>
        <v>0</v>
      </c>
      <c r="Z13" s="77">
        <f>CONFIG!W10</f>
        <v>0</v>
      </c>
      <c r="AA13" s="75">
        <f>CONFIG!X10</f>
        <v>0</v>
      </c>
      <c r="AB13" s="76">
        <f>CONFIG!Y10</f>
        <v>0</v>
      </c>
      <c r="AC13" s="77">
        <f>CONFIG!Z10</f>
        <v>0</v>
      </c>
      <c r="AE13" s="57"/>
    </row>
    <row r="14" spans="1:31" ht="15" customHeight="1" x14ac:dyDescent="0.35">
      <c r="A14" s="182">
        <f>CONFIG!A11</f>
        <v>44301</v>
      </c>
      <c r="B14" s="71" t="str">
        <f>CONFIG!B11</f>
        <v>PA28</v>
      </c>
      <c r="C14" s="71" t="str">
        <f>CONFIG!C11</f>
        <v>VH-TAU</v>
      </c>
      <c r="D14" s="71" t="str">
        <f>CONFIG!D11</f>
        <v>E.LINCOLN-PRICE</v>
      </c>
      <c r="E14" s="71" t="str">
        <f>CONFIG!E11</f>
        <v>SELF</v>
      </c>
      <c r="F14" s="72" t="str">
        <f>CONFIG!F11</f>
        <v xml:space="preserve">YMMB-YMMB </v>
      </c>
      <c r="G14" s="72" t="str">
        <f>CONFIG!G11</f>
        <v>FLAPLESS CCTS</v>
      </c>
      <c r="H14" s="73"/>
      <c r="I14" s="73"/>
      <c r="J14" s="74"/>
      <c r="K14" s="75">
        <f>CONFIG!H11</f>
        <v>0</v>
      </c>
      <c r="L14" s="76">
        <f>CONFIG!I11</f>
        <v>0</v>
      </c>
      <c r="M14" s="76">
        <f>CONFIG!J11</f>
        <v>1</v>
      </c>
      <c r="N14" s="76">
        <f>CONFIG!K11</f>
        <v>0</v>
      </c>
      <c r="O14" s="76">
        <f>CONFIG!L11</f>
        <v>0</v>
      </c>
      <c r="P14" s="77">
        <f>CONFIG!M11</f>
        <v>0</v>
      </c>
      <c r="Q14" s="75">
        <f>CONFIG!N11</f>
        <v>0</v>
      </c>
      <c r="R14" s="76">
        <f>CONFIG!O11</f>
        <v>0</v>
      </c>
      <c r="S14" s="76">
        <f>CONFIG!P11</f>
        <v>0</v>
      </c>
      <c r="T14" s="76">
        <f>CONFIG!Q11</f>
        <v>0</v>
      </c>
      <c r="U14" s="76">
        <f>CONFIG!R11</f>
        <v>0</v>
      </c>
      <c r="V14" s="77">
        <f>CONFIG!S11</f>
        <v>0</v>
      </c>
      <c r="W14" s="75">
        <f>CONFIG!T11</f>
        <v>0</v>
      </c>
      <c r="X14" s="77">
        <f>CONFIG!U11</f>
        <v>0</v>
      </c>
      <c r="Y14" s="75">
        <f>CONFIG!V11</f>
        <v>0</v>
      </c>
      <c r="Z14" s="77">
        <f>CONFIG!W11</f>
        <v>0</v>
      </c>
      <c r="AA14" s="75">
        <f>CONFIG!X11</f>
        <v>0</v>
      </c>
      <c r="AB14" s="76">
        <f>CONFIG!Y11</f>
        <v>0</v>
      </c>
      <c r="AC14" s="77">
        <f>CONFIG!Z11</f>
        <v>0</v>
      </c>
      <c r="AE14" s="57"/>
    </row>
    <row r="15" spans="1:31" ht="15" customHeight="1" x14ac:dyDescent="0.35">
      <c r="A15" s="182">
        <f>CONFIG!A12</f>
        <v>44310</v>
      </c>
      <c r="B15" s="71" t="str">
        <f>CONFIG!B12</f>
        <v>PA28</v>
      </c>
      <c r="C15" s="71" t="str">
        <f>CONFIG!C12</f>
        <v>VH-TAU</v>
      </c>
      <c r="D15" s="71" t="str">
        <f>CONFIG!D12</f>
        <v>K.HUTCHINSON</v>
      </c>
      <c r="E15" s="71" t="str">
        <f>CONFIG!E12</f>
        <v>SELF</v>
      </c>
      <c r="F15" s="72" t="str">
        <f>CONFIG!F12</f>
        <v xml:space="preserve">YMMB-YMMB </v>
      </c>
      <c r="G15" s="72" t="str">
        <f>CONFIG!G12</f>
        <v>FLAPLESS CCTS/GO AROUND</v>
      </c>
      <c r="H15" s="73"/>
      <c r="I15" s="73"/>
      <c r="J15" s="74"/>
      <c r="K15" s="75">
        <f>CONFIG!H12</f>
        <v>0</v>
      </c>
      <c r="L15" s="76">
        <f>CONFIG!I12</f>
        <v>0</v>
      </c>
      <c r="M15" s="76">
        <f>CONFIG!J12</f>
        <v>1.1000000000000001</v>
      </c>
      <c r="N15" s="76">
        <f>CONFIG!K12</f>
        <v>0</v>
      </c>
      <c r="O15" s="76">
        <f>CONFIG!L12</f>
        <v>0</v>
      </c>
      <c r="P15" s="77">
        <f>CONFIG!M12</f>
        <v>0</v>
      </c>
      <c r="Q15" s="75">
        <f>CONFIG!N12</f>
        <v>0</v>
      </c>
      <c r="R15" s="76">
        <f>CONFIG!O12</f>
        <v>0</v>
      </c>
      <c r="S15" s="76">
        <f>CONFIG!P12</f>
        <v>0</v>
      </c>
      <c r="T15" s="76">
        <f>CONFIG!Q12</f>
        <v>0</v>
      </c>
      <c r="U15" s="76">
        <f>CONFIG!R12</f>
        <v>0</v>
      </c>
      <c r="V15" s="77">
        <f>CONFIG!S12</f>
        <v>0</v>
      </c>
      <c r="W15" s="75">
        <f>CONFIG!T12</f>
        <v>0</v>
      </c>
      <c r="X15" s="77">
        <f>CONFIG!U12</f>
        <v>0</v>
      </c>
      <c r="Y15" s="75">
        <f>CONFIG!V12</f>
        <v>0</v>
      </c>
      <c r="Z15" s="77">
        <f>CONFIG!W12</f>
        <v>0</v>
      </c>
      <c r="AA15" s="75">
        <f>CONFIG!X12</f>
        <v>0</v>
      </c>
      <c r="AB15" s="76">
        <f>CONFIG!Y12</f>
        <v>0</v>
      </c>
      <c r="AC15" s="77">
        <f>CONFIG!Z12</f>
        <v>0</v>
      </c>
      <c r="AE15" s="57"/>
    </row>
    <row r="16" spans="1:31" ht="15" customHeight="1" x14ac:dyDescent="0.35">
      <c r="A16" s="182">
        <f>CONFIG!A13</f>
        <v>44318</v>
      </c>
      <c r="B16" s="71" t="str">
        <f>CONFIG!B13</f>
        <v>PA28</v>
      </c>
      <c r="C16" s="71" t="str">
        <f>CONFIG!C13</f>
        <v>VH-TXU</v>
      </c>
      <c r="D16" s="71" t="str">
        <f>CONFIG!D13</f>
        <v>E.LINCOLN-PRICE</v>
      </c>
      <c r="E16" s="71" t="str">
        <f>CONFIG!E13</f>
        <v>SELF</v>
      </c>
      <c r="F16" s="72" t="str">
        <f>CONFIG!F13</f>
        <v xml:space="preserve">YMMB-YMMB </v>
      </c>
      <c r="G16" s="72" t="str">
        <f>CONFIG!G13</f>
        <v>GLIDE CCTS</v>
      </c>
      <c r="H16" s="73"/>
      <c r="I16" s="73"/>
      <c r="J16" s="74"/>
      <c r="K16" s="75">
        <f>CONFIG!H13</f>
        <v>0</v>
      </c>
      <c r="L16" s="76">
        <f>CONFIG!I13</f>
        <v>0</v>
      </c>
      <c r="M16" s="76">
        <f>CONFIG!J13</f>
        <v>1.1000000000000001</v>
      </c>
      <c r="N16" s="76">
        <f>CONFIG!K13</f>
        <v>0</v>
      </c>
      <c r="O16" s="76">
        <f>CONFIG!L13</f>
        <v>0</v>
      </c>
      <c r="P16" s="77">
        <f>CONFIG!M13</f>
        <v>0</v>
      </c>
      <c r="Q16" s="75">
        <f>CONFIG!N13</f>
        <v>0</v>
      </c>
      <c r="R16" s="76">
        <f>CONFIG!O13</f>
        <v>0</v>
      </c>
      <c r="S16" s="76">
        <f>CONFIG!P13</f>
        <v>0</v>
      </c>
      <c r="T16" s="76">
        <f>CONFIG!Q13</f>
        <v>0</v>
      </c>
      <c r="U16" s="76">
        <f>CONFIG!R13</f>
        <v>0</v>
      </c>
      <c r="V16" s="77">
        <f>CONFIG!S13</f>
        <v>0</v>
      </c>
      <c r="W16" s="75">
        <f>CONFIG!T13</f>
        <v>0</v>
      </c>
      <c r="X16" s="77">
        <f>CONFIG!U13</f>
        <v>0</v>
      </c>
      <c r="Y16" s="75">
        <f>CONFIG!V13</f>
        <v>0</v>
      </c>
      <c r="Z16" s="77">
        <f>CONFIG!W13</f>
        <v>0</v>
      </c>
      <c r="AA16" s="75">
        <f>CONFIG!X13</f>
        <v>0</v>
      </c>
      <c r="AB16" s="76">
        <f>CONFIG!Y13</f>
        <v>0</v>
      </c>
      <c r="AC16" s="77">
        <f>CONFIG!Z13</f>
        <v>0</v>
      </c>
      <c r="AE16" s="57"/>
    </row>
    <row r="17" spans="1:31" ht="15" customHeight="1" x14ac:dyDescent="0.35">
      <c r="A17" s="182">
        <f>CONFIG!A14</f>
        <v>44324</v>
      </c>
      <c r="B17" s="71" t="str">
        <f>CONFIG!B14</f>
        <v>PA28</v>
      </c>
      <c r="C17" s="71" t="str">
        <f>CONFIG!C14</f>
        <v>VH-TXU</v>
      </c>
      <c r="D17" s="71" t="str">
        <f>CONFIG!D14</f>
        <v>E.LINCOLN-PRICE</v>
      </c>
      <c r="E17" s="71" t="str">
        <f>CONFIG!E14</f>
        <v>SELF</v>
      </c>
      <c r="F17" s="72" t="str">
        <f>CONFIG!F14</f>
        <v xml:space="preserve">YMMB-YMMB </v>
      </c>
      <c r="G17" s="72" t="str">
        <f>CONFIG!G14</f>
        <v>CCTS</v>
      </c>
      <c r="H17" s="73"/>
      <c r="I17" s="73"/>
      <c r="J17" s="74"/>
      <c r="K17" s="75">
        <f>CONFIG!H14</f>
        <v>0</v>
      </c>
      <c r="L17" s="76">
        <f>CONFIG!I14</f>
        <v>0</v>
      </c>
      <c r="M17" s="76">
        <f>CONFIG!J14</f>
        <v>1.1000000000000001</v>
      </c>
      <c r="N17" s="76">
        <f>CONFIG!K14</f>
        <v>0</v>
      </c>
      <c r="O17" s="76">
        <f>CONFIG!L14</f>
        <v>0</v>
      </c>
      <c r="P17" s="77">
        <f>CONFIG!M14</f>
        <v>0</v>
      </c>
      <c r="Q17" s="75">
        <f>CONFIG!N14</f>
        <v>0</v>
      </c>
      <c r="R17" s="76">
        <f>CONFIG!O14</f>
        <v>0</v>
      </c>
      <c r="S17" s="76">
        <f>CONFIG!P14</f>
        <v>0</v>
      </c>
      <c r="T17" s="76">
        <f>CONFIG!Q14</f>
        <v>0</v>
      </c>
      <c r="U17" s="76">
        <f>CONFIG!R14</f>
        <v>0</v>
      </c>
      <c r="V17" s="77">
        <f>CONFIG!S14</f>
        <v>0</v>
      </c>
      <c r="W17" s="75">
        <f>CONFIG!T14</f>
        <v>0</v>
      </c>
      <c r="X17" s="77">
        <f>CONFIG!U14</f>
        <v>0</v>
      </c>
      <c r="Y17" s="75">
        <f>CONFIG!V14</f>
        <v>0</v>
      </c>
      <c r="Z17" s="77">
        <f>CONFIG!W14</f>
        <v>0</v>
      </c>
      <c r="AA17" s="75">
        <f>CONFIG!X14</f>
        <v>0</v>
      </c>
      <c r="AB17" s="76">
        <f>CONFIG!Y14</f>
        <v>0</v>
      </c>
      <c r="AC17" s="77">
        <f>CONFIG!Z14</f>
        <v>0</v>
      </c>
      <c r="AE17" s="57"/>
    </row>
    <row r="18" spans="1:31" ht="15" customHeight="1" x14ac:dyDescent="0.35">
      <c r="A18" s="182">
        <f>CONFIG!A15</f>
        <v>44332</v>
      </c>
      <c r="B18" s="71" t="str">
        <f>CONFIG!B15</f>
        <v>PA28</v>
      </c>
      <c r="C18" s="71" t="str">
        <f>CONFIG!C15</f>
        <v>VH-TXU</v>
      </c>
      <c r="D18" s="71" t="str">
        <f>CONFIG!D15</f>
        <v>C.PATTERSON</v>
      </c>
      <c r="E18" s="71" t="str">
        <f>CONFIG!E15</f>
        <v>SELF</v>
      </c>
      <c r="F18" s="72" t="str">
        <f>CONFIG!F15</f>
        <v xml:space="preserve">YMMB-YMMB </v>
      </c>
      <c r="G18" s="72" t="str">
        <f>CONFIG!G15</f>
        <v>CCTS</v>
      </c>
      <c r="H18" s="73"/>
      <c r="I18" s="73"/>
      <c r="J18" s="74"/>
      <c r="K18" s="75">
        <f>CONFIG!H15</f>
        <v>0</v>
      </c>
      <c r="L18" s="76">
        <f>CONFIG!I15</f>
        <v>0</v>
      </c>
      <c r="M18" s="76">
        <f>CONFIG!J15</f>
        <v>1.1000000000000001</v>
      </c>
      <c r="N18" s="76">
        <f>CONFIG!K15</f>
        <v>0</v>
      </c>
      <c r="O18" s="76">
        <f>CONFIG!L15</f>
        <v>0</v>
      </c>
      <c r="P18" s="77">
        <f>CONFIG!M15</f>
        <v>0</v>
      </c>
      <c r="Q18" s="75">
        <f>CONFIG!N15</f>
        <v>0</v>
      </c>
      <c r="R18" s="76">
        <f>CONFIG!O15</f>
        <v>0</v>
      </c>
      <c r="S18" s="76">
        <f>CONFIG!P15</f>
        <v>0</v>
      </c>
      <c r="T18" s="76">
        <f>CONFIG!Q15</f>
        <v>0</v>
      </c>
      <c r="U18" s="76">
        <f>CONFIG!R15</f>
        <v>0</v>
      </c>
      <c r="V18" s="77">
        <f>CONFIG!S15</f>
        <v>0</v>
      </c>
      <c r="W18" s="75">
        <f>CONFIG!T15</f>
        <v>0</v>
      </c>
      <c r="X18" s="77">
        <f>CONFIG!U15</f>
        <v>0</v>
      </c>
      <c r="Y18" s="75">
        <f>CONFIG!V15</f>
        <v>0</v>
      </c>
      <c r="Z18" s="77">
        <f>CONFIG!W15</f>
        <v>0</v>
      </c>
      <c r="AA18" s="75">
        <f>CONFIG!X15</f>
        <v>0</v>
      </c>
      <c r="AB18" s="76">
        <f>CONFIG!Y15</f>
        <v>0</v>
      </c>
      <c r="AC18" s="77">
        <f>CONFIG!Z15</f>
        <v>0</v>
      </c>
      <c r="AE18" s="57"/>
    </row>
    <row r="19" spans="1:31" ht="15" customHeight="1" x14ac:dyDescent="0.35">
      <c r="A19" s="182">
        <f>CONFIG!A16</f>
        <v>44338</v>
      </c>
      <c r="B19" s="71" t="str">
        <f>CONFIG!B16</f>
        <v>PA28</v>
      </c>
      <c r="C19" s="71" t="str">
        <f>CONFIG!C16</f>
        <v>VH-TXU</v>
      </c>
      <c r="D19" s="71" t="str">
        <f>CONFIG!D16</f>
        <v>K.HUTCHINSON</v>
      </c>
      <c r="E19" s="71" t="str">
        <f>CONFIG!E16</f>
        <v>SELF</v>
      </c>
      <c r="F19" s="72" t="str">
        <f>CONFIG!F16</f>
        <v xml:space="preserve">YMMB-YMMB </v>
      </c>
      <c r="G19" s="72" t="str">
        <f>CONFIG!G16</f>
        <v>CCTS</v>
      </c>
      <c r="H19" s="73"/>
      <c r="I19" s="73"/>
      <c r="J19" s="74"/>
      <c r="K19" s="75">
        <f>CONFIG!H16</f>
        <v>0</v>
      </c>
      <c r="L19" s="76">
        <f>CONFIG!I16</f>
        <v>0</v>
      </c>
      <c r="M19" s="76">
        <f>CONFIG!J16</f>
        <v>1</v>
      </c>
      <c r="N19" s="76">
        <f>CONFIG!K16</f>
        <v>0</v>
      </c>
      <c r="O19" s="76">
        <f>CONFIG!L16</f>
        <v>0</v>
      </c>
      <c r="P19" s="77">
        <f>CONFIG!M16</f>
        <v>0</v>
      </c>
      <c r="Q19" s="75">
        <f>CONFIG!N16</f>
        <v>0</v>
      </c>
      <c r="R19" s="76">
        <f>CONFIG!O16</f>
        <v>0</v>
      </c>
      <c r="S19" s="76">
        <f>CONFIG!P16</f>
        <v>0</v>
      </c>
      <c r="T19" s="76">
        <f>CONFIG!Q16</f>
        <v>0</v>
      </c>
      <c r="U19" s="76">
        <f>CONFIG!R16</f>
        <v>0</v>
      </c>
      <c r="V19" s="77">
        <f>CONFIG!S16</f>
        <v>0</v>
      </c>
      <c r="W19" s="75">
        <f>CONFIG!T16</f>
        <v>0</v>
      </c>
      <c r="X19" s="77">
        <f>CONFIG!U16</f>
        <v>0</v>
      </c>
      <c r="Y19" s="75">
        <f>CONFIG!V16</f>
        <v>0</v>
      </c>
      <c r="Z19" s="77">
        <f>CONFIG!W16</f>
        <v>0</v>
      </c>
      <c r="AA19" s="75">
        <f>CONFIG!X16</f>
        <v>0</v>
      </c>
      <c r="AB19" s="76">
        <f>CONFIG!Y16</f>
        <v>0</v>
      </c>
      <c r="AC19" s="77">
        <f>CONFIG!Z16</f>
        <v>0</v>
      </c>
      <c r="AE19" s="57"/>
    </row>
    <row r="20" spans="1:31" ht="15" customHeight="1" x14ac:dyDescent="0.35">
      <c r="A20" s="182">
        <f>CONFIG!A17</f>
        <v>44338</v>
      </c>
      <c r="B20" s="71" t="str">
        <f>CONFIG!B17</f>
        <v>PA28</v>
      </c>
      <c r="C20" s="71" t="str">
        <f>CONFIG!C17</f>
        <v>VH-TXU</v>
      </c>
      <c r="D20" s="71" t="str">
        <f>CONFIG!D17</f>
        <v>SELF</v>
      </c>
      <c r="E20" s="71">
        <f>CONFIG!E17</f>
        <v>0</v>
      </c>
      <c r="F20" s="72" t="str">
        <f>CONFIG!F17</f>
        <v xml:space="preserve">YMMB-YMMB </v>
      </c>
      <c r="G20" s="72" t="str">
        <f>CONFIG!G17</f>
        <v>FIRST SOLO CCTS</v>
      </c>
      <c r="H20" s="73"/>
      <c r="I20" s="73"/>
      <c r="J20" s="74"/>
      <c r="K20" s="75">
        <f>CONFIG!H17</f>
        <v>0</v>
      </c>
      <c r="L20" s="76">
        <f>CONFIG!I17</f>
        <v>0</v>
      </c>
      <c r="M20" s="76">
        <f>CONFIG!J17</f>
        <v>0</v>
      </c>
      <c r="N20" s="76">
        <f>CONFIG!K17</f>
        <v>0</v>
      </c>
      <c r="O20" s="76">
        <f>CONFIG!L17</f>
        <v>0.5</v>
      </c>
      <c r="P20" s="77">
        <f>CONFIG!M17</f>
        <v>0</v>
      </c>
      <c r="Q20" s="75">
        <f>CONFIG!N17</f>
        <v>0</v>
      </c>
      <c r="R20" s="76">
        <f>CONFIG!O17</f>
        <v>0</v>
      </c>
      <c r="S20" s="76">
        <f>CONFIG!P17</f>
        <v>0</v>
      </c>
      <c r="T20" s="76">
        <f>CONFIG!Q17</f>
        <v>0</v>
      </c>
      <c r="U20" s="76">
        <f>CONFIG!R17</f>
        <v>0</v>
      </c>
      <c r="V20" s="77">
        <f>CONFIG!S17</f>
        <v>0</v>
      </c>
      <c r="W20" s="75">
        <f>CONFIG!T17</f>
        <v>0</v>
      </c>
      <c r="X20" s="77">
        <f>CONFIG!U17</f>
        <v>0</v>
      </c>
      <c r="Y20" s="75">
        <f>CONFIG!V17</f>
        <v>0</v>
      </c>
      <c r="Z20" s="77">
        <f>CONFIG!W17</f>
        <v>0</v>
      </c>
      <c r="AA20" s="75">
        <f>CONFIG!X17</f>
        <v>0</v>
      </c>
      <c r="AB20" s="76">
        <f>CONFIG!Y17</f>
        <v>0</v>
      </c>
      <c r="AC20" s="77">
        <f>CONFIG!Z17</f>
        <v>0</v>
      </c>
      <c r="AE20" s="57"/>
    </row>
    <row r="21" spans="1:31" ht="15" customHeight="1" x14ac:dyDescent="0.35">
      <c r="A21" s="182">
        <f>CONFIG!A18</f>
        <v>44339</v>
      </c>
      <c r="B21" s="71" t="str">
        <f>CONFIG!B18</f>
        <v>PA28</v>
      </c>
      <c r="C21" s="71" t="str">
        <f>CONFIG!C18</f>
        <v>VH-TXU</v>
      </c>
      <c r="D21" s="71" t="str">
        <f>CONFIG!D18</f>
        <v>E.LINCOLN-PRICE</v>
      </c>
      <c r="E21" s="71" t="str">
        <f>CONFIG!E18</f>
        <v>SELF</v>
      </c>
      <c r="F21" s="72" t="str">
        <f>CONFIG!F18</f>
        <v xml:space="preserve">YMMB-YMMB </v>
      </c>
      <c r="G21" s="72" t="str">
        <f>CONFIG!G18</f>
        <v>CCTS</v>
      </c>
      <c r="H21" s="73"/>
      <c r="I21" s="73"/>
      <c r="J21" s="74"/>
      <c r="K21" s="75">
        <f>CONFIG!H18</f>
        <v>0</v>
      </c>
      <c r="L21" s="76">
        <f>CONFIG!I18</f>
        <v>0</v>
      </c>
      <c r="M21" s="76">
        <f>CONFIG!J18</f>
        <v>1</v>
      </c>
      <c r="N21" s="76">
        <f>CONFIG!K18</f>
        <v>0</v>
      </c>
      <c r="O21" s="76">
        <f>CONFIG!L18</f>
        <v>0</v>
      </c>
      <c r="P21" s="77">
        <f>CONFIG!M18</f>
        <v>0</v>
      </c>
      <c r="Q21" s="75">
        <f>CONFIG!N18</f>
        <v>0</v>
      </c>
      <c r="R21" s="76">
        <f>CONFIG!O18</f>
        <v>0</v>
      </c>
      <c r="S21" s="76">
        <f>CONFIG!P18</f>
        <v>0</v>
      </c>
      <c r="T21" s="76">
        <f>CONFIG!Q18</f>
        <v>0</v>
      </c>
      <c r="U21" s="76">
        <f>CONFIG!R18</f>
        <v>0</v>
      </c>
      <c r="V21" s="77">
        <f>CONFIG!S18</f>
        <v>0</v>
      </c>
      <c r="W21" s="75">
        <f>CONFIG!T18</f>
        <v>0</v>
      </c>
      <c r="X21" s="77">
        <f>CONFIG!U18</f>
        <v>0</v>
      </c>
      <c r="Y21" s="75">
        <f>CONFIG!V18</f>
        <v>0</v>
      </c>
      <c r="Z21" s="77">
        <f>CONFIG!W18</f>
        <v>0</v>
      </c>
      <c r="AA21" s="75">
        <f>CONFIG!X18</f>
        <v>0</v>
      </c>
      <c r="AB21" s="76">
        <f>CONFIG!Y18</f>
        <v>0</v>
      </c>
      <c r="AC21" s="77">
        <f>CONFIG!Z18</f>
        <v>0</v>
      </c>
      <c r="AE21" s="57"/>
    </row>
    <row r="22" spans="1:31" ht="15" customHeight="1" x14ac:dyDescent="0.35">
      <c r="A22" s="182">
        <f>CONFIG!A19</f>
        <v>44361</v>
      </c>
      <c r="B22" s="71" t="str">
        <f>CONFIG!B19</f>
        <v>PA28</v>
      </c>
      <c r="C22" s="71" t="str">
        <f>CONFIG!C19</f>
        <v>VH-TXU</v>
      </c>
      <c r="D22" s="71" t="str">
        <f>CONFIG!D19</f>
        <v>K.HUTCHINSON</v>
      </c>
      <c r="E22" s="71" t="str">
        <f>CONFIG!E19</f>
        <v>SELF</v>
      </c>
      <c r="F22" s="72" t="str">
        <f>CONFIG!F19</f>
        <v xml:space="preserve">YMMB-YMMB </v>
      </c>
      <c r="G22" s="72" t="str">
        <f>CONFIG!G19</f>
        <v>CCTS</v>
      </c>
      <c r="H22" s="73"/>
      <c r="I22" s="73"/>
      <c r="J22" s="74"/>
      <c r="K22" s="75">
        <f>CONFIG!H19</f>
        <v>0</v>
      </c>
      <c r="L22" s="76">
        <f>CONFIG!I19</f>
        <v>0</v>
      </c>
      <c r="M22" s="76">
        <f>CONFIG!J19</f>
        <v>0.7</v>
      </c>
      <c r="N22" s="76">
        <f>CONFIG!K19</f>
        <v>0</v>
      </c>
      <c r="O22" s="76">
        <f>CONFIG!L19</f>
        <v>0</v>
      </c>
      <c r="P22" s="77">
        <f>CONFIG!M19</f>
        <v>0</v>
      </c>
      <c r="Q22" s="75">
        <f>CONFIG!N19</f>
        <v>0</v>
      </c>
      <c r="R22" s="76">
        <f>CONFIG!O19</f>
        <v>0</v>
      </c>
      <c r="S22" s="76">
        <f>CONFIG!P19</f>
        <v>0</v>
      </c>
      <c r="T22" s="76">
        <f>CONFIG!Q19</f>
        <v>0</v>
      </c>
      <c r="U22" s="76">
        <f>CONFIG!R19</f>
        <v>0</v>
      </c>
      <c r="V22" s="77">
        <f>CONFIG!S19</f>
        <v>0</v>
      </c>
      <c r="W22" s="75">
        <f>CONFIG!T19</f>
        <v>0</v>
      </c>
      <c r="X22" s="77">
        <f>CONFIG!U19</f>
        <v>0</v>
      </c>
      <c r="Y22" s="75">
        <f>CONFIG!V19</f>
        <v>0</v>
      </c>
      <c r="Z22" s="77">
        <f>CONFIG!W19</f>
        <v>0</v>
      </c>
      <c r="AA22" s="75">
        <f>CONFIG!X19</f>
        <v>0</v>
      </c>
      <c r="AB22" s="76">
        <f>CONFIG!Y19</f>
        <v>0</v>
      </c>
      <c r="AC22" s="77">
        <f>CONFIG!Z19</f>
        <v>0</v>
      </c>
      <c r="AE22" s="57"/>
    </row>
    <row r="23" spans="1:31" ht="15" customHeight="1" x14ac:dyDescent="0.35">
      <c r="A23" s="182">
        <f>CONFIG!A20</f>
        <v>44361</v>
      </c>
      <c r="B23" s="71" t="str">
        <f>CONFIG!B20</f>
        <v>PA28</v>
      </c>
      <c r="C23" s="71" t="str">
        <f>CONFIG!C20</f>
        <v>VH-TXU</v>
      </c>
      <c r="D23" s="71" t="str">
        <f>CONFIG!D20</f>
        <v>SELF</v>
      </c>
      <c r="E23" s="71">
        <f>CONFIG!E20</f>
        <v>0</v>
      </c>
      <c r="F23" s="72" t="str">
        <f>CONFIG!F20</f>
        <v xml:space="preserve">YMMB-YMMB </v>
      </c>
      <c r="G23" s="72" t="str">
        <f>CONFIG!G20</f>
        <v>2ND SOLO CCTS</v>
      </c>
      <c r="H23" s="73"/>
      <c r="I23" s="73"/>
      <c r="J23" s="74"/>
      <c r="K23" s="75">
        <f>CONFIG!H20</f>
        <v>0</v>
      </c>
      <c r="L23" s="76">
        <f>CONFIG!I20</f>
        <v>0</v>
      </c>
      <c r="M23" s="76">
        <f>CONFIG!J20</f>
        <v>0</v>
      </c>
      <c r="N23" s="76">
        <f>CONFIG!K20</f>
        <v>0</v>
      </c>
      <c r="O23" s="76">
        <f>CONFIG!L20</f>
        <v>0.8</v>
      </c>
      <c r="P23" s="77">
        <f>CONFIG!M20</f>
        <v>0</v>
      </c>
      <c r="Q23" s="75">
        <f>CONFIG!N20</f>
        <v>0</v>
      </c>
      <c r="R23" s="76">
        <f>CONFIG!O20</f>
        <v>0</v>
      </c>
      <c r="S23" s="76">
        <f>CONFIG!P20</f>
        <v>0</v>
      </c>
      <c r="T23" s="76">
        <f>CONFIG!Q20</f>
        <v>0</v>
      </c>
      <c r="U23" s="76">
        <f>CONFIG!R20</f>
        <v>0</v>
      </c>
      <c r="V23" s="77">
        <f>CONFIG!S20</f>
        <v>0</v>
      </c>
      <c r="W23" s="75">
        <f>CONFIG!T20</f>
        <v>0</v>
      </c>
      <c r="X23" s="77">
        <f>CONFIG!U20</f>
        <v>0</v>
      </c>
      <c r="Y23" s="75">
        <f>CONFIG!V20</f>
        <v>0</v>
      </c>
      <c r="Z23" s="77">
        <f>CONFIG!W20</f>
        <v>0</v>
      </c>
      <c r="AA23" s="75">
        <f>CONFIG!X20</f>
        <v>0</v>
      </c>
      <c r="AB23" s="76">
        <f>CONFIG!Y20</f>
        <v>0</v>
      </c>
      <c r="AC23" s="77">
        <f>CONFIG!Z20</f>
        <v>0</v>
      </c>
      <c r="AE23" s="57"/>
    </row>
    <row r="24" spans="1:31" ht="15" customHeight="1" x14ac:dyDescent="0.35">
      <c r="A24" s="182">
        <f>CONFIG!A21</f>
        <v>44366</v>
      </c>
      <c r="B24" s="71" t="str">
        <f>CONFIG!B21</f>
        <v>PA28</v>
      </c>
      <c r="C24" s="71" t="str">
        <f>CONFIG!C21</f>
        <v>VH-TYD</v>
      </c>
      <c r="D24" s="71" t="str">
        <f>CONFIG!D21</f>
        <v>E.LINCOLN-PRICE</v>
      </c>
      <c r="E24" s="71" t="str">
        <f>CONFIG!E21</f>
        <v>SELF</v>
      </c>
      <c r="F24" s="72" t="str">
        <f>CONFIG!F21</f>
        <v xml:space="preserve">YMMB-YMMB </v>
      </c>
      <c r="G24" s="72" t="str">
        <f>CONFIG!G21</f>
        <v>DEP+APR</v>
      </c>
      <c r="H24" s="73"/>
      <c r="I24" s="73"/>
      <c r="J24" s="74"/>
      <c r="K24" s="75">
        <f>CONFIG!H21</f>
        <v>0</v>
      </c>
      <c r="L24" s="76">
        <f>CONFIG!I21</f>
        <v>0</v>
      </c>
      <c r="M24" s="76">
        <f>CONFIG!J21</f>
        <v>1</v>
      </c>
      <c r="N24" s="76">
        <f>CONFIG!K21</f>
        <v>0</v>
      </c>
      <c r="O24" s="76">
        <f>CONFIG!L21</f>
        <v>0</v>
      </c>
      <c r="P24" s="77">
        <f>CONFIG!M21</f>
        <v>0</v>
      </c>
      <c r="Q24" s="75">
        <f>CONFIG!N21</f>
        <v>0</v>
      </c>
      <c r="R24" s="76">
        <f>CONFIG!O21</f>
        <v>0</v>
      </c>
      <c r="S24" s="76">
        <f>CONFIG!P21</f>
        <v>0</v>
      </c>
      <c r="T24" s="76">
        <f>CONFIG!Q21</f>
        <v>0</v>
      </c>
      <c r="U24" s="76">
        <f>CONFIG!R21</f>
        <v>0</v>
      </c>
      <c r="V24" s="77">
        <f>CONFIG!S21</f>
        <v>0</v>
      </c>
      <c r="W24" s="75">
        <f>CONFIG!T21</f>
        <v>0</v>
      </c>
      <c r="X24" s="77">
        <f>CONFIG!U21</f>
        <v>0</v>
      </c>
      <c r="Y24" s="75">
        <f>CONFIG!V21</f>
        <v>0</v>
      </c>
      <c r="Z24" s="77">
        <f>CONFIG!W21</f>
        <v>0</v>
      </c>
      <c r="AA24" s="75">
        <f>CONFIG!X21</f>
        <v>0</v>
      </c>
      <c r="AB24" s="76">
        <f>CONFIG!Y21</f>
        <v>0</v>
      </c>
      <c r="AC24" s="77">
        <f>CONFIG!Z21</f>
        <v>0</v>
      </c>
      <c r="AE24" s="57"/>
    </row>
    <row r="25" spans="1:31" ht="15" customHeight="1" x14ac:dyDescent="0.35">
      <c r="A25" s="182">
        <f>CONFIG!A22</f>
        <v>44367</v>
      </c>
      <c r="B25" s="71" t="str">
        <f>CONFIG!B22</f>
        <v>PA28</v>
      </c>
      <c r="C25" s="71" t="str">
        <f>CONFIG!C22</f>
        <v>VH-TXU</v>
      </c>
      <c r="D25" s="71" t="str">
        <f>CONFIG!D22</f>
        <v>SELF</v>
      </c>
      <c r="E25" s="71">
        <f>CONFIG!E22</f>
        <v>0</v>
      </c>
      <c r="F25" s="72" t="str">
        <f>CONFIG!F22</f>
        <v xml:space="preserve">YMMB-YMMB </v>
      </c>
      <c r="G25" s="72" t="str">
        <f>CONFIG!G22</f>
        <v>CCTS</v>
      </c>
      <c r="H25" s="73"/>
      <c r="I25" s="73"/>
      <c r="J25" s="74"/>
      <c r="K25" s="75">
        <f>CONFIG!H22</f>
        <v>0</v>
      </c>
      <c r="L25" s="76">
        <f>CONFIG!I22</f>
        <v>0</v>
      </c>
      <c r="M25" s="76">
        <f>CONFIG!J22</f>
        <v>0</v>
      </c>
      <c r="N25" s="76">
        <f>CONFIG!K22</f>
        <v>0</v>
      </c>
      <c r="O25" s="76">
        <f>CONFIG!L22</f>
        <v>1.1000000000000001</v>
      </c>
      <c r="P25" s="77">
        <f>CONFIG!M22</f>
        <v>0</v>
      </c>
      <c r="Q25" s="75">
        <f>CONFIG!N22</f>
        <v>0</v>
      </c>
      <c r="R25" s="76">
        <f>CONFIG!O22</f>
        <v>0</v>
      </c>
      <c r="S25" s="76">
        <f>CONFIG!P22</f>
        <v>0</v>
      </c>
      <c r="T25" s="76">
        <f>CONFIG!Q22</f>
        <v>0</v>
      </c>
      <c r="U25" s="76">
        <f>CONFIG!R22</f>
        <v>0</v>
      </c>
      <c r="V25" s="77">
        <f>CONFIG!S22</f>
        <v>0</v>
      </c>
      <c r="W25" s="75">
        <f>CONFIG!T22</f>
        <v>0</v>
      </c>
      <c r="X25" s="77">
        <f>CONFIG!U22</f>
        <v>0</v>
      </c>
      <c r="Y25" s="75">
        <f>CONFIG!V22</f>
        <v>0</v>
      </c>
      <c r="Z25" s="77">
        <f>CONFIG!W22</f>
        <v>0</v>
      </c>
      <c r="AA25" s="75">
        <f>CONFIG!X22</f>
        <v>0</v>
      </c>
      <c r="AB25" s="76">
        <f>CONFIG!Y22</f>
        <v>0</v>
      </c>
      <c r="AC25" s="77">
        <f>CONFIG!Z22</f>
        <v>0</v>
      </c>
      <c r="AE25" s="57"/>
    </row>
    <row r="26" spans="1:31" ht="15" customHeight="1" x14ac:dyDescent="0.35">
      <c r="A26" s="182">
        <f>CONFIG!A23</f>
        <v>44367</v>
      </c>
      <c r="B26" s="71" t="str">
        <f>CONFIG!B23</f>
        <v>PA28</v>
      </c>
      <c r="C26" s="71" t="str">
        <f>CONFIG!C23</f>
        <v>VH-TYD</v>
      </c>
      <c r="D26" s="71" t="str">
        <f>CONFIG!D23</f>
        <v>E.LINCOLN-PRICE</v>
      </c>
      <c r="E26" s="71" t="str">
        <f>CONFIG!E23</f>
        <v>SELF</v>
      </c>
      <c r="F26" s="72" t="str">
        <f>CONFIG!F23</f>
        <v xml:space="preserve">YMMB-YMMB </v>
      </c>
      <c r="G26" s="72" t="str">
        <f>CONFIG!G23</f>
        <v>SLT</v>
      </c>
      <c r="H26" s="73"/>
      <c r="I26" s="73"/>
      <c r="J26" s="74"/>
      <c r="K26" s="75">
        <f>CONFIG!H23</f>
        <v>0</v>
      </c>
      <c r="L26" s="76">
        <f>CONFIG!I23</f>
        <v>0</v>
      </c>
      <c r="M26" s="76">
        <f>CONFIG!J23</f>
        <v>1</v>
      </c>
      <c r="N26" s="76">
        <f>CONFIG!K23</f>
        <v>0</v>
      </c>
      <c r="O26" s="76">
        <f>CONFIG!L23</f>
        <v>0</v>
      </c>
      <c r="P26" s="77">
        <f>CONFIG!M23</f>
        <v>0</v>
      </c>
      <c r="Q26" s="75">
        <f>CONFIG!N23</f>
        <v>0</v>
      </c>
      <c r="R26" s="76">
        <f>CONFIG!O23</f>
        <v>0</v>
      </c>
      <c r="S26" s="76">
        <f>CONFIG!P23</f>
        <v>0</v>
      </c>
      <c r="T26" s="76">
        <f>CONFIG!Q23</f>
        <v>0</v>
      </c>
      <c r="U26" s="76">
        <f>CONFIG!R23</f>
        <v>0</v>
      </c>
      <c r="V26" s="77">
        <f>CONFIG!S23</f>
        <v>0</v>
      </c>
      <c r="W26" s="75">
        <f>CONFIG!T23</f>
        <v>0</v>
      </c>
      <c r="X26" s="77">
        <f>CONFIG!U23</f>
        <v>0</v>
      </c>
      <c r="Y26" s="75">
        <f>CONFIG!V23</f>
        <v>0</v>
      </c>
      <c r="Z26" s="77">
        <f>CONFIG!W23</f>
        <v>0</v>
      </c>
      <c r="AA26" s="75">
        <f>CONFIG!X23</f>
        <v>0</v>
      </c>
      <c r="AB26" s="76">
        <f>CONFIG!Y23</f>
        <v>0</v>
      </c>
      <c r="AC26" s="77">
        <f>CONFIG!Z23</f>
        <v>0</v>
      </c>
      <c r="AE26" s="57"/>
    </row>
    <row r="27" spans="1:31" ht="15" customHeight="1" thickBot="1" x14ac:dyDescent="0.4">
      <c r="A27" s="183">
        <f>CONFIG!A24</f>
        <v>44373</v>
      </c>
      <c r="B27" s="78" t="str">
        <f>CONFIG!B24</f>
        <v>PA28</v>
      </c>
      <c r="C27" s="78" t="str">
        <f>CONFIG!C24</f>
        <v>VH-TAJ</v>
      </c>
      <c r="D27" s="78" t="str">
        <f>CONFIG!D24</f>
        <v>E.LINCOLN-PRICE</v>
      </c>
      <c r="E27" s="78" t="str">
        <f>CONFIG!E24</f>
        <v>SELF</v>
      </c>
      <c r="F27" s="79" t="str">
        <f>CONFIG!F24</f>
        <v xml:space="preserve">YMMB-YMMB </v>
      </c>
      <c r="G27" s="79" t="str">
        <f>CONFIG!G24</f>
        <v>SIDE SLIP</v>
      </c>
      <c r="H27" s="80"/>
      <c r="I27" s="80"/>
      <c r="J27" s="81"/>
      <c r="K27" s="82">
        <f>CONFIG!H24</f>
        <v>0</v>
      </c>
      <c r="L27" s="83">
        <f>CONFIG!I24</f>
        <v>0</v>
      </c>
      <c r="M27" s="83">
        <f>CONFIG!J24</f>
        <v>1</v>
      </c>
      <c r="N27" s="83">
        <f>CONFIG!K24</f>
        <v>0</v>
      </c>
      <c r="O27" s="83">
        <f>CONFIG!L24</f>
        <v>0</v>
      </c>
      <c r="P27" s="84">
        <f>CONFIG!M24</f>
        <v>0</v>
      </c>
      <c r="Q27" s="82">
        <f>CONFIG!N24</f>
        <v>0</v>
      </c>
      <c r="R27" s="83">
        <f>CONFIG!O24</f>
        <v>0</v>
      </c>
      <c r="S27" s="83">
        <f>CONFIG!P24</f>
        <v>0</v>
      </c>
      <c r="T27" s="83">
        <f>CONFIG!Q24</f>
        <v>0</v>
      </c>
      <c r="U27" s="83">
        <f>CONFIG!R24</f>
        <v>0</v>
      </c>
      <c r="V27" s="84">
        <f>CONFIG!S24</f>
        <v>0</v>
      </c>
      <c r="W27" s="82">
        <f>CONFIG!T24</f>
        <v>0</v>
      </c>
      <c r="X27" s="84">
        <f>CONFIG!U24</f>
        <v>0</v>
      </c>
      <c r="Y27" s="82">
        <f>CONFIG!V24</f>
        <v>0</v>
      </c>
      <c r="Z27" s="84">
        <f>CONFIG!W24</f>
        <v>0</v>
      </c>
      <c r="AA27" s="82">
        <f>CONFIG!X24</f>
        <v>0</v>
      </c>
      <c r="AB27" s="83">
        <f>CONFIG!Y24</f>
        <v>0</v>
      </c>
      <c r="AC27" s="84">
        <f>CONFIG!Z24</f>
        <v>0</v>
      </c>
      <c r="AE27" s="57"/>
    </row>
    <row r="28" spans="1:31" ht="15" customHeight="1" x14ac:dyDescent="0.35">
      <c r="A28" s="397" t="s">
        <v>86</v>
      </c>
      <c r="B28" s="398"/>
      <c r="C28" s="398"/>
      <c r="D28" s="399"/>
      <c r="E28" s="400" t="s">
        <v>94</v>
      </c>
      <c r="F28" s="401"/>
      <c r="G28" s="87">
        <f>SUM(K28:X28)</f>
        <v>23.5</v>
      </c>
      <c r="H28" s="400" t="s">
        <v>95</v>
      </c>
      <c r="I28" s="402"/>
      <c r="J28" s="403"/>
      <c r="K28" s="85">
        <f t="shared" ref="K28:AC28" si="0">SUM(K4:K27)</f>
        <v>0</v>
      </c>
      <c r="L28" s="86">
        <f t="shared" si="0"/>
        <v>0</v>
      </c>
      <c r="M28" s="86">
        <f t="shared" si="0"/>
        <v>21.099999999999998</v>
      </c>
      <c r="N28" s="86">
        <f t="shared" si="0"/>
        <v>0</v>
      </c>
      <c r="O28" s="86">
        <f t="shared" si="0"/>
        <v>2.4000000000000004</v>
      </c>
      <c r="P28" s="87">
        <f t="shared" si="0"/>
        <v>0</v>
      </c>
      <c r="Q28" s="85">
        <f t="shared" si="0"/>
        <v>0</v>
      </c>
      <c r="R28" s="86">
        <f t="shared" si="0"/>
        <v>0</v>
      </c>
      <c r="S28" s="86">
        <f t="shared" si="0"/>
        <v>0</v>
      </c>
      <c r="T28" s="86">
        <f t="shared" si="0"/>
        <v>0</v>
      </c>
      <c r="U28" s="86">
        <f t="shared" si="0"/>
        <v>0</v>
      </c>
      <c r="V28" s="87">
        <f t="shared" si="0"/>
        <v>0</v>
      </c>
      <c r="W28" s="85">
        <f t="shared" si="0"/>
        <v>0</v>
      </c>
      <c r="X28" s="87">
        <f t="shared" si="0"/>
        <v>0</v>
      </c>
      <c r="Y28" s="85">
        <f t="shared" si="0"/>
        <v>0</v>
      </c>
      <c r="Z28" s="87">
        <f t="shared" si="0"/>
        <v>0</v>
      </c>
      <c r="AA28" s="85">
        <f t="shared" si="0"/>
        <v>0</v>
      </c>
      <c r="AB28" s="86">
        <f t="shared" si="0"/>
        <v>0</v>
      </c>
      <c r="AC28" s="87">
        <f t="shared" si="0"/>
        <v>0</v>
      </c>
      <c r="AE28" s="57"/>
    </row>
    <row r="29" spans="1:31" ht="15" customHeight="1" x14ac:dyDescent="0.35">
      <c r="A29" s="404" t="s">
        <v>88</v>
      </c>
      <c r="B29" s="239"/>
      <c r="C29" t="s">
        <v>87</v>
      </c>
      <c r="D29" s="88"/>
      <c r="E29" s="405" t="s">
        <v>96</v>
      </c>
      <c r="F29" s="406"/>
      <c r="G29" s="55">
        <f>SUM(G28)</f>
        <v>23.5</v>
      </c>
      <c r="H29" s="405" t="s">
        <v>97</v>
      </c>
      <c r="I29" s="407"/>
      <c r="J29" s="408"/>
      <c r="K29" s="89">
        <v>0</v>
      </c>
      <c r="L29" s="90">
        <v>0</v>
      </c>
      <c r="M29" s="90">
        <v>0</v>
      </c>
      <c r="N29" s="90">
        <v>0</v>
      </c>
      <c r="O29" s="90">
        <v>0</v>
      </c>
      <c r="P29" s="91">
        <v>0</v>
      </c>
      <c r="Q29" s="89">
        <v>0</v>
      </c>
      <c r="R29" s="90">
        <v>0</v>
      </c>
      <c r="S29" s="90">
        <v>0</v>
      </c>
      <c r="T29" s="90">
        <v>0</v>
      </c>
      <c r="U29" s="90">
        <v>0</v>
      </c>
      <c r="V29" s="91">
        <v>0</v>
      </c>
      <c r="W29" s="89">
        <v>0</v>
      </c>
      <c r="X29" s="91">
        <v>0</v>
      </c>
      <c r="Y29" s="89">
        <v>0</v>
      </c>
      <c r="Z29" s="91">
        <v>0</v>
      </c>
      <c r="AA29" s="89">
        <v>0</v>
      </c>
      <c r="AB29" s="90">
        <v>0</v>
      </c>
      <c r="AC29" s="91">
        <v>0</v>
      </c>
      <c r="AE29" s="57"/>
    </row>
    <row r="30" spans="1:31" ht="15" thickBot="1" x14ac:dyDescent="0.4">
      <c r="A30" s="391" t="s">
        <v>89</v>
      </c>
      <c r="B30" s="392"/>
      <c r="C30" s="92" t="s">
        <v>87</v>
      </c>
      <c r="D30" s="93"/>
      <c r="E30" s="393" t="s">
        <v>98</v>
      </c>
      <c r="F30" s="394"/>
      <c r="G30" s="94">
        <f>SUM(G29,Z30)</f>
        <v>23.5</v>
      </c>
      <c r="H30" s="393" t="s">
        <v>99</v>
      </c>
      <c r="I30" s="395"/>
      <c r="J30" s="396"/>
      <c r="K30" s="95">
        <f t="shared" ref="K30:AC30" si="1">SUM(K28:K29)</f>
        <v>0</v>
      </c>
      <c r="L30" s="96">
        <f t="shared" si="1"/>
        <v>0</v>
      </c>
      <c r="M30" s="96">
        <f t="shared" si="1"/>
        <v>21.099999999999998</v>
      </c>
      <c r="N30" s="96">
        <f t="shared" si="1"/>
        <v>0</v>
      </c>
      <c r="O30" s="96">
        <f t="shared" si="1"/>
        <v>2.4000000000000004</v>
      </c>
      <c r="P30" s="97">
        <f t="shared" si="1"/>
        <v>0</v>
      </c>
      <c r="Q30" s="95">
        <f t="shared" si="1"/>
        <v>0</v>
      </c>
      <c r="R30" s="96">
        <f t="shared" si="1"/>
        <v>0</v>
      </c>
      <c r="S30" s="96">
        <f t="shared" si="1"/>
        <v>0</v>
      </c>
      <c r="T30" s="96">
        <f t="shared" si="1"/>
        <v>0</v>
      </c>
      <c r="U30" s="96">
        <f t="shared" si="1"/>
        <v>0</v>
      </c>
      <c r="V30" s="97">
        <f t="shared" si="1"/>
        <v>0</v>
      </c>
      <c r="W30" s="95">
        <f t="shared" si="1"/>
        <v>0</v>
      </c>
      <c r="X30" s="97">
        <f t="shared" si="1"/>
        <v>0</v>
      </c>
      <c r="Y30" s="95">
        <f t="shared" si="1"/>
        <v>0</v>
      </c>
      <c r="Z30" s="97">
        <f t="shared" si="1"/>
        <v>0</v>
      </c>
      <c r="AA30" s="95">
        <f t="shared" si="1"/>
        <v>0</v>
      </c>
      <c r="AB30" s="96">
        <f t="shared" si="1"/>
        <v>0</v>
      </c>
      <c r="AC30" s="97">
        <f t="shared" si="1"/>
        <v>0</v>
      </c>
      <c r="AE30" s="57"/>
    </row>
    <row r="31" spans="1:31" ht="15" customHeight="1" x14ac:dyDescent="0.35">
      <c r="A31" s="430" t="s">
        <v>0</v>
      </c>
      <c r="B31" s="433" t="s">
        <v>23</v>
      </c>
      <c r="C31" s="434"/>
      <c r="D31" s="433" t="s">
        <v>24</v>
      </c>
      <c r="E31" s="434"/>
      <c r="F31" s="433" t="s">
        <v>6</v>
      </c>
      <c r="G31" s="437"/>
      <c r="H31" s="437"/>
      <c r="I31" s="437"/>
      <c r="J31" s="438"/>
      <c r="K31" s="409" t="s">
        <v>7</v>
      </c>
      <c r="L31" s="410"/>
      <c r="M31" s="410"/>
      <c r="N31" s="410"/>
      <c r="O31" s="410"/>
      <c r="P31" s="411"/>
      <c r="Q31" s="409" t="s">
        <v>13</v>
      </c>
      <c r="R31" s="410"/>
      <c r="S31" s="410"/>
      <c r="T31" s="410"/>
      <c r="U31" s="410"/>
      <c r="V31" s="411"/>
      <c r="W31" s="412" t="s">
        <v>14</v>
      </c>
      <c r="X31" s="413"/>
      <c r="Y31" s="409" t="s">
        <v>15</v>
      </c>
      <c r="Z31" s="411"/>
      <c r="AA31" s="409" t="s">
        <v>18</v>
      </c>
      <c r="AB31" s="410"/>
      <c r="AC31" s="411"/>
      <c r="AE31" s="57"/>
    </row>
    <row r="32" spans="1:31" ht="15" customHeight="1" x14ac:dyDescent="0.35">
      <c r="A32" s="431"/>
      <c r="B32" s="435"/>
      <c r="C32" s="436"/>
      <c r="D32" s="435"/>
      <c r="E32" s="436"/>
      <c r="F32" s="435"/>
      <c r="G32" s="439"/>
      <c r="H32" s="439"/>
      <c r="I32" s="439"/>
      <c r="J32" s="440"/>
      <c r="K32" s="416" t="s">
        <v>8</v>
      </c>
      <c r="L32" s="417"/>
      <c r="M32" s="418" t="s">
        <v>11</v>
      </c>
      <c r="N32" s="417"/>
      <c r="O32" s="418" t="s">
        <v>12</v>
      </c>
      <c r="P32" s="419"/>
      <c r="Q32" s="416" t="s">
        <v>8</v>
      </c>
      <c r="R32" s="417"/>
      <c r="S32" s="418" t="s">
        <v>11</v>
      </c>
      <c r="T32" s="417"/>
      <c r="U32" s="418" t="s">
        <v>12</v>
      </c>
      <c r="V32" s="419"/>
      <c r="W32" s="414"/>
      <c r="X32" s="415"/>
      <c r="Y32" s="420" t="s">
        <v>16</v>
      </c>
      <c r="Z32" s="422" t="s">
        <v>93</v>
      </c>
      <c r="AA32" s="424">
        <f>'LOGBOOK DATA'!$Y$2</f>
        <v>0</v>
      </c>
      <c r="AB32" s="426">
        <f>'LOGBOOK DATA'!$Z$2</f>
        <v>0</v>
      </c>
      <c r="AC32" s="428">
        <f>'LOGBOOK DATA'!$AA$2</f>
        <v>0</v>
      </c>
      <c r="AE32" s="57"/>
    </row>
    <row r="33" spans="1:31" ht="36.75" customHeight="1" thickBot="1" x14ac:dyDescent="0.4">
      <c r="A33" s="432"/>
      <c r="B33" s="61" t="s">
        <v>2</v>
      </c>
      <c r="C33" s="61" t="s">
        <v>1</v>
      </c>
      <c r="D33" s="62" t="s">
        <v>3</v>
      </c>
      <c r="E33" s="63" t="s">
        <v>4</v>
      </c>
      <c r="F33" s="61" t="s">
        <v>5</v>
      </c>
      <c r="G33" s="441" t="s">
        <v>6</v>
      </c>
      <c r="H33" s="442"/>
      <c r="I33" s="442"/>
      <c r="J33" s="443"/>
      <c r="K33" s="59" t="s">
        <v>9</v>
      </c>
      <c r="L33" s="60" t="s">
        <v>10</v>
      </c>
      <c r="M33" s="60" t="s">
        <v>9</v>
      </c>
      <c r="N33" s="60" t="s">
        <v>10</v>
      </c>
      <c r="O33" s="60" t="s">
        <v>9</v>
      </c>
      <c r="P33" s="58" t="s">
        <v>10</v>
      </c>
      <c r="Q33" s="59" t="s">
        <v>9</v>
      </c>
      <c r="R33" s="60" t="s">
        <v>10</v>
      </c>
      <c r="S33" s="60" t="s">
        <v>9</v>
      </c>
      <c r="T33" s="60" t="s">
        <v>10</v>
      </c>
      <c r="U33" s="60" t="s">
        <v>9</v>
      </c>
      <c r="V33" s="58" t="s">
        <v>10</v>
      </c>
      <c r="W33" s="59" t="s">
        <v>9</v>
      </c>
      <c r="X33" s="58" t="s">
        <v>10</v>
      </c>
      <c r="Y33" s="421"/>
      <c r="Z33" s="423"/>
      <c r="AA33" s="425"/>
      <c r="AB33" s="427"/>
      <c r="AC33" s="429"/>
      <c r="AE33" s="57"/>
    </row>
    <row r="34" spans="1:31" x14ac:dyDescent="0.35">
      <c r="A34" s="181" cm="1">
        <f t="array" ref="A34">IFERROR(
  _xlfn.LET(
    _xlpm.date, A27,
    _xlpm.count, COUNTIF(A1:A27, _xlpm.date),
    _xlpm.config_range, CONFIG!A:A,
    _xlpm.date_index, MATCH(_xlpm.date, _xlpm.config_range, 0),
    IF(
      _xlpm.count = 1,
      INDEX(_xlpm.config_range, _xlpm.date_index + 1),
      INDEX(_xlpm.config_range, _xlpm.date_index + _xlpm.count)
    )
  ),
  ""
)</f>
        <v>44376</v>
      </c>
      <c r="B34" s="170" t="str" cm="1">
        <f t="array" ref="B34">IFERROR(
  _xlfn.LET(
    _xlpm.date, A27,
    _xlpm.count, COUNTIF(A1:A27, _xlpm.date),
    _xlpm.config_range, CONFIG!A:B,
    _xlpm.date_index, MATCH(_xlpm.date, INDEX(_xlpm.config_range,,1), 0),
    IF(
      _xlpm.count = 1,
      INDEX(_xlpm.config_range, _xlpm.date_index + 1, 2),
      INDEX(_xlpm.config_range, _xlpm.date_index + _xlpm.count, 2)
    )
  ),
  ""
)</f>
        <v>PA28</v>
      </c>
      <c r="C34" s="170" t="str" cm="1">
        <f t="array" ref="C34">IFERROR(_xlfn.LET(_xlpm.date,A27,_xlpm.count,COUNTIF(A1:A27,_xlpm.date),_xlpm.config_range,CONFIG!A:C,_xlpm.date_index,MATCH(_xlpm.date,INDEX(_xlpm.config_range,,1),0),IF(_xlpm.count=1,INDEX(_xlpm.config_range,_xlpm.date_index+1,3),INDEX(_xlpm.config_range,_xlpm.date_index+_xlpm.count,3))),"")</f>
        <v>VH-TXU</v>
      </c>
      <c r="D34" s="170" t="str" cm="1">
        <f t="array" ref="D34">IFERROR(_xlfn.LET(_xlpm.date,A27,_xlpm.count,COUNTIF(A1:A27,_xlpm.date),_xlpm.config_range,CONFIG!A:D,_xlpm.date_index,MATCH(_xlpm.date,INDEX(_xlpm.config_range,,1),0),IF(_xlpm.count=1,INDEX(_xlpm.config_range,_xlpm.date_index+1,4),INDEX(_xlpm.config_range,_xlpm.date_index+_xlpm.count,4))),"")</f>
        <v>E.LINCOLN-PRICE</v>
      </c>
      <c r="E34" s="170" t="str" cm="1">
        <f t="array" ref="E34">IFERROR(_xlfn.LET(_xlpm.date,A27,_xlpm.count,COUNTIF(A1:A27,_xlpm.date),_xlpm.config_range,CONFIG!A:E,_xlpm.date_index,MATCH(_xlpm.date,INDEX(_xlpm.config_range,,1),0),IF(_xlpm.count=1,INDEX(_xlpm.config_range,_xlpm.date_index+1,5),INDEX(_xlpm.config_range,_xlpm.date_index+_xlpm.count,5))),"")</f>
        <v>SELF</v>
      </c>
      <c r="F34" s="171" t="str" cm="1">
        <f t="array" ref="F34">IFERROR(_xlfn.LET(_xlpm.date,A27,_xlpm.count,COUNTIF(A1:A27,_xlpm.date),_xlpm.config_range,CONFIG!A:F,_xlpm.date_index,MATCH(_xlpm.date,INDEX(_xlpm.config_range,,1),0),IF(_xlpm.count=1,INDEX(_xlpm.config_range,_xlpm.date_index+1,6),INDEX(_xlpm.config_range,_xlpm.date_index+_xlpm.count,6))),"")</f>
        <v xml:space="preserve">YMMB-YMMB </v>
      </c>
      <c r="G34" s="171" t="str" cm="1">
        <f t="array" ref="G34">IFERROR(_xlfn.LET(_xlpm.date,A27,_xlpm.count,COUNTIF(A1:A27,_xlpm.date),_xlpm.config_range,CONFIG!A:G,_xlpm.date_index,MATCH(_xlpm.date,INDEX(_xlpm.config_range,,1),0),IF(_xlpm.count=1,INDEX(_xlpm.config_range,_xlpm.date_index+1,7),INDEX(_xlpm.config_range,_xlpm.date_index+_xlpm.count,7))),"")</f>
        <v>PFL</v>
      </c>
      <c r="H34" s="172"/>
      <c r="I34" s="66"/>
      <c r="J34" s="67"/>
      <c r="K34" s="68" cm="1">
        <f t="array" ref="K34">IFERROR(_xlfn.LET(_xlpm.date,A27,_xlpm.count,COUNTIF(A1:A27,_xlpm.date),_xlpm.config_range,CONFIG!A:H,_xlpm.date_index,MATCH(_xlpm.date,INDEX(_xlpm.config_range,,1),0),IF(_xlpm.count=1,INDEX(_xlpm.config_range,_xlpm.date_index+1,8),INDEX(_xlpm.config_range,_xlpm.date_index+_xlpm.count,8))),"")</f>
        <v>0</v>
      </c>
      <c r="L34" s="98" cm="1">
        <f t="array" ref="L34">IFERROR(_xlfn.LET(_xlpm.date,A27,_xlpm.count,COUNTIF(A1:A27,_xlpm.date),_xlpm.config_range,CONFIG!A:I,_xlpm.date_index,MATCH(_xlpm.date,INDEX(_xlpm.config_range,,1),0),IF(_xlpm.count=1,INDEX(_xlpm.config_range,_xlpm.date_index+1,9),INDEX(_xlpm.config_range,_xlpm.date_index+_xlpm.count,9))),"")</f>
        <v>0</v>
      </c>
      <c r="M34" s="98" cm="1">
        <f t="array" ref="M34">IFERROR(_xlfn.LET(_xlpm.date,A27,_xlpm.count,COUNTIF(A1:A27,_xlpm.date),_xlpm.config_range,CONFIG!A:J,_xlpm.date_index,MATCH(_xlpm.date,INDEX(_xlpm.config_range,,1),0),IF(_xlpm.count=1,INDEX(_xlpm.config_range,_xlpm.date_index+1,10),INDEX(_xlpm.config_range,_xlpm.date_index+_xlpm.count,10))),"")</f>
        <v>1</v>
      </c>
      <c r="N34" s="98" cm="1">
        <f t="array" ref="N34">IFERROR(_xlfn.LET(_xlpm.date,A27,_xlpm.count,COUNTIF(A1:A27,_xlpm.date),_xlpm.config_range,CONFIG!A:K,_xlpm.date_index,MATCH(_xlpm.date,INDEX(_xlpm.config_range,,1),0),IF(_xlpm.count=1,INDEX(_xlpm.config_range,_xlpm.date_index+1,11),INDEX(_xlpm.config_range,_xlpm.date_index+_xlpm.count,11))),"")</f>
        <v>0</v>
      </c>
      <c r="O34" s="98" cm="1">
        <f t="array" ref="O34">IFERROR(_xlfn.LET(_xlpm.date,A27,_xlpm.count,COUNTIF(A1:A27,_xlpm.date),_xlpm.config_range,CONFIG!A:L,_xlpm.date_index,MATCH(_xlpm.date,INDEX(_xlpm.config_range,,1),0),IF(_xlpm.count=1,INDEX(_xlpm.config_range,_xlpm.date_index+1,12),INDEX(_xlpm.config_range,_xlpm.date_index+_xlpm.count,12))),"")</f>
        <v>0</v>
      </c>
      <c r="P34" s="99" cm="1">
        <f t="array" ref="P34">IFERROR(_xlfn.LET(_xlpm.date,A27,_xlpm.count,COUNTIF(A1:A27,_xlpm.date),_xlpm.config_range,CONFIG!A:M,_xlpm.date_index,MATCH(_xlpm.date,INDEX(_xlpm.config_range,,1),0),IF(_xlpm.count=1,INDEX(_xlpm.config_range,_xlpm.date_index+1,13),INDEX(_xlpm.config_range,_xlpm.date_index+_xlpm.count,13))),"")</f>
        <v>0</v>
      </c>
      <c r="Q34" s="68" cm="1">
        <f t="array" ref="Q34">IFERROR(_xlfn.LET(_xlpm.date,A27,_xlpm.count,COUNTIF(A1:A27,_xlpm.date),_xlpm.config_range,CONFIG!A:N,_xlpm.date_index,MATCH(_xlpm.date,INDEX(_xlpm.config_range,,1),0),IF(_xlpm.count=1,INDEX(_xlpm.config_range,_xlpm.date_index+1,14),INDEX(_xlpm.config_range,_xlpm.date_index+_xlpm.count,14))),"")</f>
        <v>0</v>
      </c>
      <c r="R34" s="98" cm="1">
        <f t="array" ref="R34">IFERROR(_xlfn.LET(_xlpm.date,A27,_xlpm.count,COUNTIF(A1:A27,_xlpm.date),_xlpm.config_range,CONFIG!A:O,_xlpm.date_index,MATCH(_xlpm.date,INDEX(_xlpm.config_range,,1),0),IF(_xlpm.count=1,INDEX(_xlpm.config_range,_xlpm.date_index+1,15),INDEX(_xlpm.config_range,_xlpm.date_index+_xlpm.count,15))),"")</f>
        <v>0</v>
      </c>
      <c r="S34" s="98" cm="1">
        <f t="array" ref="S34">IFERROR(_xlfn.LET(_xlpm.date,A27,_xlpm.count,COUNTIF(A1:A27,_xlpm.date),_xlpm.config_range,CONFIG!A:P,_xlpm.date_index,MATCH(_xlpm.date,INDEX(_xlpm.config_range,,1),0),IF(_xlpm.count=1,INDEX(_xlpm.config_range,_xlpm.date_index+1,16),INDEX(_xlpm.config_range,_xlpm.date_index+_xlpm.count,16))),"")</f>
        <v>0</v>
      </c>
      <c r="T34" s="98" cm="1">
        <f t="array" ref="T34">IFERROR(_xlfn.LET(_xlpm.date,A27,_xlpm.count,COUNTIF(A1:A27,_xlpm.date),_xlpm.config_range,CONFIG!A:Q,_xlpm.date_index,MATCH(_xlpm.date,INDEX(_xlpm.config_range,,1),0),IF(_xlpm.count=1,INDEX(_xlpm.config_range,_xlpm.date_index+1,17),INDEX(_xlpm.config_range,_xlpm.date_index+_xlpm.count,17))),"")</f>
        <v>0</v>
      </c>
      <c r="U34" s="98" cm="1">
        <f t="array" ref="U34">IFERROR(_xlfn.LET(_xlpm.date,A27,_xlpm.count,COUNTIF(A1:A27,_xlpm.date),_xlpm.config_range,CONFIG!A:R,_xlpm.date_index,MATCH(_xlpm.date,INDEX(_xlpm.config_range,,1),0),IF(_xlpm.count=1,INDEX(_xlpm.config_range,_xlpm.date_index+1,18),INDEX(_xlpm.config_range,_xlpm.date_index+_xlpm.count,18))),"")</f>
        <v>0</v>
      </c>
      <c r="V34" s="99" cm="1">
        <f t="array" ref="V34">IFERROR(_xlfn.LET(_xlpm.date,A27,_xlpm.count,COUNTIF(A1:A27,_xlpm.date),_xlpm.config_range,CONFIG!A:S,_xlpm.date_index,MATCH(_xlpm.date,INDEX(_xlpm.config_range,,1),0),IF(_xlpm.count=1,INDEX(_xlpm.config_range,_xlpm.date_index+1,19),INDEX(_xlpm.config_range,_xlpm.date_index+_xlpm.count,19))),"")</f>
        <v>0</v>
      </c>
      <c r="W34" s="68" cm="1">
        <f t="array" ref="W34">IFERROR(_xlfn.LET(_xlpm.date,A27,_xlpm.count,COUNTIF(A1:A27,_xlpm.date),_xlpm.config_range,CONFIG!A:T,_xlpm.date_index,MATCH(_xlpm.date,INDEX(_xlpm.config_range,,1),0),IF(_xlpm.count=1,INDEX(_xlpm.config_range,_xlpm.date_index+1,20),INDEX(_xlpm.config_range,_xlpm.date_index+_xlpm.count,20))),"")</f>
        <v>0</v>
      </c>
      <c r="X34" s="99" cm="1">
        <f t="array" ref="X34">IFERROR(_xlfn.LET(_xlpm.date,A27,_xlpm.count,COUNTIF(A1:A27,_xlpm.date),_xlpm.config_range,CONFIG!A:U,_xlpm.date_index,MATCH(_xlpm.date,INDEX(_xlpm.config_range,,1),0),IF(_xlpm.count=1,INDEX(_xlpm.config_range,_xlpm.date_index+1,21),INDEX(_xlpm.config_range,_xlpm.date_index+_xlpm.count,21))),"")</f>
        <v>0</v>
      </c>
      <c r="Y34" s="68" cm="1">
        <f t="array" ref="Y34">IFERROR(_xlfn.LET(_xlpm.date,A27,_xlpm.count,COUNTIF(A1:A27,_xlpm.date),_xlpm.config_range,CONFIG!A:V,_xlpm.date_index,MATCH(_xlpm.date,INDEX(_xlpm.config_range,,1),0),IF(_xlpm.count=1,INDEX(_xlpm.config_range,_xlpm.date_index+1,22),INDEX(_xlpm.config_range,_xlpm.date_index+_xlpm.count,22))),"")</f>
        <v>0</v>
      </c>
      <c r="Z34" s="99" cm="1">
        <f t="array" ref="Z34">IFERROR(_xlfn.LET(_xlpm.date,A27,_xlpm.count,COUNTIF(A1:A27,_xlpm.date),_xlpm.config_range,CONFIG!A:W,_xlpm.date_index,MATCH(_xlpm.date,INDEX(_xlpm.config_range,,1),0),IF(_xlpm.count=1,INDEX(_xlpm.config_range,_xlpm.date_index+1,23),INDEX(_xlpm.config_range,_xlpm.date_index+_xlpm.count,23))),"")</f>
        <v>0</v>
      </c>
      <c r="AA34" s="68" cm="1">
        <f t="array" ref="AA34">IFERROR(_xlfn.LET(_xlpm.date,A27,_xlpm.count,COUNTIF(A1:A27,_xlpm.date),_xlpm.config_range,CONFIG!A:X,_xlpm.date_index,MATCH(_xlpm.date,INDEX(_xlpm.config_range,,1),0),IF(_xlpm.count=1,INDEX(_xlpm.config_range,_xlpm.date_index+1,24),INDEX(_xlpm.config_range,_xlpm.date_index+_xlpm.count,24))),"")</f>
        <v>0</v>
      </c>
      <c r="AB34" s="98" cm="1">
        <f t="array" ref="AB34">IFERROR(_xlfn.LET(_xlpm.date,A27,_xlpm.count,COUNTIF(A1:A27,_xlpm.date),_xlpm.config_range,CONFIG!A:Z,_xlpm.date_index,MATCH(_xlpm.date,INDEX(_xlpm.config_range,,1),0),IF(_xlpm.count=1,INDEX(_xlpm.config_range,_xlpm.date_index+1,26),INDEX(_xlpm.config_range,_xlpm.date_index+_xlpm.count,26))),"")</f>
        <v>0</v>
      </c>
      <c r="AC34" s="99" cm="1">
        <f t="array" ref="AC34">IFERROR(_xlfn.LET(_xlpm.date,A27,_xlpm.count,COUNTIF(A1:A27,_xlpm.date),_xlpm.config_range,CONFIG!A:Z,_xlpm.date_index,MATCH(_xlpm.date,INDEX(_xlpm.config_range,,1),0),IF(_xlpm.count=1,INDEX(_xlpm.config_range,_xlpm.date_index+1,26),INDEX(_xlpm.config_range,_xlpm.date_index+_xlpm.count,26))),"")</f>
        <v>0</v>
      </c>
      <c r="AE34" s="57"/>
    </row>
    <row r="35" spans="1:31" x14ac:dyDescent="0.35">
      <c r="A35" s="182" cm="1">
        <f t="array" ref="A35">IFERROR(
  _xlfn.LET(
    _xlpm.date, A34,
    _xlpm.count, COUNTIF(A1:A34, _xlpm.date),
    _xlpm.config_range, CONFIG!A:A,
    _xlpm.date_index, MATCH(_xlpm.date, _xlpm.config_range, 0),
    IF(
      _xlpm.count = 1,
      INDEX(_xlpm.config_range, _xlpm.date_index + 1),
      INDEX(_xlpm.config_range, _xlpm.date_index + _xlpm.count)
    )
  ),
  ""
)</f>
        <v>44378</v>
      </c>
      <c r="B35" s="173" t="str" cm="1">
        <f t="array" ref="B35">IFERROR(
  _xlfn.LET(
    _xlpm.date, A34,
    _xlpm.count, COUNTIF(A1:A34, _xlpm.date),
    _xlpm.config_range, CONFIG!A:B,
    _xlpm.date_index, MATCH(_xlpm.date, INDEX(_xlpm.config_range, , 1), 0),
    IF(
      _xlpm.count = 1,
      INDEX(_xlpm.config_range, _xlpm.date_index + 1, 2),
      INDEX(_xlpm.config_range, _xlpm.date_index + _xlpm.count, 2)
    )
  ),
  ""
)</f>
        <v>PA28</v>
      </c>
      <c r="C35" s="173" t="str" cm="1">
        <f t="array" ref="C35">IFERROR(_xlfn.LET(_xlpm.date,A34,_xlpm.count,COUNTIF(A1:A34,_xlpm.date),_xlpm.config_range,CONFIG!A:C,_xlpm.date_index,MATCH(_xlpm.date,INDEX(_xlpm.config_range,,1),0),IF(_xlpm.count=1,INDEX(_xlpm.config_range,_xlpm.date_index+1,3),INDEX(_xlpm.config_range,_xlpm.date_index+_xlpm.count,3))),"")</f>
        <v>VH-TAJ</v>
      </c>
      <c r="D35" s="173" t="str" cm="1">
        <f t="array" ref="D35">IFERROR(_xlfn.LET(_xlpm.date,A34,_xlpm.count,COUNTIF(A1:A34,_xlpm.date),_xlpm.config_range,CONFIG!A:D,_xlpm.date_index,MATCH(_xlpm.date,INDEX(_xlpm.config_range,,1),0),IF(_xlpm.count=1,INDEX(_xlpm.config_range,_xlpm.date_index+1,4),INDEX(_xlpm.config_range,_xlpm.date_index+_xlpm.count,4))),"")</f>
        <v>E.LINCOLN-PRICE</v>
      </c>
      <c r="E35" s="173" t="str" cm="1">
        <f t="array" ref="E35">IFERROR(_xlfn.LET(_xlpm.date,A34,_xlpm.count,COUNTIF(A1:A34,_xlpm.date),_xlpm.config_range,CONFIG!A:E,_xlpm.date_index,MATCH(_xlpm.date,INDEX(_xlpm.config_range,,1),0),IF(_xlpm.count=1,INDEX(_xlpm.config_range,_xlpm.date_index+1,5),INDEX(_xlpm.config_range,_xlpm.date_index+_xlpm.count,5))),"")</f>
        <v>SELF</v>
      </c>
      <c r="F35" s="174" t="str" cm="1">
        <f t="array" ref="F35">IFERROR(_xlfn.LET(_xlpm.date,A34,_xlpm.count,COUNTIF(A1:A34,_xlpm.date),_xlpm.config_range,CONFIG!A:F,_xlpm.date_index,MATCH(_xlpm.date,INDEX(_xlpm.config_range,,1),0),IF(_xlpm.count=1,INDEX(_xlpm.config_range,_xlpm.date_index+1,6),INDEX(_xlpm.config_range,_xlpm.date_index+_xlpm.count,6))),"")</f>
        <v xml:space="preserve">YMMB-YMMB </v>
      </c>
      <c r="G35" s="175" t="str" cm="1">
        <f t="array" ref="G35">IFERROR(_xlfn.LET(_xlpm.date,A34,_xlpm.count,COUNTIF(A1:A34,_xlpm.date),_xlpm.config_range,CONFIG!A:G,_xlpm.date_index,MATCH(_xlpm.date,INDEX(_xlpm.config_range,,1),0),IF(_xlpm.count=1,INDEX(_xlpm.config_range,_xlpm.date_index+1,7),INDEX(_xlpm.config_range,_xlpm.date_index+_xlpm.count,7))),"")</f>
        <v>ABMORMAL OPPS</v>
      </c>
      <c r="H35" s="176"/>
      <c r="I35" s="100"/>
      <c r="J35" s="101"/>
      <c r="K35" s="75" cm="1">
        <f t="array" ref="K35">IFERROR(_xlfn.LET(_xlpm.date,A34,_xlpm.count,COUNTIF(A1:A34,_xlpm.date),_xlpm.config_range,CONFIG!A:H,_xlpm.date_index,MATCH(_xlpm.date,INDEX(_xlpm.config_range,,1),0),IF(_xlpm.count=1,INDEX(_xlpm.config_range,_xlpm.date_index+1,8),INDEX(_xlpm.config_range,_xlpm.date_index+_xlpm.count,8))),"")</f>
        <v>0</v>
      </c>
      <c r="L35" s="102" cm="1">
        <f t="array" ref="L35">IFERROR(_xlfn.LET(_xlpm.date,A34,_xlpm.count,COUNTIF(A1:A34,_xlpm.date),_xlpm.config_range,CONFIG!A:I,_xlpm.date_index,MATCH(_xlpm.date,INDEX(_xlpm.config_range,,1),0),IF(_xlpm.count=1,INDEX(_xlpm.config_range,_xlpm.date_index+1,9),INDEX(_xlpm.config_range,_xlpm.date_index+_xlpm.count,9))),"")</f>
        <v>0</v>
      </c>
      <c r="M35" s="102" cm="1">
        <f t="array" ref="M35">IFERROR(_xlfn.LET(_xlpm.date,A34,_xlpm.count,COUNTIF(A1:A34,_xlpm.date),_xlpm.config_range,CONFIG!A:J,_xlpm.date_index,MATCH(_xlpm.date,INDEX(_xlpm.config_range,,1),0),IF(_xlpm.count=1,INDEX(_xlpm.config_range,_xlpm.date_index+1,10),INDEX(_xlpm.config_range,_xlpm.date_index+_xlpm.count,10))),"")</f>
        <v>1</v>
      </c>
      <c r="N35" s="102" cm="1">
        <f t="array" ref="N35">IFERROR(_xlfn.LET(_xlpm.date,A34,_xlpm.count,COUNTIF(A1:A34,_xlpm.date),_xlpm.config_range,CONFIG!A:K,_xlpm.date_index,MATCH(_xlpm.date,INDEX(_xlpm.config_range,,1),0),IF(_xlpm.count=1,INDEX(_xlpm.config_range,_xlpm.date_index+1,11),INDEX(_xlpm.config_range,_xlpm.date_index+_xlpm.count,11))),"")</f>
        <v>0</v>
      </c>
      <c r="O35" s="102" cm="1">
        <f t="array" ref="O35">IFERROR(_xlfn.LET(_xlpm.date,A34,_xlpm.count,COUNTIF(A1:A34,_xlpm.date),_xlpm.config_range,CONFIG!A:L,_xlpm.date_index,MATCH(_xlpm.date,INDEX(_xlpm.config_range,,1),0),IF(_xlpm.count=1,INDEX(_xlpm.config_range,_xlpm.date_index+1,12),INDEX(_xlpm.config_range,_xlpm.date_index+_xlpm.count,12))),"")</f>
        <v>0</v>
      </c>
      <c r="P35" s="103" cm="1">
        <f t="array" ref="P35">IFERROR(_xlfn.LET(_xlpm.date,A34,_xlpm.count,COUNTIF(A1:A34,_xlpm.date),_xlpm.config_range,CONFIG!A:M,_xlpm.date_index,MATCH(_xlpm.date,INDEX(_xlpm.config_range,,1),0),IF(_xlpm.count=1,INDEX(_xlpm.config_range,_xlpm.date_index+1,13),INDEX(_xlpm.config_range,_xlpm.date_index+_xlpm.count,13))),"")</f>
        <v>0</v>
      </c>
      <c r="Q35" s="75" cm="1">
        <f t="array" ref="Q35">IFERROR(_xlfn.LET(_xlpm.date,A34,_xlpm.count,COUNTIF(A1:A34,_xlpm.date),_xlpm.config_range,CONFIG!A:N,_xlpm.date_index,MATCH(_xlpm.date,INDEX(_xlpm.config_range,,1),0),IF(_xlpm.count=1,INDEX(_xlpm.config_range,_xlpm.date_index+1,14),INDEX(_xlpm.config_range,_xlpm.date_index+_xlpm.count,14))),"")</f>
        <v>0</v>
      </c>
      <c r="R35" s="102" cm="1">
        <f t="array" ref="R35">IFERROR(_xlfn.LET(_xlpm.date,A34,_xlpm.count,COUNTIF(A1:A34,_xlpm.date),_xlpm.config_range,CONFIG!A:O,_xlpm.date_index,MATCH(_xlpm.date,INDEX(_xlpm.config_range,,1),0),IF(_xlpm.count=1,INDEX(_xlpm.config_range,_xlpm.date_index+1,15),INDEX(_xlpm.config_range,_xlpm.date_index+_xlpm.count,15))),"")</f>
        <v>0</v>
      </c>
      <c r="S35" s="102" cm="1">
        <f t="array" ref="S35">IFERROR(_xlfn.LET(_xlpm.date,A34,_xlpm.count,COUNTIF(A1:A34,_xlpm.date),_xlpm.config_range,CONFIG!A:P,_xlpm.date_index,MATCH(_xlpm.date,INDEX(_xlpm.config_range,,1),0),IF(_xlpm.count=1,INDEX(_xlpm.config_range,_xlpm.date_index+1,16),INDEX(_xlpm.config_range,_xlpm.date_index+_xlpm.count,16))),"")</f>
        <v>0</v>
      </c>
      <c r="T35" s="102" cm="1">
        <f t="array" ref="T35">IFERROR(_xlfn.LET(_xlpm.date,A34,_xlpm.count,COUNTIF(A1:A34,_xlpm.date),_xlpm.config_range,CONFIG!A:Q,_xlpm.date_index,MATCH(_xlpm.date,INDEX(_xlpm.config_range,,1),0),IF(_xlpm.count=1,INDEX(_xlpm.config_range,_xlpm.date_index+1,17),INDEX(_xlpm.config_range,_xlpm.date_index+_xlpm.count,17))),"")</f>
        <v>0</v>
      </c>
      <c r="U35" s="102" cm="1">
        <f t="array" ref="U35">IFERROR(_xlfn.LET(_xlpm.date,A34,_xlpm.count,COUNTIF(A1:A34,_xlpm.date),_xlpm.config_range,CONFIG!A:R,_xlpm.date_index,MATCH(_xlpm.date,INDEX(_xlpm.config_range,,1),0),IF(_xlpm.count=1,INDEX(_xlpm.config_range,_xlpm.date_index+1,18),INDEX(_xlpm.config_range,_xlpm.date_index+_xlpm.count,18))),"")</f>
        <v>0</v>
      </c>
      <c r="V35" s="103" cm="1">
        <f t="array" ref="V35">IFERROR(_xlfn.LET(_xlpm.date,A34,_xlpm.count,COUNTIF(A1:A34,_xlpm.date),_xlpm.config_range,CONFIG!A:S,_xlpm.date_index,MATCH(_xlpm.date,INDEX(_xlpm.config_range,,1),0),IF(_xlpm.count=1,INDEX(_xlpm.config_range,_xlpm.date_index+1,19),INDEX(_xlpm.config_range,_xlpm.date_index+_xlpm.count,19))),"")</f>
        <v>0</v>
      </c>
      <c r="W35" s="75" cm="1">
        <f t="array" ref="W35">IFERROR(_xlfn.LET(_xlpm.date,A34,_xlpm.count,COUNTIF(A1:A34,_xlpm.date),_xlpm.config_range,CONFIG!A:T,_xlpm.date_index,MATCH(_xlpm.date,INDEX(_xlpm.config_range,,1),0),IF(_xlpm.count=1,INDEX(_xlpm.config_range,_xlpm.date_index+1,20),INDEX(_xlpm.config_range,_xlpm.date_index+_xlpm.count,20))),"")</f>
        <v>0</v>
      </c>
      <c r="X35" s="103" cm="1">
        <f t="array" ref="X35">IFERROR(_xlfn.LET(_xlpm.date,A34,_xlpm.count,COUNTIF(A1:A34,_xlpm.date),_xlpm.config_range,CONFIG!A:U,_xlpm.date_index,MATCH(_xlpm.date,INDEX(_xlpm.config_range,,1),0),IF(_xlpm.count=1,INDEX(_xlpm.config_range,_xlpm.date_index+1,21),INDEX(_xlpm.config_range,_xlpm.date_index+_xlpm.count,21))),"")</f>
        <v>0</v>
      </c>
      <c r="Y35" s="75" cm="1">
        <f t="array" ref="Y35">IFERROR(_xlfn.LET(_xlpm.date,A34,_xlpm.count,COUNTIF(A1:A34,_xlpm.date),_xlpm.config_range,CONFIG!A:V,_xlpm.date_index,MATCH(_xlpm.date,INDEX(_xlpm.config_range,,1),0),IF(_xlpm.count=1,INDEX(_xlpm.config_range,_xlpm.date_index+1,22),INDEX(_xlpm.config_range,_xlpm.date_index+_xlpm.count,22))),"")</f>
        <v>0</v>
      </c>
      <c r="Z35" s="103" cm="1">
        <f t="array" ref="Z35">IFERROR(_xlfn.LET(_xlpm.date,A34,_xlpm.count,COUNTIF(A1:A34,_xlpm.date),_xlpm.config_range,CONFIG!A:W,_xlpm.date_index,MATCH(_xlpm.date,INDEX(_xlpm.config_range,,1),0),IF(_xlpm.count=1,INDEX(_xlpm.config_range,_xlpm.date_index+1,23),INDEX(_xlpm.config_range,_xlpm.date_index+_xlpm.count,23))),"")</f>
        <v>0</v>
      </c>
      <c r="AA35" s="75" cm="1">
        <f t="array" ref="AA35">IFERROR(_xlfn.LET(_xlpm.date,A34,_xlpm.count,COUNTIF(A1:A34,_xlpm.date),_xlpm.config_range,CONFIG!A:X,_xlpm.date_index,MATCH(_xlpm.date,INDEX(_xlpm.config_range,,1),0),IF(_xlpm.count=1,INDEX(_xlpm.config_range,_xlpm.date_index+1,24),INDEX(_xlpm.config_range,_xlpm.date_index+_xlpm.count,24))),"")</f>
        <v>0</v>
      </c>
      <c r="AB35" s="102" cm="1">
        <f t="array" ref="AB35">IFERROR(_xlfn.LET(_xlpm.date,A34,_xlpm.count,COUNTIF(A1:A34,_xlpm.date),_xlpm.config_range,CONFIG!A:Y,_xlpm.date_index,MATCH(_xlpm.date,INDEX(_xlpm.config_range,,1),0),IF(_xlpm.count=1,INDEX(_xlpm.config_range,_xlpm.date_index+1,25),INDEX(_xlpm.config_range,_xlpm.date_index+_xlpm.count,25))),"")</f>
        <v>0</v>
      </c>
      <c r="AC35" s="103" cm="1">
        <f t="array" ref="AC35">IFERROR(_xlfn.LET(_xlpm.date,A34,_xlpm.count,COUNTIF(A1:A34,_xlpm.date),_xlpm.config_range,CONFIG!A:Z,_xlpm.date_index,MATCH(_xlpm.date,INDEX(_xlpm.config_range,,1),0),IF(_xlpm.count=1,INDEX(_xlpm.config_range,_xlpm.date_index+1,26),INDEX(_xlpm.config_range,_xlpm.date_index+_xlpm.count,26))),"")</f>
        <v>0</v>
      </c>
      <c r="AE35" s="57"/>
    </row>
    <row r="36" spans="1:31" x14ac:dyDescent="0.35">
      <c r="A36" s="182" cm="1">
        <f t="array" ref="A36">IFERROR(
  _xlfn.LET(
    _xlpm.date, A35,
    _xlpm.count, COUNTIF(A2:A35, _xlpm.date),
    _xlpm.config_range, CONFIG!A:A,
    _xlpm.date_index, MATCH(_xlpm.date, _xlpm.config_range, 0),
    IF(
      _xlpm.count = 1,
      INDEX(_xlpm.config_range, _xlpm.date_index + 1),
      INDEX(_xlpm.config_range, _xlpm.date_index + _xlpm.count)
    )
  ),
  ""
)</f>
        <v>44384</v>
      </c>
      <c r="B36" s="173" t="str" cm="1">
        <f t="array" ref="B36">IFERROR(
  _xlfn.LET(
    _xlpm.date, A35,
    _xlpm.count, COUNTIF(A2:A35, _xlpm.date),
    _xlpm.config_range, CONFIG!A:B,
    _xlpm.date_index, MATCH(_xlpm.date, INDEX(_xlpm.config_range, , 1), 0),
    IF(
      _xlpm.count = 1,
      INDEX(_xlpm.config_range, _xlpm.date_index + 1, 2),
      INDEX(_xlpm.config_range, _xlpm.date_index + _xlpm.count, 2)
    )
  ),
  ""
)</f>
        <v>PA28</v>
      </c>
      <c r="C36" s="173" t="str" cm="1">
        <f t="array" ref="C36">IFERROR(_xlfn.LET(_xlpm.date,A35,_xlpm.count,COUNTIF(A2:A35,_xlpm.date),_xlpm.config_range,CONFIG!A:C,_xlpm.date_index,MATCH(_xlpm.date,INDEX(_xlpm.config_range,,1),0),IF(_xlpm.count=1,INDEX(_xlpm.config_range,_xlpm.date_index+1,3),INDEX(_xlpm.config_range,_xlpm.date_index+_xlpm.count,3))),"")</f>
        <v>VH-TAE</v>
      </c>
      <c r="D36" s="173" t="str" cm="1">
        <f t="array" ref="D36">IFERROR(_xlfn.LET(_xlpm.date,A35,_xlpm.count,COUNTIF(A2:A35,_xlpm.date),_xlpm.config_range,CONFIG!A:D,_xlpm.date_index,MATCH(_xlpm.date,INDEX(_xlpm.config_range,,1),0),IF(_xlpm.count=1,INDEX(_xlpm.config_range,_xlpm.date_index+1,4),INDEX(_xlpm.config_range,_xlpm.date_index+_xlpm.count,4))),"")</f>
        <v>E.LINCOLN-PRICE</v>
      </c>
      <c r="E36" s="173" t="str" cm="1">
        <f t="array" ref="E36">IFERROR(_xlfn.LET(_xlpm.date,A35,_xlpm.count,COUNTIF(A2:A35,_xlpm.date),_xlpm.config_range,CONFIG!A:E,_xlpm.date_index,MATCH(_xlpm.date,INDEX(_xlpm.config_range,,1),0),IF(_xlpm.count=1,INDEX(_xlpm.config_range,_xlpm.date_index+1,5),INDEX(_xlpm.config_range,_xlpm.date_index+_xlpm.count,5))),"")</f>
        <v>SELF</v>
      </c>
      <c r="F36" s="174" t="str" cm="1">
        <f t="array" ref="F36">IFERROR(_xlfn.LET(_xlpm.date,A35,_xlpm.count,COUNTIF(A2:A35,_xlpm.date),_xlpm.config_range,CONFIG!A:F,_xlpm.date_index,MATCH(_xlpm.date,INDEX(_xlpm.config_range,,1),0),IF(_xlpm.count=1,INDEX(_xlpm.config_range,_xlpm.date_index+1,6),INDEX(_xlpm.config_range,_xlpm.date_index+_xlpm.count,6))),"")</f>
        <v xml:space="preserve">YMMB-YMMB </v>
      </c>
      <c r="G36" s="175" t="str" cm="1">
        <f t="array" ref="G36">IFERROR(_xlfn.LET(_xlpm.date,A35,_xlpm.count,COUNTIF(A2:A35,_xlpm.date),_xlpm.config_range,CONFIG!A:G,_xlpm.date_index,MATCH(_xlpm.date,INDEX(_xlpm.config_range,,1),0),IF(_xlpm.count=1,INDEX(_xlpm.config_range,_xlpm.date_index+1,7),INDEX(_xlpm.config_range,_xlpm.date_index+_xlpm.count,7))),"")</f>
        <v>TA CONSOLIDATION</v>
      </c>
      <c r="H36" s="176"/>
      <c r="I36" s="100"/>
      <c r="J36" s="101"/>
      <c r="K36" s="75" cm="1">
        <f t="array" ref="K36">IFERROR(_xlfn.LET(_xlpm.date,A35,_xlpm.count,COUNTIF(A2:A35,_xlpm.date),_xlpm.config_range,CONFIG!A:H,_xlpm.date_index,MATCH(_xlpm.date,INDEX(_xlpm.config_range,,1),0),IF(_xlpm.count=1,INDEX(_xlpm.config_range,_xlpm.date_index+1,8),INDEX(_xlpm.config_range,_xlpm.date_index+_xlpm.count,8))),"")</f>
        <v>0</v>
      </c>
      <c r="L36" s="102" cm="1">
        <f t="array" ref="L36">IFERROR(_xlfn.LET(_xlpm.date,A35,_xlpm.count,COUNTIF(A2:A35,_xlpm.date),_xlpm.config_range,CONFIG!A:I,_xlpm.date_index,MATCH(_xlpm.date,INDEX(_xlpm.config_range,,1),0),IF(_xlpm.count=1,INDEX(_xlpm.config_range,_xlpm.date_index+1,9),INDEX(_xlpm.config_range,_xlpm.date_index+_xlpm.count,9))),"")</f>
        <v>0</v>
      </c>
      <c r="M36" s="102" cm="1">
        <f t="array" ref="M36">IFERROR(_xlfn.LET(_xlpm.date,A35,_xlpm.count,COUNTIF(A2:A35,_xlpm.date),_xlpm.config_range,CONFIG!A:J,_xlpm.date_index,MATCH(_xlpm.date,INDEX(_xlpm.config_range,,1),0),IF(_xlpm.count=1,INDEX(_xlpm.config_range,_xlpm.date_index+1,10),INDEX(_xlpm.config_range,_xlpm.date_index+_xlpm.count,10))),"")</f>
        <v>1.2</v>
      </c>
      <c r="N36" s="102" cm="1">
        <f t="array" ref="N36">IFERROR(_xlfn.LET(_xlpm.date,A35,_xlpm.count,COUNTIF(A2:A35,_xlpm.date),_xlpm.config_range,CONFIG!A:K,_xlpm.date_index,MATCH(_xlpm.date,INDEX(_xlpm.config_range,,1),0),IF(_xlpm.count=1,INDEX(_xlpm.config_range,_xlpm.date_index+1,11),INDEX(_xlpm.config_range,_xlpm.date_index+_xlpm.count,11))),"")</f>
        <v>0</v>
      </c>
      <c r="O36" s="102" cm="1">
        <f t="array" ref="O36">IFERROR(_xlfn.LET(_xlpm.date,A35,_xlpm.count,COUNTIF(A2:A35,_xlpm.date),_xlpm.config_range,CONFIG!A:L,_xlpm.date_index,MATCH(_xlpm.date,INDEX(_xlpm.config_range,,1),0),IF(_xlpm.count=1,INDEX(_xlpm.config_range,_xlpm.date_index+1,12),INDEX(_xlpm.config_range,_xlpm.date_index+_xlpm.count,12))),"")</f>
        <v>0</v>
      </c>
      <c r="P36" s="103" cm="1">
        <f t="array" ref="P36">IFERROR(_xlfn.LET(_xlpm.date,A35,_xlpm.count,COUNTIF(A2:A35,_xlpm.date),_xlpm.config_range,CONFIG!A:M,_xlpm.date_index,MATCH(_xlpm.date,INDEX(_xlpm.config_range,,1),0),IF(_xlpm.count=1,INDEX(_xlpm.config_range,_xlpm.date_index+1,13),INDEX(_xlpm.config_range,_xlpm.date_index+_xlpm.count,13))),"")</f>
        <v>0</v>
      </c>
      <c r="Q36" s="75" cm="1">
        <f t="array" ref="Q36">IFERROR(_xlfn.LET(_xlpm.date,A35,_xlpm.count,COUNTIF(A2:A35,_xlpm.date),_xlpm.config_range,CONFIG!A:N,_xlpm.date_index,MATCH(_xlpm.date,INDEX(_xlpm.config_range,,1),0),IF(_xlpm.count=1,INDEX(_xlpm.config_range,_xlpm.date_index+1,14),INDEX(_xlpm.config_range,_xlpm.date_index+_xlpm.count,14))),"")</f>
        <v>0</v>
      </c>
      <c r="R36" s="102" cm="1">
        <f t="array" ref="R36">IFERROR(_xlfn.LET(_xlpm.date,A35,_xlpm.count,COUNTIF(A2:A35,_xlpm.date),_xlpm.config_range,CONFIG!A:O,_xlpm.date_index,MATCH(_xlpm.date,INDEX(_xlpm.config_range,,1),0),IF(_xlpm.count=1,INDEX(_xlpm.config_range,_xlpm.date_index+1,15),INDEX(_xlpm.config_range,_xlpm.date_index+_xlpm.count,15))),"")</f>
        <v>0</v>
      </c>
      <c r="S36" s="102" cm="1">
        <f t="array" ref="S36">IFERROR(_xlfn.LET(_xlpm.date,A35,_xlpm.count,COUNTIF(A2:A35,_xlpm.date),_xlpm.config_range,CONFIG!A:P,_xlpm.date_index,MATCH(_xlpm.date,INDEX(_xlpm.config_range,,1),0),IF(_xlpm.count=1,INDEX(_xlpm.config_range,_xlpm.date_index+1,16),INDEX(_xlpm.config_range,_xlpm.date_index+_xlpm.count,16))),"")</f>
        <v>0</v>
      </c>
      <c r="T36" s="102" cm="1">
        <f t="array" ref="T36">IFERROR(_xlfn.LET(_xlpm.date,A35,_xlpm.count,COUNTIF(A2:A35,_xlpm.date),_xlpm.config_range,CONFIG!A:Q,_xlpm.date_index,MATCH(_xlpm.date,INDEX(_xlpm.config_range,,1),0),IF(_xlpm.count=1,INDEX(_xlpm.config_range,_xlpm.date_index+1,17),INDEX(_xlpm.config_range,_xlpm.date_index+_xlpm.count,17))),"")</f>
        <v>0</v>
      </c>
      <c r="U36" s="102" cm="1">
        <f t="array" ref="U36">IFERROR(_xlfn.LET(_xlpm.date,A35,_xlpm.count,COUNTIF(A2:A35,_xlpm.date),_xlpm.config_range,CONFIG!A:R,_xlpm.date_index,MATCH(_xlpm.date,INDEX(_xlpm.config_range,,1),0),IF(_xlpm.count=1,INDEX(_xlpm.config_range,_xlpm.date_index+1,18),INDEX(_xlpm.config_range,_xlpm.date_index+_xlpm.count,18))),"")</f>
        <v>0</v>
      </c>
      <c r="V36" s="103" cm="1">
        <f t="array" ref="V36">IFERROR(_xlfn.LET(_xlpm.date,A35,_xlpm.count,COUNTIF(A2:A35,_xlpm.date),_xlpm.config_range,CONFIG!A:S,_xlpm.date_index,MATCH(_xlpm.date,INDEX(_xlpm.config_range,,1),0),IF(_xlpm.count=1,INDEX(_xlpm.config_range,_xlpm.date_index+1,19),INDEX(_xlpm.config_range,_xlpm.date_index+_xlpm.count,19))),"")</f>
        <v>0</v>
      </c>
      <c r="W36" s="75" cm="1">
        <f t="array" ref="W36">IFERROR(_xlfn.LET(_xlpm.date,A35,_xlpm.count,COUNTIF(A2:A35,_xlpm.date),_xlpm.config_range,CONFIG!A:T,_xlpm.date_index,MATCH(_xlpm.date,INDEX(_xlpm.config_range,,1),0),IF(_xlpm.count=1,INDEX(_xlpm.config_range,_xlpm.date_index+1,20),INDEX(_xlpm.config_range,_xlpm.date_index+_xlpm.count,20))),"")</f>
        <v>0</v>
      </c>
      <c r="X36" s="103" cm="1">
        <f t="array" ref="X36">IFERROR(_xlfn.LET(_xlpm.date,A35,_xlpm.count,COUNTIF(A2:A35,_xlpm.date),_xlpm.config_range,CONFIG!A:U,_xlpm.date_index,MATCH(_xlpm.date,INDEX(_xlpm.config_range,,1),0),IF(_xlpm.count=1,INDEX(_xlpm.config_range,_xlpm.date_index+1,21),INDEX(_xlpm.config_range,_xlpm.date_index+_xlpm.count,21))),"")</f>
        <v>0</v>
      </c>
      <c r="Y36" s="75" cm="1">
        <f t="array" ref="Y36">IFERROR(_xlfn.LET(_xlpm.date,A35,_xlpm.count,COUNTIF(A2:A35,_xlpm.date),_xlpm.config_range,CONFIG!A:V,_xlpm.date_index,MATCH(_xlpm.date,INDEX(_xlpm.config_range,,1),0),IF(_xlpm.count=1,INDEX(_xlpm.config_range,_xlpm.date_index+1,22),INDEX(_xlpm.config_range,_xlpm.date_index+_xlpm.count,22))),"")</f>
        <v>0</v>
      </c>
      <c r="Z36" s="103" cm="1">
        <f t="array" ref="Z36">IFERROR(_xlfn.LET(_xlpm.date,A35,_xlpm.count,COUNTIF(A2:A35,_xlpm.date),_xlpm.config_range,CONFIG!A:W,_xlpm.date_index,MATCH(_xlpm.date,INDEX(_xlpm.config_range,,1),0),IF(_xlpm.count=1,INDEX(_xlpm.config_range,_xlpm.date_index+1,23),INDEX(_xlpm.config_range,_xlpm.date_index+_xlpm.count,23))),"")</f>
        <v>0</v>
      </c>
      <c r="AA36" s="75" cm="1">
        <f t="array" ref="AA36">IFERROR(_xlfn.LET(_xlpm.date,A35,_xlpm.count,COUNTIF(A2:A35,_xlpm.date),_xlpm.config_range,CONFIG!A:X,_xlpm.date_index,MATCH(_xlpm.date,INDEX(_xlpm.config_range,,1),0),IF(_xlpm.count=1,INDEX(_xlpm.config_range,_xlpm.date_index+1,24),INDEX(_xlpm.config_range,_xlpm.date_index+_xlpm.count,24))),"")</f>
        <v>0</v>
      </c>
      <c r="AB36" s="102" cm="1">
        <f t="array" ref="AB36">IFERROR(_xlfn.LET(_xlpm.date,A35,_xlpm.count,COUNTIF(A2:A35,_xlpm.date),_xlpm.config_range,CONFIG!A:Y,_xlpm.date_index,MATCH(_xlpm.date,INDEX(_xlpm.config_range,,1),0),IF(_xlpm.count=1,INDEX(_xlpm.config_range,_xlpm.date_index+1,25),INDEX(_xlpm.config_range,_xlpm.date_index+_xlpm.count,25))),"")</f>
        <v>0</v>
      </c>
      <c r="AC36" s="103" cm="1">
        <f t="array" ref="AC36">IFERROR(_xlfn.LET(_xlpm.date,A35,_xlpm.count,COUNTIF(A2:A35,_xlpm.date),_xlpm.config_range,CONFIG!A:Z,_xlpm.date_index,MATCH(_xlpm.date,INDEX(_xlpm.config_range,,1),0),IF(_xlpm.count=1,INDEX(_xlpm.config_range,_xlpm.date_index+1,26),INDEX(_xlpm.config_range,_xlpm.date_index+_xlpm.count,26))),"")</f>
        <v>0</v>
      </c>
      <c r="AE36" s="57"/>
    </row>
    <row r="37" spans="1:31" x14ac:dyDescent="0.35">
      <c r="A37" s="182" cm="1">
        <f t="array" ref="A37">IFERROR(
  _xlfn.LET(
    _xlpm.date, A36,
    _xlpm.count, COUNTIF(A3:A36, _xlpm.date),
    _xlpm.config_range, CONFIG!A:A,
    _xlpm.date_index, MATCH(_xlpm.date, _xlpm.config_range, 0),
    IF(
      _xlpm.count = 1,
      INDEX(_xlpm.config_range, _xlpm.date_index + 1),
      INDEX(_xlpm.config_range, _xlpm.date_index + _xlpm.count)
    )
  ),
  ""
)</f>
        <v>44409</v>
      </c>
      <c r="B37" s="173" t="str" cm="1">
        <f t="array" ref="B37">IFERROR(
  _xlfn.LET(
    _xlpm.date, A36,
    _xlpm.count, COUNTIF(A3:A36, _xlpm.date),
    _xlpm.config_range, CONFIG!A:B,
    _xlpm.date_index, MATCH(_xlpm.date, INDEX(_xlpm.config_range, , 1), 0),
    IF(
      _xlpm.count = 1,
      INDEX(_xlpm.config_range, _xlpm.date_index + 1, 2),
      INDEX(_xlpm.config_range, _xlpm.date_index + _xlpm.count, 2)
    )
  ),
  ""
)</f>
        <v>PA28</v>
      </c>
      <c r="C37" s="173" t="str" cm="1">
        <f t="array" ref="C37">IFERROR(_xlfn.LET(_xlpm.date,A36,_xlpm.count,COUNTIF(A3:A36,_xlpm.date),_xlpm.config_range,CONFIG!A:C,_xlpm.date_index,MATCH(_xlpm.date,INDEX(_xlpm.config_range,,1),0),IF(_xlpm.count=1,INDEX(_xlpm.config_range,_xlpm.date_index+1,3),INDEX(_xlpm.config_range,_xlpm.date_index+_xlpm.count,3))),"")</f>
        <v>VH-TYD</v>
      </c>
      <c r="D37" s="173" t="str" cm="1">
        <f t="array" ref="D37">IFERROR(_xlfn.LET(_xlpm.date,A36,_xlpm.count,COUNTIF(A3:A36,_xlpm.date),_xlpm.config_range,CONFIG!A:D,_xlpm.date_index,MATCH(_xlpm.date,INDEX(_xlpm.config_range,,1),0),IF(_xlpm.count=1,INDEX(_xlpm.config_range,_xlpm.date_index+1,4),INDEX(_xlpm.config_range,_xlpm.date_index+_xlpm.count,4))),"")</f>
        <v>E.LINCOLN-PRICE</v>
      </c>
      <c r="E37" s="173" t="str" cm="1">
        <f t="array" ref="E37">IFERROR(_xlfn.LET(_xlpm.date,A36,_xlpm.count,COUNTIF(A3:A36,_xlpm.date),_xlpm.config_range,CONFIG!A:E,_xlpm.date_index,MATCH(_xlpm.date,INDEX(_xlpm.config_range,,1),0),IF(_xlpm.count=1,INDEX(_xlpm.config_range,_xlpm.date_index+1,5),INDEX(_xlpm.config_range,_xlpm.date_index+_xlpm.count,5))),"")</f>
        <v>SELF</v>
      </c>
      <c r="F37" s="174" t="str" cm="1">
        <f t="array" ref="F37">IFERROR(_xlfn.LET(_xlpm.date,A36,_xlpm.count,COUNTIF(A3:A36,_xlpm.date),_xlpm.config_range,CONFIG!A:F,_xlpm.date_index,MATCH(_xlpm.date,INDEX(_xlpm.config_range,,1),0),IF(_xlpm.count=1,INDEX(_xlpm.config_range,_xlpm.date_index+1,6),INDEX(_xlpm.config_range,_xlpm.date_index+_xlpm.count,6))),"")</f>
        <v xml:space="preserve">YMMB-YMMB </v>
      </c>
      <c r="G37" s="175" t="str" cm="1">
        <f t="array" ref="G37">IFERROR(_xlfn.LET(_xlpm.date,A36,_xlpm.count,COUNTIF(A3:A36,_xlpm.date),_xlpm.config_range,CONFIG!A:G,_xlpm.date_index,MATCH(_xlpm.date,INDEX(_xlpm.config_range,,1),0),IF(_xlpm.count=1,INDEX(_xlpm.config_range,_xlpm.date_index+1,7),INDEX(_xlpm.config_range,_xlpm.date_index+_xlpm.count,7))),"")</f>
        <v>TA CONSOLIDATION</v>
      </c>
      <c r="H37" s="176"/>
      <c r="I37" s="100"/>
      <c r="J37" s="101"/>
      <c r="K37" s="75" cm="1">
        <f t="array" ref="K37">IFERROR(_xlfn.LET(_xlpm.date,A36,_xlpm.count,COUNTIF(A3:A36,_xlpm.date),_xlpm.config_range,CONFIG!A:H,_xlpm.date_index,MATCH(_xlpm.date,INDEX(_xlpm.config_range,,1),0),IF(_xlpm.count=1,INDEX(_xlpm.config_range,_xlpm.date_index+1,8),INDEX(_xlpm.config_range,_xlpm.date_index+_xlpm.count,8))),"")</f>
        <v>0</v>
      </c>
      <c r="L37" s="102" cm="1">
        <f t="array" ref="L37">IFERROR(_xlfn.LET(_xlpm.date,A36,_xlpm.count,COUNTIF(A3:A36,_xlpm.date),_xlpm.config_range,CONFIG!A:I,_xlpm.date_index,MATCH(_xlpm.date,INDEX(_xlpm.config_range,,1),0),IF(_xlpm.count=1,INDEX(_xlpm.config_range,_xlpm.date_index+1,9),INDEX(_xlpm.config_range,_xlpm.date_index+_xlpm.count,9))),"")</f>
        <v>0</v>
      </c>
      <c r="M37" s="102" cm="1">
        <f t="array" ref="M37">IFERROR(_xlfn.LET(_xlpm.date,A36,_xlpm.count,COUNTIF(A3:A36,_xlpm.date),_xlpm.config_range,CONFIG!A:J,_xlpm.date_index,MATCH(_xlpm.date,INDEX(_xlpm.config_range,,1),0),IF(_xlpm.count=1,INDEX(_xlpm.config_range,_xlpm.date_index+1,10),INDEX(_xlpm.config_range,_xlpm.date_index+_xlpm.count,10))),"")</f>
        <v>1.3</v>
      </c>
      <c r="N37" s="102" cm="1">
        <f t="array" ref="N37">IFERROR(_xlfn.LET(_xlpm.date,A36,_xlpm.count,COUNTIF(A3:A36,_xlpm.date),_xlpm.config_range,CONFIG!A:K,_xlpm.date_index,MATCH(_xlpm.date,INDEX(_xlpm.config_range,,1),0),IF(_xlpm.count=1,INDEX(_xlpm.config_range,_xlpm.date_index+1,11),INDEX(_xlpm.config_range,_xlpm.date_index+_xlpm.count,11))),"")</f>
        <v>0</v>
      </c>
      <c r="O37" s="102" cm="1">
        <f t="array" ref="O37">IFERROR(_xlfn.LET(_xlpm.date,A36,_xlpm.count,COUNTIF(A3:A36,_xlpm.date),_xlpm.config_range,CONFIG!A:L,_xlpm.date_index,MATCH(_xlpm.date,INDEX(_xlpm.config_range,,1),0),IF(_xlpm.count=1,INDEX(_xlpm.config_range,_xlpm.date_index+1,12),INDEX(_xlpm.config_range,_xlpm.date_index+_xlpm.count,12))),"")</f>
        <v>0</v>
      </c>
      <c r="P37" s="103" cm="1">
        <f t="array" ref="P37">IFERROR(_xlfn.LET(_xlpm.date,A36,_xlpm.count,COUNTIF(A3:A36,_xlpm.date),_xlpm.config_range,CONFIG!A:M,_xlpm.date_index,MATCH(_xlpm.date,INDEX(_xlpm.config_range,,1),0),IF(_xlpm.count=1,INDEX(_xlpm.config_range,_xlpm.date_index+1,13),INDEX(_xlpm.config_range,_xlpm.date_index+_xlpm.count,13))),"")</f>
        <v>0</v>
      </c>
      <c r="Q37" s="75" cm="1">
        <f t="array" ref="Q37">IFERROR(_xlfn.LET(_xlpm.date,A36,_xlpm.count,COUNTIF(A3:A36,_xlpm.date),_xlpm.config_range,CONFIG!A:N,_xlpm.date_index,MATCH(_xlpm.date,INDEX(_xlpm.config_range,,1),0),IF(_xlpm.count=1,INDEX(_xlpm.config_range,_xlpm.date_index+1,14),INDEX(_xlpm.config_range,_xlpm.date_index+_xlpm.count,14))),"")</f>
        <v>0</v>
      </c>
      <c r="R37" s="102" cm="1">
        <f t="array" ref="R37">IFERROR(_xlfn.LET(_xlpm.date,A36,_xlpm.count,COUNTIF(A3:A36,_xlpm.date),_xlpm.config_range,CONFIG!A:O,_xlpm.date_index,MATCH(_xlpm.date,INDEX(_xlpm.config_range,,1),0),IF(_xlpm.count=1,INDEX(_xlpm.config_range,_xlpm.date_index+1,15),INDEX(_xlpm.config_range,_xlpm.date_index+_xlpm.count,15))),"")</f>
        <v>0</v>
      </c>
      <c r="S37" s="102" cm="1">
        <f t="array" ref="S37">IFERROR(_xlfn.LET(_xlpm.date,A36,_xlpm.count,COUNTIF(A3:A36,_xlpm.date),_xlpm.config_range,CONFIG!A:P,_xlpm.date_index,MATCH(_xlpm.date,INDEX(_xlpm.config_range,,1),0),IF(_xlpm.count=1,INDEX(_xlpm.config_range,_xlpm.date_index+1,16),INDEX(_xlpm.config_range,_xlpm.date_index+_xlpm.count,16))),"")</f>
        <v>0</v>
      </c>
      <c r="T37" s="102" cm="1">
        <f t="array" ref="T37">IFERROR(_xlfn.LET(_xlpm.date,A36,_xlpm.count,COUNTIF(A3:A36,_xlpm.date),_xlpm.config_range,CONFIG!A:Q,_xlpm.date_index,MATCH(_xlpm.date,INDEX(_xlpm.config_range,,1),0),IF(_xlpm.count=1,INDEX(_xlpm.config_range,_xlpm.date_index+1,17),INDEX(_xlpm.config_range,_xlpm.date_index+_xlpm.count,17))),"")</f>
        <v>0</v>
      </c>
      <c r="U37" s="102" cm="1">
        <f t="array" ref="U37">IFERROR(_xlfn.LET(_xlpm.date,A36,_xlpm.count,COUNTIF(A3:A36,_xlpm.date),_xlpm.config_range,CONFIG!A:R,_xlpm.date_index,MATCH(_xlpm.date,INDEX(_xlpm.config_range,,1),0),IF(_xlpm.count=1,INDEX(_xlpm.config_range,_xlpm.date_index+1,18),INDEX(_xlpm.config_range,_xlpm.date_index+_xlpm.count,18))),"")</f>
        <v>0</v>
      </c>
      <c r="V37" s="103" cm="1">
        <f t="array" ref="V37">IFERROR(_xlfn.LET(_xlpm.date,A36,_xlpm.count,COUNTIF(A3:A36,_xlpm.date),_xlpm.config_range,CONFIG!A:S,_xlpm.date_index,MATCH(_xlpm.date,INDEX(_xlpm.config_range,,1),0),IF(_xlpm.count=1,INDEX(_xlpm.config_range,_xlpm.date_index+1,19),INDEX(_xlpm.config_range,_xlpm.date_index+_xlpm.count,19))),"")</f>
        <v>0</v>
      </c>
      <c r="W37" s="75" cm="1">
        <f t="array" ref="W37">IFERROR(_xlfn.LET(_xlpm.date,A36,_xlpm.count,COUNTIF(A3:A36,_xlpm.date),_xlpm.config_range,CONFIG!A:T,_xlpm.date_index,MATCH(_xlpm.date,INDEX(_xlpm.config_range,,1),0),IF(_xlpm.count=1,INDEX(_xlpm.config_range,_xlpm.date_index+1,20),INDEX(_xlpm.config_range,_xlpm.date_index+_xlpm.count,20))),"")</f>
        <v>0</v>
      </c>
      <c r="X37" s="103" cm="1">
        <f t="array" ref="X37">IFERROR(_xlfn.LET(_xlpm.date,A36,_xlpm.count,COUNTIF(A3:A36,_xlpm.date),_xlpm.config_range,CONFIG!A:U,_xlpm.date_index,MATCH(_xlpm.date,INDEX(_xlpm.config_range,,1),0),IF(_xlpm.count=1,INDEX(_xlpm.config_range,_xlpm.date_index+1,21),INDEX(_xlpm.config_range,_xlpm.date_index+_xlpm.count,21))),"")</f>
        <v>0</v>
      </c>
      <c r="Y37" s="75" cm="1">
        <f t="array" ref="Y37">IFERROR(_xlfn.LET(_xlpm.date,A36,_xlpm.count,COUNTIF(A3:A36,_xlpm.date),_xlpm.config_range,CONFIG!A:V,_xlpm.date_index,MATCH(_xlpm.date,INDEX(_xlpm.config_range,,1),0),IF(_xlpm.count=1,INDEX(_xlpm.config_range,_xlpm.date_index+1,22),INDEX(_xlpm.config_range,_xlpm.date_index+_xlpm.count,22))),"")</f>
        <v>0</v>
      </c>
      <c r="Z37" s="103" cm="1">
        <f t="array" ref="Z37">IFERROR(_xlfn.LET(_xlpm.date,A36,_xlpm.count,COUNTIF(A3:A36,_xlpm.date),_xlpm.config_range,CONFIG!A:W,_xlpm.date_index,MATCH(_xlpm.date,INDEX(_xlpm.config_range,,1),0),IF(_xlpm.count=1,INDEX(_xlpm.config_range,_xlpm.date_index+1,23),INDEX(_xlpm.config_range,_xlpm.date_index+_xlpm.count,23))),"")</f>
        <v>0</v>
      </c>
      <c r="AA37" s="75" cm="1">
        <f t="array" ref="AA37">IFERROR(_xlfn.LET(_xlpm.date,A36,_xlpm.count,COUNTIF(A3:A36,_xlpm.date),_xlpm.config_range,CONFIG!A:X,_xlpm.date_index,MATCH(_xlpm.date,INDEX(_xlpm.config_range,,1),0),IF(_xlpm.count=1,INDEX(_xlpm.config_range,_xlpm.date_index+1,24),INDEX(_xlpm.config_range,_xlpm.date_index+_xlpm.count,24))),"")</f>
        <v>0</v>
      </c>
      <c r="AB37" s="102" cm="1">
        <f t="array" ref="AB37">IFERROR(_xlfn.LET(_xlpm.date,A36,_xlpm.count,COUNTIF(A3:A36,_xlpm.date),_xlpm.config_range,CONFIG!A:Y,_xlpm.date_index,MATCH(_xlpm.date,INDEX(_xlpm.config_range,,1),0),IF(_xlpm.count=1,INDEX(_xlpm.config_range,_xlpm.date_index+1,25),INDEX(_xlpm.config_range,_xlpm.date_index+_xlpm.count,25))),"")</f>
        <v>0</v>
      </c>
      <c r="AC37" s="103" cm="1">
        <f t="array" ref="AC37">IFERROR(_xlfn.LET(_xlpm.date,A36,_xlpm.count,COUNTIF(A3:A36,_xlpm.date),_xlpm.config_range,CONFIG!A:Z,_xlpm.date_index,MATCH(_xlpm.date,INDEX(_xlpm.config_range,,1),0),IF(_xlpm.count=1,INDEX(_xlpm.config_range,_xlpm.date_index+1,26),INDEX(_xlpm.config_range,_xlpm.date_index+_xlpm.count,26))),"")</f>
        <v>0</v>
      </c>
      <c r="AE37" s="57"/>
    </row>
    <row r="38" spans="1:31" x14ac:dyDescent="0.35">
      <c r="A38" s="182" cm="1">
        <f t="array" ref="A38">IFERROR(
  _xlfn.LET(
    _xlpm.date, A37,
    _xlpm.count, COUNTIF(A4:A37, _xlpm.date),
    _xlpm.config_range, CONFIG!A:A,
    _xlpm.date_index, MATCH(_xlpm.date, _xlpm.config_range, 0),
    IF(
      _xlpm.count = 1,
      INDEX(_xlpm.config_range, _xlpm.date_index + 1),
      INDEX(_xlpm.config_range, _xlpm.date_index + _xlpm.count)
    )
  ),
  ""
)</f>
        <v>44436</v>
      </c>
      <c r="B38" s="173" t="str" cm="1">
        <f t="array" ref="B38">IFERROR(
  _xlfn.LET(
    _xlpm.date, A37,
    _xlpm.count, COUNTIF(A4:A37, _xlpm.date),
    _xlpm.config_range, CONFIG!A:B,
    _xlpm.date_index, MATCH(_xlpm.date, INDEX(_xlpm.config_range, , 1), 0),
    IF(
      _xlpm.count = 1,
      INDEX(_xlpm.config_range, _xlpm.date_index + 1, 2),
      INDEX(_xlpm.config_range, _xlpm.date_index + _xlpm.count, 2)
    )
  ),
  ""
)</f>
        <v>PA28</v>
      </c>
      <c r="C38" s="173" t="str" cm="1">
        <f t="array" ref="C38">IFERROR(_xlfn.LET(_xlpm.date,A37,_xlpm.count,COUNTIF(A4:A37,_xlpm.date),_xlpm.config_range,CONFIG!A:C,_xlpm.date_index,MATCH(_xlpm.date,INDEX(_xlpm.config_range,,1),0),IF(_xlpm.count=1,INDEX(_xlpm.config_range,_xlpm.date_index+1,3),INDEX(_xlpm.config_range,_xlpm.date_index+_xlpm.count,3))),"")</f>
        <v>VH-TAU</v>
      </c>
      <c r="D38" s="173" t="str" cm="1">
        <f t="array" ref="D38">IFERROR(_xlfn.LET(_xlpm.date,A37,_xlpm.count,COUNTIF(A4:A37,_xlpm.date),_xlpm.config_range,CONFIG!A:D,_xlpm.date_index,MATCH(_xlpm.date,INDEX(_xlpm.config_range,,1),0),IF(_xlpm.count=1,INDEX(_xlpm.config_range,_xlpm.date_index+1,4),INDEX(_xlpm.config_range,_xlpm.date_index+_xlpm.count,4))),"")</f>
        <v>E.TSIATSIKAS</v>
      </c>
      <c r="E38" s="173" t="str" cm="1">
        <f t="array" ref="E38">IFERROR(_xlfn.LET(_xlpm.date,A37,_xlpm.count,COUNTIF(A4:A37,_xlpm.date),_xlpm.config_range,CONFIG!A:E,_xlpm.date_index,MATCH(_xlpm.date,INDEX(_xlpm.config_range,,1),0),IF(_xlpm.count=1,INDEX(_xlpm.config_range,_xlpm.date_index+1,5),INDEX(_xlpm.config_range,_xlpm.date_index+_xlpm.count,5))),"")</f>
        <v>SELF</v>
      </c>
      <c r="F38" s="174" t="str" cm="1">
        <f t="array" ref="F38">IFERROR(_xlfn.LET(_xlpm.date,A37,_xlpm.count,COUNTIF(A4:A37,_xlpm.date),_xlpm.config_range,CONFIG!A:F,_xlpm.date_index,MATCH(_xlpm.date,INDEX(_xlpm.config_range,,1),0),IF(_xlpm.count=1,INDEX(_xlpm.config_range,_xlpm.date_index+1,6),INDEX(_xlpm.config_range,_xlpm.date_index+_xlpm.count,6))),"")</f>
        <v xml:space="preserve">YMMB-YMMB </v>
      </c>
      <c r="G38" s="175" t="str" cm="1">
        <f t="array" ref="G38">IFERROR(_xlfn.LET(_xlpm.date,A37,_xlpm.count,COUNTIF(A4:A37,_xlpm.date),_xlpm.config_range,CONFIG!A:G,_xlpm.date_index,MATCH(_xlpm.date,INDEX(_xlpm.config_range,,1),0),IF(_xlpm.count=1,INDEX(_xlpm.config_range,_xlpm.date_index+1,7),INDEX(_xlpm.config_range,_xlpm.date_index+_xlpm.count,7))),"")</f>
        <v>TA CONSOLIDATION</v>
      </c>
      <c r="H38" s="176"/>
      <c r="I38" s="100"/>
      <c r="J38" s="101"/>
      <c r="K38" s="75" cm="1">
        <f t="array" ref="K38">IFERROR(_xlfn.LET(_xlpm.date,A37,_xlpm.count,COUNTIF(A4:A37,_xlpm.date),_xlpm.config_range,CONFIG!A:H,_xlpm.date_index,MATCH(_xlpm.date,INDEX(_xlpm.config_range,,1),0),IF(_xlpm.count=1,INDEX(_xlpm.config_range,_xlpm.date_index+1,8),INDEX(_xlpm.config_range,_xlpm.date_index+_xlpm.count,8))),"")</f>
        <v>0</v>
      </c>
      <c r="L38" s="102" cm="1">
        <f t="array" ref="L38">IFERROR(_xlfn.LET(_xlpm.date,A37,_xlpm.count,COUNTIF(A4:A37,_xlpm.date),_xlpm.config_range,CONFIG!A:I,_xlpm.date_index,MATCH(_xlpm.date,INDEX(_xlpm.config_range,,1),0),IF(_xlpm.count=1,INDEX(_xlpm.config_range,_xlpm.date_index+1,9),INDEX(_xlpm.config_range,_xlpm.date_index+_xlpm.count,9))),"")</f>
        <v>0</v>
      </c>
      <c r="M38" s="102" cm="1">
        <f t="array" ref="M38">IFERROR(_xlfn.LET(_xlpm.date,A37,_xlpm.count,COUNTIF(A4:A37,_xlpm.date),_xlpm.config_range,CONFIG!A:J,_xlpm.date_index,MATCH(_xlpm.date,INDEX(_xlpm.config_range,,1),0),IF(_xlpm.count=1,INDEX(_xlpm.config_range,_xlpm.date_index+1,10),INDEX(_xlpm.config_range,_xlpm.date_index+_xlpm.count,10))),"")</f>
        <v>1.1000000000000001</v>
      </c>
      <c r="N38" s="102" cm="1">
        <f t="array" ref="N38">IFERROR(_xlfn.LET(_xlpm.date,A37,_xlpm.count,COUNTIF(A4:A37,_xlpm.date),_xlpm.config_range,CONFIG!A:K,_xlpm.date_index,MATCH(_xlpm.date,INDEX(_xlpm.config_range,,1),0),IF(_xlpm.count=1,INDEX(_xlpm.config_range,_xlpm.date_index+1,11),INDEX(_xlpm.config_range,_xlpm.date_index+_xlpm.count,11))),"")</f>
        <v>0</v>
      </c>
      <c r="O38" s="102" cm="1">
        <f t="array" ref="O38">IFERROR(_xlfn.LET(_xlpm.date,A37,_xlpm.count,COUNTIF(A4:A37,_xlpm.date),_xlpm.config_range,CONFIG!A:L,_xlpm.date_index,MATCH(_xlpm.date,INDEX(_xlpm.config_range,,1),0),IF(_xlpm.count=1,INDEX(_xlpm.config_range,_xlpm.date_index+1,12),INDEX(_xlpm.config_range,_xlpm.date_index+_xlpm.count,12))),"")</f>
        <v>0</v>
      </c>
      <c r="P38" s="103" cm="1">
        <f t="array" ref="P38">IFERROR(_xlfn.LET(_xlpm.date,A37,_xlpm.count,COUNTIF(A4:A37,_xlpm.date),_xlpm.config_range,CONFIG!A:M,_xlpm.date_index,MATCH(_xlpm.date,INDEX(_xlpm.config_range,,1),0),IF(_xlpm.count=1,INDEX(_xlpm.config_range,_xlpm.date_index+1,13),INDEX(_xlpm.config_range,_xlpm.date_index+_xlpm.count,13))),"")</f>
        <v>0</v>
      </c>
      <c r="Q38" s="75" cm="1">
        <f t="array" ref="Q38">IFERROR(_xlfn.LET(_xlpm.date,A37,_xlpm.count,COUNTIF(A4:A37,_xlpm.date),_xlpm.config_range,CONFIG!A:N,_xlpm.date_index,MATCH(_xlpm.date,INDEX(_xlpm.config_range,,1),0),IF(_xlpm.count=1,INDEX(_xlpm.config_range,_xlpm.date_index+1,14),INDEX(_xlpm.config_range,_xlpm.date_index+_xlpm.count,14))),"")</f>
        <v>0</v>
      </c>
      <c r="R38" s="102" cm="1">
        <f t="array" ref="R38">IFERROR(_xlfn.LET(_xlpm.date,A37,_xlpm.count,COUNTIF(A4:A37,_xlpm.date),_xlpm.config_range,CONFIG!A:O,_xlpm.date_index,MATCH(_xlpm.date,INDEX(_xlpm.config_range,,1),0),IF(_xlpm.count=1,INDEX(_xlpm.config_range,_xlpm.date_index+1,15),INDEX(_xlpm.config_range,_xlpm.date_index+_xlpm.count,15))),"")</f>
        <v>0</v>
      </c>
      <c r="S38" s="102" cm="1">
        <f t="array" ref="S38">IFERROR(_xlfn.LET(_xlpm.date,A37,_xlpm.count,COUNTIF(A4:A37,_xlpm.date),_xlpm.config_range,CONFIG!A:P,_xlpm.date_index,MATCH(_xlpm.date,INDEX(_xlpm.config_range,,1),0),IF(_xlpm.count=1,INDEX(_xlpm.config_range,_xlpm.date_index+1,16),INDEX(_xlpm.config_range,_xlpm.date_index+_xlpm.count,16))),"")</f>
        <v>0</v>
      </c>
      <c r="T38" s="102" cm="1">
        <f t="array" ref="T38">IFERROR(_xlfn.LET(_xlpm.date,A37,_xlpm.count,COUNTIF(A4:A37,_xlpm.date),_xlpm.config_range,CONFIG!A:Q,_xlpm.date_index,MATCH(_xlpm.date,INDEX(_xlpm.config_range,,1),0),IF(_xlpm.count=1,INDEX(_xlpm.config_range,_xlpm.date_index+1,17),INDEX(_xlpm.config_range,_xlpm.date_index+_xlpm.count,17))),"")</f>
        <v>0</v>
      </c>
      <c r="U38" s="102" cm="1">
        <f t="array" ref="U38">IFERROR(_xlfn.LET(_xlpm.date,A37,_xlpm.count,COUNTIF(A4:A37,_xlpm.date),_xlpm.config_range,CONFIG!A:R,_xlpm.date_index,MATCH(_xlpm.date,INDEX(_xlpm.config_range,,1),0),IF(_xlpm.count=1,INDEX(_xlpm.config_range,_xlpm.date_index+1,18),INDEX(_xlpm.config_range,_xlpm.date_index+_xlpm.count,18))),"")</f>
        <v>0</v>
      </c>
      <c r="V38" s="103" cm="1">
        <f t="array" ref="V38">IFERROR(_xlfn.LET(_xlpm.date,A37,_xlpm.count,COUNTIF(A4:A37,_xlpm.date),_xlpm.config_range,CONFIG!A:S,_xlpm.date_index,MATCH(_xlpm.date,INDEX(_xlpm.config_range,,1),0),IF(_xlpm.count=1,INDEX(_xlpm.config_range,_xlpm.date_index+1,19),INDEX(_xlpm.config_range,_xlpm.date_index+_xlpm.count,19))),"")</f>
        <v>0</v>
      </c>
      <c r="W38" s="75" cm="1">
        <f t="array" ref="W38">IFERROR(_xlfn.LET(_xlpm.date,A37,_xlpm.count,COUNTIF(A4:A37,_xlpm.date),_xlpm.config_range,CONFIG!A:T,_xlpm.date_index,MATCH(_xlpm.date,INDEX(_xlpm.config_range,,1),0),IF(_xlpm.count=1,INDEX(_xlpm.config_range,_xlpm.date_index+1,20),INDEX(_xlpm.config_range,_xlpm.date_index+_xlpm.count,20))),"")</f>
        <v>0</v>
      </c>
      <c r="X38" s="103" cm="1">
        <f t="array" ref="X38">IFERROR(_xlfn.LET(_xlpm.date,A37,_xlpm.count,COUNTIF(A4:A37,_xlpm.date),_xlpm.config_range,CONFIG!A:U,_xlpm.date_index,MATCH(_xlpm.date,INDEX(_xlpm.config_range,,1),0),IF(_xlpm.count=1,INDEX(_xlpm.config_range,_xlpm.date_index+1,21),INDEX(_xlpm.config_range,_xlpm.date_index+_xlpm.count,21))),"")</f>
        <v>0</v>
      </c>
      <c r="Y38" s="75" cm="1">
        <f t="array" ref="Y38">IFERROR(_xlfn.LET(_xlpm.date,A37,_xlpm.count,COUNTIF(A4:A37,_xlpm.date),_xlpm.config_range,CONFIG!A:V,_xlpm.date_index,MATCH(_xlpm.date,INDEX(_xlpm.config_range,,1),0),IF(_xlpm.count=1,INDEX(_xlpm.config_range,_xlpm.date_index+1,22),INDEX(_xlpm.config_range,_xlpm.date_index+_xlpm.count,22))),"")</f>
        <v>0</v>
      </c>
      <c r="Z38" s="103" cm="1">
        <f t="array" ref="Z38">IFERROR(_xlfn.LET(_xlpm.date,A37,_xlpm.count,COUNTIF(A4:A37,_xlpm.date),_xlpm.config_range,CONFIG!A:W,_xlpm.date_index,MATCH(_xlpm.date,INDEX(_xlpm.config_range,,1),0),IF(_xlpm.count=1,INDEX(_xlpm.config_range,_xlpm.date_index+1,23),INDEX(_xlpm.config_range,_xlpm.date_index+_xlpm.count,23))),"")</f>
        <v>0</v>
      </c>
      <c r="AA38" s="75" cm="1">
        <f t="array" ref="AA38">IFERROR(_xlfn.LET(_xlpm.date,A37,_xlpm.count,COUNTIF(A4:A37,_xlpm.date),_xlpm.config_range,CONFIG!A:X,_xlpm.date_index,MATCH(_xlpm.date,INDEX(_xlpm.config_range,,1),0),IF(_xlpm.count=1,INDEX(_xlpm.config_range,_xlpm.date_index+1,24),INDEX(_xlpm.config_range,_xlpm.date_index+_xlpm.count,24))),"")</f>
        <v>0</v>
      </c>
      <c r="AB38" s="102" cm="1">
        <f t="array" ref="AB38">IFERROR(_xlfn.LET(_xlpm.date,A37,_xlpm.count,COUNTIF(A4:A37,_xlpm.date),_xlpm.config_range,CONFIG!A:Y,_xlpm.date_index,MATCH(_xlpm.date,INDEX(_xlpm.config_range,,1),0),IF(_xlpm.count=1,INDEX(_xlpm.config_range,_xlpm.date_index+1,25),INDEX(_xlpm.config_range,_xlpm.date_index+_xlpm.count,25))),"")</f>
        <v>0</v>
      </c>
      <c r="AC38" s="103" cm="1">
        <f t="array" ref="AC38">IFERROR(_xlfn.LET(_xlpm.date,A37,_xlpm.count,COUNTIF(A4:A37,_xlpm.date),_xlpm.config_range,CONFIG!A:Z,_xlpm.date_index,MATCH(_xlpm.date,INDEX(_xlpm.config_range,,1),0),IF(_xlpm.count=1,INDEX(_xlpm.config_range,_xlpm.date_index+1,26),INDEX(_xlpm.config_range,_xlpm.date_index+_xlpm.count,26))),"")</f>
        <v>0</v>
      </c>
      <c r="AE38" s="57"/>
    </row>
    <row r="39" spans="1:31" x14ac:dyDescent="0.35">
      <c r="A39" s="182" cm="1">
        <f t="array" ref="A39">IFERROR(
  _xlfn.LET(
    _xlpm.date, A38,
    _xlpm.count, COUNTIF(A5:A38, _xlpm.date),
    _xlpm.config_range, CONFIG!A:A,
    _xlpm.date_index, MATCH(_xlpm.date, _xlpm.config_range, 0),
    IF(
      _xlpm.count = 1,
      INDEX(_xlpm.config_range, _xlpm.date_index + 1),
      INDEX(_xlpm.config_range, _xlpm.date_index + _xlpm.count)
    )
  ),
  ""
)</f>
        <v>44437</v>
      </c>
      <c r="B39" s="173" t="str" cm="1">
        <f t="array" ref="B39">IFERROR(
  _xlfn.LET(
    _xlpm.date, A38,
    _xlpm.count, COUNTIF(A5:A38, _xlpm.date),
    _xlpm.config_range, CONFIG!A:B,
    _xlpm.date_index, MATCH(_xlpm.date, INDEX(_xlpm.config_range, , 1), 0),
    IF(
      _xlpm.count = 1,
      INDEX(_xlpm.config_range, _xlpm.date_index + 1, 2),
      INDEX(_xlpm.config_range, _xlpm.date_index + _xlpm.count, 2)
    )
  ),
  ""
)</f>
        <v>PA28</v>
      </c>
      <c r="C39" s="173" t="str" cm="1">
        <f t="array" ref="C39">IFERROR(_xlfn.LET(_xlpm.date,A38,_xlpm.count,COUNTIF(A5:A38,_xlpm.date),_xlpm.config_range,CONFIG!A:C,_xlpm.date_index,MATCH(_xlpm.date,INDEX(_xlpm.config_range,,1),0),IF(_xlpm.count=1,INDEX(_xlpm.config_range,_xlpm.date_index+1,3),INDEX(_xlpm.config_range,_xlpm.date_index+_xlpm.count,3))),"")</f>
        <v>VH-TYD</v>
      </c>
      <c r="D39" s="173" t="str" cm="1">
        <f t="array" ref="D39">IFERROR(_xlfn.LET(_xlpm.date,A38,_xlpm.count,COUNTIF(A5:A38,_xlpm.date),_xlpm.config_range,CONFIG!A:D,_xlpm.date_index,MATCH(_xlpm.date,INDEX(_xlpm.config_range,,1),0),IF(_xlpm.count=1,INDEX(_xlpm.config_range,_xlpm.date_index+1,4),INDEX(_xlpm.config_range,_xlpm.date_index+_xlpm.count,4))),"")</f>
        <v>K.HUTCHINSON</v>
      </c>
      <c r="E39" s="173" t="str" cm="1">
        <f t="array" ref="E39">IFERROR(_xlfn.LET(_xlpm.date,A38,_xlpm.count,COUNTIF(A5:A38,_xlpm.date),_xlpm.config_range,CONFIG!A:E,_xlpm.date_index,MATCH(_xlpm.date,INDEX(_xlpm.config_range,,1),0),IF(_xlpm.count=1,INDEX(_xlpm.config_range,_xlpm.date_index+1,5),INDEX(_xlpm.config_range,_xlpm.date_index+_xlpm.count,5))),"")</f>
        <v>SELF</v>
      </c>
      <c r="F39" s="174" t="str" cm="1">
        <f t="array" ref="F39">IFERROR(_xlfn.LET(_xlpm.date,A38,_xlpm.count,COUNTIF(A5:A38,_xlpm.date),_xlpm.config_range,CONFIG!A:F,_xlpm.date_index,MATCH(_xlpm.date,INDEX(_xlpm.config_range,,1),0),IF(_xlpm.count=1,INDEX(_xlpm.config_range,_xlpm.date_index+1,6),INDEX(_xlpm.config_range,_xlpm.date_index+_xlpm.count,6))),"")</f>
        <v xml:space="preserve">YMMB-YMMB </v>
      </c>
      <c r="G39" s="175" t="str" cm="1">
        <f t="array" ref="G39">IFERROR(_xlfn.LET(_xlpm.date,A38,_xlpm.count,COUNTIF(A5:A38,_xlpm.date),_xlpm.config_range,CONFIG!A:G,_xlpm.date_index,MATCH(_xlpm.date,INDEX(_xlpm.config_range,,1),0),IF(_xlpm.count=1,INDEX(_xlpm.config_range,_xlpm.date_index+1,7),INDEX(_xlpm.config_range,_xlpm.date_index+_xlpm.count,7))),"")</f>
        <v>TA SOLO CHECK</v>
      </c>
      <c r="H39" s="176"/>
      <c r="I39" s="100"/>
      <c r="J39" s="101"/>
      <c r="K39" s="75" cm="1">
        <f t="array" ref="K39">IFERROR(_xlfn.LET(_xlpm.date,A38,_xlpm.count,COUNTIF(A5:A38,_xlpm.date),_xlpm.config_range,CONFIG!A:H,_xlpm.date_index,MATCH(_xlpm.date,INDEX(_xlpm.config_range,,1),0),IF(_xlpm.count=1,INDEX(_xlpm.config_range,_xlpm.date_index+1,8),INDEX(_xlpm.config_range,_xlpm.date_index+_xlpm.count,8))),"")</f>
        <v>0</v>
      </c>
      <c r="L39" s="102" cm="1">
        <f t="array" ref="L39">IFERROR(_xlfn.LET(_xlpm.date,A38,_xlpm.count,COUNTIF(A5:A38,_xlpm.date),_xlpm.config_range,CONFIG!A:I,_xlpm.date_index,MATCH(_xlpm.date,INDEX(_xlpm.config_range,,1),0),IF(_xlpm.count=1,INDEX(_xlpm.config_range,_xlpm.date_index+1,9),INDEX(_xlpm.config_range,_xlpm.date_index+_xlpm.count,9))),"")</f>
        <v>0</v>
      </c>
      <c r="M39" s="102" cm="1">
        <f t="array" ref="M39">IFERROR(_xlfn.LET(_xlpm.date,A38,_xlpm.count,COUNTIF(A5:A38,_xlpm.date),_xlpm.config_range,CONFIG!A:J,_xlpm.date_index,MATCH(_xlpm.date,INDEX(_xlpm.config_range,,1),0),IF(_xlpm.count=1,INDEX(_xlpm.config_range,_xlpm.date_index+1,10),INDEX(_xlpm.config_range,_xlpm.date_index+_xlpm.count,10))),"")</f>
        <v>1.1000000000000001</v>
      </c>
      <c r="N39" s="102" cm="1">
        <f t="array" ref="N39">IFERROR(_xlfn.LET(_xlpm.date,A38,_xlpm.count,COUNTIF(A5:A38,_xlpm.date),_xlpm.config_range,CONFIG!A:K,_xlpm.date_index,MATCH(_xlpm.date,INDEX(_xlpm.config_range,,1),0),IF(_xlpm.count=1,INDEX(_xlpm.config_range,_xlpm.date_index+1,11),INDEX(_xlpm.config_range,_xlpm.date_index+_xlpm.count,11))),"")</f>
        <v>0</v>
      </c>
      <c r="O39" s="102" cm="1">
        <f t="array" ref="O39">IFERROR(_xlfn.LET(_xlpm.date,A38,_xlpm.count,COUNTIF(A5:A38,_xlpm.date),_xlpm.config_range,CONFIG!A:L,_xlpm.date_index,MATCH(_xlpm.date,INDEX(_xlpm.config_range,,1),0),IF(_xlpm.count=1,INDEX(_xlpm.config_range,_xlpm.date_index+1,12),INDEX(_xlpm.config_range,_xlpm.date_index+_xlpm.count,12))),"")</f>
        <v>0</v>
      </c>
      <c r="P39" s="103" cm="1">
        <f t="array" ref="P39">IFERROR(_xlfn.LET(_xlpm.date,A38,_xlpm.count,COUNTIF(A5:A38,_xlpm.date),_xlpm.config_range,CONFIG!A:M,_xlpm.date_index,MATCH(_xlpm.date,INDEX(_xlpm.config_range,,1),0),IF(_xlpm.count=1,INDEX(_xlpm.config_range,_xlpm.date_index+1,13),INDEX(_xlpm.config_range,_xlpm.date_index+_xlpm.count,13))),"")</f>
        <v>0</v>
      </c>
      <c r="Q39" s="75" cm="1">
        <f t="array" ref="Q39">IFERROR(_xlfn.LET(_xlpm.date,A38,_xlpm.count,COUNTIF(A5:A38,_xlpm.date),_xlpm.config_range,CONFIG!A:N,_xlpm.date_index,MATCH(_xlpm.date,INDEX(_xlpm.config_range,,1),0),IF(_xlpm.count=1,INDEX(_xlpm.config_range,_xlpm.date_index+1,14),INDEX(_xlpm.config_range,_xlpm.date_index+_xlpm.count,14))),"")</f>
        <v>0</v>
      </c>
      <c r="R39" s="102" cm="1">
        <f t="array" ref="R39">IFERROR(_xlfn.LET(_xlpm.date,A38,_xlpm.count,COUNTIF(A5:A38,_xlpm.date),_xlpm.config_range,CONFIG!A:O,_xlpm.date_index,MATCH(_xlpm.date,INDEX(_xlpm.config_range,,1),0),IF(_xlpm.count=1,INDEX(_xlpm.config_range,_xlpm.date_index+1,15),INDEX(_xlpm.config_range,_xlpm.date_index+_xlpm.count,15))),"")</f>
        <v>0</v>
      </c>
      <c r="S39" s="102" cm="1">
        <f t="array" ref="S39">IFERROR(_xlfn.LET(_xlpm.date,A38,_xlpm.count,COUNTIF(A5:A38,_xlpm.date),_xlpm.config_range,CONFIG!A:P,_xlpm.date_index,MATCH(_xlpm.date,INDEX(_xlpm.config_range,,1),0),IF(_xlpm.count=1,INDEX(_xlpm.config_range,_xlpm.date_index+1,16),INDEX(_xlpm.config_range,_xlpm.date_index+_xlpm.count,16))),"")</f>
        <v>0</v>
      </c>
      <c r="T39" s="102" cm="1">
        <f t="array" ref="T39">IFERROR(_xlfn.LET(_xlpm.date,A38,_xlpm.count,COUNTIF(A5:A38,_xlpm.date),_xlpm.config_range,CONFIG!A:Q,_xlpm.date_index,MATCH(_xlpm.date,INDEX(_xlpm.config_range,,1),0),IF(_xlpm.count=1,INDEX(_xlpm.config_range,_xlpm.date_index+1,17),INDEX(_xlpm.config_range,_xlpm.date_index+_xlpm.count,17))),"")</f>
        <v>0</v>
      </c>
      <c r="U39" s="102" cm="1">
        <f t="array" ref="U39">IFERROR(_xlfn.LET(_xlpm.date,A38,_xlpm.count,COUNTIF(A5:A38,_xlpm.date),_xlpm.config_range,CONFIG!A:R,_xlpm.date_index,MATCH(_xlpm.date,INDEX(_xlpm.config_range,,1),0),IF(_xlpm.count=1,INDEX(_xlpm.config_range,_xlpm.date_index+1,18),INDEX(_xlpm.config_range,_xlpm.date_index+_xlpm.count,18))),"")</f>
        <v>0</v>
      </c>
      <c r="V39" s="103" cm="1">
        <f t="array" ref="V39">IFERROR(_xlfn.LET(_xlpm.date,A38,_xlpm.count,COUNTIF(A5:A38,_xlpm.date),_xlpm.config_range,CONFIG!A:S,_xlpm.date_index,MATCH(_xlpm.date,INDEX(_xlpm.config_range,,1),0),IF(_xlpm.count=1,INDEX(_xlpm.config_range,_xlpm.date_index+1,19),INDEX(_xlpm.config_range,_xlpm.date_index+_xlpm.count,19))),"")</f>
        <v>0</v>
      </c>
      <c r="W39" s="75" cm="1">
        <f t="array" ref="W39">IFERROR(_xlfn.LET(_xlpm.date,A38,_xlpm.count,COUNTIF(A5:A38,_xlpm.date),_xlpm.config_range,CONFIG!A:T,_xlpm.date_index,MATCH(_xlpm.date,INDEX(_xlpm.config_range,,1),0),IF(_xlpm.count=1,INDEX(_xlpm.config_range,_xlpm.date_index+1,20),INDEX(_xlpm.config_range,_xlpm.date_index+_xlpm.count,20))),"")</f>
        <v>0</v>
      </c>
      <c r="X39" s="103" cm="1">
        <f t="array" ref="X39">IFERROR(_xlfn.LET(_xlpm.date,A38,_xlpm.count,COUNTIF(A5:A38,_xlpm.date),_xlpm.config_range,CONFIG!A:U,_xlpm.date_index,MATCH(_xlpm.date,INDEX(_xlpm.config_range,,1),0),IF(_xlpm.count=1,INDEX(_xlpm.config_range,_xlpm.date_index+1,21),INDEX(_xlpm.config_range,_xlpm.date_index+_xlpm.count,21))),"")</f>
        <v>0</v>
      </c>
      <c r="Y39" s="75" cm="1">
        <f t="array" ref="Y39">IFERROR(_xlfn.LET(_xlpm.date,A38,_xlpm.count,COUNTIF(A5:A38,_xlpm.date),_xlpm.config_range,CONFIG!A:V,_xlpm.date_index,MATCH(_xlpm.date,INDEX(_xlpm.config_range,,1),0),IF(_xlpm.count=1,INDEX(_xlpm.config_range,_xlpm.date_index+1,22),INDEX(_xlpm.config_range,_xlpm.date_index+_xlpm.count,22))),"")</f>
        <v>0</v>
      </c>
      <c r="Z39" s="103" cm="1">
        <f t="array" ref="Z39">IFERROR(_xlfn.LET(_xlpm.date,A38,_xlpm.count,COUNTIF(A5:A38,_xlpm.date),_xlpm.config_range,CONFIG!A:W,_xlpm.date_index,MATCH(_xlpm.date,INDEX(_xlpm.config_range,,1),0),IF(_xlpm.count=1,INDEX(_xlpm.config_range,_xlpm.date_index+1,23),INDEX(_xlpm.config_range,_xlpm.date_index+_xlpm.count,23))),"")</f>
        <v>0</v>
      </c>
      <c r="AA39" s="75" cm="1">
        <f t="array" ref="AA39">IFERROR(_xlfn.LET(_xlpm.date,A38,_xlpm.count,COUNTIF(A5:A38,_xlpm.date),_xlpm.config_range,CONFIG!A:X,_xlpm.date_index,MATCH(_xlpm.date,INDEX(_xlpm.config_range,,1),0),IF(_xlpm.count=1,INDEX(_xlpm.config_range,_xlpm.date_index+1,24),INDEX(_xlpm.config_range,_xlpm.date_index+_xlpm.count,24))),"")</f>
        <v>0</v>
      </c>
      <c r="AB39" s="102" cm="1">
        <f t="array" ref="AB39">IFERROR(_xlfn.LET(_xlpm.date,A38,_xlpm.count,COUNTIF(A5:A38,_xlpm.date),_xlpm.config_range,CONFIG!A:Y,_xlpm.date_index,MATCH(_xlpm.date,INDEX(_xlpm.config_range,,1),0),IF(_xlpm.count=1,INDEX(_xlpm.config_range,_xlpm.date_index+1,25),INDEX(_xlpm.config_range,_xlpm.date_index+_xlpm.count,25))),"")</f>
        <v>0</v>
      </c>
      <c r="AC39" s="103" cm="1">
        <f t="array" ref="AC39">IFERROR(_xlfn.LET(_xlpm.date,A38,_xlpm.count,COUNTIF(A5:A38,_xlpm.date),_xlpm.config_range,CONFIG!A:Z,_xlpm.date_index,MATCH(_xlpm.date,INDEX(_xlpm.config_range,,1),0),IF(_xlpm.count=1,INDEX(_xlpm.config_range,_xlpm.date_index+1,26),INDEX(_xlpm.config_range,_xlpm.date_index+_xlpm.count,26))),"")</f>
        <v>0</v>
      </c>
      <c r="AE39" s="57"/>
    </row>
    <row r="40" spans="1:31" x14ac:dyDescent="0.35">
      <c r="A40" s="182" cm="1">
        <f t="array" ref="A40">IFERROR(
  _xlfn.LET(
    _xlpm.date, A39,
    _xlpm.count, COUNTIF(A6:A39, _xlpm.date),
    _xlpm.config_range, CONFIG!A:A,
    _xlpm.date_index, MATCH(_xlpm.date, _xlpm.config_range, 0),
    IF(
      _xlpm.count = 1,
      INDEX(_xlpm.config_range, _xlpm.date_index + 1),
      INDEX(_xlpm.config_range, _xlpm.date_index + _xlpm.count)
    )
  ),
  ""
)</f>
        <v>44437</v>
      </c>
      <c r="B40" s="173" t="str" cm="1">
        <f t="array" ref="B40">IFERROR(
  _xlfn.LET(
    _xlpm.date, A39,
    _xlpm.count, COUNTIF(A6:A39, _xlpm.date),
    _xlpm.config_range, CONFIG!A:B,
    _xlpm.date_index, MATCH(_xlpm.date, INDEX(_xlpm.config_range, , 1), 0),
    IF(
      _xlpm.count = 1,
      INDEX(_xlpm.config_range, _xlpm.date_index + 1, 2),
      INDEX(_xlpm.config_range, _xlpm.date_index + _xlpm.count, 2)
    )
  ),
  ""
)</f>
        <v>PA28</v>
      </c>
      <c r="C40" s="173" t="str" cm="1">
        <f t="array" ref="C40">IFERROR(_xlfn.LET(_xlpm.date,A39,_xlpm.count,COUNTIF(A6:A39,_xlpm.date),_xlpm.config_range,CONFIG!A:C,_xlpm.date_index,MATCH(_xlpm.date,INDEX(_xlpm.config_range,,1),0),IF(_xlpm.count=1,INDEX(_xlpm.config_range,_xlpm.date_index+1,3),INDEX(_xlpm.config_range,_xlpm.date_index+_xlpm.count,3))),"")</f>
        <v>VH-TYD</v>
      </c>
      <c r="D40" s="173" t="str" cm="1">
        <f t="array" ref="D40">IFERROR(_xlfn.LET(_xlpm.date,A39,_xlpm.count,COUNTIF(A6:A39,_xlpm.date),_xlpm.config_range,CONFIG!A:D,_xlpm.date_index,MATCH(_xlpm.date,INDEX(_xlpm.config_range,,1),0),IF(_xlpm.count=1,INDEX(_xlpm.config_range,_xlpm.date_index+1,4),INDEX(_xlpm.config_range,_xlpm.date_index+_xlpm.count,4))),"")</f>
        <v>SELF</v>
      </c>
      <c r="E40" s="173" cm="1">
        <f t="array" ref="E40">IFERROR(_xlfn.LET(_xlpm.date,A39,_xlpm.count,COUNTIF(A6:A39,_xlpm.date),_xlpm.config_range,CONFIG!A:E,_xlpm.date_index,MATCH(_xlpm.date,INDEX(_xlpm.config_range,,1),0),IF(_xlpm.count=1,INDEX(_xlpm.config_range,_xlpm.date_index+1,5),INDEX(_xlpm.config_range,_xlpm.date_index+_xlpm.count,5))),"")</f>
        <v>0</v>
      </c>
      <c r="F40" s="174" t="str" cm="1">
        <f t="array" ref="F40">IFERROR(_xlfn.LET(_xlpm.date,A39,_xlpm.count,COUNTIF(A6:A39,_xlpm.date),_xlpm.config_range,CONFIG!A:F,_xlpm.date_index,MATCH(_xlpm.date,INDEX(_xlpm.config_range,,1),0),IF(_xlpm.count=1,INDEX(_xlpm.config_range,_xlpm.date_index+1,6),INDEX(_xlpm.config_range,_xlpm.date_index+_xlpm.count,6))),"")</f>
        <v xml:space="preserve">YMMB-YMMB </v>
      </c>
      <c r="G40" s="175" t="str" cm="1">
        <f t="array" ref="G40">IFERROR(_xlfn.LET(_xlpm.date,A39,_xlpm.count,COUNTIF(A6:A39,_xlpm.date),_xlpm.config_range,CONFIG!A:G,_xlpm.date_index,MATCH(_xlpm.date,INDEX(_xlpm.config_range,,1),0),IF(_xlpm.count=1,INDEX(_xlpm.config_range,_xlpm.date_index+1,7),INDEX(_xlpm.config_range,_xlpm.date_index+_xlpm.count,7))),"")</f>
        <v>TA FIRST SOLO</v>
      </c>
      <c r="H40" s="176"/>
      <c r="I40" s="100"/>
      <c r="J40" s="101"/>
      <c r="K40" s="75" cm="1">
        <f t="array" ref="K40">IFERROR(_xlfn.LET(_xlpm.date,A39,_xlpm.count,COUNTIF(A6:A39,_xlpm.date),_xlpm.config_range,CONFIG!A:H,_xlpm.date_index,MATCH(_xlpm.date,INDEX(_xlpm.config_range,,1),0),IF(_xlpm.count=1,INDEX(_xlpm.config_range,_xlpm.date_index+1,8),INDEX(_xlpm.config_range,_xlpm.date_index+_xlpm.count,8))),"")</f>
        <v>0</v>
      </c>
      <c r="L40" s="102" cm="1">
        <f t="array" ref="L40">IFERROR(_xlfn.LET(_xlpm.date,A39,_xlpm.count,COUNTIF(A6:A39,_xlpm.date),_xlpm.config_range,CONFIG!A:I,_xlpm.date_index,MATCH(_xlpm.date,INDEX(_xlpm.config_range,,1),0),IF(_xlpm.count=1,INDEX(_xlpm.config_range,_xlpm.date_index+1,9),INDEX(_xlpm.config_range,_xlpm.date_index+_xlpm.count,9))),"")</f>
        <v>0</v>
      </c>
      <c r="M40" s="102" cm="1">
        <f t="array" ref="M40">IFERROR(_xlfn.LET(_xlpm.date,A39,_xlpm.count,COUNTIF(A6:A39,_xlpm.date),_xlpm.config_range,CONFIG!A:J,_xlpm.date_index,MATCH(_xlpm.date,INDEX(_xlpm.config_range,,1),0),IF(_xlpm.count=1,INDEX(_xlpm.config_range,_xlpm.date_index+1,10),INDEX(_xlpm.config_range,_xlpm.date_index+_xlpm.count,10))),"")</f>
        <v>0</v>
      </c>
      <c r="N40" s="102" cm="1">
        <f t="array" ref="N40">IFERROR(_xlfn.LET(_xlpm.date,A39,_xlpm.count,COUNTIF(A6:A39,_xlpm.date),_xlpm.config_range,CONFIG!A:K,_xlpm.date_index,MATCH(_xlpm.date,INDEX(_xlpm.config_range,,1),0),IF(_xlpm.count=1,INDEX(_xlpm.config_range,_xlpm.date_index+1,11),INDEX(_xlpm.config_range,_xlpm.date_index+_xlpm.count,11))),"")</f>
        <v>0</v>
      </c>
      <c r="O40" s="102" cm="1">
        <f t="array" ref="O40">IFERROR(_xlfn.LET(_xlpm.date,A39,_xlpm.count,COUNTIF(A6:A39,_xlpm.date),_xlpm.config_range,CONFIG!A:L,_xlpm.date_index,MATCH(_xlpm.date,INDEX(_xlpm.config_range,,1),0),IF(_xlpm.count=1,INDEX(_xlpm.config_range,_xlpm.date_index+1,12),INDEX(_xlpm.config_range,_xlpm.date_index+_xlpm.count,12))),"")</f>
        <v>0.9</v>
      </c>
      <c r="P40" s="103" cm="1">
        <f t="array" ref="P40">IFERROR(_xlfn.LET(_xlpm.date,A39,_xlpm.count,COUNTIF(A6:A39,_xlpm.date),_xlpm.config_range,CONFIG!A:M,_xlpm.date_index,MATCH(_xlpm.date,INDEX(_xlpm.config_range,,1),0),IF(_xlpm.count=1,INDEX(_xlpm.config_range,_xlpm.date_index+1,13),INDEX(_xlpm.config_range,_xlpm.date_index+_xlpm.count,13))),"")</f>
        <v>0</v>
      </c>
      <c r="Q40" s="75" cm="1">
        <f t="array" ref="Q40">IFERROR(_xlfn.LET(_xlpm.date,A39,_xlpm.count,COUNTIF(A6:A39,_xlpm.date),_xlpm.config_range,CONFIG!A:N,_xlpm.date_index,MATCH(_xlpm.date,INDEX(_xlpm.config_range,,1),0),IF(_xlpm.count=1,INDEX(_xlpm.config_range,_xlpm.date_index+1,14),INDEX(_xlpm.config_range,_xlpm.date_index+_xlpm.count,14))),"")</f>
        <v>0</v>
      </c>
      <c r="R40" s="102" cm="1">
        <f t="array" ref="R40">IFERROR(_xlfn.LET(_xlpm.date,A39,_xlpm.count,COUNTIF(A6:A39,_xlpm.date),_xlpm.config_range,CONFIG!A:O,_xlpm.date_index,MATCH(_xlpm.date,INDEX(_xlpm.config_range,,1),0),IF(_xlpm.count=1,INDEX(_xlpm.config_range,_xlpm.date_index+1,15),INDEX(_xlpm.config_range,_xlpm.date_index+_xlpm.count,15))),"")</f>
        <v>0</v>
      </c>
      <c r="S40" s="102" cm="1">
        <f t="array" ref="S40">IFERROR(_xlfn.LET(_xlpm.date,A39,_xlpm.count,COUNTIF(A6:A39,_xlpm.date),_xlpm.config_range,CONFIG!A:P,_xlpm.date_index,MATCH(_xlpm.date,INDEX(_xlpm.config_range,,1),0),IF(_xlpm.count=1,INDEX(_xlpm.config_range,_xlpm.date_index+1,16),INDEX(_xlpm.config_range,_xlpm.date_index+_xlpm.count,16))),"")</f>
        <v>0</v>
      </c>
      <c r="T40" s="102" cm="1">
        <f t="array" ref="T40">IFERROR(_xlfn.LET(_xlpm.date,A39,_xlpm.count,COUNTIF(A6:A39,_xlpm.date),_xlpm.config_range,CONFIG!A:Q,_xlpm.date_index,MATCH(_xlpm.date,INDEX(_xlpm.config_range,,1),0),IF(_xlpm.count=1,INDEX(_xlpm.config_range,_xlpm.date_index+1,17),INDEX(_xlpm.config_range,_xlpm.date_index+_xlpm.count,17))),"")</f>
        <v>0</v>
      </c>
      <c r="U40" s="102" cm="1">
        <f t="array" ref="U40">IFERROR(_xlfn.LET(_xlpm.date,A39,_xlpm.count,COUNTIF(A6:A39,_xlpm.date),_xlpm.config_range,CONFIG!A:R,_xlpm.date_index,MATCH(_xlpm.date,INDEX(_xlpm.config_range,,1),0),IF(_xlpm.count=1,INDEX(_xlpm.config_range,_xlpm.date_index+1,18),INDEX(_xlpm.config_range,_xlpm.date_index+_xlpm.count,18))),"")</f>
        <v>0</v>
      </c>
      <c r="V40" s="103" cm="1">
        <f t="array" ref="V40">IFERROR(_xlfn.LET(_xlpm.date,A39,_xlpm.count,COUNTIF(A6:A39,_xlpm.date),_xlpm.config_range,CONFIG!A:S,_xlpm.date_index,MATCH(_xlpm.date,INDEX(_xlpm.config_range,,1),0),IF(_xlpm.count=1,INDEX(_xlpm.config_range,_xlpm.date_index+1,19),INDEX(_xlpm.config_range,_xlpm.date_index+_xlpm.count,19))),"")</f>
        <v>0</v>
      </c>
      <c r="W40" s="75" cm="1">
        <f t="array" ref="W40">IFERROR(_xlfn.LET(_xlpm.date,A39,_xlpm.count,COUNTIF(A6:A39,_xlpm.date),_xlpm.config_range,CONFIG!A:T,_xlpm.date_index,MATCH(_xlpm.date,INDEX(_xlpm.config_range,,1),0),IF(_xlpm.count=1,INDEX(_xlpm.config_range,_xlpm.date_index+1,20),INDEX(_xlpm.config_range,_xlpm.date_index+_xlpm.count,20))),"")</f>
        <v>0</v>
      </c>
      <c r="X40" s="103" cm="1">
        <f t="array" ref="X40">IFERROR(_xlfn.LET(_xlpm.date,A39,_xlpm.count,COUNTIF(A6:A39,_xlpm.date),_xlpm.config_range,CONFIG!A:U,_xlpm.date_index,MATCH(_xlpm.date,INDEX(_xlpm.config_range,,1),0),IF(_xlpm.count=1,INDEX(_xlpm.config_range,_xlpm.date_index+1,21),INDEX(_xlpm.config_range,_xlpm.date_index+_xlpm.count,21))),"")</f>
        <v>0</v>
      </c>
      <c r="Y40" s="75" cm="1">
        <f t="array" ref="Y40">IFERROR(_xlfn.LET(_xlpm.date,A39,_xlpm.count,COUNTIF(A6:A39,_xlpm.date),_xlpm.config_range,CONFIG!A:V,_xlpm.date_index,MATCH(_xlpm.date,INDEX(_xlpm.config_range,,1),0),IF(_xlpm.count=1,INDEX(_xlpm.config_range,_xlpm.date_index+1,22),INDEX(_xlpm.config_range,_xlpm.date_index+_xlpm.count,22))),"")</f>
        <v>0</v>
      </c>
      <c r="Z40" s="103" cm="1">
        <f t="array" ref="Z40">IFERROR(_xlfn.LET(_xlpm.date,A39,_xlpm.count,COUNTIF(A6:A39,_xlpm.date),_xlpm.config_range,CONFIG!A:W,_xlpm.date_index,MATCH(_xlpm.date,INDEX(_xlpm.config_range,,1),0),IF(_xlpm.count=1,INDEX(_xlpm.config_range,_xlpm.date_index+1,23),INDEX(_xlpm.config_range,_xlpm.date_index+_xlpm.count,23))),"")</f>
        <v>0</v>
      </c>
      <c r="AA40" s="75" cm="1">
        <f t="array" ref="AA40">IFERROR(_xlfn.LET(_xlpm.date,A39,_xlpm.count,COUNTIF(A6:A39,_xlpm.date),_xlpm.config_range,CONFIG!A:X,_xlpm.date_index,MATCH(_xlpm.date,INDEX(_xlpm.config_range,,1),0),IF(_xlpm.count=1,INDEX(_xlpm.config_range,_xlpm.date_index+1,24),INDEX(_xlpm.config_range,_xlpm.date_index+_xlpm.count,24))),"")</f>
        <v>0</v>
      </c>
      <c r="AB40" s="102" cm="1">
        <f t="array" ref="AB40">IFERROR(_xlfn.LET(_xlpm.date,A39,_xlpm.count,COUNTIF(A6:A39,_xlpm.date),_xlpm.config_range,CONFIG!A:Y,_xlpm.date_index,MATCH(_xlpm.date,INDEX(_xlpm.config_range,,1),0),IF(_xlpm.count=1,INDEX(_xlpm.config_range,_xlpm.date_index+1,25),INDEX(_xlpm.config_range,_xlpm.date_index+_xlpm.count,25))),"")</f>
        <v>0</v>
      </c>
      <c r="AC40" s="103" cm="1">
        <f t="array" ref="AC40">IFERROR(_xlfn.LET(_xlpm.date,A39,_xlpm.count,COUNTIF(A6:A39,_xlpm.date),_xlpm.config_range,CONFIG!A:Z,_xlpm.date_index,MATCH(_xlpm.date,INDEX(_xlpm.config_range,,1),0),IF(_xlpm.count=1,INDEX(_xlpm.config_range,_xlpm.date_index+1,26),INDEX(_xlpm.config_range,_xlpm.date_index+_xlpm.count,26))),"")</f>
        <v>0</v>
      </c>
      <c r="AE40" s="57"/>
    </row>
    <row r="41" spans="1:31" x14ac:dyDescent="0.35">
      <c r="A41" s="182" cm="1">
        <f t="array" ref="A41">IFERROR(
  _xlfn.LET(
    _xlpm.date, A40,
    _xlpm.count, COUNTIF(A7:A40, _xlpm.date),
    _xlpm.config_range, CONFIG!A:A,
    _xlpm.date_index, MATCH(_xlpm.date, _xlpm.config_range, 0),
    IF(
      _xlpm.count = 1,
      INDEX(_xlpm.config_range, _xlpm.date_index + 1),
      INDEX(_xlpm.config_range, _xlpm.date_index + _xlpm.count)
    )
  ),
  ""
)</f>
        <v>44443</v>
      </c>
      <c r="B41" s="173" t="str" cm="1">
        <f t="array" ref="B41">IFERROR(
  _xlfn.LET(
    _xlpm.date, A40,
    _xlpm.count, COUNTIF(A7:A40, _xlpm.date),
    _xlpm.config_range, CONFIG!A:B,
    _xlpm.date_index, MATCH(_xlpm.date, INDEX(_xlpm.config_range, , 1), 0),
    IF(
      _xlpm.count = 1,
      INDEX(_xlpm.config_range, _xlpm.date_index + 1, 2),
      INDEX(_xlpm.config_range, _xlpm.date_index + _xlpm.count, 2)
    )
  ),
  ""
)</f>
        <v>PA28</v>
      </c>
      <c r="C41" s="173" t="str" cm="1">
        <f t="array" ref="C41">IFERROR(_xlfn.LET(_xlpm.date,A40,_xlpm.count,COUNTIF(A7:A40,_xlpm.date),_xlpm.config_range,CONFIG!A:C,_xlpm.date_index,MATCH(_xlpm.date,INDEX(_xlpm.config_range,,1),0),IF(_xlpm.count=1,INDEX(_xlpm.config_range,_xlpm.date_index+1,3),INDEX(_xlpm.config_range,_xlpm.date_index+_xlpm.count,3))),"")</f>
        <v>VH-TYD</v>
      </c>
      <c r="D41" s="173" t="str" cm="1">
        <f t="array" ref="D41">IFERROR(_xlfn.LET(_xlpm.date,A40,_xlpm.count,COUNTIF(A7:A40,_xlpm.date),_xlpm.config_range,CONFIG!A:D,_xlpm.date_index,MATCH(_xlpm.date,INDEX(_xlpm.config_range,,1),0),IF(_xlpm.count=1,INDEX(_xlpm.config_range,_xlpm.date_index+1,4),INDEX(_xlpm.config_range,_xlpm.date_index+_xlpm.count,4))),"")</f>
        <v>E.SEVIM</v>
      </c>
      <c r="E41" s="173" t="str" cm="1">
        <f t="array" ref="E41">IFERROR(_xlfn.LET(_xlpm.date,A40,_xlpm.count,COUNTIF(A7:A40,_xlpm.date),_xlpm.config_range,CONFIG!A:E,_xlpm.date_index,MATCH(_xlpm.date,INDEX(_xlpm.config_range,,1),0),IF(_xlpm.count=1,INDEX(_xlpm.config_range,_xlpm.date_index+1,5),INDEX(_xlpm.config_range,_xlpm.date_index+_xlpm.count,5))),"")</f>
        <v>SELF</v>
      </c>
      <c r="F41" s="174" t="str" cm="1">
        <f t="array" ref="F41">IFERROR(_xlfn.LET(_xlpm.date,A40,_xlpm.count,COUNTIF(A7:A40,_xlpm.date),_xlpm.config_range,CONFIG!A:F,_xlpm.date_index,MATCH(_xlpm.date,INDEX(_xlpm.config_range,,1),0),IF(_xlpm.count=1,INDEX(_xlpm.config_range,_xlpm.date_index+1,6),INDEX(_xlpm.config_range,_xlpm.date_index+_xlpm.count,6))),"")</f>
        <v xml:space="preserve">YMMB-YMMB </v>
      </c>
      <c r="G41" s="175" t="str" cm="1">
        <f t="array" ref="G41">IFERROR(_xlfn.LET(_xlpm.date,A40,_xlpm.count,COUNTIF(A7:A40,_xlpm.date),_xlpm.config_range,CONFIG!A:G,_xlpm.date_index,MATCH(_xlpm.date,INDEX(_xlpm.config_range,,1),0),IF(_xlpm.count=1,INDEX(_xlpm.config_range,_xlpm.date_index+1,7),INDEX(_xlpm.config_range,_xlpm.date_index+_xlpm.count,7))),"")</f>
        <v>SHORT FIELD CCTS</v>
      </c>
      <c r="H41" s="176"/>
      <c r="I41" s="100"/>
      <c r="J41" s="101"/>
      <c r="K41" s="75" cm="1">
        <f t="array" ref="K41">IFERROR(_xlfn.LET(_xlpm.date,A40,_xlpm.count,COUNTIF(A7:A40,_xlpm.date),_xlpm.config_range,CONFIG!A:H,_xlpm.date_index,MATCH(_xlpm.date,INDEX(_xlpm.config_range,,1),0),IF(_xlpm.count=1,INDEX(_xlpm.config_range,_xlpm.date_index+1,8),INDEX(_xlpm.config_range,_xlpm.date_index+_xlpm.count,8))),"")</f>
        <v>0</v>
      </c>
      <c r="L41" s="102" cm="1">
        <f t="array" ref="L41">IFERROR(_xlfn.LET(_xlpm.date,A40,_xlpm.count,COUNTIF(A7:A40,_xlpm.date),_xlpm.config_range,CONFIG!A:I,_xlpm.date_index,MATCH(_xlpm.date,INDEX(_xlpm.config_range,,1),0),IF(_xlpm.count=1,INDEX(_xlpm.config_range,_xlpm.date_index+1,9),INDEX(_xlpm.config_range,_xlpm.date_index+_xlpm.count,9))),"")</f>
        <v>0</v>
      </c>
      <c r="M41" s="102" cm="1">
        <f t="array" ref="M41">IFERROR(_xlfn.LET(_xlpm.date,A40,_xlpm.count,COUNTIF(A7:A40,_xlpm.date),_xlpm.config_range,CONFIG!A:J,_xlpm.date_index,MATCH(_xlpm.date,INDEX(_xlpm.config_range,,1),0),IF(_xlpm.count=1,INDEX(_xlpm.config_range,_xlpm.date_index+1,10),INDEX(_xlpm.config_range,_xlpm.date_index+_xlpm.count,10))),"")</f>
        <v>1</v>
      </c>
      <c r="N41" s="102" cm="1">
        <f t="array" ref="N41">IFERROR(_xlfn.LET(_xlpm.date,A40,_xlpm.count,COUNTIF(A7:A40,_xlpm.date),_xlpm.config_range,CONFIG!A:K,_xlpm.date_index,MATCH(_xlpm.date,INDEX(_xlpm.config_range,,1),0),IF(_xlpm.count=1,INDEX(_xlpm.config_range,_xlpm.date_index+1,11),INDEX(_xlpm.config_range,_xlpm.date_index+_xlpm.count,11))),"")</f>
        <v>0</v>
      </c>
      <c r="O41" s="102" cm="1">
        <f t="array" ref="O41">IFERROR(_xlfn.LET(_xlpm.date,A40,_xlpm.count,COUNTIF(A7:A40,_xlpm.date),_xlpm.config_range,CONFIG!A:L,_xlpm.date_index,MATCH(_xlpm.date,INDEX(_xlpm.config_range,,1),0),IF(_xlpm.count=1,INDEX(_xlpm.config_range,_xlpm.date_index+1,12),INDEX(_xlpm.config_range,_xlpm.date_index+_xlpm.count,12))),"")</f>
        <v>0</v>
      </c>
      <c r="P41" s="103" cm="1">
        <f t="array" ref="P41">IFERROR(_xlfn.LET(_xlpm.date,A40,_xlpm.count,COUNTIF(A7:A40,_xlpm.date),_xlpm.config_range,CONFIG!A:M,_xlpm.date_index,MATCH(_xlpm.date,INDEX(_xlpm.config_range,,1),0),IF(_xlpm.count=1,INDEX(_xlpm.config_range,_xlpm.date_index+1,13),INDEX(_xlpm.config_range,_xlpm.date_index+_xlpm.count,13))),"")</f>
        <v>0</v>
      </c>
      <c r="Q41" s="75" cm="1">
        <f t="array" ref="Q41">IFERROR(_xlfn.LET(_xlpm.date,A40,_xlpm.count,COUNTIF(A7:A40,_xlpm.date),_xlpm.config_range,CONFIG!A:N,_xlpm.date_index,MATCH(_xlpm.date,INDEX(_xlpm.config_range,,1),0),IF(_xlpm.count=1,INDEX(_xlpm.config_range,_xlpm.date_index+1,14),INDEX(_xlpm.config_range,_xlpm.date_index+_xlpm.count,14))),"")</f>
        <v>0</v>
      </c>
      <c r="R41" s="102" cm="1">
        <f t="array" ref="R41">IFERROR(_xlfn.LET(_xlpm.date,A40,_xlpm.count,COUNTIF(A7:A40,_xlpm.date),_xlpm.config_range,CONFIG!A:O,_xlpm.date_index,MATCH(_xlpm.date,INDEX(_xlpm.config_range,,1),0),IF(_xlpm.count=1,INDEX(_xlpm.config_range,_xlpm.date_index+1,15),INDEX(_xlpm.config_range,_xlpm.date_index+_xlpm.count,15))),"")</f>
        <v>0</v>
      </c>
      <c r="S41" s="102" cm="1">
        <f t="array" ref="S41">IFERROR(_xlfn.LET(_xlpm.date,A40,_xlpm.count,COUNTIF(A7:A40,_xlpm.date),_xlpm.config_range,CONFIG!A:P,_xlpm.date_index,MATCH(_xlpm.date,INDEX(_xlpm.config_range,,1),0),IF(_xlpm.count=1,INDEX(_xlpm.config_range,_xlpm.date_index+1,16),INDEX(_xlpm.config_range,_xlpm.date_index+_xlpm.count,16))),"")</f>
        <v>0</v>
      </c>
      <c r="T41" s="102" cm="1">
        <f t="array" ref="T41">IFERROR(_xlfn.LET(_xlpm.date,A40,_xlpm.count,COUNTIF(A7:A40,_xlpm.date),_xlpm.config_range,CONFIG!A:Q,_xlpm.date_index,MATCH(_xlpm.date,INDEX(_xlpm.config_range,,1),0),IF(_xlpm.count=1,INDEX(_xlpm.config_range,_xlpm.date_index+1,17),INDEX(_xlpm.config_range,_xlpm.date_index+_xlpm.count,17))),"")</f>
        <v>0</v>
      </c>
      <c r="U41" s="102" cm="1">
        <f t="array" ref="U41">IFERROR(_xlfn.LET(_xlpm.date,A40,_xlpm.count,COUNTIF(A7:A40,_xlpm.date),_xlpm.config_range,CONFIG!A:R,_xlpm.date_index,MATCH(_xlpm.date,INDEX(_xlpm.config_range,,1),0),IF(_xlpm.count=1,INDEX(_xlpm.config_range,_xlpm.date_index+1,18),INDEX(_xlpm.config_range,_xlpm.date_index+_xlpm.count,18))),"")</f>
        <v>0</v>
      </c>
      <c r="V41" s="103" cm="1">
        <f t="array" ref="V41">IFERROR(_xlfn.LET(_xlpm.date,A40,_xlpm.count,COUNTIF(A7:A40,_xlpm.date),_xlpm.config_range,CONFIG!A:S,_xlpm.date_index,MATCH(_xlpm.date,INDEX(_xlpm.config_range,,1),0),IF(_xlpm.count=1,INDEX(_xlpm.config_range,_xlpm.date_index+1,19),INDEX(_xlpm.config_range,_xlpm.date_index+_xlpm.count,19))),"")</f>
        <v>0</v>
      </c>
      <c r="W41" s="75" cm="1">
        <f t="array" ref="W41">IFERROR(_xlfn.LET(_xlpm.date,A40,_xlpm.count,COUNTIF(A7:A40,_xlpm.date),_xlpm.config_range,CONFIG!A:T,_xlpm.date_index,MATCH(_xlpm.date,INDEX(_xlpm.config_range,,1),0),IF(_xlpm.count=1,INDEX(_xlpm.config_range,_xlpm.date_index+1,20),INDEX(_xlpm.config_range,_xlpm.date_index+_xlpm.count,20))),"")</f>
        <v>0</v>
      </c>
      <c r="X41" s="103" cm="1">
        <f t="array" ref="X41">IFERROR(_xlfn.LET(_xlpm.date,A40,_xlpm.count,COUNTIF(A7:A40,_xlpm.date),_xlpm.config_range,CONFIG!A:U,_xlpm.date_index,MATCH(_xlpm.date,INDEX(_xlpm.config_range,,1),0),IF(_xlpm.count=1,INDEX(_xlpm.config_range,_xlpm.date_index+1,21),INDEX(_xlpm.config_range,_xlpm.date_index+_xlpm.count,21))),"")</f>
        <v>0</v>
      </c>
      <c r="Y41" s="75" cm="1">
        <f t="array" ref="Y41">IFERROR(_xlfn.LET(_xlpm.date,A40,_xlpm.count,COUNTIF(A7:A40,_xlpm.date),_xlpm.config_range,CONFIG!A:V,_xlpm.date_index,MATCH(_xlpm.date,INDEX(_xlpm.config_range,,1),0),IF(_xlpm.count=1,INDEX(_xlpm.config_range,_xlpm.date_index+1,22),INDEX(_xlpm.config_range,_xlpm.date_index+_xlpm.count,22))),"")</f>
        <v>0</v>
      </c>
      <c r="Z41" s="103" cm="1">
        <f t="array" ref="Z41">IFERROR(_xlfn.LET(_xlpm.date,A40,_xlpm.count,COUNTIF(A7:A40,_xlpm.date),_xlpm.config_range,CONFIG!A:W,_xlpm.date_index,MATCH(_xlpm.date,INDEX(_xlpm.config_range,,1),0),IF(_xlpm.count=1,INDEX(_xlpm.config_range,_xlpm.date_index+1,23),INDEX(_xlpm.config_range,_xlpm.date_index+_xlpm.count,23))),"")</f>
        <v>0</v>
      </c>
      <c r="AA41" s="75" cm="1">
        <f t="array" ref="AA41">IFERROR(_xlfn.LET(_xlpm.date,A40,_xlpm.count,COUNTIF(A7:A40,_xlpm.date),_xlpm.config_range,CONFIG!A:X,_xlpm.date_index,MATCH(_xlpm.date,INDEX(_xlpm.config_range,,1),0),IF(_xlpm.count=1,INDEX(_xlpm.config_range,_xlpm.date_index+1,24),INDEX(_xlpm.config_range,_xlpm.date_index+_xlpm.count,24))),"")</f>
        <v>0</v>
      </c>
      <c r="AB41" s="102" cm="1">
        <f t="array" ref="AB41">IFERROR(_xlfn.LET(_xlpm.date,A40,_xlpm.count,COUNTIF(A7:A40,_xlpm.date),_xlpm.config_range,CONFIG!A:Y,_xlpm.date_index,MATCH(_xlpm.date,INDEX(_xlpm.config_range,,1),0),IF(_xlpm.count=1,INDEX(_xlpm.config_range,_xlpm.date_index+1,25),INDEX(_xlpm.config_range,_xlpm.date_index+_xlpm.count,25))),"")</f>
        <v>0</v>
      </c>
      <c r="AC41" s="103" cm="1">
        <f t="array" ref="AC41">IFERROR(_xlfn.LET(_xlpm.date,A40,_xlpm.count,COUNTIF(A7:A40,_xlpm.date),_xlpm.config_range,CONFIG!A:Z,_xlpm.date_index,MATCH(_xlpm.date,INDEX(_xlpm.config_range,,1),0),IF(_xlpm.count=1,INDEX(_xlpm.config_range,_xlpm.date_index+1,26),INDEX(_xlpm.config_range,_xlpm.date_index+_xlpm.count,26))),"")</f>
        <v>0</v>
      </c>
      <c r="AE41" s="57"/>
    </row>
    <row r="42" spans="1:31" x14ac:dyDescent="0.35">
      <c r="A42" s="182" cm="1">
        <f t="array" ref="A42">IFERROR(
  _xlfn.LET(
    _xlpm.date, A41,
    _xlpm.count, COUNTIF(A8:A41, _xlpm.date),
    _xlpm.config_range, CONFIG!A:A,
    _xlpm.date_index, MATCH(_xlpm.date, _xlpm.config_range, 0),
    IF(
      _xlpm.count = 1,
      INDEX(_xlpm.config_range, _xlpm.date_index + 1),
      INDEX(_xlpm.config_range, _xlpm.date_index + _xlpm.count)
    )
  ),
  ""
)</f>
        <v>44444</v>
      </c>
      <c r="B42" s="173" t="str" cm="1">
        <f t="array" ref="B42">IFERROR(
  _xlfn.LET(
    _xlpm.date, A41,
    _xlpm.count, COUNTIF(A8:A41, _xlpm.date),
    _xlpm.config_range, CONFIG!A:B,
    _xlpm.date_index, MATCH(_xlpm.date, INDEX(_xlpm.config_range, , 1), 0),
    IF(
      _xlpm.count = 1,
      INDEX(_xlpm.config_range, _xlpm.date_index + 1, 2),
      INDEX(_xlpm.config_range, _xlpm.date_index + _xlpm.count, 2)
    )
  ),
  ""
)</f>
        <v>PA28</v>
      </c>
      <c r="C42" s="173" t="str" cm="1">
        <f t="array" ref="C42">IFERROR(_xlfn.LET(_xlpm.date,A41,_xlpm.count,COUNTIF(A8:A41,_xlpm.date),_xlpm.config_range,CONFIG!A:C,_xlpm.date_index,MATCH(_xlpm.date,INDEX(_xlpm.config_range,,1),0),IF(_xlpm.count=1,INDEX(_xlpm.config_range,_xlpm.date_index+1,3),INDEX(_xlpm.config_range,_xlpm.date_index+_xlpm.count,3))),"")</f>
        <v>VH-TAE</v>
      </c>
      <c r="D42" s="173" t="str" cm="1">
        <f t="array" ref="D42">IFERROR(_xlfn.LET(_xlpm.date,A41,_xlpm.count,COUNTIF(A8:A41,_xlpm.date),_xlpm.config_range,CONFIG!A:D,_xlpm.date_index,MATCH(_xlpm.date,INDEX(_xlpm.config_range,,1),0),IF(_xlpm.count=1,INDEX(_xlpm.config_range,_xlpm.date_index+1,4),INDEX(_xlpm.config_range,_xlpm.date_index+_xlpm.count,4))),"")</f>
        <v>J.DRINKALL</v>
      </c>
      <c r="E42" s="173" t="str" cm="1">
        <f t="array" ref="E42">IFERROR(_xlfn.LET(_xlpm.date,A41,_xlpm.count,COUNTIF(A8:A41,_xlpm.date),_xlpm.config_range,CONFIG!A:E,_xlpm.date_index,MATCH(_xlpm.date,INDEX(_xlpm.config_range,,1),0),IF(_xlpm.count=1,INDEX(_xlpm.config_range,_xlpm.date_index+1,5),INDEX(_xlpm.config_range,_xlpm.date_index+_xlpm.count,5))),"")</f>
        <v>SELF</v>
      </c>
      <c r="F42" s="174" t="str" cm="1">
        <f t="array" ref="F42">IFERROR(_xlfn.LET(_xlpm.date,A41,_xlpm.count,COUNTIF(A8:A41,_xlpm.date),_xlpm.config_range,CONFIG!A:F,_xlpm.date_index,MATCH(_xlpm.date,INDEX(_xlpm.config_range,,1),0),IF(_xlpm.count=1,INDEX(_xlpm.config_range,_xlpm.date_index+1,6),INDEX(_xlpm.config_range,_xlpm.date_index+_xlpm.count,6))),"")</f>
        <v xml:space="preserve">YMMB-YMMB </v>
      </c>
      <c r="G42" s="175" t="str" cm="1">
        <f t="array" ref="G42">IFERROR(_xlfn.LET(_xlpm.date,A41,_xlpm.count,COUNTIF(A8:A41,_xlpm.date),_xlpm.config_range,CONFIG!A:G,_xlpm.date_index,MATCH(_xlpm.date,INDEX(_xlpm.config_range,,1),0),IF(_xlpm.count=1,INDEX(_xlpm.config_range,_xlpm.date_index+1,7),INDEX(_xlpm.config_range,_xlpm.date_index+_xlpm.count,7))),"")</f>
        <v>BIF</v>
      </c>
      <c r="H42" s="176"/>
      <c r="I42" s="100"/>
      <c r="J42" s="101"/>
      <c r="K42" s="75" cm="1">
        <f t="array" ref="K42">IFERROR(_xlfn.LET(_xlpm.date,A41,_xlpm.count,COUNTIF(A8:A41,_xlpm.date),_xlpm.config_range,CONFIG!A:H,_xlpm.date_index,MATCH(_xlpm.date,INDEX(_xlpm.config_range,,1),0),IF(_xlpm.count=1,INDEX(_xlpm.config_range,_xlpm.date_index+1,8),INDEX(_xlpm.config_range,_xlpm.date_index+_xlpm.count,8))),"")</f>
        <v>0</v>
      </c>
      <c r="L42" s="102" cm="1">
        <f t="array" ref="L42">IFERROR(_xlfn.LET(_xlpm.date,A41,_xlpm.count,COUNTIF(A8:A41,_xlpm.date),_xlpm.config_range,CONFIG!A:I,_xlpm.date_index,MATCH(_xlpm.date,INDEX(_xlpm.config_range,,1),0),IF(_xlpm.count=1,INDEX(_xlpm.config_range,_xlpm.date_index+1,9),INDEX(_xlpm.config_range,_xlpm.date_index+_xlpm.count,9))),"")</f>
        <v>0</v>
      </c>
      <c r="M42" s="102" cm="1">
        <f t="array" ref="M42">IFERROR(_xlfn.LET(_xlpm.date,A41,_xlpm.count,COUNTIF(A8:A41,_xlpm.date),_xlpm.config_range,CONFIG!A:J,_xlpm.date_index,MATCH(_xlpm.date,INDEX(_xlpm.config_range,,1),0),IF(_xlpm.count=1,INDEX(_xlpm.config_range,_xlpm.date_index+1,10),INDEX(_xlpm.config_range,_xlpm.date_index+_xlpm.count,10))),"")</f>
        <v>1</v>
      </c>
      <c r="N42" s="102" cm="1">
        <f t="array" ref="N42">IFERROR(_xlfn.LET(_xlpm.date,A41,_xlpm.count,COUNTIF(A8:A41,_xlpm.date),_xlpm.config_range,CONFIG!A:K,_xlpm.date_index,MATCH(_xlpm.date,INDEX(_xlpm.config_range,,1),0),IF(_xlpm.count=1,INDEX(_xlpm.config_range,_xlpm.date_index+1,11),INDEX(_xlpm.config_range,_xlpm.date_index+_xlpm.count,11))),"")</f>
        <v>0</v>
      </c>
      <c r="O42" s="102" cm="1">
        <f t="array" ref="O42">IFERROR(_xlfn.LET(_xlpm.date,A41,_xlpm.count,COUNTIF(A8:A41,_xlpm.date),_xlpm.config_range,CONFIG!A:L,_xlpm.date_index,MATCH(_xlpm.date,INDEX(_xlpm.config_range,,1),0),IF(_xlpm.count=1,INDEX(_xlpm.config_range,_xlpm.date_index+1,12),INDEX(_xlpm.config_range,_xlpm.date_index+_xlpm.count,12))),"")</f>
        <v>0</v>
      </c>
      <c r="P42" s="103" cm="1">
        <f t="array" ref="P42">IFERROR(_xlfn.LET(_xlpm.date,A41,_xlpm.count,COUNTIF(A8:A41,_xlpm.date),_xlpm.config_range,CONFIG!A:M,_xlpm.date_index,MATCH(_xlpm.date,INDEX(_xlpm.config_range,,1),0),IF(_xlpm.count=1,INDEX(_xlpm.config_range,_xlpm.date_index+1,13),INDEX(_xlpm.config_range,_xlpm.date_index+_xlpm.count,13))),"")</f>
        <v>0</v>
      </c>
      <c r="Q42" s="75" cm="1">
        <f t="array" ref="Q42">IFERROR(_xlfn.LET(_xlpm.date,A41,_xlpm.count,COUNTIF(A8:A41,_xlpm.date),_xlpm.config_range,CONFIG!A:N,_xlpm.date_index,MATCH(_xlpm.date,INDEX(_xlpm.config_range,,1),0),IF(_xlpm.count=1,INDEX(_xlpm.config_range,_xlpm.date_index+1,14),INDEX(_xlpm.config_range,_xlpm.date_index+_xlpm.count,14))),"")</f>
        <v>0</v>
      </c>
      <c r="R42" s="102" cm="1">
        <f t="array" ref="R42">IFERROR(_xlfn.LET(_xlpm.date,A41,_xlpm.count,COUNTIF(A8:A41,_xlpm.date),_xlpm.config_range,CONFIG!A:O,_xlpm.date_index,MATCH(_xlpm.date,INDEX(_xlpm.config_range,,1),0),IF(_xlpm.count=1,INDEX(_xlpm.config_range,_xlpm.date_index+1,15),INDEX(_xlpm.config_range,_xlpm.date_index+_xlpm.count,15))),"")</f>
        <v>0</v>
      </c>
      <c r="S42" s="102" cm="1">
        <f t="array" ref="S42">IFERROR(_xlfn.LET(_xlpm.date,A41,_xlpm.count,COUNTIF(A8:A41,_xlpm.date),_xlpm.config_range,CONFIG!A:P,_xlpm.date_index,MATCH(_xlpm.date,INDEX(_xlpm.config_range,,1),0),IF(_xlpm.count=1,INDEX(_xlpm.config_range,_xlpm.date_index+1,16),INDEX(_xlpm.config_range,_xlpm.date_index+_xlpm.count,16))),"")</f>
        <v>0</v>
      </c>
      <c r="T42" s="102" cm="1">
        <f t="array" ref="T42">IFERROR(_xlfn.LET(_xlpm.date,A41,_xlpm.count,COUNTIF(A8:A41,_xlpm.date),_xlpm.config_range,CONFIG!A:Q,_xlpm.date_index,MATCH(_xlpm.date,INDEX(_xlpm.config_range,,1),0),IF(_xlpm.count=1,INDEX(_xlpm.config_range,_xlpm.date_index+1,17),INDEX(_xlpm.config_range,_xlpm.date_index+_xlpm.count,17))),"")</f>
        <v>0</v>
      </c>
      <c r="U42" s="102" cm="1">
        <f t="array" ref="U42">IFERROR(_xlfn.LET(_xlpm.date,A41,_xlpm.count,COUNTIF(A8:A41,_xlpm.date),_xlpm.config_range,CONFIG!A:R,_xlpm.date_index,MATCH(_xlpm.date,INDEX(_xlpm.config_range,,1),0),IF(_xlpm.count=1,INDEX(_xlpm.config_range,_xlpm.date_index+1,18),INDEX(_xlpm.config_range,_xlpm.date_index+_xlpm.count,18))),"")</f>
        <v>0</v>
      </c>
      <c r="V42" s="103" cm="1">
        <f t="array" ref="V42">IFERROR(_xlfn.LET(_xlpm.date,A41,_xlpm.count,COUNTIF(A8:A41,_xlpm.date),_xlpm.config_range,CONFIG!A:S,_xlpm.date_index,MATCH(_xlpm.date,INDEX(_xlpm.config_range,,1),0),IF(_xlpm.count=1,INDEX(_xlpm.config_range,_xlpm.date_index+1,19),INDEX(_xlpm.config_range,_xlpm.date_index+_xlpm.count,19))),"")</f>
        <v>0</v>
      </c>
      <c r="W42" s="75" cm="1">
        <f t="array" ref="W42">IFERROR(_xlfn.LET(_xlpm.date,A41,_xlpm.count,COUNTIF(A8:A41,_xlpm.date),_xlpm.config_range,CONFIG!A:T,_xlpm.date_index,MATCH(_xlpm.date,INDEX(_xlpm.config_range,,1),0),IF(_xlpm.count=1,INDEX(_xlpm.config_range,_xlpm.date_index+1,20),INDEX(_xlpm.config_range,_xlpm.date_index+_xlpm.count,20))),"")</f>
        <v>0</v>
      </c>
      <c r="X42" s="103" cm="1">
        <f t="array" ref="X42">IFERROR(_xlfn.LET(_xlpm.date,A41,_xlpm.count,COUNTIF(A8:A41,_xlpm.date),_xlpm.config_range,CONFIG!A:U,_xlpm.date_index,MATCH(_xlpm.date,INDEX(_xlpm.config_range,,1),0),IF(_xlpm.count=1,INDEX(_xlpm.config_range,_xlpm.date_index+1,21),INDEX(_xlpm.config_range,_xlpm.date_index+_xlpm.count,21))),"")</f>
        <v>0</v>
      </c>
      <c r="Y42" s="75" cm="1">
        <f t="array" ref="Y42">IFERROR(_xlfn.LET(_xlpm.date,A41,_xlpm.count,COUNTIF(A8:A41,_xlpm.date),_xlpm.config_range,CONFIG!A:V,_xlpm.date_index,MATCH(_xlpm.date,INDEX(_xlpm.config_range,,1),0),IF(_xlpm.count=1,INDEX(_xlpm.config_range,_xlpm.date_index+1,22),INDEX(_xlpm.config_range,_xlpm.date_index+_xlpm.count,22))),"")</f>
        <v>0.5</v>
      </c>
      <c r="Z42" s="103" cm="1">
        <f t="array" ref="Z42">IFERROR(_xlfn.LET(_xlpm.date,A41,_xlpm.count,COUNTIF(A8:A41,_xlpm.date),_xlpm.config_range,CONFIG!A:W,_xlpm.date_index,MATCH(_xlpm.date,INDEX(_xlpm.config_range,,1),0),IF(_xlpm.count=1,INDEX(_xlpm.config_range,_xlpm.date_index+1,23),INDEX(_xlpm.config_range,_xlpm.date_index+_xlpm.count,23))),"")</f>
        <v>0</v>
      </c>
      <c r="AA42" s="75" cm="1">
        <f t="array" ref="AA42">IFERROR(_xlfn.LET(_xlpm.date,A41,_xlpm.count,COUNTIF(A8:A41,_xlpm.date),_xlpm.config_range,CONFIG!A:X,_xlpm.date_index,MATCH(_xlpm.date,INDEX(_xlpm.config_range,,1),0),IF(_xlpm.count=1,INDEX(_xlpm.config_range,_xlpm.date_index+1,24),INDEX(_xlpm.config_range,_xlpm.date_index+_xlpm.count,24))),"")</f>
        <v>0</v>
      </c>
      <c r="AB42" s="102" cm="1">
        <f t="array" ref="AB42">IFERROR(_xlfn.LET(_xlpm.date,A41,_xlpm.count,COUNTIF(A8:A41,_xlpm.date),_xlpm.config_range,CONFIG!A:Y,_xlpm.date_index,MATCH(_xlpm.date,INDEX(_xlpm.config_range,,1),0),IF(_xlpm.count=1,INDEX(_xlpm.config_range,_xlpm.date_index+1,25),INDEX(_xlpm.config_range,_xlpm.date_index+_xlpm.count,25))),"")</f>
        <v>0</v>
      </c>
      <c r="AC42" s="103" cm="1">
        <f t="array" ref="AC42">IFERROR(_xlfn.LET(_xlpm.date,A41,_xlpm.count,COUNTIF(A8:A41,_xlpm.date),_xlpm.config_range,CONFIG!A:Z,_xlpm.date_index,MATCH(_xlpm.date,INDEX(_xlpm.config_range,,1),0),IF(_xlpm.count=1,INDEX(_xlpm.config_range,_xlpm.date_index+1,26),INDEX(_xlpm.config_range,_xlpm.date_index+_xlpm.count,26))),"")</f>
        <v>0</v>
      </c>
      <c r="AE42" s="57"/>
    </row>
    <row r="43" spans="1:31" x14ac:dyDescent="0.35">
      <c r="A43" s="182" cm="1">
        <f t="array" ref="A43">IFERROR(
  _xlfn.LET(
    _xlpm.date, A42,
    _xlpm.count, COUNTIF(A9:A42, _xlpm.date),
    _xlpm.config_range, CONFIG!A:A,
    _xlpm.date_index, MATCH(_xlpm.date, _xlpm.config_range, 0),
    IF(
      _xlpm.count = 1,
      INDEX(_xlpm.config_range, _xlpm.date_index + 1),
      INDEX(_xlpm.config_range, _xlpm.date_index + _xlpm.count)
    )
  ),
  ""
)</f>
        <v>44447</v>
      </c>
      <c r="B43" s="173" t="str" cm="1">
        <f t="array" ref="B43">IFERROR(
  _xlfn.LET(
    _xlpm.date, A42,
    _xlpm.count, COUNTIF(A9:A42, _xlpm.date),
    _xlpm.config_range, CONFIG!A:B,
    _xlpm.date_index, MATCH(_xlpm.date, INDEX(_xlpm.config_range, , 1), 0),
    IF(
      _xlpm.count = 1,
      INDEX(_xlpm.config_range, _xlpm.date_index + 1, 2),
      INDEX(_xlpm.config_range, _xlpm.date_index + _xlpm.count, 2)
    )
  ),
  ""
)</f>
        <v>PA28</v>
      </c>
      <c r="C43" s="173" t="str" cm="1">
        <f t="array" ref="C43">IFERROR(_xlfn.LET(_xlpm.date,A42,_xlpm.count,COUNTIF(A9:A42,_xlpm.date),_xlpm.config_range,CONFIG!A:C,_xlpm.date_index,MATCH(_xlpm.date,INDEX(_xlpm.config_range,,1),0),IF(_xlpm.count=1,INDEX(_xlpm.config_range,_xlpm.date_index+1,3),INDEX(_xlpm.config_range,_xlpm.date_index+_xlpm.count,3))),"")</f>
        <v>VH-TXU</v>
      </c>
      <c r="D43" s="173" t="str" cm="1">
        <f t="array" ref="D43">IFERROR(_xlfn.LET(_xlpm.date,A42,_xlpm.count,COUNTIF(A9:A42,_xlpm.date),_xlpm.config_range,CONFIG!A:D,_xlpm.date_index,MATCH(_xlpm.date,INDEX(_xlpm.config_range,,1),0),IF(_xlpm.count=1,INDEX(_xlpm.config_range,_xlpm.date_index+1,4),INDEX(_xlpm.config_range,_xlpm.date_index+_xlpm.count,4))),"")</f>
        <v>K.HUTCHINSON</v>
      </c>
      <c r="E43" s="173" t="str" cm="1">
        <f t="array" ref="E43">IFERROR(_xlfn.LET(_xlpm.date,A42,_xlpm.count,COUNTIF(A9:A42,_xlpm.date),_xlpm.config_range,CONFIG!A:E,_xlpm.date_index,MATCH(_xlpm.date,INDEX(_xlpm.config_range,,1),0),IF(_xlpm.count=1,INDEX(_xlpm.config_range,_xlpm.date_index+1,5),INDEX(_xlpm.config_range,_xlpm.date_index+_xlpm.count,5))),"")</f>
        <v>SELF</v>
      </c>
      <c r="F43" s="174" t="str" cm="1">
        <f t="array" ref="F43">IFERROR(_xlfn.LET(_xlpm.date,A42,_xlpm.count,COUNTIF(A9:A42,_xlpm.date),_xlpm.config_range,CONFIG!A:F,_xlpm.date_index,MATCH(_xlpm.date,INDEX(_xlpm.config_range,,1),0),IF(_xlpm.count=1,INDEX(_xlpm.config_range,_xlpm.date_index+1,6),INDEX(_xlpm.config_range,_xlpm.date_index+_xlpm.count,6))),"")</f>
        <v xml:space="preserve">YMMB-YMMB </v>
      </c>
      <c r="G43" s="175" t="str" cm="1">
        <f t="array" ref="G43">IFERROR(_xlfn.LET(_xlpm.date,A42,_xlpm.count,COUNTIF(A9:A42,_xlpm.date),_xlpm.config_range,CONFIG!A:G,_xlpm.date_index,MATCH(_xlpm.date,INDEX(_xlpm.config_range,,1),0),IF(_xlpm.count=1,INDEX(_xlpm.config_range,_xlpm.date_index+1,7),INDEX(_xlpm.config_range,_xlpm.date_index+_xlpm.count,7))),"")</f>
        <v>TA CONSOLIDATION</v>
      </c>
      <c r="H43" s="176"/>
      <c r="I43" s="100"/>
      <c r="J43" s="101"/>
      <c r="K43" s="75" cm="1">
        <f t="array" ref="K43">IFERROR(_xlfn.LET(_xlpm.date,A42,_xlpm.count,COUNTIF(A9:A42,_xlpm.date),_xlpm.config_range,CONFIG!A:H,_xlpm.date_index,MATCH(_xlpm.date,INDEX(_xlpm.config_range,,1),0),IF(_xlpm.count=1,INDEX(_xlpm.config_range,_xlpm.date_index+1,8),INDEX(_xlpm.config_range,_xlpm.date_index+_xlpm.count,8))),"")</f>
        <v>0</v>
      </c>
      <c r="L43" s="102" cm="1">
        <f t="array" ref="L43">IFERROR(_xlfn.LET(_xlpm.date,A42,_xlpm.count,COUNTIF(A9:A42,_xlpm.date),_xlpm.config_range,CONFIG!A:I,_xlpm.date_index,MATCH(_xlpm.date,INDEX(_xlpm.config_range,,1),0),IF(_xlpm.count=1,INDEX(_xlpm.config_range,_xlpm.date_index+1,9),INDEX(_xlpm.config_range,_xlpm.date_index+_xlpm.count,9))),"")</f>
        <v>0</v>
      </c>
      <c r="M43" s="102" cm="1">
        <f t="array" ref="M43">IFERROR(_xlfn.LET(_xlpm.date,A42,_xlpm.count,COUNTIF(A9:A42,_xlpm.date),_xlpm.config_range,CONFIG!A:J,_xlpm.date_index,MATCH(_xlpm.date,INDEX(_xlpm.config_range,,1),0),IF(_xlpm.count=1,INDEX(_xlpm.config_range,_xlpm.date_index+1,10),INDEX(_xlpm.config_range,_xlpm.date_index+_xlpm.count,10))),"")</f>
        <v>0.9</v>
      </c>
      <c r="N43" s="102" cm="1">
        <f t="array" ref="N43">IFERROR(_xlfn.LET(_xlpm.date,A42,_xlpm.count,COUNTIF(A9:A42,_xlpm.date),_xlpm.config_range,CONFIG!A:K,_xlpm.date_index,MATCH(_xlpm.date,INDEX(_xlpm.config_range,,1),0),IF(_xlpm.count=1,INDEX(_xlpm.config_range,_xlpm.date_index+1,11),INDEX(_xlpm.config_range,_xlpm.date_index+_xlpm.count,11))),"")</f>
        <v>0</v>
      </c>
      <c r="O43" s="102" cm="1">
        <f t="array" ref="O43">IFERROR(_xlfn.LET(_xlpm.date,A42,_xlpm.count,COUNTIF(A9:A42,_xlpm.date),_xlpm.config_range,CONFIG!A:L,_xlpm.date_index,MATCH(_xlpm.date,INDEX(_xlpm.config_range,,1),0),IF(_xlpm.count=1,INDEX(_xlpm.config_range,_xlpm.date_index+1,12),INDEX(_xlpm.config_range,_xlpm.date_index+_xlpm.count,12))),"")</f>
        <v>0</v>
      </c>
      <c r="P43" s="103" cm="1">
        <f t="array" ref="P43">IFERROR(_xlfn.LET(_xlpm.date,A42,_xlpm.count,COUNTIF(A9:A42,_xlpm.date),_xlpm.config_range,CONFIG!A:M,_xlpm.date_index,MATCH(_xlpm.date,INDEX(_xlpm.config_range,,1),0),IF(_xlpm.count=1,INDEX(_xlpm.config_range,_xlpm.date_index+1,13),INDEX(_xlpm.config_range,_xlpm.date_index+_xlpm.count,13))),"")</f>
        <v>0</v>
      </c>
      <c r="Q43" s="75" cm="1">
        <f t="array" ref="Q43">IFERROR(_xlfn.LET(_xlpm.date,A42,_xlpm.count,COUNTIF(A9:A42,_xlpm.date),_xlpm.config_range,CONFIG!A:N,_xlpm.date_index,MATCH(_xlpm.date,INDEX(_xlpm.config_range,,1),0),IF(_xlpm.count=1,INDEX(_xlpm.config_range,_xlpm.date_index+1,14),INDEX(_xlpm.config_range,_xlpm.date_index+_xlpm.count,14))),"")</f>
        <v>0</v>
      </c>
      <c r="R43" s="102" cm="1">
        <f t="array" ref="R43">IFERROR(_xlfn.LET(_xlpm.date,A42,_xlpm.count,COUNTIF(A9:A42,_xlpm.date),_xlpm.config_range,CONFIG!A:O,_xlpm.date_index,MATCH(_xlpm.date,INDEX(_xlpm.config_range,,1),0),IF(_xlpm.count=1,INDEX(_xlpm.config_range,_xlpm.date_index+1,15),INDEX(_xlpm.config_range,_xlpm.date_index+_xlpm.count,15))),"")</f>
        <v>0</v>
      </c>
      <c r="S43" s="102" cm="1">
        <f t="array" ref="S43">IFERROR(_xlfn.LET(_xlpm.date,A42,_xlpm.count,COUNTIF(A9:A42,_xlpm.date),_xlpm.config_range,CONFIG!A:P,_xlpm.date_index,MATCH(_xlpm.date,INDEX(_xlpm.config_range,,1),0),IF(_xlpm.count=1,INDEX(_xlpm.config_range,_xlpm.date_index+1,16),INDEX(_xlpm.config_range,_xlpm.date_index+_xlpm.count,16))),"")</f>
        <v>0</v>
      </c>
      <c r="T43" s="102" cm="1">
        <f t="array" ref="T43">IFERROR(_xlfn.LET(_xlpm.date,A42,_xlpm.count,COUNTIF(A9:A42,_xlpm.date),_xlpm.config_range,CONFIG!A:Q,_xlpm.date_index,MATCH(_xlpm.date,INDEX(_xlpm.config_range,,1),0),IF(_xlpm.count=1,INDEX(_xlpm.config_range,_xlpm.date_index+1,17),INDEX(_xlpm.config_range,_xlpm.date_index+_xlpm.count,17))),"")</f>
        <v>0</v>
      </c>
      <c r="U43" s="102" cm="1">
        <f t="array" ref="U43">IFERROR(_xlfn.LET(_xlpm.date,A42,_xlpm.count,COUNTIF(A9:A42,_xlpm.date),_xlpm.config_range,CONFIG!A:R,_xlpm.date_index,MATCH(_xlpm.date,INDEX(_xlpm.config_range,,1),0),IF(_xlpm.count=1,INDEX(_xlpm.config_range,_xlpm.date_index+1,18),INDEX(_xlpm.config_range,_xlpm.date_index+_xlpm.count,18))),"")</f>
        <v>0</v>
      </c>
      <c r="V43" s="103" cm="1">
        <f t="array" ref="V43">IFERROR(_xlfn.LET(_xlpm.date,A42,_xlpm.count,COUNTIF(A9:A42,_xlpm.date),_xlpm.config_range,CONFIG!A:S,_xlpm.date_index,MATCH(_xlpm.date,INDEX(_xlpm.config_range,,1),0),IF(_xlpm.count=1,INDEX(_xlpm.config_range,_xlpm.date_index+1,19),INDEX(_xlpm.config_range,_xlpm.date_index+_xlpm.count,19))),"")</f>
        <v>0</v>
      </c>
      <c r="W43" s="75" cm="1">
        <f t="array" ref="W43">IFERROR(_xlfn.LET(_xlpm.date,A42,_xlpm.count,COUNTIF(A9:A42,_xlpm.date),_xlpm.config_range,CONFIG!A:T,_xlpm.date_index,MATCH(_xlpm.date,INDEX(_xlpm.config_range,,1),0),IF(_xlpm.count=1,INDEX(_xlpm.config_range,_xlpm.date_index+1,20),INDEX(_xlpm.config_range,_xlpm.date_index+_xlpm.count,20))),"")</f>
        <v>0</v>
      </c>
      <c r="X43" s="103" cm="1">
        <f t="array" ref="X43">IFERROR(_xlfn.LET(_xlpm.date,A42,_xlpm.count,COUNTIF(A9:A42,_xlpm.date),_xlpm.config_range,CONFIG!A:U,_xlpm.date_index,MATCH(_xlpm.date,INDEX(_xlpm.config_range,,1),0),IF(_xlpm.count=1,INDEX(_xlpm.config_range,_xlpm.date_index+1,21),INDEX(_xlpm.config_range,_xlpm.date_index+_xlpm.count,21))),"")</f>
        <v>0</v>
      </c>
      <c r="Y43" s="75" cm="1">
        <f t="array" ref="Y43">IFERROR(_xlfn.LET(_xlpm.date,A42,_xlpm.count,COUNTIF(A9:A42,_xlpm.date),_xlpm.config_range,CONFIG!A:V,_xlpm.date_index,MATCH(_xlpm.date,INDEX(_xlpm.config_range,,1),0),IF(_xlpm.count=1,INDEX(_xlpm.config_range,_xlpm.date_index+1,22),INDEX(_xlpm.config_range,_xlpm.date_index+_xlpm.count,22))),"")</f>
        <v>0</v>
      </c>
      <c r="Z43" s="103" cm="1">
        <f t="array" ref="Z43">IFERROR(_xlfn.LET(_xlpm.date,A42,_xlpm.count,COUNTIF(A9:A42,_xlpm.date),_xlpm.config_range,CONFIG!A:W,_xlpm.date_index,MATCH(_xlpm.date,INDEX(_xlpm.config_range,,1),0),IF(_xlpm.count=1,INDEX(_xlpm.config_range,_xlpm.date_index+1,23),INDEX(_xlpm.config_range,_xlpm.date_index+_xlpm.count,23))),"")</f>
        <v>0</v>
      </c>
      <c r="AA43" s="75" cm="1">
        <f t="array" ref="AA43">IFERROR(_xlfn.LET(_xlpm.date,A42,_xlpm.count,COUNTIF(A9:A42,_xlpm.date),_xlpm.config_range,CONFIG!A:X,_xlpm.date_index,MATCH(_xlpm.date,INDEX(_xlpm.config_range,,1),0),IF(_xlpm.count=1,INDEX(_xlpm.config_range,_xlpm.date_index+1,24),INDEX(_xlpm.config_range,_xlpm.date_index+_xlpm.count,24))),"")</f>
        <v>0</v>
      </c>
      <c r="AB43" s="102" cm="1">
        <f t="array" ref="AB43">IFERROR(_xlfn.LET(_xlpm.date,A42,_xlpm.count,COUNTIF(A9:A42,_xlpm.date),_xlpm.config_range,CONFIG!A:Y,_xlpm.date_index,MATCH(_xlpm.date,INDEX(_xlpm.config_range,,1),0),IF(_xlpm.count=1,INDEX(_xlpm.config_range,_xlpm.date_index+1,25),INDEX(_xlpm.config_range,_xlpm.date_index+_xlpm.count,25))),"")</f>
        <v>0</v>
      </c>
      <c r="AC43" s="103" cm="1">
        <f t="array" ref="AC43">IFERROR(_xlfn.LET(_xlpm.date,A42,_xlpm.count,COUNTIF(A9:A42,_xlpm.date),_xlpm.config_range,CONFIG!A:Z,_xlpm.date_index,MATCH(_xlpm.date,INDEX(_xlpm.config_range,,1),0),IF(_xlpm.count=1,INDEX(_xlpm.config_range,_xlpm.date_index+1,26),INDEX(_xlpm.config_range,_xlpm.date_index+_xlpm.count,26))),"")</f>
        <v>0</v>
      </c>
      <c r="AE43" s="57"/>
    </row>
    <row r="44" spans="1:31" x14ac:dyDescent="0.35">
      <c r="A44" s="182" cm="1">
        <f t="array" ref="A44">IFERROR(
  _xlfn.LET(
    _xlpm.date, A43,
    _xlpm.count, COUNTIF(A10:A43, _xlpm.date),
    _xlpm.config_range, CONFIG!A:A,
    _xlpm.date_index, MATCH(_xlpm.date, _xlpm.config_range, 0),
    IF(
      _xlpm.count = 1,
      INDEX(_xlpm.config_range, _xlpm.date_index + 1),
      INDEX(_xlpm.config_range, _xlpm.date_index + _xlpm.count)
    )
  ),
  ""
)</f>
        <v>44447</v>
      </c>
      <c r="B44" s="173" t="str" cm="1">
        <f t="array" ref="B44">IFERROR(
  _xlfn.LET(
    _xlpm.date, A43,
    _xlpm.count, COUNTIF(A10:A43, _xlpm.date),
    _xlpm.config_range, CONFIG!A:B,
    _xlpm.date_index, MATCH(_xlpm.date, INDEX(_xlpm.config_range, , 1), 0),
    IF(
      _xlpm.count = 1,
      INDEX(_xlpm.config_range, _xlpm.date_index + 1, 2),
      INDEX(_xlpm.config_range, _xlpm.date_index + _xlpm.count, 2)
    )
  ),
  ""
)</f>
        <v>PA28</v>
      </c>
      <c r="C44" s="173" t="str" cm="1">
        <f t="array" ref="C44">IFERROR(_xlfn.LET(_xlpm.date,A43,_xlpm.count,COUNTIF(A10:A43,_xlpm.date),_xlpm.config_range,CONFIG!A:C,_xlpm.date_index,MATCH(_xlpm.date,INDEX(_xlpm.config_range,,1),0),IF(_xlpm.count=1,INDEX(_xlpm.config_range,_xlpm.date_index+1,3),INDEX(_xlpm.config_range,_xlpm.date_index+_xlpm.count,3))),"")</f>
        <v>VH-TXU</v>
      </c>
      <c r="D44" s="173" t="str" cm="1">
        <f t="array" ref="D44">IFERROR(_xlfn.LET(_xlpm.date,A43,_xlpm.count,COUNTIF(A10:A43,_xlpm.date),_xlpm.config_range,CONFIG!A:D,_xlpm.date_index,MATCH(_xlpm.date,INDEX(_xlpm.config_range,,1),0),IF(_xlpm.count=1,INDEX(_xlpm.config_range,_xlpm.date_index+1,4),INDEX(_xlpm.config_range,_xlpm.date_index+_xlpm.count,4))),"")</f>
        <v>SELF</v>
      </c>
      <c r="E44" s="173" cm="1">
        <f t="array" ref="E44">IFERROR(_xlfn.LET(_xlpm.date,A43,_xlpm.count,COUNTIF(A10:A43,_xlpm.date),_xlpm.config_range,CONFIG!A:E,_xlpm.date_index,MATCH(_xlpm.date,INDEX(_xlpm.config_range,,1),0),IF(_xlpm.count=1,INDEX(_xlpm.config_range,_xlpm.date_index+1,5),INDEX(_xlpm.config_range,_xlpm.date_index+_xlpm.count,5))),"")</f>
        <v>0</v>
      </c>
      <c r="F44" s="174" t="str" cm="1">
        <f t="array" ref="F44">IFERROR(_xlfn.LET(_xlpm.date,A43,_xlpm.count,COUNTIF(A10:A43,_xlpm.date),_xlpm.config_range,CONFIG!A:F,_xlpm.date_index,MATCH(_xlpm.date,INDEX(_xlpm.config_range,,1),0),IF(_xlpm.count=1,INDEX(_xlpm.config_range,_xlpm.date_index+1,6),INDEX(_xlpm.config_range,_xlpm.date_index+_xlpm.count,6))),"")</f>
        <v xml:space="preserve">YMMB-YMMB </v>
      </c>
      <c r="G44" s="175" t="str" cm="1">
        <f t="array" ref="G44">IFERROR(_xlfn.LET(_xlpm.date,A43,_xlpm.count,COUNTIF(A10:A43,_xlpm.date),_xlpm.config_range,CONFIG!A:G,_xlpm.date_index,MATCH(_xlpm.date,INDEX(_xlpm.config_range,,1),0),IF(_xlpm.count=1,INDEX(_xlpm.config_range,_xlpm.date_index+1,7),INDEX(_xlpm.config_range,_xlpm.date_index+_xlpm.count,7))),"")</f>
        <v>TA SOLO</v>
      </c>
      <c r="H44" s="176"/>
      <c r="I44" s="100"/>
      <c r="J44" s="101"/>
      <c r="K44" s="75" cm="1">
        <f t="array" ref="K44">IFERROR(_xlfn.LET(_xlpm.date,A43,_xlpm.count,COUNTIF(A10:A43,_xlpm.date),_xlpm.config_range,CONFIG!A:H,_xlpm.date_index,MATCH(_xlpm.date,INDEX(_xlpm.config_range,,1),0),IF(_xlpm.count=1,INDEX(_xlpm.config_range,_xlpm.date_index+1,8),INDEX(_xlpm.config_range,_xlpm.date_index+_xlpm.count,8))),"")</f>
        <v>0</v>
      </c>
      <c r="L44" s="102" cm="1">
        <f t="array" ref="L44">IFERROR(_xlfn.LET(_xlpm.date,A43,_xlpm.count,COUNTIF(A10:A43,_xlpm.date),_xlpm.config_range,CONFIG!A:I,_xlpm.date_index,MATCH(_xlpm.date,INDEX(_xlpm.config_range,,1),0),IF(_xlpm.count=1,INDEX(_xlpm.config_range,_xlpm.date_index+1,9),INDEX(_xlpm.config_range,_xlpm.date_index+_xlpm.count,9))),"")</f>
        <v>0</v>
      </c>
      <c r="M44" s="102" cm="1">
        <f t="array" ref="M44">IFERROR(_xlfn.LET(_xlpm.date,A43,_xlpm.count,COUNTIF(A10:A43,_xlpm.date),_xlpm.config_range,CONFIG!A:J,_xlpm.date_index,MATCH(_xlpm.date,INDEX(_xlpm.config_range,,1),0),IF(_xlpm.count=1,INDEX(_xlpm.config_range,_xlpm.date_index+1,10),INDEX(_xlpm.config_range,_xlpm.date_index+_xlpm.count,10))),"")</f>
        <v>0</v>
      </c>
      <c r="N44" s="102" cm="1">
        <f t="array" ref="N44">IFERROR(_xlfn.LET(_xlpm.date,A43,_xlpm.count,COUNTIF(A10:A43,_xlpm.date),_xlpm.config_range,CONFIG!A:K,_xlpm.date_index,MATCH(_xlpm.date,INDEX(_xlpm.config_range,,1),0),IF(_xlpm.count=1,INDEX(_xlpm.config_range,_xlpm.date_index+1,11),INDEX(_xlpm.config_range,_xlpm.date_index+_xlpm.count,11))),"")</f>
        <v>0</v>
      </c>
      <c r="O44" s="102" cm="1">
        <f t="array" ref="O44">IFERROR(_xlfn.LET(_xlpm.date,A43,_xlpm.count,COUNTIF(A10:A43,_xlpm.date),_xlpm.config_range,CONFIG!A:L,_xlpm.date_index,MATCH(_xlpm.date,INDEX(_xlpm.config_range,,1),0),IF(_xlpm.count=1,INDEX(_xlpm.config_range,_xlpm.date_index+1,12),INDEX(_xlpm.config_range,_xlpm.date_index+_xlpm.count,12))),"")</f>
        <v>1.1000000000000001</v>
      </c>
      <c r="P44" s="103" cm="1">
        <f t="array" ref="P44">IFERROR(_xlfn.LET(_xlpm.date,A43,_xlpm.count,COUNTIF(A10:A43,_xlpm.date),_xlpm.config_range,CONFIG!A:M,_xlpm.date_index,MATCH(_xlpm.date,INDEX(_xlpm.config_range,,1),0),IF(_xlpm.count=1,INDEX(_xlpm.config_range,_xlpm.date_index+1,13),INDEX(_xlpm.config_range,_xlpm.date_index+_xlpm.count,13))),"")</f>
        <v>0</v>
      </c>
      <c r="Q44" s="75" cm="1">
        <f t="array" ref="Q44">IFERROR(_xlfn.LET(_xlpm.date,A43,_xlpm.count,COUNTIF(A10:A43,_xlpm.date),_xlpm.config_range,CONFIG!A:N,_xlpm.date_index,MATCH(_xlpm.date,INDEX(_xlpm.config_range,,1),0),IF(_xlpm.count=1,INDEX(_xlpm.config_range,_xlpm.date_index+1,14),INDEX(_xlpm.config_range,_xlpm.date_index+_xlpm.count,14))),"")</f>
        <v>0</v>
      </c>
      <c r="R44" s="102" cm="1">
        <f t="array" ref="R44">IFERROR(_xlfn.LET(_xlpm.date,A43,_xlpm.count,COUNTIF(A10:A43,_xlpm.date),_xlpm.config_range,CONFIG!A:O,_xlpm.date_index,MATCH(_xlpm.date,INDEX(_xlpm.config_range,,1),0),IF(_xlpm.count=1,INDEX(_xlpm.config_range,_xlpm.date_index+1,15),INDEX(_xlpm.config_range,_xlpm.date_index+_xlpm.count,15))),"")</f>
        <v>0</v>
      </c>
      <c r="S44" s="102" cm="1">
        <f t="array" ref="S44">IFERROR(_xlfn.LET(_xlpm.date,A43,_xlpm.count,COUNTIF(A10:A43,_xlpm.date),_xlpm.config_range,CONFIG!A:P,_xlpm.date_index,MATCH(_xlpm.date,INDEX(_xlpm.config_range,,1),0),IF(_xlpm.count=1,INDEX(_xlpm.config_range,_xlpm.date_index+1,16),INDEX(_xlpm.config_range,_xlpm.date_index+_xlpm.count,16))),"")</f>
        <v>0</v>
      </c>
      <c r="T44" s="102" cm="1">
        <f t="array" ref="T44">IFERROR(_xlfn.LET(_xlpm.date,A43,_xlpm.count,COUNTIF(A10:A43,_xlpm.date),_xlpm.config_range,CONFIG!A:Q,_xlpm.date_index,MATCH(_xlpm.date,INDEX(_xlpm.config_range,,1),0),IF(_xlpm.count=1,INDEX(_xlpm.config_range,_xlpm.date_index+1,17),INDEX(_xlpm.config_range,_xlpm.date_index+_xlpm.count,17))),"")</f>
        <v>0</v>
      </c>
      <c r="U44" s="102" cm="1">
        <f t="array" ref="U44">IFERROR(_xlfn.LET(_xlpm.date,A43,_xlpm.count,COUNTIF(A10:A43,_xlpm.date),_xlpm.config_range,CONFIG!A:R,_xlpm.date_index,MATCH(_xlpm.date,INDEX(_xlpm.config_range,,1),0),IF(_xlpm.count=1,INDEX(_xlpm.config_range,_xlpm.date_index+1,18),INDEX(_xlpm.config_range,_xlpm.date_index+_xlpm.count,18))),"")</f>
        <v>0</v>
      </c>
      <c r="V44" s="103" cm="1">
        <f t="array" ref="V44">IFERROR(_xlfn.LET(_xlpm.date,A43,_xlpm.count,COUNTIF(A10:A43,_xlpm.date),_xlpm.config_range,CONFIG!A:S,_xlpm.date_index,MATCH(_xlpm.date,INDEX(_xlpm.config_range,,1),0),IF(_xlpm.count=1,INDEX(_xlpm.config_range,_xlpm.date_index+1,19),INDEX(_xlpm.config_range,_xlpm.date_index+_xlpm.count,19))),"")</f>
        <v>0</v>
      </c>
      <c r="W44" s="75" cm="1">
        <f t="array" ref="W44">IFERROR(_xlfn.LET(_xlpm.date,A43,_xlpm.count,COUNTIF(A10:A43,_xlpm.date),_xlpm.config_range,CONFIG!A:T,_xlpm.date_index,MATCH(_xlpm.date,INDEX(_xlpm.config_range,,1),0),IF(_xlpm.count=1,INDEX(_xlpm.config_range,_xlpm.date_index+1,20),INDEX(_xlpm.config_range,_xlpm.date_index+_xlpm.count,20))),"")</f>
        <v>0</v>
      </c>
      <c r="X44" s="103" cm="1">
        <f t="array" ref="X44">IFERROR(_xlfn.LET(_xlpm.date,A43,_xlpm.count,COUNTIF(A10:A43,_xlpm.date),_xlpm.config_range,CONFIG!A:U,_xlpm.date_index,MATCH(_xlpm.date,INDEX(_xlpm.config_range,,1),0),IF(_xlpm.count=1,INDEX(_xlpm.config_range,_xlpm.date_index+1,21),INDEX(_xlpm.config_range,_xlpm.date_index+_xlpm.count,21))),"")</f>
        <v>0</v>
      </c>
      <c r="Y44" s="75" cm="1">
        <f t="array" ref="Y44">IFERROR(_xlfn.LET(_xlpm.date,A43,_xlpm.count,COUNTIF(A10:A43,_xlpm.date),_xlpm.config_range,CONFIG!A:V,_xlpm.date_index,MATCH(_xlpm.date,INDEX(_xlpm.config_range,,1),0),IF(_xlpm.count=1,INDEX(_xlpm.config_range,_xlpm.date_index+1,22),INDEX(_xlpm.config_range,_xlpm.date_index+_xlpm.count,22))),"")</f>
        <v>0</v>
      </c>
      <c r="Z44" s="103" cm="1">
        <f t="array" ref="Z44">IFERROR(_xlfn.LET(_xlpm.date,A43,_xlpm.count,COUNTIF(A10:A43,_xlpm.date),_xlpm.config_range,CONFIG!A:W,_xlpm.date_index,MATCH(_xlpm.date,INDEX(_xlpm.config_range,,1),0),IF(_xlpm.count=1,INDEX(_xlpm.config_range,_xlpm.date_index+1,23),INDEX(_xlpm.config_range,_xlpm.date_index+_xlpm.count,23))),"")</f>
        <v>0</v>
      </c>
      <c r="AA44" s="75" cm="1">
        <f t="array" ref="AA44">IFERROR(_xlfn.LET(_xlpm.date,A43,_xlpm.count,COUNTIF(A10:A43,_xlpm.date),_xlpm.config_range,CONFIG!A:X,_xlpm.date_index,MATCH(_xlpm.date,INDEX(_xlpm.config_range,,1),0),IF(_xlpm.count=1,INDEX(_xlpm.config_range,_xlpm.date_index+1,24),INDEX(_xlpm.config_range,_xlpm.date_index+_xlpm.count,24))),"")</f>
        <v>0</v>
      </c>
      <c r="AB44" s="102" cm="1">
        <f t="array" ref="AB44">IFERROR(_xlfn.LET(_xlpm.date,A43,_xlpm.count,COUNTIF(A10:A43,_xlpm.date),_xlpm.config_range,CONFIG!A:Y,_xlpm.date_index,MATCH(_xlpm.date,INDEX(_xlpm.config_range,,1),0),IF(_xlpm.count=1,INDEX(_xlpm.config_range,_xlpm.date_index+1,25),INDEX(_xlpm.config_range,_xlpm.date_index+_xlpm.count,25))),"")</f>
        <v>0</v>
      </c>
      <c r="AC44" s="103" cm="1">
        <f t="array" ref="AC44">IFERROR(_xlfn.LET(_xlpm.date,A43,_xlpm.count,COUNTIF(A10:A43,_xlpm.date),_xlpm.config_range,CONFIG!A:Z,_xlpm.date_index,MATCH(_xlpm.date,INDEX(_xlpm.config_range,,1),0),IF(_xlpm.count=1,INDEX(_xlpm.config_range,_xlpm.date_index+1,26),INDEX(_xlpm.config_range,_xlpm.date_index+_xlpm.count,26))),"")</f>
        <v>0</v>
      </c>
      <c r="AE44" s="57"/>
    </row>
    <row r="45" spans="1:31" x14ac:dyDescent="0.35">
      <c r="A45" s="182" cm="1">
        <f t="array" ref="A45">IFERROR(
  _xlfn.LET(
    _xlpm.date, A44,
    _xlpm.count, COUNTIF(A11:A44, _xlpm.date),
    _xlpm.config_range, CONFIG!A:A,
    _xlpm.date_index, MATCH(_xlpm.date, _xlpm.config_range, 0),
    IF(
      _xlpm.count = 1,
      INDEX(_xlpm.config_range, _xlpm.date_index + 1),
      INDEX(_xlpm.config_range, _xlpm.date_index + _xlpm.count)
    )
  ),
  ""
)</f>
        <v>44450</v>
      </c>
      <c r="B45" s="173" t="str" cm="1">
        <f t="array" ref="B45">IFERROR(
  _xlfn.LET(
    _xlpm.date, A44,
    _xlpm.count, COUNTIF(A11:A44, _xlpm.date),
    _xlpm.config_range, CONFIG!A:B,
    _xlpm.date_index, MATCH(_xlpm.date, INDEX(_xlpm.config_range, , 1), 0),
    IF(
      _xlpm.count = 1,
      INDEX(_xlpm.config_range, _xlpm.date_index + 1, 2),
      INDEX(_xlpm.config_range, _xlpm.date_index + _xlpm.count, 2)
    )
  ),
  ""
)</f>
        <v>PA28</v>
      </c>
      <c r="C45" s="173" t="str" cm="1">
        <f t="array" ref="C45">IFERROR(_xlfn.LET(_xlpm.date,A44,_xlpm.count,COUNTIF(A11:A44,_xlpm.date),_xlpm.config_range,CONFIG!A:C,_xlpm.date_index,MATCH(_xlpm.date,INDEX(_xlpm.config_range,,1),0),IF(_xlpm.count=1,INDEX(_xlpm.config_range,_xlpm.date_index+1,3),INDEX(_xlpm.config_range,_xlpm.date_index+_xlpm.count,3))),"")</f>
        <v>VH-TXU</v>
      </c>
      <c r="D45" s="173" t="str" cm="1">
        <f t="array" ref="D45">IFERROR(_xlfn.LET(_xlpm.date,A44,_xlpm.count,COUNTIF(A11:A44,_xlpm.date),_xlpm.config_range,CONFIG!A:D,_xlpm.date_index,MATCH(_xlpm.date,INDEX(_xlpm.config_range,,1),0),IF(_xlpm.count=1,INDEX(_xlpm.config_range,_xlpm.date_index+1,4),INDEX(_xlpm.config_range,_xlpm.date_index+_xlpm.count,4))),"")</f>
        <v>J.JOHNSON</v>
      </c>
      <c r="E45" s="173" cm="1">
        <f t="array" ref="E45">IFERROR(_xlfn.LET(_xlpm.date,A44,_xlpm.count,COUNTIF(A11:A44,_xlpm.date),_xlpm.config_range,CONFIG!A:E,_xlpm.date_index,MATCH(_xlpm.date,INDEX(_xlpm.config_range,,1),0),IF(_xlpm.count=1,INDEX(_xlpm.config_range,_xlpm.date_index+1,5),INDEX(_xlpm.config_range,_xlpm.date_index+_xlpm.count,5))),"")</f>
        <v>0</v>
      </c>
      <c r="F45" s="174" t="str" cm="1">
        <f t="array" ref="F45">IFERROR(_xlfn.LET(_xlpm.date,A44,_xlpm.count,COUNTIF(A11:A44,_xlpm.date),_xlpm.config_range,CONFIG!A:F,_xlpm.date_index,MATCH(_xlpm.date,INDEX(_xlpm.config_range,,1),0),IF(_xlpm.count=1,INDEX(_xlpm.config_range,_xlpm.date_index+1,6),INDEX(_xlpm.config_range,_xlpm.date_index+_xlpm.count,6))),"")</f>
        <v xml:space="preserve">YMMB-YMMB </v>
      </c>
      <c r="G45" s="175" t="str" cm="1">
        <f t="array" ref="G45">IFERROR(_xlfn.LET(_xlpm.date,A44,_xlpm.count,COUNTIF(A11:A44,_xlpm.date),_xlpm.config_range,CONFIG!A:G,_xlpm.date_index,MATCH(_xlpm.date,INDEX(_xlpm.config_range,,1),0),IF(_xlpm.count=1,INDEX(_xlpm.config_range,_xlpm.date_index+1,7),INDEX(_xlpm.config_range,_xlpm.date_index+_xlpm.count,7))),"")</f>
        <v>PREC SEARCH</v>
      </c>
      <c r="H45" s="176"/>
      <c r="I45" s="100"/>
      <c r="J45" s="101"/>
      <c r="K45" s="75" cm="1">
        <f t="array" ref="K45">IFERROR(_xlfn.LET(_xlpm.date,A44,_xlpm.count,COUNTIF(A11:A44,_xlpm.date),_xlpm.config_range,CONFIG!A:H,_xlpm.date_index,MATCH(_xlpm.date,INDEX(_xlpm.config_range,,1),0),IF(_xlpm.count=1,INDEX(_xlpm.config_range,_xlpm.date_index+1,8),INDEX(_xlpm.config_range,_xlpm.date_index+_xlpm.count,8))),"")</f>
        <v>0</v>
      </c>
      <c r="L45" s="102" cm="1">
        <f t="array" ref="L45">IFERROR(_xlfn.LET(_xlpm.date,A44,_xlpm.count,COUNTIF(A11:A44,_xlpm.date),_xlpm.config_range,CONFIG!A:I,_xlpm.date_index,MATCH(_xlpm.date,INDEX(_xlpm.config_range,,1),0),IF(_xlpm.count=1,INDEX(_xlpm.config_range,_xlpm.date_index+1,9),INDEX(_xlpm.config_range,_xlpm.date_index+_xlpm.count,9))),"")</f>
        <v>0</v>
      </c>
      <c r="M45" s="102" cm="1">
        <f t="array" ref="M45">IFERROR(_xlfn.LET(_xlpm.date,A44,_xlpm.count,COUNTIF(A11:A44,_xlpm.date),_xlpm.config_range,CONFIG!A:J,_xlpm.date_index,MATCH(_xlpm.date,INDEX(_xlpm.config_range,,1),0),IF(_xlpm.count=1,INDEX(_xlpm.config_range,_xlpm.date_index+1,10),INDEX(_xlpm.config_range,_xlpm.date_index+_xlpm.count,10))),"")</f>
        <v>1.2</v>
      </c>
      <c r="N45" s="102" cm="1">
        <f t="array" ref="N45">IFERROR(_xlfn.LET(_xlpm.date,A44,_xlpm.count,COUNTIF(A11:A44,_xlpm.date),_xlpm.config_range,CONFIG!A:K,_xlpm.date_index,MATCH(_xlpm.date,INDEX(_xlpm.config_range,,1),0),IF(_xlpm.count=1,INDEX(_xlpm.config_range,_xlpm.date_index+1,11),INDEX(_xlpm.config_range,_xlpm.date_index+_xlpm.count,11))),"")</f>
        <v>0</v>
      </c>
      <c r="O45" s="102" cm="1">
        <f t="array" ref="O45">IFERROR(_xlfn.LET(_xlpm.date,A44,_xlpm.count,COUNTIF(A11:A44,_xlpm.date),_xlpm.config_range,CONFIG!A:L,_xlpm.date_index,MATCH(_xlpm.date,INDEX(_xlpm.config_range,,1),0),IF(_xlpm.count=1,INDEX(_xlpm.config_range,_xlpm.date_index+1,12),INDEX(_xlpm.config_range,_xlpm.date_index+_xlpm.count,12))),"")</f>
        <v>0</v>
      </c>
      <c r="P45" s="103" cm="1">
        <f t="array" ref="P45">IFERROR(_xlfn.LET(_xlpm.date,A44,_xlpm.count,COUNTIF(A11:A44,_xlpm.date),_xlpm.config_range,CONFIG!A:M,_xlpm.date_index,MATCH(_xlpm.date,INDEX(_xlpm.config_range,,1),0),IF(_xlpm.count=1,INDEX(_xlpm.config_range,_xlpm.date_index+1,13),INDEX(_xlpm.config_range,_xlpm.date_index+_xlpm.count,13))),"")</f>
        <v>0</v>
      </c>
      <c r="Q45" s="75" cm="1">
        <f t="array" ref="Q45">IFERROR(_xlfn.LET(_xlpm.date,A44,_xlpm.count,COUNTIF(A11:A44,_xlpm.date),_xlpm.config_range,CONFIG!A:N,_xlpm.date_index,MATCH(_xlpm.date,INDEX(_xlpm.config_range,,1),0),IF(_xlpm.count=1,INDEX(_xlpm.config_range,_xlpm.date_index+1,14),INDEX(_xlpm.config_range,_xlpm.date_index+_xlpm.count,14))),"")</f>
        <v>0</v>
      </c>
      <c r="R45" s="102" cm="1">
        <f t="array" ref="R45">IFERROR(_xlfn.LET(_xlpm.date,A44,_xlpm.count,COUNTIF(A11:A44,_xlpm.date),_xlpm.config_range,CONFIG!A:O,_xlpm.date_index,MATCH(_xlpm.date,INDEX(_xlpm.config_range,,1),0),IF(_xlpm.count=1,INDEX(_xlpm.config_range,_xlpm.date_index+1,15),INDEX(_xlpm.config_range,_xlpm.date_index+_xlpm.count,15))),"")</f>
        <v>0</v>
      </c>
      <c r="S45" s="102" cm="1">
        <f t="array" ref="S45">IFERROR(_xlfn.LET(_xlpm.date,A44,_xlpm.count,COUNTIF(A11:A44,_xlpm.date),_xlpm.config_range,CONFIG!A:P,_xlpm.date_index,MATCH(_xlpm.date,INDEX(_xlpm.config_range,,1),0),IF(_xlpm.count=1,INDEX(_xlpm.config_range,_xlpm.date_index+1,16),INDEX(_xlpm.config_range,_xlpm.date_index+_xlpm.count,16))),"")</f>
        <v>0</v>
      </c>
      <c r="T45" s="102" cm="1">
        <f t="array" ref="T45">IFERROR(_xlfn.LET(_xlpm.date,A44,_xlpm.count,COUNTIF(A11:A44,_xlpm.date),_xlpm.config_range,CONFIG!A:Q,_xlpm.date_index,MATCH(_xlpm.date,INDEX(_xlpm.config_range,,1),0),IF(_xlpm.count=1,INDEX(_xlpm.config_range,_xlpm.date_index+1,17),INDEX(_xlpm.config_range,_xlpm.date_index+_xlpm.count,17))),"")</f>
        <v>0</v>
      </c>
      <c r="U45" s="102" cm="1">
        <f t="array" ref="U45">IFERROR(_xlfn.LET(_xlpm.date,A44,_xlpm.count,COUNTIF(A11:A44,_xlpm.date),_xlpm.config_range,CONFIG!A:R,_xlpm.date_index,MATCH(_xlpm.date,INDEX(_xlpm.config_range,,1),0),IF(_xlpm.count=1,INDEX(_xlpm.config_range,_xlpm.date_index+1,18),INDEX(_xlpm.config_range,_xlpm.date_index+_xlpm.count,18))),"")</f>
        <v>0</v>
      </c>
      <c r="V45" s="103" cm="1">
        <f t="array" ref="V45">IFERROR(_xlfn.LET(_xlpm.date,A44,_xlpm.count,COUNTIF(A11:A44,_xlpm.date),_xlpm.config_range,CONFIG!A:S,_xlpm.date_index,MATCH(_xlpm.date,INDEX(_xlpm.config_range,,1),0),IF(_xlpm.count=1,INDEX(_xlpm.config_range,_xlpm.date_index+1,19),INDEX(_xlpm.config_range,_xlpm.date_index+_xlpm.count,19))),"")</f>
        <v>0</v>
      </c>
      <c r="W45" s="75" cm="1">
        <f t="array" ref="W45">IFERROR(_xlfn.LET(_xlpm.date,A44,_xlpm.count,COUNTIF(A11:A44,_xlpm.date),_xlpm.config_range,CONFIG!A:T,_xlpm.date_index,MATCH(_xlpm.date,INDEX(_xlpm.config_range,,1),0),IF(_xlpm.count=1,INDEX(_xlpm.config_range,_xlpm.date_index+1,20),INDEX(_xlpm.config_range,_xlpm.date_index+_xlpm.count,20))),"")</f>
        <v>0</v>
      </c>
      <c r="X45" s="103" cm="1">
        <f t="array" ref="X45">IFERROR(_xlfn.LET(_xlpm.date,A44,_xlpm.count,COUNTIF(A11:A44,_xlpm.date),_xlpm.config_range,CONFIG!A:U,_xlpm.date_index,MATCH(_xlpm.date,INDEX(_xlpm.config_range,,1),0),IF(_xlpm.count=1,INDEX(_xlpm.config_range,_xlpm.date_index+1,21),INDEX(_xlpm.config_range,_xlpm.date_index+_xlpm.count,21))),"")</f>
        <v>0</v>
      </c>
      <c r="Y45" s="75" cm="1">
        <f t="array" ref="Y45">IFERROR(_xlfn.LET(_xlpm.date,A44,_xlpm.count,COUNTIF(A11:A44,_xlpm.date),_xlpm.config_range,CONFIG!A:V,_xlpm.date_index,MATCH(_xlpm.date,INDEX(_xlpm.config_range,,1),0),IF(_xlpm.count=1,INDEX(_xlpm.config_range,_xlpm.date_index+1,22),INDEX(_xlpm.config_range,_xlpm.date_index+_xlpm.count,22))),"")</f>
        <v>0</v>
      </c>
      <c r="Z45" s="103" cm="1">
        <f t="array" ref="Z45">IFERROR(_xlfn.LET(_xlpm.date,A44,_xlpm.count,COUNTIF(A11:A44,_xlpm.date),_xlpm.config_range,CONFIG!A:W,_xlpm.date_index,MATCH(_xlpm.date,INDEX(_xlpm.config_range,,1),0),IF(_xlpm.count=1,INDEX(_xlpm.config_range,_xlpm.date_index+1,23),INDEX(_xlpm.config_range,_xlpm.date_index+_xlpm.count,23))),"")</f>
        <v>0</v>
      </c>
      <c r="AA45" s="75" cm="1">
        <f t="array" ref="AA45">IFERROR(_xlfn.LET(_xlpm.date,A44,_xlpm.count,COUNTIF(A11:A44,_xlpm.date),_xlpm.config_range,CONFIG!A:X,_xlpm.date_index,MATCH(_xlpm.date,INDEX(_xlpm.config_range,,1),0),IF(_xlpm.count=1,INDEX(_xlpm.config_range,_xlpm.date_index+1,24),INDEX(_xlpm.config_range,_xlpm.date_index+_xlpm.count,24))),"")</f>
        <v>0</v>
      </c>
      <c r="AB45" s="102" cm="1">
        <f t="array" ref="AB45">IFERROR(_xlfn.LET(_xlpm.date,A44,_xlpm.count,COUNTIF(A11:A44,_xlpm.date),_xlpm.config_range,CONFIG!A:Y,_xlpm.date_index,MATCH(_xlpm.date,INDEX(_xlpm.config_range,,1),0),IF(_xlpm.count=1,INDEX(_xlpm.config_range,_xlpm.date_index+1,25),INDEX(_xlpm.config_range,_xlpm.date_index+_xlpm.count,25))),"")</f>
        <v>0</v>
      </c>
      <c r="AC45" s="103" cm="1">
        <f t="array" ref="AC45">IFERROR(_xlfn.LET(_xlpm.date,A44,_xlpm.count,COUNTIF(A11:A44,_xlpm.date),_xlpm.config_range,CONFIG!A:Z,_xlpm.date_index,MATCH(_xlpm.date,INDEX(_xlpm.config_range,,1),0),IF(_xlpm.count=1,INDEX(_xlpm.config_range,_xlpm.date_index+1,26),INDEX(_xlpm.config_range,_xlpm.date_index+_xlpm.count,26))),"")</f>
        <v>0</v>
      </c>
      <c r="AE45" s="57"/>
    </row>
    <row r="46" spans="1:31" x14ac:dyDescent="0.35">
      <c r="A46" s="182" cm="1">
        <f t="array" ref="A46">IFERROR(
  _xlfn.LET(
    _xlpm.date, A45,
    _xlpm.count, COUNTIF(A12:A45, _xlpm.date),
    _xlpm.config_range, CONFIG!A:A,
    _xlpm.date_index, MATCH(_xlpm.date, _xlpm.config_range, 0),
    IF(
      _xlpm.count = 1,
      INDEX(_xlpm.config_range, _xlpm.date_index + 1),
      INDEX(_xlpm.config_range, _xlpm.date_index + _xlpm.count)
    )
  ),
  ""
)</f>
        <v>44465</v>
      </c>
      <c r="B46" s="173" t="str" cm="1">
        <f t="array" ref="B46">IFERROR(
  _xlfn.LET(
    _xlpm.date, A45,
    _xlpm.count, COUNTIF(A12:A45, _xlpm.date),
    _xlpm.config_range, CONFIG!A:B,
    _xlpm.date_index, MATCH(_xlpm.date, INDEX(_xlpm.config_range, , 1), 0),
    IF(
      _xlpm.count = 1,
      INDEX(_xlpm.config_range, _xlpm.date_index + 1, 2),
      INDEX(_xlpm.config_range, _xlpm.date_index + _xlpm.count, 2)
    )
  ),
  ""
)</f>
        <v>PA28</v>
      </c>
      <c r="C46" s="173" t="str" cm="1">
        <f t="array" ref="C46">IFERROR(_xlfn.LET(_xlpm.date,A45,_xlpm.count,COUNTIF(A12:A45,_xlpm.date),_xlpm.config_range,CONFIG!A:C,_xlpm.date_index,MATCH(_xlpm.date,INDEX(_xlpm.config_range,,1),0),IF(_xlpm.count=1,INDEX(_xlpm.config_range,_xlpm.date_index+1,3),INDEX(_xlpm.config_range,_xlpm.date_index+_xlpm.count,3))),"")</f>
        <v>VH-TAJ</v>
      </c>
      <c r="D46" s="173" t="str" cm="1">
        <f t="array" ref="D46">IFERROR(_xlfn.LET(_xlpm.date,A45,_xlpm.count,COUNTIF(A12:A45,_xlpm.date),_xlpm.config_range,CONFIG!A:D,_xlpm.date_index,MATCH(_xlpm.date,INDEX(_xlpm.config_range,,1),0),IF(_xlpm.count=1,INDEX(_xlpm.config_range,_xlpm.date_index+1,4),INDEX(_xlpm.config_range,_xlpm.date_index+_xlpm.count,4))),"")</f>
        <v>E.SEVIM</v>
      </c>
      <c r="E46" s="173" t="str" cm="1">
        <f t="array" ref="E46">IFERROR(_xlfn.LET(_xlpm.date,A45,_xlpm.count,COUNTIF(A12:A45,_xlpm.date),_xlpm.config_range,CONFIG!A:E,_xlpm.date_index,MATCH(_xlpm.date,INDEX(_xlpm.config_range,,1),0),IF(_xlpm.count=1,INDEX(_xlpm.config_range,_xlpm.date_index+1,5),INDEX(_xlpm.config_range,_xlpm.date_index+_xlpm.count,5))),"")</f>
        <v>SELF</v>
      </c>
      <c r="F46" s="174" t="str" cm="1">
        <f t="array" ref="F46">IFERROR(_xlfn.LET(_xlpm.date,A45,_xlpm.count,COUNTIF(A12:A45,_xlpm.date),_xlpm.config_range,CONFIG!A:F,_xlpm.date_index,MATCH(_xlpm.date,INDEX(_xlpm.config_range,,1),0),IF(_xlpm.count=1,INDEX(_xlpm.config_range,_xlpm.date_index+1,6),INDEX(_xlpm.config_range,_xlpm.date_index+_xlpm.count,6))),"")</f>
        <v xml:space="preserve">YMMB-YMMB </v>
      </c>
      <c r="G46" s="175" t="str" cm="1">
        <f t="array" ref="G46">IFERROR(_xlfn.LET(_xlpm.date,A45,_xlpm.count,COUNTIF(A12:A45,_xlpm.date),_xlpm.config_range,CONFIG!A:G,_xlpm.date_index,MATCH(_xlpm.date,INDEX(_xlpm.config_range,,1),0),IF(_xlpm.count=1,INDEX(_xlpm.config_range,_xlpm.date_index+1,7),INDEX(_xlpm.config_range,_xlpm.date_index+_xlpm.count,7))),"")</f>
        <v>TA CONSOLIDATION + UNUSUAL ATTITUDES</v>
      </c>
      <c r="H46" s="176"/>
      <c r="I46" s="100"/>
      <c r="J46" s="101"/>
      <c r="K46" s="75" cm="1">
        <f t="array" ref="K46">IFERROR(_xlfn.LET(_xlpm.date,A45,_xlpm.count,COUNTIF(A12:A45,_xlpm.date),_xlpm.config_range,CONFIG!A:H,_xlpm.date_index,MATCH(_xlpm.date,INDEX(_xlpm.config_range,,1),0),IF(_xlpm.count=1,INDEX(_xlpm.config_range,_xlpm.date_index+1,8),INDEX(_xlpm.config_range,_xlpm.date_index+_xlpm.count,8))),"")</f>
        <v>0</v>
      </c>
      <c r="L46" s="102" cm="1">
        <f t="array" ref="L46">IFERROR(_xlfn.LET(_xlpm.date,A45,_xlpm.count,COUNTIF(A12:A45,_xlpm.date),_xlpm.config_range,CONFIG!A:I,_xlpm.date_index,MATCH(_xlpm.date,INDEX(_xlpm.config_range,,1),0),IF(_xlpm.count=1,INDEX(_xlpm.config_range,_xlpm.date_index+1,9),INDEX(_xlpm.config_range,_xlpm.date_index+_xlpm.count,9))),"")</f>
        <v>0</v>
      </c>
      <c r="M46" s="102" cm="1">
        <f t="array" ref="M46">IFERROR(_xlfn.LET(_xlpm.date,A45,_xlpm.count,COUNTIF(A12:A45,_xlpm.date),_xlpm.config_range,CONFIG!A:J,_xlpm.date_index,MATCH(_xlpm.date,INDEX(_xlpm.config_range,,1),0),IF(_xlpm.count=1,INDEX(_xlpm.config_range,_xlpm.date_index+1,10),INDEX(_xlpm.config_range,_xlpm.date_index+_xlpm.count,10))),"")</f>
        <v>1.1000000000000001</v>
      </c>
      <c r="N46" s="102" cm="1">
        <f t="array" ref="N46">IFERROR(_xlfn.LET(_xlpm.date,A45,_xlpm.count,COUNTIF(A12:A45,_xlpm.date),_xlpm.config_range,CONFIG!A:K,_xlpm.date_index,MATCH(_xlpm.date,INDEX(_xlpm.config_range,,1),0),IF(_xlpm.count=1,INDEX(_xlpm.config_range,_xlpm.date_index+1,11),INDEX(_xlpm.config_range,_xlpm.date_index+_xlpm.count,11))),"")</f>
        <v>0</v>
      </c>
      <c r="O46" s="102" cm="1">
        <f t="array" ref="O46">IFERROR(_xlfn.LET(_xlpm.date,A45,_xlpm.count,COUNTIF(A12:A45,_xlpm.date),_xlpm.config_range,CONFIG!A:L,_xlpm.date_index,MATCH(_xlpm.date,INDEX(_xlpm.config_range,,1),0),IF(_xlpm.count=1,INDEX(_xlpm.config_range,_xlpm.date_index+1,12),INDEX(_xlpm.config_range,_xlpm.date_index+_xlpm.count,12))),"")</f>
        <v>0</v>
      </c>
      <c r="P46" s="103" cm="1">
        <f t="array" ref="P46">IFERROR(_xlfn.LET(_xlpm.date,A45,_xlpm.count,COUNTIF(A12:A45,_xlpm.date),_xlpm.config_range,CONFIG!A:M,_xlpm.date_index,MATCH(_xlpm.date,INDEX(_xlpm.config_range,,1),0),IF(_xlpm.count=1,INDEX(_xlpm.config_range,_xlpm.date_index+1,13),INDEX(_xlpm.config_range,_xlpm.date_index+_xlpm.count,13))),"")</f>
        <v>0</v>
      </c>
      <c r="Q46" s="75" cm="1">
        <f t="array" ref="Q46">IFERROR(_xlfn.LET(_xlpm.date,A45,_xlpm.count,COUNTIF(A12:A45,_xlpm.date),_xlpm.config_range,CONFIG!A:N,_xlpm.date_index,MATCH(_xlpm.date,INDEX(_xlpm.config_range,,1),0),IF(_xlpm.count=1,INDEX(_xlpm.config_range,_xlpm.date_index+1,14),INDEX(_xlpm.config_range,_xlpm.date_index+_xlpm.count,14))),"")</f>
        <v>0</v>
      </c>
      <c r="R46" s="102" cm="1">
        <f t="array" ref="R46">IFERROR(_xlfn.LET(_xlpm.date,A45,_xlpm.count,COUNTIF(A12:A45,_xlpm.date),_xlpm.config_range,CONFIG!A:O,_xlpm.date_index,MATCH(_xlpm.date,INDEX(_xlpm.config_range,,1),0),IF(_xlpm.count=1,INDEX(_xlpm.config_range,_xlpm.date_index+1,15),INDEX(_xlpm.config_range,_xlpm.date_index+_xlpm.count,15))),"")</f>
        <v>0</v>
      </c>
      <c r="S46" s="102" cm="1">
        <f t="array" ref="S46">IFERROR(_xlfn.LET(_xlpm.date,A45,_xlpm.count,COUNTIF(A12:A45,_xlpm.date),_xlpm.config_range,CONFIG!A:P,_xlpm.date_index,MATCH(_xlpm.date,INDEX(_xlpm.config_range,,1),0),IF(_xlpm.count=1,INDEX(_xlpm.config_range,_xlpm.date_index+1,16),INDEX(_xlpm.config_range,_xlpm.date_index+_xlpm.count,16))),"")</f>
        <v>0</v>
      </c>
      <c r="T46" s="102" cm="1">
        <f t="array" ref="T46">IFERROR(_xlfn.LET(_xlpm.date,A45,_xlpm.count,COUNTIF(A12:A45,_xlpm.date),_xlpm.config_range,CONFIG!A:Q,_xlpm.date_index,MATCH(_xlpm.date,INDEX(_xlpm.config_range,,1),0),IF(_xlpm.count=1,INDEX(_xlpm.config_range,_xlpm.date_index+1,17),INDEX(_xlpm.config_range,_xlpm.date_index+_xlpm.count,17))),"")</f>
        <v>0</v>
      </c>
      <c r="U46" s="102" cm="1">
        <f t="array" ref="U46">IFERROR(_xlfn.LET(_xlpm.date,A45,_xlpm.count,COUNTIF(A12:A45,_xlpm.date),_xlpm.config_range,CONFIG!A:R,_xlpm.date_index,MATCH(_xlpm.date,INDEX(_xlpm.config_range,,1),0),IF(_xlpm.count=1,INDEX(_xlpm.config_range,_xlpm.date_index+1,18),INDEX(_xlpm.config_range,_xlpm.date_index+_xlpm.count,18))),"")</f>
        <v>0</v>
      </c>
      <c r="V46" s="103" cm="1">
        <f t="array" ref="V46">IFERROR(_xlfn.LET(_xlpm.date,A45,_xlpm.count,COUNTIF(A12:A45,_xlpm.date),_xlpm.config_range,CONFIG!A:S,_xlpm.date_index,MATCH(_xlpm.date,INDEX(_xlpm.config_range,,1),0),IF(_xlpm.count=1,INDEX(_xlpm.config_range,_xlpm.date_index+1,19),INDEX(_xlpm.config_range,_xlpm.date_index+_xlpm.count,19))),"")</f>
        <v>0</v>
      </c>
      <c r="W46" s="75" cm="1">
        <f t="array" ref="W46">IFERROR(_xlfn.LET(_xlpm.date,A45,_xlpm.count,COUNTIF(A12:A45,_xlpm.date),_xlpm.config_range,CONFIG!A:T,_xlpm.date_index,MATCH(_xlpm.date,INDEX(_xlpm.config_range,,1),0),IF(_xlpm.count=1,INDEX(_xlpm.config_range,_xlpm.date_index+1,20),INDEX(_xlpm.config_range,_xlpm.date_index+_xlpm.count,20))),"")</f>
        <v>0</v>
      </c>
      <c r="X46" s="103" cm="1">
        <f t="array" ref="X46">IFERROR(_xlfn.LET(_xlpm.date,A45,_xlpm.count,COUNTIF(A12:A45,_xlpm.date),_xlpm.config_range,CONFIG!A:U,_xlpm.date_index,MATCH(_xlpm.date,INDEX(_xlpm.config_range,,1),0),IF(_xlpm.count=1,INDEX(_xlpm.config_range,_xlpm.date_index+1,21),INDEX(_xlpm.config_range,_xlpm.date_index+_xlpm.count,21))),"")</f>
        <v>0</v>
      </c>
      <c r="Y46" s="75" cm="1">
        <f t="array" ref="Y46">IFERROR(_xlfn.LET(_xlpm.date,A45,_xlpm.count,COUNTIF(A12:A45,_xlpm.date),_xlpm.config_range,CONFIG!A:V,_xlpm.date_index,MATCH(_xlpm.date,INDEX(_xlpm.config_range,,1),0),IF(_xlpm.count=1,INDEX(_xlpm.config_range,_xlpm.date_index+1,22),INDEX(_xlpm.config_range,_xlpm.date_index+_xlpm.count,22))),"")</f>
        <v>0</v>
      </c>
      <c r="Z46" s="103" cm="1">
        <f t="array" ref="Z46">IFERROR(_xlfn.LET(_xlpm.date,A45,_xlpm.count,COUNTIF(A12:A45,_xlpm.date),_xlpm.config_range,CONFIG!A:W,_xlpm.date_index,MATCH(_xlpm.date,INDEX(_xlpm.config_range,,1),0),IF(_xlpm.count=1,INDEX(_xlpm.config_range,_xlpm.date_index+1,23),INDEX(_xlpm.config_range,_xlpm.date_index+_xlpm.count,23))),"")</f>
        <v>0</v>
      </c>
      <c r="AA46" s="75" cm="1">
        <f t="array" ref="AA46">IFERROR(_xlfn.LET(_xlpm.date,A45,_xlpm.count,COUNTIF(A12:A45,_xlpm.date),_xlpm.config_range,CONFIG!A:X,_xlpm.date_index,MATCH(_xlpm.date,INDEX(_xlpm.config_range,,1),0),IF(_xlpm.count=1,INDEX(_xlpm.config_range,_xlpm.date_index+1,24),INDEX(_xlpm.config_range,_xlpm.date_index+_xlpm.count,24))),"")</f>
        <v>0</v>
      </c>
      <c r="AB46" s="102" cm="1">
        <f t="array" ref="AB46">IFERROR(_xlfn.LET(_xlpm.date,A45,_xlpm.count,COUNTIF(A12:A45,_xlpm.date),_xlpm.config_range,CONFIG!A:Y,_xlpm.date_index,MATCH(_xlpm.date,INDEX(_xlpm.config_range,,1),0),IF(_xlpm.count=1,INDEX(_xlpm.config_range,_xlpm.date_index+1,25),INDEX(_xlpm.config_range,_xlpm.date_index+_xlpm.count,25))),"")</f>
        <v>0</v>
      </c>
      <c r="AC46" s="103" cm="1">
        <f t="array" ref="AC46">IFERROR(_xlfn.LET(_xlpm.date,A45,_xlpm.count,COUNTIF(A12:A45,_xlpm.date),_xlpm.config_range,CONFIG!A:Z,_xlpm.date_index,MATCH(_xlpm.date,INDEX(_xlpm.config_range,,1),0),IF(_xlpm.count=1,INDEX(_xlpm.config_range,_xlpm.date_index+1,26),INDEX(_xlpm.config_range,_xlpm.date_index+_xlpm.count,26))),"")</f>
        <v>0</v>
      </c>
      <c r="AE46" s="57"/>
    </row>
    <row r="47" spans="1:31" x14ac:dyDescent="0.35">
      <c r="A47" s="182" cm="1">
        <f t="array" ref="A47">IFERROR(
  _xlfn.LET(
    _xlpm.date, A46,
    _xlpm.count, COUNTIF(A13:A46, _xlpm.date),
    _xlpm.config_range, CONFIG!A:A,
    _xlpm.date_index, MATCH(_xlpm.date, _xlpm.config_range, 0),
    IF(
      _xlpm.count = 1,
      INDEX(_xlpm.config_range, _xlpm.date_index + 1),
      INDEX(_xlpm.config_range, _xlpm.date_index + _xlpm.count)
    )
  ),
  ""
)</f>
        <v>44465</v>
      </c>
      <c r="B47" s="173" t="str" cm="1">
        <f t="array" ref="B47">IFERROR(
  _xlfn.LET(
    _xlpm.date, A46,
    _xlpm.count, COUNTIF(A13:A46, _xlpm.date),
    _xlpm.config_range, CONFIG!A:B,
    _xlpm.date_index, MATCH(_xlpm.date, INDEX(_xlpm.config_range, , 1), 0),
    IF(
      _xlpm.count = 1,
      INDEX(_xlpm.config_range, _xlpm.date_index + 1, 2),
      INDEX(_xlpm.config_range, _xlpm.date_index + _xlpm.count, 2)
    )
  ),
  ""
)</f>
        <v>PA28</v>
      </c>
      <c r="C47" s="173" t="str" cm="1">
        <f t="array" ref="C47">IFERROR(_xlfn.LET(_xlpm.date,A46,_xlpm.count,COUNTIF(A13:A46,_xlpm.date),_xlpm.config_range,CONFIG!A:C,_xlpm.date_index,MATCH(_xlpm.date,INDEX(_xlpm.config_range,,1),0),IF(_xlpm.count=1,INDEX(_xlpm.config_range,_xlpm.date_index+1,3),INDEX(_xlpm.config_range,_xlpm.date_index+_xlpm.count,3))),"")</f>
        <v>VH-TAJ</v>
      </c>
      <c r="D47" s="173" t="str" cm="1">
        <f t="array" ref="D47">IFERROR(_xlfn.LET(_xlpm.date,A46,_xlpm.count,COUNTIF(A13:A46,_xlpm.date),_xlpm.config_range,CONFIG!A:D,_xlpm.date_index,MATCH(_xlpm.date,INDEX(_xlpm.config_range,,1),0),IF(_xlpm.count=1,INDEX(_xlpm.config_range,_xlpm.date_index+1,4),INDEX(_xlpm.config_range,_xlpm.date_index+_xlpm.count,4))),"")</f>
        <v>SELF</v>
      </c>
      <c r="E47" s="173" cm="1">
        <f t="array" ref="E47">IFERROR(_xlfn.LET(_xlpm.date,A46,_xlpm.count,COUNTIF(A13:A46,_xlpm.date),_xlpm.config_range,CONFIG!A:E,_xlpm.date_index,MATCH(_xlpm.date,INDEX(_xlpm.config_range,,1),0),IF(_xlpm.count=1,INDEX(_xlpm.config_range,_xlpm.date_index+1,5),INDEX(_xlpm.config_range,_xlpm.date_index+_xlpm.count,5))),"")</f>
        <v>0</v>
      </c>
      <c r="F47" s="174" t="str" cm="1">
        <f t="array" ref="F47">IFERROR(_xlfn.LET(_xlpm.date,A46,_xlpm.count,COUNTIF(A13:A46,_xlpm.date),_xlpm.config_range,CONFIG!A:F,_xlpm.date_index,MATCH(_xlpm.date,INDEX(_xlpm.config_range,,1),0),IF(_xlpm.count=1,INDEX(_xlpm.config_range,_xlpm.date_index+1,6),INDEX(_xlpm.config_range,_xlpm.date_index+_xlpm.count,6))),"")</f>
        <v xml:space="preserve">YMMB-YMMB </v>
      </c>
      <c r="G47" s="175" t="str" cm="1">
        <f t="array" ref="G47">IFERROR(_xlfn.LET(_xlpm.date,A46,_xlpm.count,COUNTIF(A13:A46,_xlpm.date),_xlpm.config_range,CONFIG!A:G,_xlpm.date_index,MATCH(_xlpm.date,INDEX(_xlpm.config_range,,1),0),IF(_xlpm.count=1,INDEX(_xlpm.config_range,_xlpm.date_index+1,7),INDEX(_xlpm.config_range,_xlpm.date_index+_xlpm.count,7))),"")</f>
        <v>TA SOLO</v>
      </c>
      <c r="H47" s="176"/>
      <c r="I47" s="100"/>
      <c r="J47" s="101"/>
      <c r="K47" s="75" cm="1">
        <f t="array" ref="K47">IFERROR(_xlfn.LET(_xlpm.date,A46,_xlpm.count,COUNTIF(A13:A46,_xlpm.date),_xlpm.config_range,CONFIG!A:H,_xlpm.date_index,MATCH(_xlpm.date,INDEX(_xlpm.config_range,,1),0),IF(_xlpm.count=1,INDEX(_xlpm.config_range,_xlpm.date_index+1,8),INDEX(_xlpm.config_range,_xlpm.date_index+_xlpm.count,8))),"")</f>
        <v>0</v>
      </c>
      <c r="L47" s="102" cm="1">
        <f t="array" ref="L47">IFERROR(_xlfn.LET(_xlpm.date,A46,_xlpm.count,COUNTIF(A13:A46,_xlpm.date),_xlpm.config_range,CONFIG!A:I,_xlpm.date_index,MATCH(_xlpm.date,INDEX(_xlpm.config_range,,1),0),IF(_xlpm.count=1,INDEX(_xlpm.config_range,_xlpm.date_index+1,9),INDEX(_xlpm.config_range,_xlpm.date_index+_xlpm.count,9))),"")</f>
        <v>0</v>
      </c>
      <c r="M47" s="102" cm="1">
        <f t="array" ref="M47">IFERROR(_xlfn.LET(_xlpm.date,A46,_xlpm.count,COUNTIF(A13:A46,_xlpm.date),_xlpm.config_range,CONFIG!A:J,_xlpm.date_index,MATCH(_xlpm.date,INDEX(_xlpm.config_range,,1),0),IF(_xlpm.count=1,INDEX(_xlpm.config_range,_xlpm.date_index+1,10),INDEX(_xlpm.config_range,_xlpm.date_index+_xlpm.count,10))),"")</f>
        <v>0</v>
      </c>
      <c r="N47" s="102" cm="1">
        <f t="array" ref="N47">IFERROR(_xlfn.LET(_xlpm.date,A46,_xlpm.count,COUNTIF(A13:A46,_xlpm.date),_xlpm.config_range,CONFIG!A:K,_xlpm.date_index,MATCH(_xlpm.date,INDEX(_xlpm.config_range,,1),0),IF(_xlpm.count=1,INDEX(_xlpm.config_range,_xlpm.date_index+1,11),INDEX(_xlpm.config_range,_xlpm.date_index+_xlpm.count,11))),"")</f>
        <v>0</v>
      </c>
      <c r="O47" s="102" cm="1">
        <f t="array" ref="O47">IFERROR(_xlfn.LET(_xlpm.date,A46,_xlpm.count,COUNTIF(A13:A46,_xlpm.date),_xlpm.config_range,CONFIG!A:L,_xlpm.date_index,MATCH(_xlpm.date,INDEX(_xlpm.config_range,,1),0),IF(_xlpm.count=1,INDEX(_xlpm.config_range,_xlpm.date_index+1,12),INDEX(_xlpm.config_range,_xlpm.date_index+_xlpm.count,12))),"")</f>
        <v>1.1000000000000001</v>
      </c>
      <c r="P47" s="103" cm="1">
        <f t="array" ref="P47">IFERROR(_xlfn.LET(_xlpm.date,A46,_xlpm.count,COUNTIF(A13:A46,_xlpm.date),_xlpm.config_range,CONFIG!A:M,_xlpm.date_index,MATCH(_xlpm.date,INDEX(_xlpm.config_range,,1),0),IF(_xlpm.count=1,INDEX(_xlpm.config_range,_xlpm.date_index+1,13),INDEX(_xlpm.config_range,_xlpm.date_index+_xlpm.count,13))),"")</f>
        <v>0</v>
      </c>
      <c r="Q47" s="75" cm="1">
        <f t="array" ref="Q47">IFERROR(_xlfn.LET(_xlpm.date,A46,_xlpm.count,COUNTIF(A13:A46,_xlpm.date),_xlpm.config_range,CONFIG!A:N,_xlpm.date_index,MATCH(_xlpm.date,INDEX(_xlpm.config_range,,1),0),IF(_xlpm.count=1,INDEX(_xlpm.config_range,_xlpm.date_index+1,14),INDEX(_xlpm.config_range,_xlpm.date_index+_xlpm.count,14))),"")</f>
        <v>0</v>
      </c>
      <c r="R47" s="102" cm="1">
        <f t="array" ref="R47">IFERROR(_xlfn.LET(_xlpm.date,A46,_xlpm.count,COUNTIF(A13:A46,_xlpm.date),_xlpm.config_range,CONFIG!A:O,_xlpm.date_index,MATCH(_xlpm.date,INDEX(_xlpm.config_range,,1),0),IF(_xlpm.count=1,INDEX(_xlpm.config_range,_xlpm.date_index+1,15),INDEX(_xlpm.config_range,_xlpm.date_index+_xlpm.count,15))),"")</f>
        <v>0</v>
      </c>
      <c r="S47" s="102" cm="1">
        <f t="array" ref="S47">IFERROR(_xlfn.LET(_xlpm.date,A46,_xlpm.count,COUNTIF(A13:A46,_xlpm.date),_xlpm.config_range,CONFIG!A:P,_xlpm.date_index,MATCH(_xlpm.date,INDEX(_xlpm.config_range,,1),0),IF(_xlpm.count=1,INDEX(_xlpm.config_range,_xlpm.date_index+1,16),INDEX(_xlpm.config_range,_xlpm.date_index+_xlpm.count,16))),"")</f>
        <v>0</v>
      </c>
      <c r="T47" s="102" cm="1">
        <f t="array" ref="T47">IFERROR(_xlfn.LET(_xlpm.date,A46,_xlpm.count,COUNTIF(A13:A46,_xlpm.date),_xlpm.config_range,CONFIG!A:Q,_xlpm.date_index,MATCH(_xlpm.date,INDEX(_xlpm.config_range,,1),0),IF(_xlpm.count=1,INDEX(_xlpm.config_range,_xlpm.date_index+1,17),INDEX(_xlpm.config_range,_xlpm.date_index+_xlpm.count,17))),"")</f>
        <v>0</v>
      </c>
      <c r="U47" s="102" cm="1">
        <f t="array" ref="U47">IFERROR(_xlfn.LET(_xlpm.date,A46,_xlpm.count,COUNTIF(A13:A46,_xlpm.date),_xlpm.config_range,CONFIG!A:R,_xlpm.date_index,MATCH(_xlpm.date,INDEX(_xlpm.config_range,,1),0),IF(_xlpm.count=1,INDEX(_xlpm.config_range,_xlpm.date_index+1,18),INDEX(_xlpm.config_range,_xlpm.date_index+_xlpm.count,18))),"")</f>
        <v>0</v>
      </c>
      <c r="V47" s="103" cm="1">
        <f t="array" ref="V47">IFERROR(_xlfn.LET(_xlpm.date,A46,_xlpm.count,COUNTIF(A13:A46,_xlpm.date),_xlpm.config_range,CONFIG!A:S,_xlpm.date_index,MATCH(_xlpm.date,INDEX(_xlpm.config_range,,1),0),IF(_xlpm.count=1,INDEX(_xlpm.config_range,_xlpm.date_index+1,19),INDEX(_xlpm.config_range,_xlpm.date_index+_xlpm.count,19))),"")</f>
        <v>0</v>
      </c>
      <c r="W47" s="75" cm="1">
        <f t="array" ref="W47">IFERROR(_xlfn.LET(_xlpm.date,A46,_xlpm.count,COUNTIF(A13:A46,_xlpm.date),_xlpm.config_range,CONFIG!A:T,_xlpm.date_index,MATCH(_xlpm.date,INDEX(_xlpm.config_range,,1),0),IF(_xlpm.count=1,INDEX(_xlpm.config_range,_xlpm.date_index+1,20),INDEX(_xlpm.config_range,_xlpm.date_index+_xlpm.count,20))),"")</f>
        <v>0</v>
      </c>
      <c r="X47" s="103" cm="1">
        <f t="array" ref="X47">IFERROR(_xlfn.LET(_xlpm.date,A46,_xlpm.count,COUNTIF(A13:A46,_xlpm.date),_xlpm.config_range,CONFIG!A:U,_xlpm.date_index,MATCH(_xlpm.date,INDEX(_xlpm.config_range,,1),0),IF(_xlpm.count=1,INDEX(_xlpm.config_range,_xlpm.date_index+1,21),INDEX(_xlpm.config_range,_xlpm.date_index+_xlpm.count,21))),"")</f>
        <v>0</v>
      </c>
      <c r="Y47" s="75" cm="1">
        <f t="array" ref="Y47">IFERROR(_xlfn.LET(_xlpm.date,A46,_xlpm.count,COUNTIF(A13:A46,_xlpm.date),_xlpm.config_range,CONFIG!A:V,_xlpm.date_index,MATCH(_xlpm.date,INDEX(_xlpm.config_range,,1),0),IF(_xlpm.count=1,INDEX(_xlpm.config_range,_xlpm.date_index+1,22),INDEX(_xlpm.config_range,_xlpm.date_index+_xlpm.count,22))),"")</f>
        <v>0</v>
      </c>
      <c r="Z47" s="103" cm="1">
        <f t="array" ref="Z47">IFERROR(_xlfn.LET(_xlpm.date,A46,_xlpm.count,COUNTIF(A13:A46,_xlpm.date),_xlpm.config_range,CONFIG!A:W,_xlpm.date_index,MATCH(_xlpm.date,INDEX(_xlpm.config_range,,1),0),IF(_xlpm.count=1,INDEX(_xlpm.config_range,_xlpm.date_index+1,23),INDEX(_xlpm.config_range,_xlpm.date_index+_xlpm.count,23))),"")</f>
        <v>0</v>
      </c>
      <c r="AA47" s="75" cm="1">
        <f t="array" ref="AA47">IFERROR(_xlfn.LET(_xlpm.date,A46,_xlpm.count,COUNTIF(A13:A46,_xlpm.date),_xlpm.config_range,CONFIG!A:X,_xlpm.date_index,MATCH(_xlpm.date,INDEX(_xlpm.config_range,,1),0),IF(_xlpm.count=1,INDEX(_xlpm.config_range,_xlpm.date_index+1,24),INDEX(_xlpm.config_range,_xlpm.date_index+_xlpm.count,24))),"")</f>
        <v>0</v>
      </c>
      <c r="AB47" s="102" cm="1">
        <f t="array" ref="AB47">IFERROR(_xlfn.LET(_xlpm.date,A46,_xlpm.count,COUNTIF(A13:A46,_xlpm.date),_xlpm.config_range,CONFIG!A:Y,_xlpm.date_index,MATCH(_xlpm.date,INDEX(_xlpm.config_range,,1),0),IF(_xlpm.count=1,INDEX(_xlpm.config_range,_xlpm.date_index+1,25),INDEX(_xlpm.config_range,_xlpm.date_index+_xlpm.count,25))),"")</f>
        <v>0</v>
      </c>
      <c r="AC47" s="103" cm="1">
        <f t="array" ref="AC47">IFERROR(_xlfn.LET(_xlpm.date,A46,_xlpm.count,COUNTIF(A13:A46,_xlpm.date),_xlpm.config_range,CONFIG!A:Z,_xlpm.date_index,MATCH(_xlpm.date,INDEX(_xlpm.config_range,,1),0),IF(_xlpm.count=1,INDEX(_xlpm.config_range,_xlpm.date_index+1,26),INDEX(_xlpm.config_range,_xlpm.date_index+_xlpm.count,26))),"")</f>
        <v>0</v>
      </c>
      <c r="AE47" s="57"/>
    </row>
    <row r="48" spans="1:31" x14ac:dyDescent="0.35">
      <c r="A48" s="182" cm="1">
        <f t="array" ref="A48">IFERROR(
  _xlfn.LET(
    _xlpm.date, A47,
    _xlpm.count, COUNTIF(A14:A47, _xlpm.date),
    _xlpm.config_range, CONFIG!A:A,
    _xlpm.date_index, MATCH(_xlpm.date, _xlpm.config_range, 0),
    IF(
      _xlpm.count = 1,
      INDEX(_xlpm.config_range, _xlpm.date_index + 1),
      INDEX(_xlpm.config_range, _xlpm.date_index + _xlpm.count)
    )
  ),
  ""
)</f>
        <v>44478</v>
      </c>
      <c r="B48" s="173" t="str" cm="1">
        <f t="array" ref="B48">IFERROR(
  _xlfn.LET(
    _xlpm.date, A47,
    _xlpm.count, COUNTIF(A14:A47, _xlpm.date),
    _xlpm.config_range, CONFIG!A:B,
    _xlpm.date_index, MATCH(_xlpm.date, INDEX(_xlpm.config_range, , 1), 0),
    IF(
      _xlpm.count = 1,
      INDEX(_xlpm.config_range, _xlpm.date_index + 1, 2),
      INDEX(_xlpm.config_range, _xlpm.date_index + _xlpm.count, 2)
    )
  ),
  ""
)</f>
        <v>PA28</v>
      </c>
      <c r="C48" s="173" t="str" cm="1">
        <f t="array" ref="C48">IFERROR(_xlfn.LET(_xlpm.date,A47,_xlpm.count,COUNTIF(A14:A47,_xlpm.date),_xlpm.config_range,CONFIG!A:C,_xlpm.date_index,MATCH(_xlpm.date,INDEX(_xlpm.config_range,,1),0),IF(_xlpm.count=1,INDEX(_xlpm.config_range,_xlpm.date_index+1,3),INDEX(_xlpm.config_range,_xlpm.date_index+_xlpm.count,3))),"")</f>
        <v>VH-TAJ</v>
      </c>
      <c r="D48" s="173" t="str" cm="1">
        <f t="array" ref="D48">IFERROR(_xlfn.LET(_xlpm.date,A47,_xlpm.count,COUNTIF(A14:A47,_xlpm.date),_xlpm.config_range,CONFIG!A:D,_xlpm.date_index,MATCH(_xlpm.date,INDEX(_xlpm.config_range,,1),0),IF(_xlpm.count=1,INDEX(_xlpm.config_range,_xlpm.date_index+1,4),INDEX(_xlpm.config_range,_xlpm.date_index+_xlpm.count,4))),"")</f>
        <v>SELF</v>
      </c>
      <c r="E48" s="173" cm="1">
        <f t="array" ref="E48">IFERROR(_xlfn.LET(_xlpm.date,A47,_xlpm.count,COUNTIF(A14:A47,_xlpm.date),_xlpm.config_range,CONFIG!A:E,_xlpm.date_index,MATCH(_xlpm.date,INDEX(_xlpm.config_range,,1),0),IF(_xlpm.count=1,INDEX(_xlpm.config_range,_xlpm.date_index+1,5),INDEX(_xlpm.config_range,_xlpm.date_index+_xlpm.count,5))),"")</f>
        <v>0</v>
      </c>
      <c r="F48" s="174" t="str" cm="1">
        <f t="array" ref="F48">IFERROR(_xlfn.LET(_xlpm.date,A47,_xlpm.count,COUNTIF(A14:A47,_xlpm.date),_xlpm.config_range,CONFIG!A:F,_xlpm.date_index,MATCH(_xlpm.date,INDEX(_xlpm.config_range,,1),0),IF(_xlpm.count=1,INDEX(_xlpm.config_range,_xlpm.date_index+1,6),INDEX(_xlpm.config_range,_xlpm.date_index+_xlpm.count,6))),"")</f>
        <v xml:space="preserve">YMMB-YMMB </v>
      </c>
      <c r="G48" s="175" t="str" cm="1">
        <f t="array" ref="G48">IFERROR(_xlfn.LET(_xlpm.date,A47,_xlpm.count,COUNTIF(A14:A47,_xlpm.date),_xlpm.config_range,CONFIG!A:G,_xlpm.date_index,MATCH(_xlpm.date,INDEX(_xlpm.config_range,,1),0),IF(_xlpm.count=1,INDEX(_xlpm.config_range,_xlpm.date_index+1,7),INDEX(_xlpm.config_range,_xlpm.date_index+_xlpm.count,7))),"")</f>
        <v>TA SOLO</v>
      </c>
      <c r="H48" s="176"/>
      <c r="I48" s="100"/>
      <c r="J48" s="101"/>
      <c r="K48" s="75" cm="1">
        <f t="array" ref="K48">IFERROR(_xlfn.LET(_xlpm.date,A47,_xlpm.count,COUNTIF(A14:A47,_xlpm.date),_xlpm.config_range,CONFIG!A:H,_xlpm.date_index,MATCH(_xlpm.date,INDEX(_xlpm.config_range,,1),0),IF(_xlpm.count=1,INDEX(_xlpm.config_range,_xlpm.date_index+1,8),INDEX(_xlpm.config_range,_xlpm.date_index+_xlpm.count,8))),"")</f>
        <v>0</v>
      </c>
      <c r="L48" s="102" cm="1">
        <f t="array" ref="L48">IFERROR(_xlfn.LET(_xlpm.date,A47,_xlpm.count,COUNTIF(A14:A47,_xlpm.date),_xlpm.config_range,CONFIG!A:I,_xlpm.date_index,MATCH(_xlpm.date,INDEX(_xlpm.config_range,,1),0),IF(_xlpm.count=1,INDEX(_xlpm.config_range,_xlpm.date_index+1,9),INDEX(_xlpm.config_range,_xlpm.date_index+_xlpm.count,9))),"")</f>
        <v>0</v>
      </c>
      <c r="M48" s="102" cm="1">
        <f t="array" ref="M48">IFERROR(_xlfn.LET(_xlpm.date,A47,_xlpm.count,COUNTIF(A14:A47,_xlpm.date),_xlpm.config_range,CONFIG!A:J,_xlpm.date_index,MATCH(_xlpm.date,INDEX(_xlpm.config_range,,1),0),IF(_xlpm.count=1,INDEX(_xlpm.config_range,_xlpm.date_index+1,10),INDEX(_xlpm.config_range,_xlpm.date_index+_xlpm.count,10))),"")</f>
        <v>0</v>
      </c>
      <c r="N48" s="102" cm="1">
        <f t="array" ref="N48">IFERROR(_xlfn.LET(_xlpm.date,A47,_xlpm.count,COUNTIF(A14:A47,_xlpm.date),_xlpm.config_range,CONFIG!A:K,_xlpm.date_index,MATCH(_xlpm.date,INDEX(_xlpm.config_range,,1),0),IF(_xlpm.count=1,INDEX(_xlpm.config_range,_xlpm.date_index+1,11),INDEX(_xlpm.config_range,_xlpm.date_index+_xlpm.count,11))),"")</f>
        <v>0</v>
      </c>
      <c r="O48" s="102" cm="1">
        <f t="array" ref="O48">IFERROR(_xlfn.LET(_xlpm.date,A47,_xlpm.count,COUNTIF(A14:A47,_xlpm.date),_xlpm.config_range,CONFIG!A:L,_xlpm.date_index,MATCH(_xlpm.date,INDEX(_xlpm.config_range,,1),0),IF(_xlpm.count=1,INDEX(_xlpm.config_range,_xlpm.date_index+1,12),INDEX(_xlpm.config_range,_xlpm.date_index+_xlpm.count,12))),"")</f>
        <v>1</v>
      </c>
      <c r="P48" s="103" cm="1">
        <f t="array" ref="P48">IFERROR(_xlfn.LET(_xlpm.date,A47,_xlpm.count,COUNTIF(A14:A47,_xlpm.date),_xlpm.config_range,CONFIG!A:M,_xlpm.date_index,MATCH(_xlpm.date,INDEX(_xlpm.config_range,,1),0),IF(_xlpm.count=1,INDEX(_xlpm.config_range,_xlpm.date_index+1,13),INDEX(_xlpm.config_range,_xlpm.date_index+_xlpm.count,13))),"")</f>
        <v>0</v>
      </c>
      <c r="Q48" s="75" cm="1">
        <f t="array" ref="Q48">IFERROR(_xlfn.LET(_xlpm.date,A47,_xlpm.count,COUNTIF(A14:A47,_xlpm.date),_xlpm.config_range,CONFIG!A:N,_xlpm.date_index,MATCH(_xlpm.date,INDEX(_xlpm.config_range,,1),0),IF(_xlpm.count=1,INDEX(_xlpm.config_range,_xlpm.date_index+1,14),INDEX(_xlpm.config_range,_xlpm.date_index+_xlpm.count,14))),"")</f>
        <v>0</v>
      </c>
      <c r="R48" s="102" cm="1">
        <f t="array" ref="R48">IFERROR(_xlfn.LET(_xlpm.date,A47,_xlpm.count,COUNTIF(A14:A47,_xlpm.date),_xlpm.config_range,CONFIG!A:O,_xlpm.date_index,MATCH(_xlpm.date,INDEX(_xlpm.config_range,,1),0),IF(_xlpm.count=1,INDEX(_xlpm.config_range,_xlpm.date_index+1,15),INDEX(_xlpm.config_range,_xlpm.date_index+_xlpm.count,15))),"")</f>
        <v>0</v>
      </c>
      <c r="S48" s="102" cm="1">
        <f t="array" ref="S48">IFERROR(_xlfn.LET(_xlpm.date,A47,_xlpm.count,COUNTIF(A14:A47,_xlpm.date),_xlpm.config_range,CONFIG!A:P,_xlpm.date_index,MATCH(_xlpm.date,INDEX(_xlpm.config_range,,1),0),IF(_xlpm.count=1,INDEX(_xlpm.config_range,_xlpm.date_index+1,16),INDEX(_xlpm.config_range,_xlpm.date_index+_xlpm.count,16))),"")</f>
        <v>0</v>
      </c>
      <c r="T48" s="102" cm="1">
        <f t="array" ref="T48">IFERROR(_xlfn.LET(_xlpm.date,A47,_xlpm.count,COUNTIF(A14:A47,_xlpm.date),_xlpm.config_range,CONFIG!A:Q,_xlpm.date_index,MATCH(_xlpm.date,INDEX(_xlpm.config_range,,1),0),IF(_xlpm.count=1,INDEX(_xlpm.config_range,_xlpm.date_index+1,17),INDEX(_xlpm.config_range,_xlpm.date_index+_xlpm.count,17))),"")</f>
        <v>0</v>
      </c>
      <c r="U48" s="102" cm="1">
        <f t="array" ref="U48">IFERROR(_xlfn.LET(_xlpm.date,A47,_xlpm.count,COUNTIF(A14:A47,_xlpm.date),_xlpm.config_range,CONFIG!A:R,_xlpm.date_index,MATCH(_xlpm.date,INDEX(_xlpm.config_range,,1),0),IF(_xlpm.count=1,INDEX(_xlpm.config_range,_xlpm.date_index+1,18),INDEX(_xlpm.config_range,_xlpm.date_index+_xlpm.count,18))),"")</f>
        <v>0</v>
      </c>
      <c r="V48" s="103" cm="1">
        <f t="array" ref="V48">IFERROR(_xlfn.LET(_xlpm.date,A47,_xlpm.count,COUNTIF(A14:A47,_xlpm.date),_xlpm.config_range,CONFIG!A:S,_xlpm.date_index,MATCH(_xlpm.date,INDEX(_xlpm.config_range,,1),0),IF(_xlpm.count=1,INDEX(_xlpm.config_range,_xlpm.date_index+1,19),INDEX(_xlpm.config_range,_xlpm.date_index+_xlpm.count,19))),"")</f>
        <v>0</v>
      </c>
      <c r="W48" s="75" cm="1">
        <f t="array" ref="W48">IFERROR(_xlfn.LET(_xlpm.date,A47,_xlpm.count,COUNTIF(A14:A47,_xlpm.date),_xlpm.config_range,CONFIG!A:T,_xlpm.date_index,MATCH(_xlpm.date,INDEX(_xlpm.config_range,,1),0),IF(_xlpm.count=1,INDEX(_xlpm.config_range,_xlpm.date_index+1,20),INDEX(_xlpm.config_range,_xlpm.date_index+_xlpm.count,20))),"")</f>
        <v>0</v>
      </c>
      <c r="X48" s="103" cm="1">
        <f t="array" ref="X48">IFERROR(_xlfn.LET(_xlpm.date,A47,_xlpm.count,COUNTIF(A14:A47,_xlpm.date),_xlpm.config_range,CONFIG!A:U,_xlpm.date_index,MATCH(_xlpm.date,INDEX(_xlpm.config_range,,1),0),IF(_xlpm.count=1,INDEX(_xlpm.config_range,_xlpm.date_index+1,21),INDEX(_xlpm.config_range,_xlpm.date_index+_xlpm.count,21))),"")</f>
        <v>0</v>
      </c>
      <c r="Y48" s="75" cm="1">
        <f t="array" ref="Y48">IFERROR(_xlfn.LET(_xlpm.date,A47,_xlpm.count,COUNTIF(A14:A47,_xlpm.date),_xlpm.config_range,CONFIG!A:V,_xlpm.date_index,MATCH(_xlpm.date,INDEX(_xlpm.config_range,,1),0),IF(_xlpm.count=1,INDEX(_xlpm.config_range,_xlpm.date_index+1,22),INDEX(_xlpm.config_range,_xlpm.date_index+_xlpm.count,22))),"")</f>
        <v>0</v>
      </c>
      <c r="Z48" s="103" cm="1">
        <f t="array" ref="Z48">IFERROR(_xlfn.LET(_xlpm.date,A47,_xlpm.count,COUNTIF(A14:A47,_xlpm.date),_xlpm.config_range,CONFIG!A:W,_xlpm.date_index,MATCH(_xlpm.date,INDEX(_xlpm.config_range,,1),0),IF(_xlpm.count=1,INDEX(_xlpm.config_range,_xlpm.date_index+1,23),INDEX(_xlpm.config_range,_xlpm.date_index+_xlpm.count,23))),"")</f>
        <v>0</v>
      </c>
      <c r="AA48" s="75" cm="1">
        <f t="array" ref="AA48">IFERROR(_xlfn.LET(_xlpm.date,A47,_xlpm.count,COUNTIF(A14:A47,_xlpm.date),_xlpm.config_range,CONFIG!A:X,_xlpm.date_index,MATCH(_xlpm.date,INDEX(_xlpm.config_range,,1),0),IF(_xlpm.count=1,INDEX(_xlpm.config_range,_xlpm.date_index+1,24),INDEX(_xlpm.config_range,_xlpm.date_index+_xlpm.count,24))),"")</f>
        <v>0</v>
      </c>
      <c r="AB48" s="102" cm="1">
        <f t="array" ref="AB48">IFERROR(_xlfn.LET(_xlpm.date,A47,_xlpm.count,COUNTIF(A14:A47,_xlpm.date),_xlpm.config_range,CONFIG!A:Y,_xlpm.date_index,MATCH(_xlpm.date,INDEX(_xlpm.config_range,,1),0),IF(_xlpm.count=1,INDEX(_xlpm.config_range,_xlpm.date_index+1,25),INDEX(_xlpm.config_range,_xlpm.date_index+_xlpm.count,25))),"")</f>
        <v>0</v>
      </c>
      <c r="AC48" s="103" cm="1">
        <f t="array" ref="AC48">IFERROR(_xlfn.LET(_xlpm.date,A47,_xlpm.count,COUNTIF(A14:A47,_xlpm.date),_xlpm.config_range,CONFIG!A:Z,_xlpm.date_index,MATCH(_xlpm.date,INDEX(_xlpm.config_range,,1),0),IF(_xlpm.count=1,INDEX(_xlpm.config_range,_xlpm.date_index+1,26),INDEX(_xlpm.config_range,_xlpm.date_index+_xlpm.count,26))),"")</f>
        <v>0</v>
      </c>
      <c r="AE48" s="57"/>
    </row>
    <row r="49" spans="1:31" x14ac:dyDescent="0.35">
      <c r="A49" s="182" cm="1">
        <f t="array" ref="A49">IFERROR(
  _xlfn.LET(
    _xlpm.date, A48,
    _xlpm.count, COUNTIF(A15:A48, _xlpm.date),
    _xlpm.config_range, CONFIG!A:A,
    _xlpm.date_index, MATCH(_xlpm.date, _xlpm.config_range, 0),
    IF(
      _xlpm.count = 1,
      INDEX(_xlpm.config_range, _xlpm.date_index + 1),
      INDEX(_xlpm.config_range, _xlpm.date_index + _xlpm.count)
    )
  ),
  ""
)</f>
        <v>44489</v>
      </c>
      <c r="B49" s="173" t="str" cm="1">
        <f t="array" ref="B49">IFERROR(
  _xlfn.LET(
    _xlpm.date, A48,
    _xlpm.count, COUNTIF(A15:A48, _xlpm.date),
    _xlpm.config_range, CONFIG!A:B,
    _xlpm.date_index, MATCH(_xlpm.date, INDEX(_xlpm.config_range, , 1), 0),
    IF(
      _xlpm.count = 1,
      INDEX(_xlpm.config_range, _xlpm.date_index + 1, 2),
      INDEX(_xlpm.config_range, _xlpm.date_index + _xlpm.count, 2)
    )
  ),
  ""
)</f>
        <v>PA28</v>
      </c>
      <c r="C49" s="173" t="str" cm="1">
        <f t="array" ref="C49">IFERROR(_xlfn.LET(_xlpm.date,A48,_xlpm.count,COUNTIF(A15:A48,_xlpm.date),_xlpm.config_range,CONFIG!A:C,_xlpm.date_index,MATCH(_xlpm.date,INDEX(_xlpm.config_range,,1),0),IF(_xlpm.count=1,INDEX(_xlpm.config_range,_xlpm.date_index+1,3),INDEX(_xlpm.config_range,_xlpm.date_index+_xlpm.count,3))),"")</f>
        <v>VH-TAE</v>
      </c>
      <c r="D49" s="173" t="str" cm="1">
        <f t="array" ref="D49">IFERROR(_xlfn.LET(_xlpm.date,A48,_xlpm.count,COUNTIF(A15:A48,_xlpm.date),_xlpm.config_range,CONFIG!A:D,_xlpm.date_index,MATCH(_xlpm.date,INDEX(_xlpm.config_range,,1),0),IF(_xlpm.count=1,INDEX(_xlpm.config_range,_xlpm.date_index+1,4),INDEX(_xlpm.config_range,_xlpm.date_index+_xlpm.count,4))),"")</f>
        <v>K.HUTCHINSON</v>
      </c>
      <c r="E49" s="173" t="str" cm="1">
        <f t="array" ref="E49">IFERROR(_xlfn.LET(_xlpm.date,A48,_xlpm.count,COUNTIF(A15:A48,_xlpm.date),_xlpm.config_range,CONFIG!A:E,_xlpm.date_index,MATCH(_xlpm.date,INDEX(_xlpm.config_range,,1),0),IF(_xlpm.count=1,INDEX(_xlpm.config_range,_xlpm.date_index+1,5),INDEX(_xlpm.config_range,_xlpm.date_index+_xlpm.count,5))),"")</f>
        <v>SELF</v>
      </c>
      <c r="F49" s="174" t="str" cm="1">
        <f t="array" ref="F49">IFERROR(_xlfn.LET(_xlpm.date,A48,_xlpm.count,COUNTIF(A15:A48,_xlpm.date),_xlpm.config_range,CONFIG!A:F,_xlpm.date_index,MATCH(_xlpm.date,INDEX(_xlpm.config_range,,1),0),IF(_xlpm.count=1,INDEX(_xlpm.config_range,_xlpm.date_index+1,6),INDEX(_xlpm.config_range,_xlpm.date_index+_xlpm.count,6))),"")</f>
        <v xml:space="preserve">YMMB-YMMB </v>
      </c>
      <c r="G49" s="175" t="str" cm="1">
        <f t="array" ref="G49">IFERROR(_xlfn.LET(_xlpm.date,A48,_xlpm.count,COUNTIF(A15:A48,_xlpm.date),_xlpm.config_range,CONFIG!A:G,_xlpm.date_index,MATCH(_xlpm.date,INDEX(_xlpm.config_range,,1),0),IF(_xlpm.count=1,INDEX(_xlpm.config_range,_xlpm.date_index+1,7),INDEX(_xlpm.config_range,_xlpm.date_index+_xlpm.count,7))),"")</f>
        <v>TA CONSOLIDATION</v>
      </c>
      <c r="H49" s="176"/>
      <c r="I49" s="100"/>
      <c r="J49" s="101"/>
      <c r="K49" s="75" cm="1">
        <f t="array" ref="K49">IFERROR(_xlfn.LET(_xlpm.date,A48,_xlpm.count,COUNTIF(A15:A48,_xlpm.date),_xlpm.config_range,CONFIG!A:H,_xlpm.date_index,MATCH(_xlpm.date,INDEX(_xlpm.config_range,,1),0),IF(_xlpm.count=1,INDEX(_xlpm.config_range,_xlpm.date_index+1,8),INDEX(_xlpm.config_range,_xlpm.date_index+_xlpm.count,8))),"")</f>
        <v>0</v>
      </c>
      <c r="L49" s="102" cm="1">
        <f t="array" ref="L49">IFERROR(_xlfn.LET(_xlpm.date,A48,_xlpm.count,COUNTIF(A15:A48,_xlpm.date),_xlpm.config_range,CONFIG!A:I,_xlpm.date_index,MATCH(_xlpm.date,INDEX(_xlpm.config_range,,1),0),IF(_xlpm.count=1,INDEX(_xlpm.config_range,_xlpm.date_index+1,9),INDEX(_xlpm.config_range,_xlpm.date_index+_xlpm.count,9))),"")</f>
        <v>0</v>
      </c>
      <c r="M49" s="102" cm="1">
        <f t="array" ref="M49">IFERROR(_xlfn.LET(_xlpm.date,A48,_xlpm.count,COUNTIF(A15:A48,_xlpm.date),_xlpm.config_range,CONFIG!A:J,_xlpm.date_index,MATCH(_xlpm.date,INDEX(_xlpm.config_range,,1),0),IF(_xlpm.count=1,INDEX(_xlpm.config_range,_xlpm.date_index+1,10),INDEX(_xlpm.config_range,_xlpm.date_index+_xlpm.count,10))),"")</f>
        <v>1.1000000000000001</v>
      </c>
      <c r="N49" s="102" cm="1">
        <f t="array" ref="N49">IFERROR(_xlfn.LET(_xlpm.date,A48,_xlpm.count,COUNTIF(A15:A48,_xlpm.date),_xlpm.config_range,CONFIG!A:K,_xlpm.date_index,MATCH(_xlpm.date,INDEX(_xlpm.config_range,,1),0),IF(_xlpm.count=1,INDEX(_xlpm.config_range,_xlpm.date_index+1,11),INDEX(_xlpm.config_range,_xlpm.date_index+_xlpm.count,11))),"")</f>
        <v>0</v>
      </c>
      <c r="O49" s="102" cm="1">
        <f t="array" ref="O49">IFERROR(_xlfn.LET(_xlpm.date,A48,_xlpm.count,COUNTIF(A15:A48,_xlpm.date),_xlpm.config_range,CONFIG!A:L,_xlpm.date_index,MATCH(_xlpm.date,INDEX(_xlpm.config_range,,1),0),IF(_xlpm.count=1,INDEX(_xlpm.config_range,_xlpm.date_index+1,12),INDEX(_xlpm.config_range,_xlpm.date_index+_xlpm.count,12))),"")</f>
        <v>0</v>
      </c>
      <c r="P49" s="103" cm="1">
        <f t="array" ref="P49">IFERROR(_xlfn.LET(_xlpm.date,A48,_xlpm.count,COUNTIF(A15:A48,_xlpm.date),_xlpm.config_range,CONFIG!A:M,_xlpm.date_index,MATCH(_xlpm.date,INDEX(_xlpm.config_range,,1),0),IF(_xlpm.count=1,INDEX(_xlpm.config_range,_xlpm.date_index+1,13),INDEX(_xlpm.config_range,_xlpm.date_index+_xlpm.count,13))),"")</f>
        <v>0</v>
      </c>
      <c r="Q49" s="75" cm="1">
        <f t="array" ref="Q49">IFERROR(_xlfn.LET(_xlpm.date,A48,_xlpm.count,COUNTIF(A15:A48,_xlpm.date),_xlpm.config_range,CONFIG!A:N,_xlpm.date_index,MATCH(_xlpm.date,INDEX(_xlpm.config_range,,1),0),IF(_xlpm.count=1,INDEX(_xlpm.config_range,_xlpm.date_index+1,14),INDEX(_xlpm.config_range,_xlpm.date_index+_xlpm.count,14))),"")</f>
        <v>0</v>
      </c>
      <c r="R49" s="102" cm="1">
        <f t="array" ref="R49">IFERROR(_xlfn.LET(_xlpm.date,A48,_xlpm.count,COUNTIF(A15:A48,_xlpm.date),_xlpm.config_range,CONFIG!A:O,_xlpm.date_index,MATCH(_xlpm.date,INDEX(_xlpm.config_range,,1),0),IF(_xlpm.count=1,INDEX(_xlpm.config_range,_xlpm.date_index+1,15),INDEX(_xlpm.config_range,_xlpm.date_index+_xlpm.count,15))),"")</f>
        <v>0</v>
      </c>
      <c r="S49" s="102" cm="1">
        <f t="array" ref="S49">IFERROR(_xlfn.LET(_xlpm.date,A48,_xlpm.count,COUNTIF(A15:A48,_xlpm.date),_xlpm.config_range,CONFIG!A:P,_xlpm.date_index,MATCH(_xlpm.date,INDEX(_xlpm.config_range,,1),0),IF(_xlpm.count=1,INDEX(_xlpm.config_range,_xlpm.date_index+1,16),INDEX(_xlpm.config_range,_xlpm.date_index+_xlpm.count,16))),"")</f>
        <v>0</v>
      </c>
      <c r="T49" s="102" cm="1">
        <f t="array" ref="T49">IFERROR(_xlfn.LET(_xlpm.date,A48,_xlpm.count,COUNTIF(A15:A48,_xlpm.date),_xlpm.config_range,CONFIG!A:Q,_xlpm.date_index,MATCH(_xlpm.date,INDEX(_xlpm.config_range,,1),0),IF(_xlpm.count=1,INDEX(_xlpm.config_range,_xlpm.date_index+1,17),INDEX(_xlpm.config_range,_xlpm.date_index+_xlpm.count,17))),"")</f>
        <v>0</v>
      </c>
      <c r="U49" s="102" cm="1">
        <f t="array" ref="U49">IFERROR(_xlfn.LET(_xlpm.date,A48,_xlpm.count,COUNTIF(A15:A48,_xlpm.date),_xlpm.config_range,CONFIG!A:R,_xlpm.date_index,MATCH(_xlpm.date,INDEX(_xlpm.config_range,,1),0),IF(_xlpm.count=1,INDEX(_xlpm.config_range,_xlpm.date_index+1,18),INDEX(_xlpm.config_range,_xlpm.date_index+_xlpm.count,18))),"")</f>
        <v>0</v>
      </c>
      <c r="V49" s="103" cm="1">
        <f t="array" ref="V49">IFERROR(_xlfn.LET(_xlpm.date,A48,_xlpm.count,COUNTIF(A15:A48,_xlpm.date),_xlpm.config_range,CONFIG!A:S,_xlpm.date_index,MATCH(_xlpm.date,INDEX(_xlpm.config_range,,1),0),IF(_xlpm.count=1,INDEX(_xlpm.config_range,_xlpm.date_index+1,19),INDEX(_xlpm.config_range,_xlpm.date_index+_xlpm.count,19))),"")</f>
        <v>0</v>
      </c>
      <c r="W49" s="75" cm="1">
        <f t="array" ref="W49">IFERROR(_xlfn.LET(_xlpm.date,A48,_xlpm.count,COUNTIF(A15:A48,_xlpm.date),_xlpm.config_range,CONFIG!A:T,_xlpm.date_index,MATCH(_xlpm.date,INDEX(_xlpm.config_range,,1),0),IF(_xlpm.count=1,INDEX(_xlpm.config_range,_xlpm.date_index+1,20),INDEX(_xlpm.config_range,_xlpm.date_index+_xlpm.count,20))),"")</f>
        <v>0</v>
      </c>
      <c r="X49" s="103" cm="1">
        <f t="array" ref="X49">IFERROR(_xlfn.LET(_xlpm.date,A48,_xlpm.count,COUNTIF(A15:A48,_xlpm.date),_xlpm.config_range,CONFIG!A:U,_xlpm.date_index,MATCH(_xlpm.date,INDEX(_xlpm.config_range,,1),0),IF(_xlpm.count=1,INDEX(_xlpm.config_range,_xlpm.date_index+1,21),INDEX(_xlpm.config_range,_xlpm.date_index+_xlpm.count,21))),"")</f>
        <v>0</v>
      </c>
      <c r="Y49" s="75" cm="1">
        <f t="array" ref="Y49">IFERROR(_xlfn.LET(_xlpm.date,A48,_xlpm.count,COUNTIF(A15:A48,_xlpm.date),_xlpm.config_range,CONFIG!A:V,_xlpm.date_index,MATCH(_xlpm.date,INDEX(_xlpm.config_range,,1),0),IF(_xlpm.count=1,INDEX(_xlpm.config_range,_xlpm.date_index+1,22),INDEX(_xlpm.config_range,_xlpm.date_index+_xlpm.count,22))),"")</f>
        <v>0</v>
      </c>
      <c r="Z49" s="103" cm="1">
        <f t="array" ref="Z49">IFERROR(_xlfn.LET(_xlpm.date,A48,_xlpm.count,COUNTIF(A15:A48,_xlpm.date),_xlpm.config_range,CONFIG!A:W,_xlpm.date_index,MATCH(_xlpm.date,INDEX(_xlpm.config_range,,1),0),IF(_xlpm.count=1,INDEX(_xlpm.config_range,_xlpm.date_index+1,23),INDEX(_xlpm.config_range,_xlpm.date_index+_xlpm.count,23))),"")</f>
        <v>0</v>
      </c>
      <c r="AA49" s="75" cm="1">
        <f t="array" ref="AA49">IFERROR(_xlfn.LET(_xlpm.date,A48,_xlpm.count,COUNTIF(A15:A48,_xlpm.date),_xlpm.config_range,CONFIG!A:X,_xlpm.date_index,MATCH(_xlpm.date,INDEX(_xlpm.config_range,,1),0),IF(_xlpm.count=1,INDEX(_xlpm.config_range,_xlpm.date_index+1,24),INDEX(_xlpm.config_range,_xlpm.date_index+_xlpm.count,24))),"")</f>
        <v>0</v>
      </c>
      <c r="AB49" s="102" cm="1">
        <f t="array" ref="AB49">IFERROR(_xlfn.LET(_xlpm.date,A48,_xlpm.count,COUNTIF(A15:A48,_xlpm.date),_xlpm.config_range,CONFIG!A:Y,_xlpm.date_index,MATCH(_xlpm.date,INDEX(_xlpm.config_range,,1),0),IF(_xlpm.count=1,INDEX(_xlpm.config_range,_xlpm.date_index+1,25),INDEX(_xlpm.config_range,_xlpm.date_index+_xlpm.count,25))),"")</f>
        <v>0</v>
      </c>
      <c r="AC49" s="103" cm="1">
        <f t="array" ref="AC49">IFERROR(_xlfn.LET(_xlpm.date,A48,_xlpm.count,COUNTIF(A15:A48,_xlpm.date),_xlpm.config_range,CONFIG!A:Z,_xlpm.date_index,MATCH(_xlpm.date,INDEX(_xlpm.config_range,,1),0),IF(_xlpm.count=1,INDEX(_xlpm.config_range,_xlpm.date_index+1,26),INDEX(_xlpm.config_range,_xlpm.date_index+_xlpm.count,26))),"")</f>
        <v>0</v>
      </c>
      <c r="AE49" s="57"/>
    </row>
    <row r="50" spans="1:31" x14ac:dyDescent="0.35">
      <c r="A50" s="182" cm="1">
        <f t="array" ref="A50">IFERROR(
  _xlfn.LET(
    _xlpm.date, A49,
    _xlpm.count, COUNTIF(A16:A49, _xlpm.date),
    _xlpm.config_range, CONFIG!A:A,
    _xlpm.date_index, MATCH(_xlpm.date, _xlpm.config_range, 0),
    IF(
      _xlpm.count = 1,
      INDEX(_xlpm.config_range, _xlpm.date_index + 1),
      INDEX(_xlpm.config_range, _xlpm.date_index + _xlpm.count)
    )
  ),
  ""
)</f>
        <v>44500</v>
      </c>
      <c r="B50" s="173" t="str" cm="1">
        <f t="array" ref="B50">IFERROR(
  _xlfn.LET(
    _xlpm.date, A49,
    _xlpm.count, COUNTIF(A16:A49, _xlpm.date),
    _xlpm.config_range, CONFIG!A:B,
    _xlpm.date_index, MATCH(_xlpm.date, INDEX(_xlpm.config_range, , 1), 0),
    IF(
      _xlpm.count = 1,
      INDEX(_xlpm.config_range, _xlpm.date_index + 1, 2),
      INDEX(_xlpm.config_range, _xlpm.date_index + _xlpm.count, 2)
    )
  ),
  ""
)</f>
        <v>PA28</v>
      </c>
      <c r="C50" s="173" t="str" cm="1">
        <f t="array" ref="C50">IFERROR(_xlfn.LET(_xlpm.date,A49,_xlpm.count,COUNTIF(A16:A49,_xlpm.date),_xlpm.config_range,CONFIG!A:C,_xlpm.date_index,MATCH(_xlpm.date,INDEX(_xlpm.config_range,,1),0),IF(_xlpm.count=1,INDEX(_xlpm.config_range,_xlpm.date_index+1,3),INDEX(_xlpm.config_range,_xlpm.date_index+_xlpm.count,3))),"")</f>
        <v>VH-TAU</v>
      </c>
      <c r="D50" s="173" t="str" cm="1">
        <f t="array" ref="D50">IFERROR(_xlfn.LET(_xlpm.date,A49,_xlpm.count,COUNTIF(A16:A49,_xlpm.date),_xlpm.config_range,CONFIG!A:D,_xlpm.date_index,MATCH(_xlpm.date,INDEX(_xlpm.config_range,,1),0),IF(_xlpm.count=1,INDEX(_xlpm.config_range,_xlpm.date_index+1,4),INDEX(_xlpm.config_range,_xlpm.date_index+_xlpm.count,4))),"")</f>
        <v>J.JOHNSON</v>
      </c>
      <c r="E50" s="173" t="str" cm="1">
        <f t="array" ref="E50">IFERROR(_xlfn.LET(_xlpm.date,A49,_xlpm.count,COUNTIF(A16:A49,_xlpm.date),_xlpm.config_range,CONFIG!A:E,_xlpm.date_index,MATCH(_xlpm.date,INDEX(_xlpm.config_range,,1),0),IF(_xlpm.count=1,INDEX(_xlpm.config_range,_xlpm.date_index+1,5),INDEX(_xlpm.config_range,_xlpm.date_index+_xlpm.count,5))),"")</f>
        <v>SELF</v>
      </c>
      <c r="F50" s="174" t="str" cm="1">
        <f t="array" ref="F50">IFERROR(_xlfn.LET(_xlpm.date,A49,_xlpm.count,COUNTIF(A16:A49,_xlpm.date),_xlpm.config_range,CONFIG!A:F,_xlpm.date_index,MATCH(_xlpm.date,INDEX(_xlpm.config_range,,1),0),IF(_xlpm.count=1,INDEX(_xlpm.config_range,_xlpm.date_index+1,6),INDEX(_xlpm.config_range,_xlpm.date_index+_xlpm.count,6))),"")</f>
        <v xml:space="preserve">YMMB-YMMB </v>
      </c>
      <c r="G50" s="175" t="str" cm="1">
        <f t="array" ref="G50">IFERROR(_xlfn.LET(_xlpm.date,A49,_xlpm.count,COUNTIF(A16:A49,_xlpm.date),_xlpm.config_range,CONFIG!A:G,_xlpm.date_index,MATCH(_xlpm.date,INDEX(_xlpm.config_range,,1),0),IF(_xlpm.count=1,INDEX(_xlpm.config_range,_xlpm.date_index+1,7),INDEX(_xlpm.config_range,_xlpm.date_index+_xlpm.count,7))),"")</f>
        <v>TA CHECK</v>
      </c>
      <c r="H50" s="176"/>
      <c r="I50" s="100"/>
      <c r="J50" s="101"/>
      <c r="K50" s="75" cm="1">
        <f t="array" ref="K50">IFERROR(_xlfn.LET(_xlpm.date,A49,_xlpm.count,COUNTIF(A16:A49,_xlpm.date),_xlpm.config_range,CONFIG!A:H,_xlpm.date_index,MATCH(_xlpm.date,INDEX(_xlpm.config_range,,1),0),IF(_xlpm.count=1,INDEX(_xlpm.config_range,_xlpm.date_index+1,8),INDEX(_xlpm.config_range,_xlpm.date_index+_xlpm.count,8))),"")</f>
        <v>0</v>
      </c>
      <c r="L50" s="102" cm="1">
        <f t="array" ref="L50">IFERROR(_xlfn.LET(_xlpm.date,A49,_xlpm.count,COUNTIF(A16:A49,_xlpm.date),_xlpm.config_range,CONFIG!A:I,_xlpm.date_index,MATCH(_xlpm.date,INDEX(_xlpm.config_range,,1),0),IF(_xlpm.count=1,INDEX(_xlpm.config_range,_xlpm.date_index+1,9),INDEX(_xlpm.config_range,_xlpm.date_index+_xlpm.count,9))),"")</f>
        <v>0</v>
      </c>
      <c r="M50" s="102" cm="1">
        <f t="array" ref="M50">IFERROR(_xlfn.LET(_xlpm.date,A49,_xlpm.count,COUNTIF(A16:A49,_xlpm.date),_xlpm.config_range,CONFIG!A:J,_xlpm.date_index,MATCH(_xlpm.date,INDEX(_xlpm.config_range,,1),0),IF(_xlpm.count=1,INDEX(_xlpm.config_range,_xlpm.date_index+1,10),INDEX(_xlpm.config_range,_xlpm.date_index+_xlpm.count,10))),"")</f>
        <v>1.2</v>
      </c>
      <c r="N50" s="102" cm="1">
        <f t="array" ref="N50">IFERROR(_xlfn.LET(_xlpm.date,A49,_xlpm.count,COUNTIF(A16:A49,_xlpm.date),_xlpm.config_range,CONFIG!A:K,_xlpm.date_index,MATCH(_xlpm.date,INDEX(_xlpm.config_range,,1),0),IF(_xlpm.count=1,INDEX(_xlpm.config_range,_xlpm.date_index+1,11),INDEX(_xlpm.config_range,_xlpm.date_index+_xlpm.count,11))),"")</f>
        <v>0</v>
      </c>
      <c r="O50" s="102" cm="1">
        <f t="array" ref="O50">IFERROR(_xlfn.LET(_xlpm.date,A49,_xlpm.count,COUNTIF(A16:A49,_xlpm.date),_xlpm.config_range,CONFIG!A:L,_xlpm.date_index,MATCH(_xlpm.date,INDEX(_xlpm.config_range,,1),0),IF(_xlpm.count=1,INDEX(_xlpm.config_range,_xlpm.date_index+1,12),INDEX(_xlpm.config_range,_xlpm.date_index+_xlpm.count,12))),"")</f>
        <v>0</v>
      </c>
      <c r="P50" s="103" cm="1">
        <f t="array" ref="P50">IFERROR(_xlfn.LET(_xlpm.date,A49,_xlpm.count,COUNTIF(A16:A49,_xlpm.date),_xlpm.config_range,CONFIG!A:M,_xlpm.date_index,MATCH(_xlpm.date,INDEX(_xlpm.config_range,,1),0),IF(_xlpm.count=1,INDEX(_xlpm.config_range,_xlpm.date_index+1,13),INDEX(_xlpm.config_range,_xlpm.date_index+_xlpm.count,13))),"")</f>
        <v>0</v>
      </c>
      <c r="Q50" s="75" cm="1">
        <f t="array" ref="Q50">IFERROR(_xlfn.LET(_xlpm.date,A49,_xlpm.count,COUNTIF(A16:A49,_xlpm.date),_xlpm.config_range,CONFIG!A:N,_xlpm.date_index,MATCH(_xlpm.date,INDEX(_xlpm.config_range,,1),0),IF(_xlpm.count=1,INDEX(_xlpm.config_range,_xlpm.date_index+1,14),INDEX(_xlpm.config_range,_xlpm.date_index+_xlpm.count,14))),"")</f>
        <v>0</v>
      </c>
      <c r="R50" s="102" cm="1">
        <f t="array" ref="R50">IFERROR(_xlfn.LET(_xlpm.date,A49,_xlpm.count,COUNTIF(A16:A49,_xlpm.date),_xlpm.config_range,CONFIG!A:O,_xlpm.date_index,MATCH(_xlpm.date,INDEX(_xlpm.config_range,,1),0),IF(_xlpm.count=1,INDEX(_xlpm.config_range,_xlpm.date_index+1,15),INDEX(_xlpm.config_range,_xlpm.date_index+_xlpm.count,15))),"")</f>
        <v>0</v>
      </c>
      <c r="S50" s="102" cm="1">
        <f t="array" ref="S50">IFERROR(_xlfn.LET(_xlpm.date,A49,_xlpm.count,COUNTIF(A16:A49,_xlpm.date),_xlpm.config_range,CONFIG!A:P,_xlpm.date_index,MATCH(_xlpm.date,INDEX(_xlpm.config_range,,1),0),IF(_xlpm.count=1,INDEX(_xlpm.config_range,_xlpm.date_index+1,16),INDEX(_xlpm.config_range,_xlpm.date_index+_xlpm.count,16))),"")</f>
        <v>0</v>
      </c>
      <c r="T50" s="102" cm="1">
        <f t="array" ref="T50">IFERROR(_xlfn.LET(_xlpm.date,A49,_xlpm.count,COUNTIF(A16:A49,_xlpm.date),_xlpm.config_range,CONFIG!A:Q,_xlpm.date_index,MATCH(_xlpm.date,INDEX(_xlpm.config_range,,1),0),IF(_xlpm.count=1,INDEX(_xlpm.config_range,_xlpm.date_index+1,17),INDEX(_xlpm.config_range,_xlpm.date_index+_xlpm.count,17))),"")</f>
        <v>0</v>
      </c>
      <c r="U50" s="102" cm="1">
        <f t="array" ref="U50">IFERROR(_xlfn.LET(_xlpm.date,A49,_xlpm.count,COUNTIF(A16:A49,_xlpm.date),_xlpm.config_range,CONFIG!A:R,_xlpm.date_index,MATCH(_xlpm.date,INDEX(_xlpm.config_range,,1),0),IF(_xlpm.count=1,INDEX(_xlpm.config_range,_xlpm.date_index+1,18),INDEX(_xlpm.config_range,_xlpm.date_index+_xlpm.count,18))),"")</f>
        <v>0</v>
      </c>
      <c r="V50" s="103" cm="1">
        <f t="array" ref="V50">IFERROR(_xlfn.LET(_xlpm.date,A49,_xlpm.count,COUNTIF(A16:A49,_xlpm.date),_xlpm.config_range,CONFIG!A:S,_xlpm.date_index,MATCH(_xlpm.date,INDEX(_xlpm.config_range,,1),0),IF(_xlpm.count=1,INDEX(_xlpm.config_range,_xlpm.date_index+1,19),INDEX(_xlpm.config_range,_xlpm.date_index+_xlpm.count,19))),"")</f>
        <v>0</v>
      </c>
      <c r="W50" s="75" cm="1">
        <f t="array" ref="W50">IFERROR(_xlfn.LET(_xlpm.date,A49,_xlpm.count,COUNTIF(A16:A49,_xlpm.date),_xlpm.config_range,CONFIG!A:T,_xlpm.date_index,MATCH(_xlpm.date,INDEX(_xlpm.config_range,,1),0),IF(_xlpm.count=1,INDEX(_xlpm.config_range,_xlpm.date_index+1,20),INDEX(_xlpm.config_range,_xlpm.date_index+_xlpm.count,20))),"")</f>
        <v>0</v>
      </c>
      <c r="X50" s="103" cm="1">
        <f t="array" ref="X50">IFERROR(_xlfn.LET(_xlpm.date,A49,_xlpm.count,COUNTIF(A16:A49,_xlpm.date),_xlpm.config_range,CONFIG!A:U,_xlpm.date_index,MATCH(_xlpm.date,INDEX(_xlpm.config_range,,1),0),IF(_xlpm.count=1,INDEX(_xlpm.config_range,_xlpm.date_index+1,21),INDEX(_xlpm.config_range,_xlpm.date_index+_xlpm.count,21))),"")</f>
        <v>0</v>
      </c>
      <c r="Y50" s="75" cm="1">
        <f t="array" ref="Y50">IFERROR(_xlfn.LET(_xlpm.date,A49,_xlpm.count,COUNTIF(A16:A49,_xlpm.date),_xlpm.config_range,CONFIG!A:V,_xlpm.date_index,MATCH(_xlpm.date,INDEX(_xlpm.config_range,,1),0),IF(_xlpm.count=1,INDEX(_xlpm.config_range,_xlpm.date_index+1,22),INDEX(_xlpm.config_range,_xlpm.date_index+_xlpm.count,22))),"")</f>
        <v>0</v>
      </c>
      <c r="Z50" s="103" cm="1">
        <f t="array" ref="Z50">IFERROR(_xlfn.LET(_xlpm.date,A49,_xlpm.count,COUNTIF(A16:A49,_xlpm.date),_xlpm.config_range,CONFIG!A:W,_xlpm.date_index,MATCH(_xlpm.date,INDEX(_xlpm.config_range,,1),0),IF(_xlpm.count=1,INDEX(_xlpm.config_range,_xlpm.date_index+1,23),INDEX(_xlpm.config_range,_xlpm.date_index+_xlpm.count,23))),"")</f>
        <v>0</v>
      </c>
      <c r="AA50" s="75" cm="1">
        <f t="array" ref="AA50">IFERROR(_xlfn.LET(_xlpm.date,A49,_xlpm.count,COUNTIF(A16:A49,_xlpm.date),_xlpm.config_range,CONFIG!A:X,_xlpm.date_index,MATCH(_xlpm.date,INDEX(_xlpm.config_range,,1),0),IF(_xlpm.count=1,INDEX(_xlpm.config_range,_xlpm.date_index+1,24),INDEX(_xlpm.config_range,_xlpm.date_index+_xlpm.count,24))),"")</f>
        <v>0</v>
      </c>
      <c r="AB50" s="102" cm="1">
        <f t="array" ref="AB50">IFERROR(_xlfn.LET(_xlpm.date,A49,_xlpm.count,COUNTIF(A16:A49,_xlpm.date),_xlpm.config_range,CONFIG!A:Y,_xlpm.date_index,MATCH(_xlpm.date,INDEX(_xlpm.config_range,,1),0),IF(_xlpm.count=1,INDEX(_xlpm.config_range,_xlpm.date_index+1,25),INDEX(_xlpm.config_range,_xlpm.date_index+_xlpm.count,25))),"")</f>
        <v>0</v>
      </c>
      <c r="AC50" s="103" cm="1">
        <f t="array" ref="AC50">IFERROR(_xlfn.LET(_xlpm.date,A49,_xlpm.count,COUNTIF(A16:A49,_xlpm.date),_xlpm.config_range,CONFIG!A:Z,_xlpm.date_index,MATCH(_xlpm.date,INDEX(_xlpm.config_range,,1),0),IF(_xlpm.count=1,INDEX(_xlpm.config_range,_xlpm.date_index+1,26),INDEX(_xlpm.config_range,_xlpm.date_index+_xlpm.count,26))),"")</f>
        <v>0</v>
      </c>
      <c r="AE50" s="57"/>
    </row>
    <row r="51" spans="1:31" x14ac:dyDescent="0.35">
      <c r="A51" s="182" cm="1">
        <f t="array" ref="A51">IFERROR(
  _xlfn.LET(
    _xlpm.date, A50,
    _xlpm.count, COUNTIF(A17:A50, _xlpm.date),
    _xlpm.config_range, CONFIG!A:A,
    _xlpm.date_index, MATCH(_xlpm.date, _xlpm.config_range, 0),
    IF(
      _xlpm.count = 1,
      INDEX(_xlpm.config_range, _xlpm.date_index + 1),
      INDEX(_xlpm.config_range, _xlpm.date_index + _xlpm.count)
    )
  ),
  ""
)</f>
        <v>44500</v>
      </c>
      <c r="B51" s="173" t="str" cm="1">
        <f t="array" ref="B51">IFERROR(
  _xlfn.LET(
    _xlpm.date, A50,
    _xlpm.count, COUNTIF(A17:A50, _xlpm.date),
    _xlpm.config_range, CONFIG!A:B,
    _xlpm.date_index, MATCH(_xlpm.date, INDEX(_xlpm.config_range, , 1), 0),
    IF(
      _xlpm.count = 1,
      INDEX(_xlpm.config_range, _xlpm.date_index + 1, 2),
      INDEX(_xlpm.config_range, _xlpm.date_index + _xlpm.count, 2)
    )
  ),
  ""
)</f>
        <v>PA28</v>
      </c>
      <c r="C51" s="173" t="str" cm="1">
        <f t="array" ref="C51">IFERROR(_xlfn.LET(_xlpm.date,A50,_xlpm.count,COUNTIF(A17:A50,_xlpm.date),_xlpm.config_range,CONFIG!A:C,_xlpm.date_index,MATCH(_xlpm.date,INDEX(_xlpm.config_range,,1),0),IF(_xlpm.count=1,INDEX(_xlpm.config_range,_xlpm.date_index+1,3),INDEX(_xlpm.config_range,_xlpm.date_index+_xlpm.count,3))),"")</f>
        <v>VH-TAU</v>
      </c>
      <c r="D51" s="173" t="str" cm="1">
        <f t="array" ref="D51">IFERROR(_xlfn.LET(_xlpm.date,A50,_xlpm.count,COUNTIF(A17:A50,_xlpm.date),_xlpm.config_range,CONFIG!A:D,_xlpm.date_index,MATCH(_xlpm.date,INDEX(_xlpm.config_range,,1),0),IF(_xlpm.count=1,INDEX(_xlpm.config_range,_xlpm.date_index+1,4),INDEX(_xlpm.config_range,_xlpm.date_index+_xlpm.count,4))),"")</f>
        <v>SELF</v>
      </c>
      <c r="E51" s="173" cm="1">
        <f t="array" ref="E51">IFERROR(_xlfn.LET(_xlpm.date,A50,_xlpm.count,COUNTIF(A17:A50,_xlpm.date),_xlpm.config_range,CONFIG!A:E,_xlpm.date_index,MATCH(_xlpm.date,INDEX(_xlpm.config_range,,1),0),IF(_xlpm.count=1,INDEX(_xlpm.config_range,_xlpm.date_index+1,5),INDEX(_xlpm.config_range,_xlpm.date_index+_xlpm.count,5))),"")</f>
        <v>0</v>
      </c>
      <c r="F51" s="174" t="str" cm="1">
        <f t="array" ref="F51">IFERROR(_xlfn.LET(_xlpm.date,A50,_xlpm.count,COUNTIF(A17:A50,_xlpm.date),_xlpm.config_range,CONFIG!A:F,_xlpm.date_index,MATCH(_xlpm.date,INDEX(_xlpm.config_range,,1),0),IF(_xlpm.count=1,INDEX(_xlpm.config_range,_xlpm.date_index+1,6),INDEX(_xlpm.config_range,_xlpm.date_index+_xlpm.count,6))),"")</f>
        <v xml:space="preserve">YMMB-YMMB </v>
      </c>
      <c r="G51" s="175" t="str" cm="1">
        <f t="array" ref="G51">IFERROR(_xlfn.LET(_xlpm.date,A50,_xlpm.count,COUNTIF(A17:A50,_xlpm.date),_xlpm.config_range,CONFIG!A:G,_xlpm.date_index,MATCH(_xlpm.date,INDEX(_xlpm.config_range,,1),0),IF(_xlpm.count=1,INDEX(_xlpm.config_range,_xlpm.date_index+1,7),INDEX(_xlpm.config_range,_xlpm.date_index+_xlpm.count,7))),"")</f>
        <v>TA SOLO</v>
      </c>
      <c r="H51" s="176"/>
      <c r="I51" s="100"/>
      <c r="J51" s="101"/>
      <c r="K51" s="75" cm="1">
        <f t="array" ref="K51">IFERROR(_xlfn.LET(_xlpm.date,A50,_xlpm.count,COUNTIF(A17:A50,_xlpm.date),_xlpm.config_range,CONFIG!A:H,_xlpm.date_index,MATCH(_xlpm.date,INDEX(_xlpm.config_range,,1),0),IF(_xlpm.count=1,INDEX(_xlpm.config_range,_xlpm.date_index+1,8),INDEX(_xlpm.config_range,_xlpm.date_index+_xlpm.count,8))),"")</f>
        <v>0</v>
      </c>
      <c r="L51" s="102" cm="1">
        <f t="array" ref="L51">IFERROR(_xlfn.LET(_xlpm.date,A50,_xlpm.count,COUNTIF(A17:A50,_xlpm.date),_xlpm.config_range,CONFIG!A:I,_xlpm.date_index,MATCH(_xlpm.date,INDEX(_xlpm.config_range,,1),0),IF(_xlpm.count=1,INDEX(_xlpm.config_range,_xlpm.date_index+1,9),INDEX(_xlpm.config_range,_xlpm.date_index+_xlpm.count,9))),"")</f>
        <v>0</v>
      </c>
      <c r="M51" s="102" cm="1">
        <f t="array" ref="M51">IFERROR(_xlfn.LET(_xlpm.date,A50,_xlpm.count,COUNTIF(A17:A50,_xlpm.date),_xlpm.config_range,CONFIG!A:J,_xlpm.date_index,MATCH(_xlpm.date,INDEX(_xlpm.config_range,,1),0),IF(_xlpm.count=1,INDEX(_xlpm.config_range,_xlpm.date_index+1,10),INDEX(_xlpm.config_range,_xlpm.date_index+_xlpm.count,10))),"")</f>
        <v>0</v>
      </c>
      <c r="N51" s="102" cm="1">
        <f t="array" ref="N51">IFERROR(_xlfn.LET(_xlpm.date,A50,_xlpm.count,COUNTIF(A17:A50,_xlpm.date),_xlpm.config_range,CONFIG!A:K,_xlpm.date_index,MATCH(_xlpm.date,INDEX(_xlpm.config_range,,1),0),IF(_xlpm.count=1,INDEX(_xlpm.config_range,_xlpm.date_index+1,11),INDEX(_xlpm.config_range,_xlpm.date_index+_xlpm.count,11))),"")</f>
        <v>0</v>
      </c>
      <c r="O51" s="102" cm="1">
        <f t="array" ref="O51">IFERROR(_xlfn.LET(_xlpm.date,A50,_xlpm.count,COUNTIF(A17:A50,_xlpm.date),_xlpm.config_range,CONFIG!A:L,_xlpm.date_index,MATCH(_xlpm.date,INDEX(_xlpm.config_range,,1),0),IF(_xlpm.count=1,INDEX(_xlpm.config_range,_xlpm.date_index+1,12),INDEX(_xlpm.config_range,_xlpm.date_index+_xlpm.count,12))),"")</f>
        <v>1</v>
      </c>
      <c r="P51" s="103" cm="1">
        <f t="array" ref="P51">IFERROR(_xlfn.LET(_xlpm.date,A50,_xlpm.count,COUNTIF(A17:A50,_xlpm.date),_xlpm.config_range,CONFIG!A:M,_xlpm.date_index,MATCH(_xlpm.date,INDEX(_xlpm.config_range,,1),0),IF(_xlpm.count=1,INDEX(_xlpm.config_range,_xlpm.date_index+1,13),INDEX(_xlpm.config_range,_xlpm.date_index+_xlpm.count,13))),"")</f>
        <v>0</v>
      </c>
      <c r="Q51" s="75" cm="1">
        <f t="array" ref="Q51">IFERROR(_xlfn.LET(_xlpm.date,A50,_xlpm.count,COUNTIF(A17:A50,_xlpm.date),_xlpm.config_range,CONFIG!A:N,_xlpm.date_index,MATCH(_xlpm.date,INDEX(_xlpm.config_range,,1),0),IF(_xlpm.count=1,INDEX(_xlpm.config_range,_xlpm.date_index+1,14),INDEX(_xlpm.config_range,_xlpm.date_index+_xlpm.count,14))),"")</f>
        <v>0</v>
      </c>
      <c r="R51" s="102" cm="1">
        <f t="array" ref="R51">IFERROR(_xlfn.LET(_xlpm.date,A50,_xlpm.count,COUNTIF(A17:A50,_xlpm.date),_xlpm.config_range,CONFIG!A:O,_xlpm.date_index,MATCH(_xlpm.date,INDEX(_xlpm.config_range,,1),0),IF(_xlpm.count=1,INDEX(_xlpm.config_range,_xlpm.date_index+1,15),INDEX(_xlpm.config_range,_xlpm.date_index+_xlpm.count,15))),"")</f>
        <v>0</v>
      </c>
      <c r="S51" s="102" cm="1">
        <f t="array" ref="S51">IFERROR(_xlfn.LET(_xlpm.date,A50,_xlpm.count,COUNTIF(A17:A50,_xlpm.date),_xlpm.config_range,CONFIG!A:P,_xlpm.date_index,MATCH(_xlpm.date,INDEX(_xlpm.config_range,,1),0),IF(_xlpm.count=1,INDEX(_xlpm.config_range,_xlpm.date_index+1,16),INDEX(_xlpm.config_range,_xlpm.date_index+_xlpm.count,16))),"")</f>
        <v>0</v>
      </c>
      <c r="T51" s="102" cm="1">
        <f t="array" ref="T51">IFERROR(_xlfn.LET(_xlpm.date,A50,_xlpm.count,COUNTIF(A17:A50,_xlpm.date),_xlpm.config_range,CONFIG!A:Q,_xlpm.date_index,MATCH(_xlpm.date,INDEX(_xlpm.config_range,,1),0),IF(_xlpm.count=1,INDEX(_xlpm.config_range,_xlpm.date_index+1,17),INDEX(_xlpm.config_range,_xlpm.date_index+_xlpm.count,17))),"")</f>
        <v>0</v>
      </c>
      <c r="U51" s="102" cm="1">
        <f t="array" ref="U51">IFERROR(_xlfn.LET(_xlpm.date,A50,_xlpm.count,COUNTIF(A17:A50,_xlpm.date),_xlpm.config_range,CONFIG!A:R,_xlpm.date_index,MATCH(_xlpm.date,INDEX(_xlpm.config_range,,1),0),IF(_xlpm.count=1,INDEX(_xlpm.config_range,_xlpm.date_index+1,18),INDEX(_xlpm.config_range,_xlpm.date_index+_xlpm.count,18))),"")</f>
        <v>0</v>
      </c>
      <c r="V51" s="103" cm="1">
        <f t="array" ref="V51">IFERROR(_xlfn.LET(_xlpm.date,A50,_xlpm.count,COUNTIF(A17:A50,_xlpm.date),_xlpm.config_range,CONFIG!A:S,_xlpm.date_index,MATCH(_xlpm.date,INDEX(_xlpm.config_range,,1),0),IF(_xlpm.count=1,INDEX(_xlpm.config_range,_xlpm.date_index+1,19),INDEX(_xlpm.config_range,_xlpm.date_index+_xlpm.count,19))),"")</f>
        <v>0</v>
      </c>
      <c r="W51" s="75" cm="1">
        <f t="array" ref="W51">IFERROR(_xlfn.LET(_xlpm.date,A50,_xlpm.count,COUNTIF(A17:A50,_xlpm.date),_xlpm.config_range,CONFIG!A:T,_xlpm.date_index,MATCH(_xlpm.date,INDEX(_xlpm.config_range,,1),0),IF(_xlpm.count=1,INDEX(_xlpm.config_range,_xlpm.date_index+1,20),INDEX(_xlpm.config_range,_xlpm.date_index+_xlpm.count,20))),"")</f>
        <v>0</v>
      </c>
      <c r="X51" s="103" cm="1">
        <f t="array" ref="X51">IFERROR(_xlfn.LET(_xlpm.date,A50,_xlpm.count,COUNTIF(A17:A50,_xlpm.date),_xlpm.config_range,CONFIG!A:U,_xlpm.date_index,MATCH(_xlpm.date,INDEX(_xlpm.config_range,,1),0),IF(_xlpm.count=1,INDEX(_xlpm.config_range,_xlpm.date_index+1,21),INDEX(_xlpm.config_range,_xlpm.date_index+_xlpm.count,21))),"")</f>
        <v>0</v>
      </c>
      <c r="Y51" s="75" cm="1">
        <f t="array" ref="Y51">IFERROR(_xlfn.LET(_xlpm.date,A50,_xlpm.count,COUNTIF(A17:A50,_xlpm.date),_xlpm.config_range,CONFIG!A:V,_xlpm.date_index,MATCH(_xlpm.date,INDEX(_xlpm.config_range,,1),0),IF(_xlpm.count=1,INDEX(_xlpm.config_range,_xlpm.date_index+1,22),INDEX(_xlpm.config_range,_xlpm.date_index+_xlpm.count,22))),"")</f>
        <v>0</v>
      </c>
      <c r="Z51" s="103" cm="1">
        <f t="array" ref="Z51">IFERROR(_xlfn.LET(_xlpm.date,A50,_xlpm.count,COUNTIF(A17:A50,_xlpm.date),_xlpm.config_range,CONFIG!A:W,_xlpm.date_index,MATCH(_xlpm.date,INDEX(_xlpm.config_range,,1),0),IF(_xlpm.count=1,INDEX(_xlpm.config_range,_xlpm.date_index+1,23),INDEX(_xlpm.config_range,_xlpm.date_index+_xlpm.count,23))),"")</f>
        <v>0</v>
      </c>
      <c r="AA51" s="75" cm="1">
        <f t="array" ref="AA51">IFERROR(_xlfn.LET(_xlpm.date,A50,_xlpm.count,COUNTIF(A17:A50,_xlpm.date),_xlpm.config_range,CONFIG!A:X,_xlpm.date_index,MATCH(_xlpm.date,INDEX(_xlpm.config_range,,1),0),IF(_xlpm.count=1,INDEX(_xlpm.config_range,_xlpm.date_index+1,24),INDEX(_xlpm.config_range,_xlpm.date_index+_xlpm.count,24))),"")</f>
        <v>0</v>
      </c>
      <c r="AB51" s="102" cm="1">
        <f t="array" ref="AB51">IFERROR(_xlfn.LET(_xlpm.date,A50,_xlpm.count,COUNTIF(A17:A50,_xlpm.date),_xlpm.config_range,CONFIG!A:Y,_xlpm.date_index,MATCH(_xlpm.date,INDEX(_xlpm.config_range,,1),0),IF(_xlpm.count=1,INDEX(_xlpm.config_range,_xlpm.date_index+1,25),INDEX(_xlpm.config_range,_xlpm.date_index+_xlpm.count,25))),"")</f>
        <v>0</v>
      </c>
      <c r="AC51" s="103" cm="1">
        <f t="array" ref="AC51">IFERROR(_xlfn.LET(_xlpm.date,A50,_xlpm.count,COUNTIF(A17:A50,_xlpm.date),_xlpm.config_range,CONFIG!A:Z,_xlpm.date_index,MATCH(_xlpm.date,INDEX(_xlpm.config_range,,1),0),IF(_xlpm.count=1,INDEX(_xlpm.config_range,_xlpm.date_index+1,26),INDEX(_xlpm.config_range,_xlpm.date_index+_xlpm.count,26))),"")</f>
        <v>0</v>
      </c>
      <c r="AE51" s="57"/>
    </row>
    <row r="52" spans="1:31" x14ac:dyDescent="0.35">
      <c r="A52" s="182" cm="1">
        <f t="array" ref="A52">IFERROR(
  _xlfn.LET(
    _xlpm.date, A51,
    _xlpm.count, COUNTIF(A18:A51, _xlpm.date),
    _xlpm.config_range, CONFIG!A:A,
    _xlpm.date_index, MATCH(_xlpm.date, _xlpm.config_range, 0),
    IF(
      _xlpm.count = 1,
      INDEX(_xlpm.config_range, _xlpm.date_index + 1),
      INDEX(_xlpm.config_range, _xlpm.date_index + _xlpm.count)
    )
  ),
  ""
)</f>
        <v>44508</v>
      </c>
      <c r="B52" s="173" t="str" cm="1">
        <f t="array" ref="B52">IFERROR(
  _xlfn.LET(
    _xlpm.date, A51,
    _xlpm.count, COUNTIF(A18:A51, _xlpm.date),
    _xlpm.config_range, CONFIG!A:B,
    _xlpm.date_index, MATCH(_xlpm.date, INDEX(_xlpm.config_range, , 1), 0),
    IF(
      _xlpm.count = 1,
      INDEX(_xlpm.config_range, _xlpm.date_index + 1, 2),
      INDEX(_xlpm.config_range, _xlpm.date_index + _xlpm.count, 2)
    )
  ),
  ""
)</f>
        <v>PA28</v>
      </c>
      <c r="C52" s="173" t="str" cm="1">
        <f t="array" ref="C52">IFERROR(_xlfn.LET(_xlpm.date,A51,_xlpm.count,COUNTIF(A18:A51,_xlpm.date),_xlpm.config_range,CONFIG!A:C,_xlpm.date_index,MATCH(_xlpm.date,INDEX(_xlpm.config_range,,1),0),IF(_xlpm.count=1,INDEX(_xlpm.config_range,_xlpm.date_index+1,3),INDEX(_xlpm.config_range,_xlpm.date_index+_xlpm.count,3))),"")</f>
        <v>VH-TAU</v>
      </c>
      <c r="D52" s="173" t="str" cm="1">
        <f t="array" ref="D52">IFERROR(_xlfn.LET(_xlpm.date,A51,_xlpm.count,COUNTIF(A18:A51,_xlpm.date),_xlpm.config_range,CONFIG!A:D,_xlpm.date_index,MATCH(_xlpm.date,INDEX(_xlpm.config_range,,1),0),IF(_xlpm.count=1,INDEX(_xlpm.config_range,_xlpm.date_index+1,4),INDEX(_xlpm.config_range,_xlpm.date_index+_xlpm.count,4))),"")</f>
        <v>SELF</v>
      </c>
      <c r="E52" s="173" cm="1">
        <f t="array" ref="E52">IFERROR(_xlfn.LET(_xlpm.date,A51,_xlpm.count,COUNTIF(A18:A51,_xlpm.date),_xlpm.config_range,CONFIG!A:E,_xlpm.date_index,MATCH(_xlpm.date,INDEX(_xlpm.config_range,,1),0),IF(_xlpm.count=1,INDEX(_xlpm.config_range,_xlpm.date_index+1,5),INDEX(_xlpm.config_range,_xlpm.date_index+_xlpm.count,5))),"")</f>
        <v>0</v>
      </c>
      <c r="F52" s="174" t="str" cm="1">
        <f t="array" ref="F52">IFERROR(_xlfn.LET(_xlpm.date,A51,_xlpm.count,COUNTIF(A18:A51,_xlpm.date),_xlpm.config_range,CONFIG!A:F,_xlpm.date_index,MATCH(_xlpm.date,INDEX(_xlpm.config_range,,1),0),IF(_xlpm.count=1,INDEX(_xlpm.config_range,_xlpm.date_index+1,6),INDEX(_xlpm.config_range,_xlpm.date_index+_xlpm.count,6))),"")</f>
        <v xml:space="preserve">YMMB-YMMB </v>
      </c>
      <c r="G52" s="175" t="str" cm="1">
        <f t="array" ref="G52">IFERROR(_xlfn.LET(_xlpm.date,A51,_xlpm.count,COUNTIF(A18:A51,_xlpm.date),_xlpm.config_range,CONFIG!A:G,_xlpm.date_index,MATCH(_xlpm.date,INDEX(_xlpm.config_range,,1),0),IF(_xlpm.count=1,INDEX(_xlpm.config_range,_xlpm.date_index+1,7),INDEX(_xlpm.config_range,_xlpm.date_index+_xlpm.count,7))),"")</f>
        <v>TA SOLO</v>
      </c>
      <c r="H52" s="176"/>
      <c r="I52" s="100"/>
      <c r="J52" s="101"/>
      <c r="K52" s="75" cm="1">
        <f t="array" ref="K52">IFERROR(_xlfn.LET(_xlpm.date,A51,_xlpm.count,COUNTIF(A18:A51,_xlpm.date),_xlpm.config_range,CONFIG!A:H,_xlpm.date_index,MATCH(_xlpm.date,INDEX(_xlpm.config_range,,1),0),IF(_xlpm.count=1,INDEX(_xlpm.config_range,_xlpm.date_index+1,8),INDEX(_xlpm.config_range,_xlpm.date_index+_xlpm.count,8))),"")</f>
        <v>0</v>
      </c>
      <c r="L52" s="102" cm="1">
        <f t="array" ref="L52">IFERROR(_xlfn.LET(_xlpm.date,A51,_xlpm.count,COUNTIF(A18:A51,_xlpm.date),_xlpm.config_range,CONFIG!A:I,_xlpm.date_index,MATCH(_xlpm.date,INDEX(_xlpm.config_range,,1),0),IF(_xlpm.count=1,INDEX(_xlpm.config_range,_xlpm.date_index+1,9),INDEX(_xlpm.config_range,_xlpm.date_index+_xlpm.count,9))),"")</f>
        <v>0</v>
      </c>
      <c r="M52" s="102" cm="1">
        <f t="array" ref="M52">IFERROR(_xlfn.LET(_xlpm.date,A51,_xlpm.count,COUNTIF(A18:A51,_xlpm.date),_xlpm.config_range,CONFIG!A:J,_xlpm.date_index,MATCH(_xlpm.date,INDEX(_xlpm.config_range,,1),0),IF(_xlpm.count=1,INDEX(_xlpm.config_range,_xlpm.date_index+1,10),INDEX(_xlpm.config_range,_xlpm.date_index+_xlpm.count,10))),"")</f>
        <v>0</v>
      </c>
      <c r="N52" s="102" cm="1">
        <f t="array" ref="N52">IFERROR(_xlfn.LET(_xlpm.date,A51,_xlpm.count,COUNTIF(A18:A51,_xlpm.date),_xlpm.config_range,CONFIG!A:K,_xlpm.date_index,MATCH(_xlpm.date,INDEX(_xlpm.config_range,,1),0),IF(_xlpm.count=1,INDEX(_xlpm.config_range,_xlpm.date_index+1,11),INDEX(_xlpm.config_range,_xlpm.date_index+_xlpm.count,11))),"")</f>
        <v>0</v>
      </c>
      <c r="O52" s="102" cm="1">
        <f t="array" ref="O52">IFERROR(_xlfn.LET(_xlpm.date,A51,_xlpm.count,COUNTIF(A18:A51,_xlpm.date),_xlpm.config_range,CONFIG!A:L,_xlpm.date_index,MATCH(_xlpm.date,INDEX(_xlpm.config_range,,1),0),IF(_xlpm.count=1,INDEX(_xlpm.config_range,_xlpm.date_index+1,12),INDEX(_xlpm.config_range,_xlpm.date_index+_xlpm.count,12))),"")</f>
        <v>1.3</v>
      </c>
      <c r="P52" s="103" cm="1">
        <f t="array" ref="P52">IFERROR(_xlfn.LET(_xlpm.date,A51,_xlpm.count,COUNTIF(A18:A51,_xlpm.date),_xlpm.config_range,CONFIG!A:M,_xlpm.date_index,MATCH(_xlpm.date,INDEX(_xlpm.config_range,,1),0),IF(_xlpm.count=1,INDEX(_xlpm.config_range,_xlpm.date_index+1,13),INDEX(_xlpm.config_range,_xlpm.date_index+_xlpm.count,13))),"")</f>
        <v>0</v>
      </c>
      <c r="Q52" s="75" cm="1">
        <f t="array" ref="Q52">IFERROR(_xlfn.LET(_xlpm.date,A51,_xlpm.count,COUNTIF(A18:A51,_xlpm.date),_xlpm.config_range,CONFIG!A:N,_xlpm.date_index,MATCH(_xlpm.date,INDEX(_xlpm.config_range,,1),0),IF(_xlpm.count=1,INDEX(_xlpm.config_range,_xlpm.date_index+1,14),INDEX(_xlpm.config_range,_xlpm.date_index+_xlpm.count,14))),"")</f>
        <v>0</v>
      </c>
      <c r="R52" s="102" cm="1">
        <f t="array" ref="R52">IFERROR(_xlfn.LET(_xlpm.date,A51,_xlpm.count,COUNTIF(A18:A51,_xlpm.date),_xlpm.config_range,CONFIG!A:O,_xlpm.date_index,MATCH(_xlpm.date,INDEX(_xlpm.config_range,,1),0),IF(_xlpm.count=1,INDEX(_xlpm.config_range,_xlpm.date_index+1,15),INDEX(_xlpm.config_range,_xlpm.date_index+_xlpm.count,15))),"")</f>
        <v>0</v>
      </c>
      <c r="S52" s="102" cm="1">
        <f t="array" ref="S52">IFERROR(_xlfn.LET(_xlpm.date,A51,_xlpm.count,COUNTIF(A18:A51,_xlpm.date),_xlpm.config_range,CONFIG!A:P,_xlpm.date_index,MATCH(_xlpm.date,INDEX(_xlpm.config_range,,1),0),IF(_xlpm.count=1,INDEX(_xlpm.config_range,_xlpm.date_index+1,16),INDEX(_xlpm.config_range,_xlpm.date_index+_xlpm.count,16))),"")</f>
        <v>0</v>
      </c>
      <c r="T52" s="102" cm="1">
        <f t="array" ref="T52">IFERROR(_xlfn.LET(_xlpm.date,A51,_xlpm.count,COUNTIF(A18:A51,_xlpm.date),_xlpm.config_range,CONFIG!A:Q,_xlpm.date_index,MATCH(_xlpm.date,INDEX(_xlpm.config_range,,1),0),IF(_xlpm.count=1,INDEX(_xlpm.config_range,_xlpm.date_index+1,17),INDEX(_xlpm.config_range,_xlpm.date_index+_xlpm.count,17))),"")</f>
        <v>0</v>
      </c>
      <c r="U52" s="102" cm="1">
        <f t="array" ref="U52">IFERROR(_xlfn.LET(_xlpm.date,A51,_xlpm.count,COUNTIF(A18:A51,_xlpm.date),_xlpm.config_range,CONFIG!A:R,_xlpm.date_index,MATCH(_xlpm.date,INDEX(_xlpm.config_range,,1),0),IF(_xlpm.count=1,INDEX(_xlpm.config_range,_xlpm.date_index+1,18),INDEX(_xlpm.config_range,_xlpm.date_index+_xlpm.count,18))),"")</f>
        <v>0</v>
      </c>
      <c r="V52" s="103" cm="1">
        <f t="array" ref="V52">IFERROR(_xlfn.LET(_xlpm.date,A51,_xlpm.count,COUNTIF(A18:A51,_xlpm.date),_xlpm.config_range,CONFIG!A:S,_xlpm.date_index,MATCH(_xlpm.date,INDEX(_xlpm.config_range,,1),0),IF(_xlpm.count=1,INDEX(_xlpm.config_range,_xlpm.date_index+1,19),INDEX(_xlpm.config_range,_xlpm.date_index+_xlpm.count,19))),"")</f>
        <v>0</v>
      </c>
      <c r="W52" s="75" cm="1">
        <f t="array" ref="W52">IFERROR(_xlfn.LET(_xlpm.date,A51,_xlpm.count,COUNTIF(A18:A51,_xlpm.date),_xlpm.config_range,CONFIG!A:T,_xlpm.date_index,MATCH(_xlpm.date,INDEX(_xlpm.config_range,,1),0),IF(_xlpm.count=1,INDEX(_xlpm.config_range,_xlpm.date_index+1,20),INDEX(_xlpm.config_range,_xlpm.date_index+_xlpm.count,20))),"")</f>
        <v>0</v>
      </c>
      <c r="X52" s="103" cm="1">
        <f t="array" ref="X52">IFERROR(_xlfn.LET(_xlpm.date,A51,_xlpm.count,COUNTIF(A18:A51,_xlpm.date),_xlpm.config_range,CONFIG!A:U,_xlpm.date_index,MATCH(_xlpm.date,INDEX(_xlpm.config_range,,1),0),IF(_xlpm.count=1,INDEX(_xlpm.config_range,_xlpm.date_index+1,21),INDEX(_xlpm.config_range,_xlpm.date_index+_xlpm.count,21))),"")</f>
        <v>0</v>
      </c>
      <c r="Y52" s="75" cm="1">
        <f t="array" ref="Y52">IFERROR(_xlfn.LET(_xlpm.date,A51,_xlpm.count,COUNTIF(A18:A51,_xlpm.date),_xlpm.config_range,CONFIG!A:V,_xlpm.date_index,MATCH(_xlpm.date,INDEX(_xlpm.config_range,,1),0),IF(_xlpm.count=1,INDEX(_xlpm.config_range,_xlpm.date_index+1,22),INDEX(_xlpm.config_range,_xlpm.date_index+_xlpm.count,22))),"")</f>
        <v>0</v>
      </c>
      <c r="Z52" s="103" cm="1">
        <f t="array" ref="Z52">IFERROR(_xlfn.LET(_xlpm.date,A51,_xlpm.count,COUNTIF(A18:A51,_xlpm.date),_xlpm.config_range,CONFIG!A:W,_xlpm.date_index,MATCH(_xlpm.date,INDEX(_xlpm.config_range,,1),0),IF(_xlpm.count=1,INDEX(_xlpm.config_range,_xlpm.date_index+1,23),INDEX(_xlpm.config_range,_xlpm.date_index+_xlpm.count,23))),"")</f>
        <v>0</v>
      </c>
      <c r="AA52" s="75" cm="1">
        <f t="array" ref="AA52">IFERROR(_xlfn.LET(_xlpm.date,A51,_xlpm.count,COUNTIF(A18:A51,_xlpm.date),_xlpm.config_range,CONFIG!A:X,_xlpm.date_index,MATCH(_xlpm.date,INDEX(_xlpm.config_range,,1),0),IF(_xlpm.count=1,INDEX(_xlpm.config_range,_xlpm.date_index+1,24),INDEX(_xlpm.config_range,_xlpm.date_index+_xlpm.count,24))),"")</f>
        <v>0</v>
      </c>
      <c r="AB52" s="102" cm="1">
        <f t="array" ref="AB52">IFERROR(_xlfn.LET(_xlpm.date,A51,_xlpm.count,COUNTIF(A18:A51,_xlpm.date),_xlpm.config_range,CONFIG!A:Y,_xlpm.date_index,MATCH(_xlpm.date,INDEX(_xlpm.config_range,,1),0),IF(_xlpm.count=1,INDEX(_xlpm.config_range,_xlpm.date_index+1,25),INDEX(_xlpm.config_range,_xlpm.date_index+_xlpm.count,25))),"")</f>
        <v>0</v>
      </c>
      <c r="AC52" s="103" cm="1">
        <f t="array" ref="AC52">IFERROR(_xlfn.LET(_xlpm.date,A51,_xlpm.count,COUNTIF(A18:A51,_xlpm.date),_xlpm.config_range,CONFIG!A:Z,_xlpm.date_index,MATCH(_xlpm.date,INDEX(_xlpm.config_range,,1),0),IF(_xlpm.count=1,INDEX(_xlpm.config_range,_xlpm.date_index+1,26),INDEX(_xlpm.config_range,_xlpm.date_index+_xlpm.count,26))),"")</f>
        <v>0</v>
      </c>
      <c r="AE52" s="57"/>
    </row>
    <row r="53" spans="1:31" x14ac:dyDescent="0.35">
      <c r="A53" s="182" cm="1">
        <f t="array" ref="A53">IFERROR(
  _xlfn.LET(
    _xlpm.date, A52,
    _xlpm.count, COUNTIF(A19:A52, _xlpm.date),
    _xlpm.config_range, CONFIG!A:A,
    _xlpm.date_index, MATCH(_xlpm.date, _xlpm.config_range, 0),
    IF(
      _xlpm.count = 1,
      INDEX(_xlpm.config_range, _xlpm.date_index + 1),
      INDEX(_xlpm.config_range, _xlpm.date_index + _xlpm.count)
    )
  ),
  ""
)</f>
        <v>44521</v>
      </c>
      <c r="B53" s="173" t="str" cm="1">
        <f t="array" ref="B53">IFERROR(
  _xlfn.LET(
    _xlpm.date, A52,
    _xlpm.count, COUNTIF(A19:A52, _xlpm.date),
    _xlpm.config_range, CONFIG!A:B,
    _xlpm.date_index, MATCH(_xlpm.date, INDEX(_xlpm.config_range, , 1), 0),
    IF(
      _xlpm.count = 1,
      INDEX(_xlpm.config_range, _xlpm.date_index + 1, 2),
      INDEX(_xlpm.config_range, _xlpm.date_index + _xlpm.count, 2)
    )
  ),
  ""
)</f>
        <v>PA28</v>
      </c>
      <c r="C53" s="173" t="str" cm="1">
        <f t="array" ref="C53">IFERROR(_xlfn.LET(_xlpm.date,A52,_xlpm.count,COUNTIF(A19:A52,_xlpm.date),_xlpm.config_range,CONFIG!A:C,_xlpm.date_index,MATCH(_xlpm.date,INDEX(_xlpm.config_range,,1),0),IF(_xlpm.count=1,INDEX(_xlpm.config_range,_xlpm.date_index+1,3),INDEX(_xlpm.config_range,_xlpm.date_index+_xlpm.count,3))),"")</f>
        <v>VH-TYD</v>
      </c>
      <c r="D53" s="173" t="str" cm="1">
        <f t="array" ref="D53">IFERROR(_xlfn.LET(_xlpm.date,A52,_xlpm.count,COUNTIF(A19:A52,_xlpm.date),_xlpm.config_range,CONFIG!A:D,_xlpm.date_index,MATCH(_xlpm.date,INDEX(_xlpm.config_range,,1),0),IF(_xlpm.count=1,INDEX(_xlpm.config_range,_xlpm.date_index+1,4),INDEX(_xlpm.config_range,_xlpm.date_index+_xlpm.count,4))),"")</f>
        <v>E.LINCOLN-PRICE</v>
      </c>
      <c r="E53" s="173" t="str" cm="1">
        <f t="array" ref="E53">IFERROR(_xlfn.LET(_xlpm.date,A52,_xlpm.count,COUNTIF(A19:A52,_xlpm.date),_xlpm.config_range,CONFIG!A:E,_xlpm.date_index,MATCH(_xlpm.date,INDEX(_xlpm.config_range,,1),0),IF(_xlpm.count=1,INDEX(_xlpm.config_range,_xlpm.date_index+1,5),INDEX(_xlpm.config_range,_xlpm.date_index+_xlpm.count,5))),"")</f>
        <v>SELF</v>
      </c>
      <c r="F53" s="174" t="str" cm="1">
        <f t="array" ref="F53">IFERROR(_xlfn.LET(_xlpm.date,A52,_xlpm.count,COUNTIF(A19:A52,_xlpm.date),_xlpm.config_range,CONFIG!A:F,_xlpm.date_index,MATCH(_xlpm.date,INDEX(_xlpm.config_range,,1),0),IF(_xlpm.count=1,INDEX(_xlpm.config_range,_xlpm.date_index+1,6),INDEX(_xlpm.config_range,_xlpm.date_index+_xlpm.count,6))),"")</f>
        <v xml:space="preserve">YMMB-YMMB </v>
      </c>
      <c r="G53" s="175" t="str" cm="1">
        <f t="array" ref="G53">IFERROR(_xlfn.LET(_xlpm.date,A52,_xlpm.count,COUNTIF(A19:A52,_xlpm.date),_xlpm.config_range,CONFIG!A:G,_xlpm.date_index,MATCH(_xlpm.date,INDEX(_xlpm.config_range,,1),0),IF(_xlpm.count=1,INDEX(_xlpm.config_range,_xlpm.date_index+1,7),INDEX(_xlpm.config_range,_xlpm.date_index+_xlpm.count,7))),"")</f>
        <v>TA CONSOLIDATION</v>
      </c>
      <c r="H53" s="176"/>
      <c r="I53" s="100"/>
      <c r="J53" s="101"/>
      <c r="K53" s="75" cm="1">
        <f t="array" ref="K53">IFERROR(_xlfn.LET(_xlpm.date,A52,_xlpm.count,COUNTIF(A19:A52,_xlpm.date),_xlpm.config_range,CONFIG!A:H,_xlpm.date_index,MATCH(_xlpm.date,INDEX(_xlpm.config_range,,1),0),IF(_xlpm.count=1,INDEX(_xlpm.config_range,_xlpm.date_index+1,8),INDEX(_xlpm.config_range,_xlpm.date_index+_xlpm.count,8))),"")</f>
        <v>0</v>
      </c>
      <c r="L53" s="102" cm="1">
        <f t="array" ref="L53">IFERROR(_xlfn.LET(_xlpm.date,A52,_xlpm.count,COUNTIF(A19:A52,_xlpm.date),_xlpm.config_range,CONFIG!A:I,_xlpm.date_index,MATCH(_xlpm.date,INDEX(_xlpm.config_range,,1),0),IF(_xlpm.count=1,INDEX(_xlpm.config_range,_xlpm.date_index+1,9),INDEX(_xlpm.config_range,_xlpm.date_index+_xlpm.count,9))),"")</f>
        <v>0</v>
      </c>
      <c r="M53" s="102" cm="1">
        <f t="array" ref="M53">IFERROR(_xlfn.LET(_xlpm.date,A52,_xlpm.count,COUNTIF(A19:A52,_xlpm.date),_xlpm.config_range,CONFIG!A:J,_xlpm.date_index,MATCH(_xlpm.date,INDEX(_xlpm.config_range,,1),0),IF(_xlpm.count=1,INDEX(_xlpm.config_range,_xlpm.date_index+1,10),INDEX(_xlpm.config_range,_xlpm.date_index+_xlpm.count,10))),"")</f>
        <v>1.1000000000000001</v>
      </c>
      <c r="N53" s="102" cm="1">
        <f t="array" ref="N53">IFERROR(_xlfn.LET(_xlpm.date,A52,_xlpm.count,COUNTIF(A19:A52,_xlpm.date),_xlpm.config_range,CONFIG!A:K,_xlpm.date_index,MATCH(_xlpm.date,INDEX(_xlpm.config_range,,1),0),IF(_xlpm.count=1,INDEX(_xlpm.config_range,_xlpm.date_index+1,11),INDEX(_xlpm.config_range,_xlpm.date_index+_xlpm.count,11))),"")</f>
        <v>0</v>
      </c>
      <c r="O53" s="102" cm="1">
        <f t="array" ref="O53">IFERROR(_xlfn.LET(_xlpm.date,A52,_xlpm.count,COUNTIF(A19:A52,_xlpm.date),_xlpm.config_range,CONFIG!A:L,_xlpm.date_index,MATCH(_xlpm.date,INDEX(_xlpm.config_range,,1),0),IF(_xlpm.count=1,INDEX(_xlpm.config_range,_xlpm.date_index+1,12),INDEX(_xlpm.config_range,_xlpm.date_index+_xlpm.count,12))),"")</f>
        <v>0</v>
      </c>
      <c r="P53" s="103" cm="1">
        <f t="array" ref="P53">IFERROR(_xlfn.LET(_xlpm.date,A52,_xlpm.count,COUNTIF(A19:A52,_xlpm.date),_xlpm.config_range,CONFIG!A:M,_xlpm.date_index,MATCH(_xlpm.date,INDEX(_xlpm.config_range,,1),0),IF(_xlpm.count=1,INDEX(_xlpm.config_range,_xlpm.date_index+1,13),INDEX(_xlpm.config_range,_xlpm.date_index+_xlpm.count,13))),"")</f>
        <v>0</v>
      </c>
      <c r="Q53" s="75" cm="1">
        <f t="array" ref="Q53">IFERROR(_xlfn.LET(_xlpm.date,A52,_xlpm.count,COUNTIF(A19:A52,_xlpm.date),_xlpm.config_range,CONFIG!A:N,_xlpm.date_index,MATCH(_xlpm.date,INDEX(_xlpm.config_range,,1),0),IF(_xlpm.count=1,INDEX(_xlpm.config_range,_xlpm.date_index+1,14),INDEX(_xlpm.config_range,_xlpm.date_index+_xlpm.count,14))),"")</f>
        <v>0</v>
      </c>
      <c r="R53" s="102" cm="1">
        <f t="array" ref="R53">IFERROR(_xlfn.LET(_xlpm.date,A52,_xlpm.count,COUNTIF(A19:A52,_xlpm.date),_xlpm.config_range,CONFIG!A:O,_xlpm.date_index,MATCH(_xlpm.date,INDEX(_xlpm.config_range,,1),0),IF(_xlpm.count=1,INDEX(_xlpm.config_range,_xlpm.date_index+1,15),INDEX(_xlpm.config_range,_xlpm.date_index+_xlpm.count,15))),"")</f>
        <v>0</v>
      </c>
      <c r="S53" s="102" cm="1">
        <f t="array" ref="S53">IFERROR(_xlfn.LET(_xlpm.date,A52,_xlpm.count,COUNTIF(A19:A52,_xlpm.date),_xlpm.config_range,CONFIG!A:P,_xlpm.date_index,MATCH(_xlpm.date,INDEX(_xlpm.config_range,,1),0),IF(_xlpm.count=1,INDEX(_xlpm.config_range,_xlpm.date_index+1,16),INDEX(_xlpm.config_range,_xlpm.date_index+_xlpm.count,16))),"")</f>
        <v>0</v>
      </c>
      <c r="T53" s="102" cm="1">
        <f t="array" ref="T53">IFERROR(_xlfn.LET(_xlpm.date,A52,_xlpm.count,COUNTIF(A19:A52,_xlpm.date),_xlpm.config_range,CONFIG!A:Q,_xlpm.date_index,MATCH(_xlpm.date,INDEX(_xlpm.config_range,,1),0),IF(_xlpm.count=1,INDEX(_xlpm.config_range,_xlpm.date_index+1,17),INDEX(_xlpm.config_range,_xlpm.date_index+_xlpm.count,17))),"")</f>
        <v>0</v>
      </c>
      <c r="U53" s="102" cm="1">
        <f t="array" ref="U53">IFERROR(_xlfn.LET(_xlpm.date,A52,_xlpm.count,COUNTIF(A19:A52,_xlpm.date),_xlpm.config_range,CONFIG!A:R,_xlpm.date_index,MATCH(_xlpm.date,INDEX(_xlpm.config_range,,1),0),IF(_xlpm.count=1,INDEX(_xlpm.config_range,_xlpm.date_index+1,18),INDEX(_xlpm.config_range,_xlpm.date_index+_xlpm.count,18))),"")</f>
        <v>0</v>
      </c>
      <c r="V53" s="103" cm="1">
        <f t="array" ref="V53">IFERROR(_xlfn.LET(_xlpm.date,A52,_xlpm.count,COUNTIF(A19:A52,_xlpm.date),_xlpm.config_range,CONFIG!A:S,_xlpm.date_index,MATCH(_xlpm.date,INDEX(_xlpm.config_range,,1),0),IF(_xlpm.count=1,INDEX(_xlpm.config_range,_xlpm.date_index+1,19),INDEX(_xlpm.config_range,_xlpm.date_index+_xlpm.count,19))),"")</f>
        <v>0</v>
      </c>
      <c r="W53" s="75" cm="1">
        <f t="array" ref="W53">IFERROR(_xlfn.LET(_xlpm.date,A52,_xlpm.count,COUNTIF(A19:A52,_xlpm.date),_xlpm.config_range,CONFIG!A:T,_xlpm.date_index,MATCH(_xlpm.date,INDEX(_xlpm.config_range,,1),0),IF(_xlpm.count=1,INDEX(_xlpm.config_range,_xlpm.date_index+1,20),INDEX(_xlpm.config_range,_xlpm.date_index+_xlpm.count,20))),"")</f>
        <v>0</v>
      </c>
      <c r="X53" s="103" cm="1">
        <f t="array" ref="X53">IFERROR(_xlfn.LET(_xlpm.date,A52,_xlpm.count,COUNTIF(A19:A52,_xlpm.date),_xlpm.config_range,CONFIG!A:U,_xlpm.date_index,MATCH(_xlpm.date,INDEX(_xlpm.config_range,,1),0),IF(_xlpm.count=1,INDEX(_xlpm.config_range,_xlpm.date_index+1,21),INDEX(_xlpm.config_range,_xlpm.date_index+_xlpm.count,21))),"")</f>
        <v>0</v>
      </c>
      <c r="Y53" s="75" cm="1">
        <f t="array" ref="Y53">IFERROR(_xlfn.LET(_xlpm.date,A52,_xlpm.count,COUNTIF(A19:A52,_xlpm.date),_xlpm.config_range,CONFIG!A:V,_xlpm.date_index,MATCH(_xlpm.date,INDEX(_xlpm.config_range,,1),0),IF(_xlpm.count=1,INDEX(_xlpm.config_range,_xlpm.date_index+1,22),INDEX(_xlpm.config_range,_xlpm.date_index+_xlpm.count,22))),"")</f>
        <v>0</v>
      </c>
      <c r="Z53" s="103" cm="1">
        <f t="array" ref="Z53">IFERROR(_xlfn.LET(_xlpm.date,A52,_xlpm.count,COUNTIF(A19:A52,_xlpm.date),_xlpm.config_range,CONFIG!A:W,_xlpm.date_index,MATCH(_xlpm.date,INDEX(_xlpm.config_range,,1),0),IF(_xlpm.count=1,INDEX(_xlpm.config_range,_xlpm.date_index+1,23),INDEX(_xlpm.config_range,_xlpm.date_index+_xlpm.count,23))),"")</f>
        <v>0</v>
      </c>
      <c r="AA53" s="75" cm="1">
        <f t="array" ref="AA53">IFERROR(_xlfn.LET(_xlpm.date,A52,_xlpm.count,COUNTIF(A19:A52,_xlpm.date),_xlpm.config_range,CONFIG!A:X,_xlpm.date_index,MATCH(_xlpm.date,INDEX(_xlpm.config_range,,1),0),IF(_xlpm.count=1,INDEX(_xlpm.config_range,_xlpm.date_index+1,24),INDEX(_xlpm.config_range,_xlpm.date_index+_xlpm.count,24))),"")</f>
        <v>0</v>
      </c>
      <c r="AB53" s="102" cm="1">
        <f t="array" ref="AB53">IFERROR(_xlfn.LET(_xlpm.date,A52,_xlpm.count,COUNTIF(A19:A52,_xlpm.date),_xlpm.config_range,CONFIG!A:Y,_xlpm.date_index,MATCH(_xlpm.date,INDEX(_xlpm.config_range,,1),0),IF(_xlpm.count=1,INDEX(_xlpm.config_range,_xlpm.date_index+1,25),INDEX(_xlpm.config_range,_xlpm.date_index+_xlpm.count,25))),"")</f>
        <v>0</v>
      </c>
      <c r="AC53" s="103" cm="1">
        <f t="array" ref="AC53">IFERROR(_xlfn.LET(_xlpm.date,A52,_xlpm.count,COUNTIF(A19:A52,_xlpm.date),_xlpm.config_range,CONFIG!A:Z,_xlpm.date_index,MATCH(_xlpm.date,INDEX(_xlpm.config_range,,1),0),IF(_xlpm.count=1,INDEX(_xlpm.config_range,_xlpm.date_index+1,26),INDEX(_xlpm.config_range,_xlpm.date_index+_xlpm.count,26))),"")</f>
        <v>0</v>
      </c>
      <c r="AE53" s="57"/>
    </row>
    <row r="54" spans="1:31" x14ac:dyDescent="0.35">
      <c r="A54" s="182" cm="1">
        <f t="array" ref="A54">IFERROR(
  _xlfn.LET(
    _xlpm.date, A53,
    _xlpm.count, COUNTIF(A20:A53, _xlpm.date),
    _xlpm.config_range, CONFIG!A:A,
    _xlpm.date_index, MATCH(_xlpm.date, _xlpm.config_range, 0),
    IF(
      _xlpm.count = 1,
      INDEX(_xlpm.config_range, _xlpm.date_index + 1),
      INDEX(_xlpm.config_range, _xlpm.date_index + _xlpm.count)
    )
  ),
  ""
)</f>
        <v>44528</v>
      </c>
      <c r="B54" s="173" t="str" cm="1">
        <f t="array" ref="B54">IFERROR(
  _xlfn.LET(
    _xlpm.date, A53,
    _xlpm.count, COUNTIF(A20:A53, _xlpm.date),
    _xlpm.config_range, CONFIG!A:B,
    _xlpm.date_index, MATCH(_xlpm.date, INDEX(_xlpm.config_range, , 1), 0),
    IF(
      _xlpm.count = 1,
      INDEX(_xlpm.config_range, _xlpm.date_index + 1, 2),
      INDEX(_xlpm.config_range, _xlpm.date_index + _xlpm.count, 2)
    )
  ),
  ""
)</f>
        <v>PA28</v>
      </c>
      <c r="C54" s="173" t="str" cm="1">
        <f t="array" ref="C54">IFERROR(_xlfn.LET(_xlpm.date,A53,_xlpm.count,COUNTIF(A20:A53,_xlpm.date),_xlpm.config_range,CONFIG!A:C,_xlpm.date_index,MATCH(_xlpm.date,INDEX(_xlpm.config_range,,1),0),IF(_xlpm.count=1,INDEX(_xlpm.config_range,_xlpm.date_index+1,3),INDEX(_xlpm.config_range,_xlpm.date_index+_xlpm.count,3))),"")</f>
        <v>VH-TXU</v>
      </c>
      <c r="D54" s="173" t="str" cm="1">
        <f t="array" ref="D54">IFERROR(_xlfn.LET(_xlpm.date,A53,_xlpm.count,COUNTIF(A20:A53,_xlpm.date),_xlpm.config_range,CONFIG!A:D,_xlpm.date_index,MATCH(_xlpm.date,INDEX(_xlpm.config_range,,1),0),IF(_xlpm.count=1,INDEX(_xlpm.config_range,_xlpm.date_index+1,4),INDEX(_xlpm.config_range,_xlpm.date_index+_xlpm.count,4))),"")</f>
        <v>J.JOHNSON</v>
      </c>
      <c r="E54" s="173" t="str" cm="1">
        <f t="array" ref="E54">IFERROR(_xlfn.LET(_xlpm.date,A53,_xlpm.count,COUNTIF(A20:A53,_xlpm.date),_xlpm.config_range,CONFIG!A:E,_xlpm.date_index,MATCH(_xlpm.date,INDEX(_xlpm.config_range,,1),0),IF(_xlpm.count=1,INDEX(_xlpm.config_range,_xlpm.date_index+1,5),INDEX(_xlpm.config_range,_xlpm.date_index+_xlpm.count,5))),"")</f>
        <v>SELF</v>
      </c>
      <c r="F54" s="174" t="str" cm="1">
        <f t="array" ref="F54">IFERROR(_xlfn.LET(_xlpm.date,A53,_xlpm.count,COUNTIF(A20:A53,_xlpm.date),_xlpm.config_range,CONFIG!A:F,_xlpm.date_index,MATCH(_xlpm.date,INDEX(_xlpm.config_range,,1),0),IF(_xlpm.count=1,INDEX(_xlpm.config_range,_xlpm.date_index+1,6),INDEX(_xlpm.config_range,_xlpm.date_index+_xlpm.count,6))),"")</f>
        <v xml:space="preserve">YMMB-YMMB </v>
      </c>
      <c r="G54" s="175" t="str" cm="1">
        <f t="array" ref="G54">IFERROR(_xlfn.LET(_xlpm.date,A53,_xlpm.count,COUNTIF(A20:A53,_xlpm.date),_xlpm.config_range,CONFIG!A:G,_xlpm.date_index,MATCH(_xlpm.date,INDEX(_xlpm.config_range,,1),0),IF(_xlpm.count=1,INDEX(_xlpm.config_range,_xlpm.date_index+1,7),INDEX(_xlpm.config_range,_xlpm.date_index+_xlpm.count,7))),"")</f>
        <v>TA CONSOLIDATION</v>
      </c>
      <c r="H54" s="176"/>
      <c r="I54" s="100"/>
      <c r="J54" s="101"/>
      <c r="K54" s="75" cm="1">
        <f t="array" ref="K54">IFERROR(_xlfn.LET(_xlpm.date,A53,_xlpm.count,COUNTIF(A20:A53,_xlpm.date),_xlpm.config_range,CONFIG!A:H,_xlpm.date_index,MATCH(_xlpm.date,INDEX(_xlpm.config_range,,1),0),IF(_xlpm.count=1,INDEX(_xlpm.config_range,_xlpm.date_index+1,8),INDEX(_xlpm.config_range,_xlpm.date_index+_xlpm.count,8))),"")</f>
        <v>0</v>
      </c>
      <c r="L54" s="102" cm="1">
        <f t="array" ref="L54">IFERROR(_xlfn.LET(_xlpm.date,A53,_xlpm.count,COUNTIF(A20:A53,_xlpm.date),_xlpm.config_range,CONFIG!A:I,_xlpm.date_index,MATCH(_xlpm.date,INDEX(_xlpm.config_range,,1),0),IF(_xlpm.count=1,INDEX(_xlpm.config_range,_xlpm.date_index+1,9),INDEX(_xlpm.config_range,_xlpm.date_index+_xlpm.count,9))),"")</f>
        <v>0</v>
      </c>
      <c r="M54" s="102" cm="1">
        <f t="array" ref="M54">IFERROR(_xlfn.LET(_xlpm.date,A53,_xlpm.count,COUNTIF(A20:A53,_xlpm.date),_xlpm.config_range,CONFIG!A:J,_xlpm.date_index,MATCH(_xlpm.date,INDEX(_xlpm.config_range,,1),0),IF(_xlpm.count=1,INDEX(_xlpm.config_range,_xlpm.date_index+1,10),INDEX(_xlpm.config_range,_xlpm.date_index+_xlpm.count,10))),"")</f>
        <v>1.1000000000000001</v>
      </c>
      <c r="N54" s="102" cm="1">
        <f t="array" ref="N54">IFERROR(_xlfn.LET(_xlpm.date,A53,_xlpm.count,COUNTIF(A20:A53,_xlpm.date),_xlpm.config_range,CONFIG!A:K,_xlpm.date_index,MATCH(_xlpm.date,INDEX(_xlpm.config_range,,1),0),IF(_xlpm.count=1,INDEX(_xlpm.config_range,_xlpm.date_index+1,11),INDEX(_xlpm.config_range,_xlpm.date_index+_xlpm.count,11))),"")</f>
        <v>0</v>
      </c>
      <c r="O54" s="102" cm="1">
        <f t="array" ref="O54">IFERROR(_xlfn.LET(_xlpm.date,A53,_xlpm.count,COUNTIF(A20:A53,_xlpm.date),_xlpm.config_range,CONFIG!A:L,_xlpm.date_index,MATCH(_xlpm.date,INDEX(_xlpm.config_range,,1),0),IF(_xlpm.count=1,INDEX(_xlpm.config_range,_xlpm.date_index+1,12),INDEX(_xlpm.config_range,_xlpm.date_index+_xlpm.count,12))),"")</f>
        <v>0</v>
      </c>
      <c r="P54" s="103" cm="1">
        <f t="array" ref="P54">IFERROR(_xlfn.LET(_xlpm.date,A53,_xlpm.count,COUNTIF(A20:A53,_xlpm.date),_xlpm.config_range,CONFIG!A:M,_xlpm.date_index,MATCH(_xlpm.date,INDEX(_xlpm.config_range,,1),0),IF(_xlpm.count=1,INDEX(_xlpm.config_range,_xlpm.date_index+1,13),INDEX(_xlpm.config_range,_xlpm.date_index+_xlpm.count,13))),"")</f>
        <v>0</v>
      </c>
      <c r="Q54" s="75" cm="1">
        <f t="array" ref="Q54">IFERROR(_xlfn.LET(_xlpm.date,A53,_xlpm.count,COUNTIF(A20:A53,_xlpm.date),_xlpm.config_range,CONFIG!A:N,_xlpm.date_index,MATCH(_xlpm.date,INDEX(_xlpm.config_range,,1),0),IF(_xlpm.count=1,INDEX(_xlpm.config_range,_xlpm.date_index+1,14),INDEX(_xlpm.config_range,_xlpm.date_index+_xlpm.count,14))),"")</f>
        <v>0</v>
      </c>
      <c r="R54" s="102" cm="1">
        <f t="array" ref="R54">IFERROR(_xlfn.LET(_xlpm.date,A53,_xlpm.count,COUNTIF(A20:A53,_xlpm.date),_xlpm.config_range,CONFIG!A:O,_xlpm.date_index,MATCH(_xlpm.date,INDEX(_xlpm.config_range,,1),0),IF(_xlpm.count=1,INDEX(_xlpm.config_range,_xlpm.date_index+1,15),INDEX(_xlpm.config_range,_xlpm.date_index+_xlpm.count,15))),"")</f>
        <v>0</v>
      </c>
      <c r="S54" s="102" cm="1">
        <f t="array" ref="S54">IFERROR(_xlfn.LET(_xlpm.date,A53,_xlpm.count,COUNTIF(A20:A53,_xlpm.date),_xlpm.config_range,CONFIG!A:P,_xlpm.date_index,MATCH(_xlpm.date,INDEX(_xlpm.config_range,,1),0),IF(_xlpm.count=1,INDEX(_xlpm.config_range,_xlpm.date_index+1,16),INDEX(_xlpm.config_range,_xlpm.date_index+_xlpm.count,16))),"")</f>
        <v>0</v>
      </c>
      <c r="T54" s="102" cm="1">
        <f t="array" ref="T54">IFERROR(_xlfn.LET(_xlpm.date,A53,_xlpm.count,COUNTIF(A20:A53,_xlpm.date),_xlpm.config_range,CONFIG!A:Q,_xlpm.date_index,MATCH(_xlpm.date,INDEX(_xlpm.config_range,,1),0),IF(_xlpm.count=1,INDEX(_xlpm.config_range,_xlpm.date_index+1,17),INDEX(_xlpm.config_range,_xlpm.date_index+_xlpm.count,17))),"")</f>
        <v>0</v>
      </c>
      <c r="U54" s="102" cm="1">
        <f t="array" ref="U54">IFERROR(_xlfn.LET(_xlpm.date,A53,_xlpm.count,COUNTIF(A20:A53,_xlpm.date),_xlpm.config_range,CONFIG!A:R,_xlpm.date_index,MATCH(_xlpm.date,INDEX(_xlpm.config_range,,1),0),IF(_xlpm.count=1,INDEX(_xlpm.config_range,_xlpm.date_index+1,18),INDEX(_xlpm.config_range,_xlpm.date_index+_xlpm.count,18))),"")</f>
        <v>0</v>
      </c>
      <c r="V54" s="103" cm="1">
        <f t="array" ref="V54">IFERROR(_xlfn.LET(_xlpm.date,A53,_xlpm.count,COUNTIF(A20:A53,_xlpm.date),_xlpm.config_range,CONFIG!A:S,_xlpm.date_index,MATCH(_xlpm.date,INDEX(_xlpm.config_range,,1),0),IF(_xlpm.count=1,INDEX(_xlpm.config_range,_xlpm.date_index+1,19),INDEX(_xlpm.config_range,_xlpm.date_index+_xlpm.count,19))),"")</f>
        <v>0</v>
      </c>
      <c r="W54" s="75" cm="1">
        <f t="array" ref="W54">IFERROR(_xlfn.LET(_xlpm.date,A53,_xlpm.count,COUNTIF(A20:A53,_xlpm.date),_xlpm.config_range,CONFIG!A:T,_xlpm.date_index,MATCH(_xlpm.date,INDEX(_xlpm.config_range,,1),0),IF(_xlpm.count=1,INDEX(_xlpm.config_range,_xlpm.date_index+1,20),INDEX(_xlpm.config_range,_xlpm.date_index+_xlpm.count,20))),"")</f>
        <v>0</v>
      </c>
      <c r="X54" s="103" cm="1">
        <f t="array" ref="X54">IFERROR(_xlfn.LET(_xlpm.date,A53,_xlpm.count,COUNTIF(A20:A53,_xlpm.date),_xlpm.config_range,CONFIG!A:U,_xlpm.date_index,MATCH(_xlpm.date,INDEX(_xlpm.config_range,,1),0),IF(_xlpm.count=1,INDEX(_xlpm.config_range,_xlpm.date_index+1,21),INDEX(_xlpm.config_range,_xlpm.date_index+_xlpm.count,21))),"")</f>
        <v>0</v>
      </c>
      <c r="Y54" s="75" cm="1">
        <f t="array" ref="Y54">IFERROR(_xlfn.LET(_xlpm.date,A53,_xlpm.count,COUNTIF(A20:A53,_xlpm.date),_xlpm.config_range,CONFIG!A:V,_xlpm.date_index,MATCH(_xlpm.date,INDEX(_xlpm.config_range,,1),0),IF(_xlpm.count=1,INDEX(_xlpm.config_range,_xlpm.date_index+1,22),INDEX(_xlpm.config_range,_xlpm.date_index+_xlpm.count,22))),"")</f>
        <v>0.3</v>
      </c>
      <c r="Z54" s="103" cm="1">
        <f t="array" ref="Z54">IFERROR(_xlfn.LET(_xlpm.date,A53,_xlpm.count,COUNTIF(A20:A53,_xlpm.date),_xlpm.config_range,CONFIG!A:W,_xlpm.date_index,MATCH(_xlpm.date,INDEX(_xlpm.config_range,,1),0),IF(_xlpm.count=1,INDEX(_xlpm.config_range,_xlpm.date_index+1,23),INDEX(_xlpm.config_range,_xlpm.date_index+_xlpm.count,23))),"")</f>
        <v>0</v>
      </c>
      <c r="AA54" s="75" cm="1">
        <f t="array" ref="AA54">IFERROR(_xlfn.LET(_xlpm.date,A53,_xlpm.count,COUNTIF(A20:A53,_xlpm.date),_xlpm.config_range,CONFIG!A:X,_xlpm.date_index,MATCH(_xlpm.date,INDEX(_xlpm.config_range,,1),0),IF(_xlpm.count=1,INDEX(_xlpm.config_range,_xlpm.date_index+1,24),INDEX(_xlpm.config_range,_xlpm.date_index+_xlpm.count,24))),"")</f>
        <v>0</v>
      </c>
      <c r="AB54" s="102" cm="1">
        <f t="array" ref="AB54">IFERROR(_xlfn.LET(_xlpm.date,A53,_xlpm.count,COUNTIF(A20:A53,_xlpm.date),_xlpm.config_range,CONFIG!A:Y,_xlpm.date_index,MATCH(_xlpm.date,INDEX(_xlpm.config_range,,1),0),IF(_xlpm.count=1,INDEX(_xlpm.config_range,_xlpm.date_index+1,25),INDEX(_xlpm.config_range,_xlpm.date_index+_xlpm.count,25))),"")</f>
        <v>0</v>
      </c>
      <c r="AC54" s="103" cm="1">
        <f t="array" ref="AC54">IFERROR(_xlfn.LET(_xlpm.date,A53,_xlpm.count,COUNTIF(A20:A53,_xlpm.date),_xlpm.config_range,CONFIG!A:Z,_xlpm.date_index,MATCH(_xlpm.date,INDEX(_xlpm.config_range,,1),0),IF(_xlpm.count=1,INDEX(_xlpm.config_range,_xlpm.date_index+1,26),INDEX(_xlpm.config_range,_xlpm.date_index+_xlpm.count,26))),"")</f>
        <v>0</v>
      </c>
      <c r="AE54" s="57"/>
    </row>
    <row r="55" spans="1:31" x14ac:dyDescent="0.35">
      <c r="A55" s="182" cm="1">
        <f t="array" ref="A55">IFERROR(
  _xlfn.LET(
    _xlpm.date, A54,
    _xlpm.count, COUNTIF(A21:A54, _xlpm.date),
    _xlpm.config_range, CONFIG!A:A,
    _xlpm.date_index, MATCH(_xlpm.date, _xlpm.config_range, 0),
    IF(
      _xlpm.count = 1,
      INDEX(_xlpm.config_range, _xlpm.date_index + 1),
      INDEX(_xlpm.config_range, _xlpm.date_index + _xlpm.count)
    )
  ),
  ""
)</f>
        <v>44528</v>
      </c>
      <c r="B55" s="173" t="str" cm="1">
        <f t="array" ref="B55">IFERROR(
  _xlfn.LET(
    _xlpm.date, A54,
    _xlpm.count, COUNTIF(A21:A54, _xlpm.date),
    _xlpm.config_range, CONFIG!A:B,
    _xlpm.date_index, MATCH(_xlpm.date, INDEX(_xlpm.config_range, , 1), 0),
    IF(
      _xlpm.count = 1,
      INDEX(_xlpm.config_range, _xlpm.date_index + 1, 2),
      INDEX(_xlpm.config_range, _xlpm.date_index + _xlpm.count, 2)
    )
  ),
  ""
)</f>
        <v>PA28</v>
      </c>
      <c r="C55" s="173" t="str" cm="1">
        <f t="array" ref="C55">IFERROR(_xlfn.LET(_xlpm.date,A54,_xlpm.count,COUNTIF(A21:A54,_xlpm.date),_xlpm.config_range,CONFIG!A:C,_xlpm.date_index,MATCH(_xlpm.date,INDEX(_xlpm.config_range,,1),0),IF(_xlpm.count=1,INDEX(_xlpm.config_range,_xlpm.date_index+1,3),INDEX(_xlpm.config_range,_xlpm.date_index+_xlpm.count,3))),"")</f>
        <v>VH-TXU</v>
      </c>
      <c r="D55" s="173" t="str" cm="1">
        <f t="array" ref="D55">IFERROR(_xlfn.LET(_xlpm.date,A54,_xlpm.count,COUNTIF(A21:A54,_xlpm.date),_xlpm.config_range,CONFIG!A:D,_xlpm.date_index,MATCH(_xlpm.date,INDEX(_xlpm.config_range,,1),0),IF(_xlpm.count=1,INDEX(_xlpm.config_range,_xlpm.date_index+1,4),INDEX(_xlpm.config_range,_xlpm.date_index+_xlpm.count,4))),"")</f>
        <v>SELF</v>
      </c>
      <c r="E55" s="173" cm="1">
        <f t="array" ref="E55">IFERROR(_xlfn.LET(_xlpm.date,A54,_xlpm.count,COUNTIF(A21:A54,_xlpm.date),_xlpm.config_range,CONFIG!A:E,_xlpm.date_index,MATCH(_xlpm.date,INDEX(_xlpm.config_range,,1),0),IF(_xlpm.count=1,INDEX(_xlpm.config_range,_xlpm.date_index+1,5),INDEX(_xlpm.config_range,_xlpm.date_index+_xlpm.count,5))),"")</f>
        <v>0</v>
      </c>
      <c r="F55" s="174" t="str" cm="1">
        <f t="array" ref="F55">IFERROR(_xlfn.LET(_xlpm.date,A54,_xlpm.count,COUNTIF(A21:A54,_xlpm.date),_xlpm.config_range,CONFIG!A:F,_xlpm.date_index,MATCH(_xlpm.date,INDEX(_xlpm.config_range,,1),0),IF(_xlpm.count=1,INDEX(_xlpm.config_range,_xlpm.date_index+1,6),INDEX(_xlpm.config_range,_xlpm.date_index+_xlpm.count,6))),"")</f>
        <v xml:space="preserve">YMMB-YMMB </v>
      </c>
      <c r="G55" s="175" t="str" cm="1">
        <f t="array" ref="G55">IFERROR(_xlfn.LET(_xlpm.date,A54,_xlpm.count,COUNTIF(A21:A54,_xlpm.date),_xlpm.config_range,CONFIG!A:G,_xlpm.date_index,MATCH(_xlpm.date,INDEX(_xlpm.config_range,,1),0),IF(_xlpm.count=1,INDEX(_xlpm.config_range,_xlpm.date_index+1,7),INDEX(_xlpm.config_range,_xlpm.date_index+_xlpm.count,7))),"")</f>
        <v>TA SOLO</v>
      </c>
      <c r="H55" s="176"/>
      <c r="I55" s="100"/>
      <c r="J55" s="101"/>
      <c r="K55" s="75" cm="1">
        <f t="array" ref="K55">IFERROR(_xlfn.LET(_xlpm.date,A54,_xlpm.count,COUNTIF(A21:A54,_xlpm.date),_xlpm.config_range,CONFIG!A:H,_xlpm.date_index,MATCH(_xlpm.date,INDEX(_xlpm.config_range,,1),0),IF(_xlpm.count=1,INDEX(_xlpm.config_range,_xlpm.date_index+1,8),INDEX(_xlpm.config_range,_xlpm.date_index+_xlpm.count,8))),"")</f>
        <v>0</v>
      </c>
      <c r="L55" s="102" cm="1">
        <f t="array" ref="L55">IFERROR(_xlfn.LET(_xlpm.date,A54,_xlpm.count,COUNTIF(A21:A54,_xlpm.date),_xlpm.config_range,CONFIG!A:I,_xlpm.date_index,MATCH(_xlpm.date,INDEX(_xlpm.config_range,,1),0),IF(_xlpm.count=1,INDEX(_xlpm.config_range,_xlpm.date_index+1,9),INDEX(_xlpm.config_range,_xlpm.date_index+_xlpm.count,9))),"")</f>
        <v>0</v>
      </c>
      <c r="M55" s="102" cm="1">
        <f t="array" ref="M55">IFERROR(_xlfn.LET(_xlpm.date,A54,_xlpm.count,COUNTIF(A21:A54,_xlpm.date),_xlpm.config_range,CONFIG!A:J,_xlpm.date_index,MATCH(_xlpm.date,INDEX(_xlpm.config_range,,1),0),IF(_xlpm.count=1,INDEX(_xlpm.config_range,_xlpm.date_index+1,10),INDEX(_xlpm.config_range,_xlpm.date_index+_xlpm.count,10))),"")</f>
        <v>0</v>
      </c>
      <c r="N55" s="102" cm="1">
        <f t="array" ref="N55">IFERROR(_xlfn.LET(_xlpm.date,A54,_xlpm.count,COUNTIF(A21:A54,_xlpm.date),_xlpm.config_range,CONFIG!A:K,_xlpm.date_index,MATCH(_xlpm.date,INDEX(_xlpm.config_range,,1),0),IF(_xlpm.count=1,INDEX(_xlpm.config_range,_xlpm.date_index+1,11),INDEX(_xlpm.config_range,_xlpm.date_index+_xlpm.count,11))),"")</f>
        <v>0</v>
      </c>
      <c r="O55" s="102" cm="1">
        <f t="array" ref="O55">IFERROR(_xlfn.LET(_xlpm.date,A54,_xlpm.count,COUNTIF(A21:A54,_xlpm.date),_xlpm.config_range,CONFIG!A:L,_xlpm.date_index,MATCH(_xlpm.date,INDEX(_xlpm.config_range,,1),0),IF(_xlpm.count=1,INDEX(_xlpm.config_range,_xlpm.date_index+1,12),INDEX(_xlpm.config_range,_xlpm.date_index+_xlpm.count,12))),"")</f>
        <v>1.6</v>
      </c>
      <c r="P55" s="103" cm="1">
        <f t="array" ref="P55">IFERROR(_xlfn.LET(_xlpm.date,A54,_xlpm.count,COUNTIF(A21:A54,_xlpm.date),_xlpm.config_range,CONFIG!A:M,_xlpm.date_index,MATCH(_xlpm.date,INDEX(_xlpm.config_range,,1),0),IF(_xlpm.count=1,INDEX(_xlpm.config_range,_xlpm.date_index+1,13),INDEX(_xlpm.config_range,_xlpm.date_index+_xlpm.count,13))),"")</f>
        <v>0</v>
      </c>
      <c r="Q55" s="75" cm="1">
        <f t="array" ref="Q55">IFERROR(_xlfn.LET(_xlpm.date,A54,_xlpm.count,COUNTIF(A21:A54,_xlpm.date),_xlpm.config_range,CONFIG!A:N,_xlpm.date_index,MATCH(_xlpm.date,INDEX(_xlpm.config_range,,1),0),IF(_xlpm.count=1,INDEX(_xlpm.config_range,_xlpm.date_index+1,14),INDEX(_xlpm.config_range,_xlpm.date_index+_xlpm.count,14))),"")</f>
        <v>0</v>
      </c>
      <c r="R55" s="102" cm="1">
        <f t="array" ref="R55">IFERROR(_xlfn.LET(_xlpm.date,A54,_xlpm.count,COUNTIF(A21:A54,_xlpm.date),_xlpm.config_range,CONFIG!A:O,_xlpm.date_index,MATCH(_xlpm.date,INDEX(_xlpm.config_range,,1),0),IF(_xlpm.count=1,INDEX(_xlpm.config_range,_xlpm.date_index+1,15),INDEX(_xlpm.config_range,_xlpm.date_index+_xlpm.count,15))),"")</f>
        <v>0</v>
      </c>
      <c r="S55" s="102" cm="1">
        <f t="array" ref="S55">IFERROR(_xlfn.LET(_xlpm.date,A54,_xlpm.count,COUNTIF(A21:A54,_xlpm.date),_xlpm.config_range,CONFIG!A:P,_xlpm.date_index,MATCH(_xlpm.date,INDEX(_xlpm.config_range,,1),0),IF(_xlpm.count=1,INDEX(_xlpm.config_range,_xlpm.date_index+1,16),INDEX(_xlpm.config_range,_xlpm.date_index+_xlpm.count,16))),"")</f>
        <v>0</v>
      </c>
      <c r="T55" s="102" cm="1">
        <f t="array" ref="T55">IFERROR(_xlfn.LET(_xlpm.date,A54,_xlpm.count,COUNTIF(A21:A54,_xlpm.date),_xlpm.config_range,CONFIG!A:Q,_xlpm.date_index,MATCH(_xlpm.date,INDEX(_xlpm.config_range,,1),0),IF(_xlpm.count=1,INDEX(_xlpm.config_range,_xlpm.date_index+1,17),INDEX(_xlpm.config_range,_xlpm.date_index+_xlpm.count,17))),"")</f>
        <v>0</v>
      </c>
      <c r="U55" s="102" cm="1">
        <f t="array" ref="U55">IFERROR(_xlfn.LET(_xlpm.date,A54,_xlpm.count,COUNTIF(A21:A54,_xlpm.date),_xlpm.config_range,CONFIG!A:R,_xlpm.date_index,MATCH(_xlpm.date,INDEX(_xlpm.config_range,,1),0),IF(_xlpm.count=1,INDEX(_xlpm.config_range,_xlpm.date_index+1,18),INDEX(_xlpm.config_range,_xlpm.date_index+_xlpm.count,18))),"")</f>
        <v>0</v>
      </c>
      <c r="V55" s="103" cm="1">
        <f t="array" ref="V55">IFERROR(_xlfn.LET(_xlpm.date,A54,_xlpm.count,COUNTIF(A21:A54,_xlpm.date),_xlpm.config_range,CONFIG!A:S,_xlpm.date_index,MATCH(_xlpm.date,INDEX(_xlpm.config_range,,1),0),IF(_xlpm.count=1,INDEX(_xlpm.config_range,_xlpm.date_index+1,19),INDEX(_xlpm.config_range,_xlpm.date_index+_xlpm.count,19))),"")</f>
        <v>0</v>
      </c>
      <c r="W55" s="75" cm="1">
        <f t="array" ref="W55">IFERROR(_xlfn.LET(_xlpm.date,A54,_xlpm.count,COUNTIF(A21:A54,_xlpm.date),_xlpm.config_range,CONFIG!A:T,_xlpm.date_index,MATCH(_xlpm.date,INDEX(_xlpm.config_range,,1),0),IF(_xlpm.count=1,INDEX(_xlpm.config_range,_xlpm.date_index+1,20),INDEX(_xlpm.config_range,_xlpm.date_index+_xlpm.count,20))),"")</f>
        <v>0</v>
      </c>
      <c r="X55" s="103" cm="1">
        <f t="array" ref="X55">IFERROR(_xlfn.LET(_xlpm.date,A54,_xlpm.count,COUNTIF(A21:A54,_xlpm.date),_xlpm.config_range,CONFIG!A:U,_xlpm.date_index,MATCH(_xlpm.date,INDEX(_xlpm.config_range,,1),0),IF(_xlpm.count=1,INDEX(_xlpm.config_range,_xlpm.date_index+1,21),INDEX(_xlpm.config_range,_xlpm.date_index+_xlpm.count,21))),"")</f>
        <v>0</v>
      </c>
      <c r="Y55" s="75" cm="1">
        <f t="array" ref="Y55">IFERROR(_xlfn.LET(_xlpm.date,A54,_xlpm.count,COUNTIF(A21:A54,_xlpm.date),_xlpm.config_range,CONFIG!A:V,_xlpm.date_index,MATCH(_xlpm.date,INDEX(_xlpm.config_range,,1),0),IF(_xlpm.count=1,INDEX(_xlpm.config_range,_xlpm.date_index+1,22),INDEX(_xlpm.config_range,_xlpm.date_index+_xlpm.count,22))),"")</f>
        <v>0</v>
      </c>
      <c r="Z55" s="103" cm="1">
        <f t="array" ref="Z55">IFERROR(_xlfn.LET(_xlpm.date,A54,_xlpm.count,COUNTIF(A21:A54,_xlpm.date),_xlpm.config_range,CONFIG!A:W,_xlpm.date_index,MATCH(_xlpm.date,INDEX(_xlpm.config_range,,1),0),IF(_xlpm.count=1,INDEX(_xlpm.config_range,_xlpm.date_index+1,23),INDEX(_xlpm.config_range,_xlpm.date_index+_xlpm.count,23))),"")</f>
        <v>0</v>
      </c>
      <c r="AA55" s="75" cm="1">
        <f t="array" ref="AA55">IFERROR(_xlfn.LET(_xlpm.date,A54,_xlpm.count,COUNTIF(A21:A54,_xlpm.date),_xlpm.config_range,CONFIG!A:X,_xlpm.date_index,MATCH(_xlpm.date,INDEX(_xlpm.config_range,,1),0),IF(_xlpm.count=1,INDEX(_xlpm.config_range,_xlpm.date_index+1,24),INDEX(_xlpm.config_range,_xlpm.date_index+_xlpm.count,24))),"")</f>
        <v>0</v>
      </c>
      <c r="AB55" s="102" cm="1">
        <f t="array" ref="AB55">IFERROR(_xlfn.LET(_xlpm.date,A54,_xlpm.count,COUNTIF(A21:A54,_xlpm.date),_xlpm.config_range,CONFIG!A:Y,_xlpm.date_index,MATCH(_xlpm.date,INDEX(_xlpm.config_range,,1),0),IF(_xlpm.count=1,INDEX(_xlpm.config_range,_xlpm.date_index+1,25),INDEX(_xlpm.config_range,_xlpm.date_index+_xlpm.count,25))),"")</f>
        <v>0</v>
      </c>
      <c r="AC55" s="103" cm="1">
        <f t="array" ref="AC55">IFERROR(_xlfn.LET(_xlpm.date,A54,_xlpm.count,COUNTIF(A21:A54,_xlpm.date),_xlpm.config_range,CONFIG!A:Z,_xlpm.date_index,MATCH(_xlpm.date,INDEX(_xlpm.config_range,,1),0),IF(_xlpm.count=1,INDEX(_xlpm.config_range,_xlpm.date_index+1,26),INDEX(_xlpm.config_range,_xlpm.date_index+_xlpm.count,26))),"")</f>
        <v>0</v>
      </c>
      <c r="AE55" s="57"/>
    </row>
    <row r="56" spans="1:31" x14ac:dyDescent="0.35">
      <c r="A56" s="182" cm="1">
        <f t="array" ref="A56">IFERROR(
  _xlfn.LET(
    _xlpm.date, A55,
    _xlpm.count, COUNTIF(A22:A55, _xlpm.date),
    _xlpm.config_range, CONFIG!A:A,
    _xlpm.date_index, MATCH(_xlpm.date, _xlpm.config_range, 0),
    IF(
      _xlpm.count = 1,
      INDEX(_xlpm.config_range, _xlpm.date_index + 1),
      INDEX(_xlpm.config_range, _xlpm.date_index + _xlpm.count)
    )
  ),
  ""
)</f>
        <v>44546</v>
      </c>
      <c r="B56" s="173" t="str" cm="1">
        <f t="array" ref="B56">IFERROR(
  _xlfn.LET(
    _xlpm.date, A55,
    _xlpm.count, COUNTIF(A22:A55, _xlpm.date),
    _xlpm.config_range, CONFIG!A:B,
    _xlpm.date_index, MATCH(_xlpm.date, INDEX(_xlpm.config_range, , 1), 0),
    IF(
      _xlpm.count = 1,
      INDEX(_xlpm.config_range, _xlpm.date_index + 1, 2),
      INDEX(_xlpm.config_range, _xlpm.date_index + _xlpm.count, 2)
    )
  ),
  ""
)</f>
        <v>PA28</v>
      </c>
      <c r="C56" s="173" t="str" cm="1">
        <f t="array" ref="C56">IFERROR(_xlfn.LET(_xlpm.date,A55,_xlpm.count,COUNTIF(A22:A55,_xlpm.date),_xlpm.config_range,CONFIG!A:C,_xlpm.date_index,MATCH(_xlpm.date,INDEX(_xlpm.config_range,,1),0),IF(_xlpm.count=1,INDEX(_xlpm.config_range,_xlpm.date_index+1,3),INDEX(_xlpm.config_range,_xlpm.date_index+_xlpm.count,3))),"")</f>
        <v>VH-TAE</v>
      </c>
      <c r="D56" s="173" t="str" cm="1">
        <f t="array" ref="D56">IFERROR(_xlfn.LET(_xlpm.date,A55,_xlpm.count,COUNTIF(A22:A55,_xlpm.date),_xlpm.config_range,CONFIG!A:D,_xlpm.date_index,MATCH(_xlpm.date,INDEX(_xlpm.config_range,,1),0),IF(_xlpm.count=1,INDEX(_xlpm.config_range,_xlpm.date_index+1,4),INDEX(_xlpm.config_range,_xlpm.date_index+_xlpm.count,4))),"")</f>
        <v>K.HUTCHINSON</v>
      </c>
      <c r="E56" s="173" t="str" cm="1">
        <f t="array" ref="E56">IFERROR(_xlfn.LET(_xlpm.date,A55,_xlpm.count,COUNTIF(A22:A55,_xlpm.date),_xlpm.config_range,CONFIG!A:E,_xlpm.date_index,MATCH(_xlpm.date,INDEX(_xlpm.config_range,,1),0),IF(_xlpm.count=1,INDEX(_xlpm.config_range,_xlpm.date_index+1,5),INDEX(_xlpm.config_range,_xlpm.date_index+_xlpm.count,5))),"")</f>
        <v>SELF</v>
      </c>
      <c r="F56" s="174" t="str" cm="1">
        <f t="array" ref="F56">IFERROR(_xlfn.LET(_xlpm.date,A55,_xlpm.count,COUNTIF(A22:A55,_xlpm.date),_xlpm.config_range,CONFIG!A:F,_xlpm.date_index,MATCH(_xlpm.date,INDEX(_xlpm.config_range,,1),0),IF(_xlpm.count=1,INDEX(_xlpm.config_range,_xlpm.date_index+1,6),INDEX(_xlpm.config_range,_xlpm.date_index+_xlpm.count,6))),"")</f>
        <v xml:space="preserve">YMMB-YMMB </v>
      </c>
      <c r="G56" s="175" t="str" cm="1">
        <f t="array" ref="G56">IFERROR(_xlfn.LET(_xlpm.date,A55,_xlpm.count,COUNTIF(A22:A55,_xlpm.date),_xlpm.config_range,CONFIG!A:G,_xlpm.date_index,MATCH(_xlpm.date,INDEX(_xlpm.config_range,,1),0),IF(_xlpm.count=1,INDEX(_xlpm.config_range,_xlpm.date_index+1,7),INDEX(_xlpm.config_range,_xlpm.date_index+_xlpm.count,7))),"")</f>
        <v>RPL PRE LISENCE</v>
      </c>
      <c r="H56" s="176"/>
      <c r="I56" s="100"/>
      <c r="J56" s="101"/>
      <c r="K56" s="75" cm="1">
        <f t="array" ref="K56">IFERROR(_xlfn.LET(_xlpm.date,A55,_xlpm.count,COUNTIF(A22:A55,_xlpm.date),_xlpm.config_range,CONFIG!A:H,_xlpm.date_index,MATCH(_xlpm.date,INDEX(_xlpm.config_range,,1),0),IF(_xlpm.count=1,INDEX(_xlpm.config_range,_xlpm.date_index+1,8),INDEX(_xlpm.config_range,_xlpm.date_index+_xlpm.count,8))),"")</f>
        <v>0</v>
      </c>
      <c r="L56" s="102" cm="1">
        <f t="array" ref="L56">IFERROR(_xlfn.LET(_xlpm.date,A55,_xlpm.count,COUNTIF(A22:A55,_xlpm.date),_xlpm.config_range,CONFIG!A:I,_xlpm.date_index,MATCH(_xlpm.date,INDEX(_xlpm.config_range,,1),0),IF(_xlpm.count=1,INDEX(_xlpm.config_range,_xlpm.date_index+1,9),INDEX(_xlpm.config_range,_xlpm.date_index+_xlpm.count,9))),"")</f>
        <v>0</v>
      </c>
      <c r="M56" s="102" cm="1">
        <f t="array" ref="M56">IFERROR(_xlfn.LET(_xlpm.date,A55,_xlpm.count,COUNTIF(A22:A55,_xlpm.date),_xlpm.config_range,CONFIG!A:J,_xlpm.date_index,MATCH(_xlpm.date,INDEX(_xlpm.config_range,,1),0),IF(_xlpm.count=1,INDEX(_xlpm.config_range,_xlpm.date_index+1,10),INDEX(_xlpm.config_range,_xlpm.date_index+_xlpm.count,10))),"")</f>
        <v>1.4</v>
      </c>
      <c r="N56" s="102" cm="1">
        <f t="array" ref="N56">IFERROR(_xlfn.LET(_xlpm.date,A55,_xlpm.count,COUNTIF(A22:A55,_xlpm.date),_xlpm.config_range,CONFIG!A:K,_xlpm.date_index,MATCH(_xlpm.date,INDEX(_xlpm.config_range,,1),0),IF(_xlpm.count=1,INDEX(_xlpm.config_range,_xlpm.date_index+1,11),INDEX(_xlpm.config_range,_xlpm.date_index+_xlpm.count,11))),"")</f>
        <v>0</v>
      </c>
      <c r="O56" s="102" cm="1">
        <f t="array" ref="O56">IFERROR(_xlfn.LET(_xlpm.date,A55,_xlpm.count,COUNTIF(A22:A55,_xlpm.date),_xlpm.config_range,CONFIG!A:L,_xlpm.date_index,MATCH(_xlpm.date,INDEX(_xlpm.config_range,,1),0),IF(_xlpm.count=1,INDEX(_xlpm.config_range,_xlpm.date_index+1,12),INDEX(_xlpm.config_range,_xlpm.date_index+_xlpm.count,12))),"")</f>
        <v>0</v>
      </c>
      <c r="P56" s="103" cm="1">
        <f t="array" ref="P56">IFERROR(_xlfn.LET(_xlpm.date,A55,_xlpm.count,COUNTIF(A22:A55,_xlpm.date),_xlpm.config_range,CONFIG!A:M,_xlpm.date_index,MATCH(_xlpm.date,INDEX(_xlpm.config_range,,1),0),IF(_xlpm.count=1,INDEX(_xlpm.config_range,_xlpm.date_index+1,13),INDEX(_xlpm.config_range,_xlpm.date_index+_xlpm.count,13))),"")</f>
        <v>0</v>
      </c>
      <c r="Q56" s="75" cm="1">
        <f t="array" ref="Q56">IFERROR(_xlfn.LET(_xlpm.date,A55,_xlpm.count,COUNTIF(A22:A55,_xlpm.date),_xlpm.config_range,CONFIG!A:N,_xlpm.date_index,MATCH(_xlpm.date,INDEX(_xlpm.config_range,,1),0),IF(_xlpm.count=1,INDEX(_xlpm.config_range,_xlpm.date_index+1,14),INDEX(_xlpm.config_range,_xlpm.date_index+_xlpm.count,14))),"")</f>
        <v>0</v>
      </c>
      <c r="R56" s="102" cm="1">
        <f t="array" ref="R56">IFERROR(_xlfn.LET(_xlpm.date,A55,_xlpm.count,COUNTIF(A22:A55,_xlpm.date),_xlpm.config_range,CONFIG!A:O,_xlpm.date_index,MATCH(_xlpm.date,INDEX(_xlpm.config_range,,1),0),IF(_xlpm.count=1,INDEX(_xlpm.config_range,_xlpm.date_index+1,15),INDEX(_xlpm.config_range,_xlpm.date_index+_xlpm.count,15))),"")</f>
        <v>0</v>
      </c>
      <c r="S56" s="102" cm="1">
        <f t="array" ref="S56">IFERROR(_xlfn.LET(_xlpm.date,A55,_xlpm.count,COUNTIF(A22:A55,_xlpm.date),_xlpm.config_range,CONFIG!A:P,_xlpm.date_index,MATCH(_xlpm.date,INDEX(_xlpm.config_range,,1),0),IF(_xlpm.count=1,INDEX(_xlpm.config_range,_xlpm.date_index+1,16),INDEX(_xlpm.config_range,_xlpm.date_index+_xlpm.count,16))),"")</f>
        <v>0</v>
      </c>
      <c r="T56" s="102" cm="1">
        <f t="array" ref="T56">IFERROR(_xlfn.LET(_xlpm.date,A55,_xlpm.count,COUNTIF(A22:A55,_xlpm.date),_xlpm.config_range,CONFIG!A:Q,_xlpm.date_index,MATCH(_xlpm.date,INDEX(_xlpm.config_range,,1),0),IF(_xlpm.count=1,INDEX(_xlpm.config_range,_xlpm.date_index+1,17),INDEX(_xlpm.config_range,_xlpm.date_index+_xlpm.count,17))),"")</f>
        <v>0</v>
      </c>
      <c r="U56" s="102" cm="1">
        <f t="array" ref="U56">IFERROR(_xlfn.LET(_xlpm.date,A55,_xlpm.count,COUNTIF(A22:A55,_xlpm.date),_xlpm.config_range,CONFIG!A:R,_xlpm.date_index,MATCH(_xlpm.date,INDEX(_xlpm.config_range,,1),0),IF(_xlpm.count=1,INDEX(_xlpm.config_range,_xlpm.date_index+1,18),INDEX(_xlpm.config_range,_xlpm.date_index+_xlpm.count,18))),"")</f>
        <v>0</v>
      </c>
      <c r="V56" s="103" cm="1">
        <f t="array" ref="V56">IFERROR(_xlfn.LET(_xlpm.date,A55,_xlpm.count,COUNTIF(A22:A55,_xlpm.date),_xlpm.config_range,CONFIG!A:S,_xlpm.date_index,MATCH(_xlpm.date,INDEX(_xlpm.config_range,,1),0),IF(_xlpm.count=1,INDEX(_xlpm.config_range,_xlpm.date_index+1,19),INDEX(_xlpm.config_range,_xlpm.date_index+_xlpm.count,19))),"")</f>
        <v>0</v>
      </c>
      <c r="W56" s="75" cm="1">
        <f t="array" ref="W56">IFERROR(_xlfn.LET(_xlpm.date,A55,_xlpm.count,COUNTIF(A22:A55,_xlpm.date),_xlpm.config_range,CONFIG!A:T,_xlpm.date_index,MATCH(_xlpm.date,INDEX(_xlpm.config_range,,1),0),IF(_xlpm.count=1,INDEX(_xlpm.config_range,_xlpm.date_index+1,20),INDEX(_xlpm.config_range,_xlpm.date_index+_xlpm.count,20))),"")</f>
        <v>0</v>
      </c>
      <c r="X56" s="103" cm="1">
        <f t="array" ref="X56">IFERROR(_xlfn.LET(_xlpm.date,A55,_xlpm.count,COUNTIF(A22:A55,_xlpm.date),_xlpm.config_range,CONFIG!A:U,_xlpm.date_index,MATCH(_xlpm.date,INDEX(_xlpm.config_range,,1),0),IF(_xlpm.count=1,INDEX(_xlpm.config_range,_xlpm.date_index+1,21),INDEX(_xlpm.config_range,_xlpm.date_index+_xlpm.count,21))),"")</f>
        <v>0</v>
      </c>
      <c r="Y56" s="75" cm="1">
        <f t="array" ref="Y56">IFERROR(_xlfn.LET(_xlpm.date,A55,_xlpm.count,COUNTIF(A22:A55,_xlpm.date),_xlpm.config_range,CONFIG!A:V,_xlpm.date_index,MATCH(_xlpm.date,INDEX(_xlpm.config_range,,1),0),IF(_xlpm.count=1,INDEX(_xlpm.config_range,_xlpm.date_index+1,22),INDEX(_xlpm.config_range,_xlpm.date_index+_xlpm.count,22))),"")</f>
        <v>0.3</v>
      </c>
      <c r="Z56" s="103" cm="1">
        <f t="array" ref="Z56">IFERROR(_xlfn.LET(_xlpm.date,A55,_xlpm.count,COUNTIF(A22:A55,_xlpm.date),_xlpm.config_range,CONFIG!A:W,_xlpm.date_index,MATCH(_xlpm.date,INDEX(_xlpm.config_range,,1),0),IF(_xlpm.count=1,INDEX(_xlpm.config_range,_xlpm.date_index+1,23),INDEX(_xlpm.config_range,_xlpm.date_index+_xlpm.count,23))),"")</f>
        <v>0</v>
      </c>
      <c r="AA56" s="75" cm="1">
        <f t="array" ref="AA56">IFERROR(_xlfn.LET(_xlpm.date,A55,_xlpm.count,COUNTIF(A22:A55,_xlpm.date),_xlpm.config_range,CONFIG!A:X,_xlpm.date_index,MATCH(_xlpm.date,INDEX(_xlpm.config_range,,1),0),IF(_xlpm.count=1,INDEX(_xlpm.config_range,_xlpm.date_index+1,24),INDEX(_xlpm.config_range,_xlpm.date_index+_xlpm.count,24))),"")</f>
        <v>0</v>
      </c>
      <c r="AB56" s="102" cm="1">
        <f t="array" ref="AB56">IFERROR(_xlfn.LET(_xlpm.date,A55,_xlpm.count,COUNTIF(A22:A55,_xlpm.date),_xlpm.config_range,CONFIG!A:Y,_xlpm.date_index,MATCH(_xlpm.date,INDEX(_xlpm.config_range,,1),0),IF(_xlpm.count=1,INDEX(_xlpm.config_range,_xlpm.date_index+1,25),INDEX(_xlpm.config_range,_xlpm.date_index+_xlpm.count,25))),"")</f>
        <v>0</v>
      </c>
      <c r="AC56" s="103" cm="1">
        <f t="array" ref="AC56">IFERROR(_xlfn.LET(_xlpm.date,A55,_xlpm.count,COUNTIF(A22:A55,_xlpm.date),_xlpm.config_range,CONFIG!A:Z,_xlpm.date_index,MATCH(_xlpm.date,INDEX(_xlpm.config_range,,1),0),IF(_xlpm.count=1,INDEX(_xlpm.config_range,_xlpm.date_index+1,26),INDEX(_xlpm.config_range,_xlpm.date_index+_xlpm.count,26))),"")</f>
        <v>0</v>
      </c>
      <c r="AE56" s="57"/>
    </row>
    <row r="57" spans="1:31" ht="15" thickBot="1" x14ac:dyDescent="0.4">
      <c r="A57" s="183" cm="1">
        <f t="array" ref="A57">IFERROR(
  _xlfn.LET(
    _xlpm.date, A56,
    _xlpm.count, COUNTIF(A23:A56, _xlpm.date),
    _xlpm.config_range, CONFIG!A:A,
    _xlpm.date_index, MATCH(_xlpm.date, _xlpm.config_range, 0),
    IF(
      _xlpm.count = 1,
      INDEX(_xlpm.config_range, _xlpm.date_index + 1),
      INDEX(_xlpm.config_range, _xlpm.date_index + _xlpm.count)
    )
  ),
  ""
)</f>
        <v>44559</v>
      </c>
      <c r="B57" s="177" t="str" cm="1">
        <f t="array" ref="B57">IFERROR(
  _xlfn.LET(
    _xlpm.date, A56,
    _xlpm.count, COUNTIF(A23:A56, _xlpm.date),
    _xlpm.config_range, CONFIG!A:B,
    _xlpm.date_index, MATCH(_xlpm.date, INDEX(_xlpm.config_range, , 1), 0),
    IF(
      _xlpm.count = 1,
      INDEX(_xlpm.config_range, _xlpm.date_index + 1, 2),
      INDEX(_xlpm.config_range, _xlpm.date_index + _xlpm.count, 2)
    )
  ),
  ""
)</f>
        <v>PA28</v>
      </c>
      <c r="C57" s="177" t="str" cm="1">
        <f t="array" ref="C57">IFERROR(_xlfn.LET(_xlpm.date,A56,_xlpm.count,COUNTIF(A23:A56,_xlpm.date),_xlpm.config_range,CONFIG!A:C,_xlpm.date_index,MATCH(_xlpm.date,INDEX(_xlpm.config_range,,1),0),IF(_xlpm.count=1,INDEX(_xlpm.config_range,_xlpm.date_index+1,3),INDEX(_xlpm.config_range,_xlpm.date_index+_xlpm.count,3))),"")</f>
        <v>VH-TAU</v>
      </c>
      <c r="D57" s="177" t="str" cm="1">
        <f t="array" ref="D57">IFERROR(_xlfn.LET(_xlpm.date,A56,_xlpm.count,COUNTIF(A23:A56,_xlpm.date),_xlpm.config_range,CONFIG!A:D,_xlpm.date_index,MATCH(_xlpm.date,INDEX(_xlpm.config_range,,1),0),IF(_xlpm.count=1,INDEX(_xlpm.config_range,_xlpm.date_index+1,4),INDEX(_xlpm.config_range,_xlpm.date_index+_xlpm.count,4))),"")</f>
        <v>L.GILLETT</v>
      </c>
      <c r="E57" s="177" t="str" cm="1">
        <f t="array" ref="E57">IFERROR(_xlfn.LET(_xlpm.date,A56,_xlpm.count,COUNTIF(A23:A56,_xlpm.date),_xlpm.config_range,CONFIG!A:E,_xlpm.date_index,MATCH(_xlpm.date,INDEX(_xlpm.config_range,,1),0),IF(_xlpm.count=1,INDEX(_xlpm.config_range,_xlpm.date_index+1,5),INDEX(_xlpm.config_range,_xlpm.date_index+_xlpm.count,5))),"")</f>
        <v>SELF</v>
      </c>
      <c r="F57" s="178" t="str" cm="1">
        <f t="array" ref="F57">IFERROR(_xlfn.LET(_xlpm.date,A56,_xlpm.count,COUNTIF(A23:A56,_xlpm.date),_xlpm.config_range,CONFIG!A:F,_xlpm.date_index,MATCH(_xlpm.date,INDEX(_xlpm.config_range,,1),0),IF(_xlpm.count=1,INDEX(_xlpm.config_range,_xlpm.date_index+1,6),INDEX(_xlpm.config_range,_xlpm.date_index+_xlpm.count,6))),"")</f>
        <v xml:space="preserve">YMMB-YMMB </v>
      </c>
      <c r="G57" s="179" t="str" cm="1">
        <f t="array" ref="G57">IFERROR(_xlfn.LET(_xlpm.date,A56,_xlpm.count,COUNTIF(A23:A56,_xlpm.date),_xlpm.config_range,CONFIG!A:G,_xlpm.date_index,MATCH(_xlpm.date,INDEX(_xlpm.config_range,,1),0),IF(_xlpm.count=1,INDEX(_xlpm.config_range,_xlpm.date_index+1,7),INDEX(_xlpm.config_range,_xlpm.date_index+_xlpm.count,7))),"")</f>
        <v>RPL FLIGHT TEST</v>
      </c>
      <c r="H57" s="180"/>
      <c r="I57" s="104"/>
      <c r="J57" s="105"/>
      <c r="K57" s="82" cm="1">
        <f t="array" ref="K57">IFERROR(_xlfn.LET(_xlpm.date,A56,_xlpm.count,COUNTIF(A23:A56,_xlpm.date),_xlpm.config_range,CONFIG!A:H,_xlpm.date_index,MATCH(_xlpm.date,INDEX(_xlpm.config_range,,1),0),IF(_xlpm.count=1,INDEX(_xlpm.config_range,_xlpm.date_index+1,8),INDEX(_xlpm.config_range,_xlpm.date_index+_xlpm.count,8))),"")</f>
        <v>0</v>
      </c>
      <c r="L57" s="106" cm="1">
        <f t="array" ref="L57">IFERROR(_xlfn.LET(_xlpm.date,A56,_xlpm.count,COUNTIF(A23:A56,_xlpm.date),_xlpm.config_range,CONFIG!A:I,_xlpm.date_index,MATCH(_xlpm.date,INDEX(_xlpm.config_range,,1),0),IF(_xlpm.count=1,INDEX(_xlpm.config_range,_xlpm.date_index+1,9),INDEX(_xlpm.config_range,_xlpm.date_index+_xlpm.count,9))),"")</f>
        <v>0</v>
      </c>
      <c r="M57" s="106" cm="1">
        <f t="array" ref="M57">IFERROR(_xlfn.LET(_xlpm.date,A56,_xlpm.count,COUNTIF(A23:A56,_xlpm.date),_xlpm.config_range,CONFIG!A:J,_xlpm.date_index,MATCH(_xlpm.date,INDEX(_xlpm.config_range,,1),0),IF(_xlpm.count=1,INDEX(_xlpm.config_range,_xlpm.date_index+1,10),INDEX(_xlpm.config_range,_xlpm.date_index+_xlpm.count,10))),"")</f>
        <v>1.6</v>
      </c>
      <c r="N57" s="106" cm="1">
        <f t="array" ref="N57">IFERROR(_xlfn.LET(_xlpm.date,A56,_xlpm.count,COUNTIF(A23:A56,_xlpm.date),_xlpm.config_range,CONFIG!A:K,_xlpm.date_index,MATCH(_xlpm.date,INDEX(_xlpm.config_range,,1),0),IF(_xlpm.count=1,INDEX(_xlpm.config_range,_xlpm.date_index+1,11),INDEX(_xlpm.config_range,_xlpm.date_index+_xlpm.count,11))),"")</f>
        <v>0</v>
      </c>
      <c r="O57" s="106" cm="1">
        <f t="array" ref="O57">IFERROR(_xlfn.LET(_xlpm.date,A56,_xlpm.count,COUNTIF(A23:A56,_xlpm.date),_xlpm.config_range,CONFIG!A:L,_xlpm.date_index,MATCH(_xlpm.date,INDEX(_xlpm.config_range,,1),0),IF(_xlpm.count=1,INDEX(_xlpm.config_range,_xlpm.date_index+1,12),INDEX(_xlpm.config_range,_xlpm.date_index+_xlpm.count,12))),"")</f>
        <v>0</v>
      </c>
      <c r="P57" s="107" cm="1">
        <f t="array" ref="P57">IFERROR(_xlfn.LET(_xlpm.date,A56,_xlpm.count,COUNTIF(A23:A56,_xlpm.date),_xlpm.config_range,CONFIG!A:M,_xlpm.date_index,MATCH(_xlpm.date,INDEX(_xlpm.config_range,,1),0),IF(_xlpm.count=1,INDEX(_xlpm.config_range,_xlpm.date_index+1,13),INDEX(_xlpm.config_range,_xlpm.date_index+_xlpm.count,13))),"")</f>
        <v>0</v>
      </c>
      <c r="Q57" s="82" cm="1">
        <f t="array" ref="Q57">IFERROR(_xlfn.LET(_xlpm.date,A56,_xlpm.count,COUNTIF(A23:A56,_xlpm.date),_xlpm.config_range,CONFIG!A:N,_xlpm.date_index,MATCH(_xlpm.date,INDEX(_xlpm.config_range,,1),0),IF(_xlpm.count=1,INDEX(_xlpm.config_range,_xlpm.date_index+1,14),INDEX(_xlpm.config_range,_xlpm.date_index+_xlpm.count,14))),"")</f>
        <v>0</v>
      </c>
      <c r="R57" s="106" cm="1">
        <f t="array" ref="R57">IFERROR(_xlfn.LET(_xlpm.date,A56,_xlpm.count,COUNTIF(A23:A56,_xlpm.date),_xlpm.config_range,CONFIG!A:O,_xlpm.date_index,MATCH(_xlpm.date,INDEX(_xlpm.config_range,,1),0),IF(_xlpm.count=1,INDEX(_xlpm.config_range,_xlpm.date_index+1,15),INDEX(_xlpm.config_range,_xlpm.date_index+_xlpm.count,15))),"")</f>
        <v>0</v>
      </c>
      <c r="S57" s="106" cm="1">
        <f t="array" ref="S57">IFERROR(_xlfn.LET(_xlpm.date,A56,_xlpm.count,COUNTIF(A23:A56,_xlpm.date),_xlpm.config_range,CONFIG!A:P,_xlpm.date_index,MATCH(_xlpm.date,INDEX(_xlpm.config_range,,1),0),IF(_xlpm.count=1,INDEX(_xlpm.config_range,_xlpm.date_index+1,16),INDEX(_xlpm.config_range,_xlpm.date_index+_xlpm.count,16))),"")</f>
        <v>0</v>
      </c>
      <c r="T57" s="106" cm="1">
        <f t="array" ref="T57">IFERROR(_xlfn.LET(_xlpm.date,A56,_xlpm.count,COUNTIF(A23:A56,_xlpm.date),_xlpm.config_range,CONFIG!A:Q,_xlpm.date_index,MATCH(_xlpm.date,INDEX(_xlpm.config_range,,1),0),IF(_xlpm.count=1,INDEX(_xlpm.config_range,_xlpm.date_index+1,17),INDEX(_xlpm.config_range,_xlpm.date_index+_xlpm.count,17))),"")</f>
        <v>0</v>
      </c>
      <c r="U57" s="106" cm="1">
        <f t="array" ref="U57">IFERROR(_xlfn.LET(_xlpm.date,A56,_xlpm.count,COUNTIF(A23:A56,_xlpm.date),_xlpm.config_range,CONFIG!A:R,_xlpm.date_index,MATCH(_xlpm.date,INDEX(_xlpm.config_range,,1),0),IF(_xlpm.count=1,INDEX(_xlpm.config_range,_xlpm.date_index+1,18),INDEX(_xlpm.config_range,_xlpm.date_index+_xlpm.count,18))),"")</f>
        <v>0</v>
      </c>
      <c r="V57" s="107" cm="1">
        <f t="array" ref="V57">IFERROR(_xlfn.LET(_xlpm.date,A56,_xlpm.count,COUNTIF(A23:A56,_xlpm.date),_xlpm.config_range,CONFIG!A:S,_xlpm.date_index,MATCH(_xlpm.date,INDEX(_xlpm.config_range,,1),0),IF(_xlpm.count=1,INDEX(_xlpm.config_range,_xlpm.date_index+1,19),INDEX(_xlpm.config_range,_xlpm.date_index+_xlpm.count,19))),"")</f>
        <v>0</v>
      </c>
      <c r="W57" s="82" cm="1">
        <f t="array" ref="W57">IFERROR(_xlfn.LET(_xlpm.date,A56,_xlpm.count,COUNTIF(A23:A56,_xlpm.date),_xlpm.config_range,CONFIG!A:T,_xlpm.date_index,MATCH(_xlpm.date,INDEX(_xlpm.config_range,,1),0),IF(_xlpm.count=1,INDEX(_xlpm.config_range,_xlpm.date_index+1,20),INDEX(_xlpm.config_range,_xlpm.date_index+_xlpm.count,20))),"")</f>
        <v>0</v>
      </c>
      <c r="X57" s="107" cm="1">
        <f t="array" ref="X57">IFERROR(_xlfn.LET(_xlpm.date,A56,_xlpm.count,COUNTIF(A23:A56,_xlpm.date),_xlpm.config_range,CONFIG!A:U,_xlpm.date_index,MATCH(_xlpm.date,INDEX(_xlpm.config_range,,1),0),IF(_xlpm.count=1,INDEX(_xlpm.config_range,_xlpm.date_index+1,21),INDEX(_xlpm.config_range,_xlpm.date_index+_xlpm.count,21))),"")</f>
        <v>0</v>
      </c>
      <c r="Y57" s="82" cm="1">
        <f t="array" ref="Y57">IFERROR(_xlfn.LET(_xlpm.date,A56,_xlpm.count,COUNTIF(A23:A56,_xlpm.date),_xlpm.config_range,CONFIG!A:V,_xlpm.date_index,MATCH(_xlpm.date,INDEX(_xlpm.config_range,,1),0),IF(_xlpm.count=1,INDEX(_xlpm.config_range,_xlpm.date_index+1,22),INDEX(_xlpm.config_range,_xlpm.date_index+_xlpm.count,22))),"")</f>
        <v>0.1</v>
      </c>
      <c r="Z57" s="107" cm="1">
        <f t="array" ref="Z57">IFERROR(_xlfn.LET(_xlpm.date,A56,_xlpm.count,COUNTIF(A23:A56,_xlpm.date),_xlpm.config_range,CONFIG!A:W,_xlpm.date_index,MATCH(_xlpm.date,INDEX(_xlpm.config_range,,1),0),IF(_xlpm.count=1,INDEX(_xlpm.config_range,_xlpm.date_index+1,23),INDEX(_xlpm.config_range,_xlpm.date_index+_xlpm.count,23))),"")</f>
        <v>0</v>
      </c>
      <c r="AA57" s="82" cm="1">
        <f t="array" ref="AA57">IFERROR(_xlfn.LET(_xlpm.date,A56,_xlpm.count,COUNTIF(A23:A56,_xlpm.date),_xlpm.config_range,CONFIG!A:X,_xlpm.date_index,MATCH(_xlpm.date,INDEX(_xlpm.config_range,,1),0),IF(_xlpm.count=1,INDEX(_xlpm.config_range,_xlpm.date_index+1,24),INDEX(_xlpm.config_range,_xlpm.date_index+_xlpm.count,24))),"")</f>
        <v>0</v>
      </c>
      <c r="AB57" s="106" cm="1">
        <f t="array" ref="AB57">IFERROR(_xlfn.LET(_xlpm.date,A56,_xlpm.count,COUNTIF(A23:A56,_xlpm.date),_xlpm.config_range,CONFIG!A:Y,_xlpm.date_index,MATCH(_xlpm.date,INDEX(_xlpm.config_range,,1),0),IF(_xlpm.count=1,INDEX(_xlpm.config_range,_xlpm.date_index+1,25),INDEX(_xlpm.config_range,_xlpm.date_index+_xlpm.count,25))),"")</f>
        <v>0</v>
      </c>
      <c r="AC57" s="107" cm="1">
        <f t="array" ref="AC57">IFERROR(_xlfn.LET(_xlpm.date,A56,_xlpm.count,COUNTIF(A23:A56,_xlpm.date),_xlpm.config_range,CONFIG!A:Z,_xlpm.date_index,MATCH(_xlpm.date,INDEX(_xlpm.config_range,,1),0),IF(_xlpm.count=1,INDEX(_xlpm.config_range,_xlpm.date_index+1,26),INDEX(_xlpm.config_range,_xlpm.date_index+_xlpm.count,26))),"")</f>
        <v>0</v>
      </c>
      <c r="AE57" s="57"/>
    </row>
    <row r="58" spans="1:31" ht="15" customHeight="1" x14ac:dyDescent="0.35">
      <c r="A58" s="397" t="s">
        <v>86</v>
      </c>
      <c r="B58" s="398"/>
      <c r="C58" s="398"/>
      <c r="D58" s="399"/>
      <c r="E58" s="400" t="s">
        <v>94</v>
      </c>
      <c r="F58" s="401"/>
      <c r="G58" s="87">
        <f>SUM(K58:X58)</f>
        <v>27.4</v>
      </c>
      <c r="H58" s="400" t="s">
        <v>95</v>
      </c>
      <c r="I58" s="402"/>
      <c r="J58" s="403"/>
      <c r="K58" s="85">
        <f>SUM(K34:K57)</f>
        <v>0</v>
      </c>
      <c r="L58" s="86">
        <f t="shared" ref="L58:AC58" si="2">SUM(L34:L57)</f>
        <v>0</v>
      </c>
      <c r="M58" s="86">
        <f t="shared" si="2"/>
        <v>19.399999999999999</v>
      </c>
      <c r="N58" s="86">
        <f t="shared" si="2"/>
        <v>0</v>
      </c>
      <c r="O58" s="86">
        <f t="shared" si="2"/>
        <v>8</v>
      </c>
      <c r="P58" s="87">
        <f t="shared" si="2"/>
        <v>0</v>
      </c>
      <c r="Q58" s="85">
        <f t="shared" si="2"/>
        <v>0</v>
      </c>
      <c r="R58" s="86">
        <f t="shared" si="2"/>
        <v>0</v>
      </c>
      <c r="S58" s="86">
        <f t="shared" si="2"/>
        <v>0</v>
      </c>
      <c r="T58" s="86">
        <f t="shared" si="2"/>
        <v>0</v>
      </c>
      <c r="U58" s="86">
        <f t="shared" si="2"/>
        <v>0</v>
      </c>
      <c r="V58" s="87">
        <f t="shared" si="2"/>
        <v>0</v>
      </c>
      <c r="W58" s="85">
        <f t="shared" si="2"/>
        <v>0</v>
      </c>
      <c r="X58" s="87">
        <f t="shared" si="2"/>
        <v>0</v>
      </c>
      <c r="Y58" s="184">
        <f t="shared" si="2"/>
        <v>1.2000000000000002</v>
      </c>
      <c r="Z58" s="87">
        <f t="shared" si="2"/>
        <v>0</v>
      </c>
      <c r="AA58" s="85">
        <f t="shared" si="2"/>
        <v>0</v>
      </c>
      <c r="AB58" s="86">
        <f t="shared" si="2"/>
        <v>0</v>
      </c>
      <c r="AC58" s="87">
        <f t="shared" si="2"/>
        <v>0</v>
      </c>
      <c r="AE58" s="57"/>
    </row>
    <row r="59" spans="1:31" x14ac:dyDescent="0.35">
      <c r="A59" s="404" t="s">
        <v>88</v>
      </c>
      <c r="B59" s="239"/>
      <c r="C59" t="s">
        <v>87</v>
      </c>
      <c r="D59" s="88"/>
      <c r="E59" s="405" t="s">
        <v>96</v>
      </c>
      <c r="F59" s="406"/>
      <c r="G59" s="55">
        <f>SUM(G58+G29)</f>
        <v>50.9</v>
      </c>
      <c r="H59" s="405" t="s">
        <v>97</v>
      </c>
      <c r="I59" s="407"/>
      <c r="J59" s="408"/>
      <c r="K59" s="89">
        <f>SUM(K30)</f>
        <v>0</v>
      </c>
      <c r="L59" s="90">
        <f t="shared" ref="L59:AC59" si="3">SUM(L30)</f>
        <v>0</v>
      </c>
      <c r="M59" s="90">
        <f t="shared" si="3"/>
        <v>21.099999999999998</v>
      </c>
      <c r="N59" s="90">
        <f t="shared" si="3"/>
        <v>0</v>
      </c>
      <c r="O59" s="90">
        <f t="shared" si="3"/>
        <v>2.4000000000000004</v>
      </c>
      <c r="P59" s="91">
        <f t="shared" si="3"/>
        <v>0</v>
      </c>
      <c r="Q59" s="89">
        <f t="shared" si="3"/>
        <v>0</v>
      </c>
      <c r="R59" s="90">
        <f t="shared" si="3"/>
        <v>0</v>
      </c>
      <c r="S59" s="90">
        <f t="shared" si="3"/>
        <v>0</v>
      </c>
      <c r="T59" s="90">
        <f t="shared" si="3"/>
        <v>0</v>
      </c>
      <c r="U59" s="90">
        <f t="shared" si="3"/>
        <v>0</v>
      </c>
      <c r="V59" s="91">
        <f t="shared" si="3"/>
        <v>0</v>
      </c>
      <c r="W59" s="89">
        <f t="shared" si="3"/>
        <v>0</v>
      </c>
      <c r="X59" s="91">
        <f t="shared" si="3"/>
        <v>0</v>
      </c>
      <c r="Y59" s="185">
        <f t="shared" si="3"/>
        <v>0</v>
      </c>
      <c r="Z59" s="91">
        <f t="shared" si="3"/>
        <v>0</v>
      </c>
      <c r="AA59" s="89">
        <f t="shared" si="3"/>
        <v>0</v>
      </c>
      <c r="AB59" s="90">
        <f t="shared" si="3"/>
        <v>0</v>
      </c>
      <c r="AC59" s="91">
        <f t="shared" si="3"/>
        <v>0</v>
      </c>
      <c r="AE59" s="57"/>
    </row>
    <row r="60" spans="1:31" ht="15" thickBot="1" x14ac:dyDescent="0.4">
      <c r="A60" s="391" t="s">
        <v>89</v>
      </c>
      <c r="B60" s="392"/>
      <c r="C60" s="92" t="s">
        <v>87</v>
      </c>
      <c r="D60" s="93"/>
      <c r="E60" s="393" t="s">
        <v>98</v>
      </c>
      <c r="F60" s="394"/>
      <c r="G60" s="97">
        <f>SUM(G59,Z60)</f>
        <v>50.9</v>
      </c>
      <c r="H60" s="393" t="s">
        <v>99</v>
      </c>
      <c r="I60" s="395"/>
      <c r="J60" s="396"/>
      <c r="K60" s="95">
        <f t="shared" ref="K60:AC60" si="4">SUM(K58:K59)</f>
        <v>0</v>
      </c>
      <c r="L60" s="96">
        <f t="shared" si="4"/>
        <v>0</v>
      </c>
      <c r="M60" s="96">
        <f t="shared" si="4"/>
        <v>40.5</v>
      </c>
      <c r="N60" s="96">
        <f t="shared" si="4"/>
        <v>0</v>
      </c>
      <c r="O60" s="96">
        <f>SUM(O58:O59)</f>
        <v>10.4</v>
      </c>
      <c r="P60" s="97">
        <f t="shared" si="4"/>
        <v>0</v>
      </c>
      <c r="Q60" s="95">
        <f t="shared" si="4"/>
        <v>0</v>
      </c>
      <c r="R60" s="96">
        <f t="shared" si="4"/>
        <v>0</v>
      </c>
      <c r="S60" s="96">
        <f t="shared" si="4"/>
        <v>0</v>
      </c>
      <c r="T60" s="96">
        <f t="shared" si="4"/>
        <v>0</v>
      </c>
      <c r="U60" s="96">
        <f t="shared" si="4"/>
        <v>0</v>
      </c>
      <c r="V60" s="97">
        <f t="shared" si="4"/>
        <v>0</v>
      </c>
      <c r="W60" s="95">
        <f t="shared" si="4"/>
        <v>0</v>
      </c>
      <c r="X60" s="97">
        <f t="shared" si="4"/>
        <v>0</v>
      </c>
      <c r="Y60" s="186">
        <f t="shared" si="4"/>
        <v>1.2000000000000002</v>
      </c>
      <c r="Z60" s="97">
        <f t="shared" si="4"/>
        <v>0</v>
      </c>
      <c r="AA60" s="95">
        <f t="shared" si="4"/>
        <v>0</v>
      </c>
      <c r="AB60" s="96">
        <f t="shared" si="4"/>
        <v>0</v>
      </c>
      <c r="AC60" s="97">
        <f t="shared" si="4"/>
        <v>0</v>
      </c>
      <c r="AE60" s="57"/>
    </row>
    <row r="61" spans="1:31" ht="15" customHeight="1" x14ac:dyDescent="0.35">
      <c r="A61" s="430" t="s">
        <v>0</v>
      </c>
      <c r="B61" s="433" t="s">
        <v>23</v>
      </c>
      <c r="C61" s="434"/>
      <c r="D61" s="433" t="s">
        <v>24</v>
      </c>
      <c r="E61" s="434"/>
      <c r="F61" s="433" t="s">
        <v>6</v>
      </c>
      <c r="G61" s="437"/>
      <c r="H61" s="437"/>
      <c r="I61" s="437"/>
      <c r="J61" s="438"/>
      <c r="K61" s="409" t="s">
        <v>7</v>
      </c>
      <c r="L61" s="410"/>
      <c r="M61" s="410"/>
      <c r="N61" s="410"/>
      <c r="O61" s="410"/>
      <c r="P61" s="411"/>
      <c r="Q61" s="409" t="s">
        <v>13</v>
      </c>
      <c r="R61" s="410"/>
      <c r="S61" s="410"/>
      <c r="T61" s="410"/>
      <c r="U61" s="410"/>
      <c r="V61" s="411"/>
      <c r="W61" s="412" t="s">
        <v>14</v>
      </c>
      <c r="X61" s="413"/>
      <c r="Y61" s="409" t="s">
        <v>15</v>
      </c>
      <c r="Z61" s="411"/>
      <c r="AA61" s="409" t="s">
        <v>18</v>
      </c>
      <c r="AB61" s="410"/>
      <c r="AC61" s="411"/>
      <c r="AE61" s="57"/>
    </row>
    <row r="62" spans="1:31" ht="15" customHeight="1" x14ac:dyDescent="0.35">
      <c r="A62" s="431"/>
      <c r="B62" s="435"/>
      <c r="C62" s="436"/>
      <c r="D62" s="435"/>
      <c r="E62" s="436"/>
      <c r="F62" s="435"/>
      <c r="G62" s="439"/>
      <c r="H62" s="439"/>
      <c r="I62" s="439"/>
      <c r="J62" s="440"/>
      <c r="K62" s="416" t="s">
        <v>8</v>
      </c>
      <c r="L62" s="417"/>
      <c r="M62" s="418" t="s">
        <v>11</v>
      </c>
      <c r="N62" s="417"/>
      <c r="O62" s="418" t="s">
        <v>12</v>
      </c>
      <c r="P62" s="419"/>
      <c r="Q62" s="416" t="s">
        <v>8</v>
      </c>
      <c r="R62" s="417"/>
      <c r="S62" s="418" t="s">
        <v>11</v>
      </c>
      <c r="T62" s="417"/>
      <c r="U62" s="418" t="s">
        <v>12</v>
      </c>
      <c r="V62" s="419"/>
      <c r="W62" s="414"/>
      <c r="X62" s="415"/>
      <c r="Y62" s="420" t="s">
        <v>16</v>
      </c>
      <c r="Z62" s="422" t="s">
        <v>93</v>
      </c>
      <c r="AA62" s="424">
        <f>'LOGBOOK DATA'!$Y$2</f>
        <v>0</v>
      </c>
      <c r="AB62" s="426">
        <f>'LOGBOOK DATA'!$Z$2</f>
        <v>0</v>
      </c>
      <c r="AC62" s="428">
        <f>'LOGBOOK DATA'!$AA$2</f>
        <v>0</v>
      </c>
      <c r="AE62" s="57"/>
    </row>
    <row r="63" spans="1:31" ht="34" thickBot="1" x14ac:dyDescent="0.4">
      <c r="A63" s="432"/>
      <c r="B63" s="61" t="s">
        <v>2</v>
      </c>
      <c r="C63" s="61" t="s">
        <v>1</v>
      </c>
      <c r="D63" s="62" t="s">
        <v>3</v>
      </c>
      <c r="E63" s="63" t="s">
        <v>4</v>
      </c>
      <c r="F63" s="61" t="s">
        <v>5</v>
      </c>
      <c r="G63" s="441" t="s">
        <v>6</v>
      </c>
      <c r="H63" s="442"/>
      <c r="I63" s="442"/>
      <c r="J63" s="443"/>
      <c r="K63" s="59" t="s">
        <v>9</v>
      </c>
      <c r="L63" s="60" t="s">
        <v>10</v>
      </c>
      <c r="M63" s="60" t="s">
        <v>9</v>
      </c>
      <c r="N63" s="60" t="s">
        <v>10</v>
      </c>
      <c r="O63" s="60" t="s">
        <v>9</v>
      </c>
      <c r="P63" s="58" t="s">
        <v>10</v>
      </c>
      <c r="Q63" s="59" t="s">
        <v>9</v>
      </c>
      <c r="R63" s="60" t="s">
        <v>10</v>
      </c>
      <c r="S63" s="60" t="s">
        <v>9</v>
      </c>
      <c r="T63" s="60" t="s">
        <v>10</v>
      </c>
      <c r="U63" s="60" t="s">
        <v>9</v>
      </c>
      <c r="V63" s="58" t="s">
        <v>10</v>
      </c>
      <c r="W63" s="59" t="s">
        <v>9</v>
      </c>
      <c r="X63" s="58" t="s">
        <v>10</v>
      </c>
      <c r="Y63" s="421"/>
      <c r="Z63" s="423"/>
      <c r="AA63" s="425"/>
      <c r="AB63" s="427"/>
      <c r="AC63" s="429"/>
      <c r="AE63" s="57"/>
    </row>
    <row r="64" spans="1:31" x14ac:dyDescent="0.35">
      <c r="A64" s="181" cm="1">
        <f t="array" ref="A64">IFERROR(
  _xlfn.LET(
    _xlpm.date, A57,
    _xlpm.count, COUNTIF(A31:A57, _xlpm.date),
    _xlpm.config_range, CONFIG!A:A,
    _xlpm.date_index, MATCH(_xlpm.date, _xlpm.config_range, 0),
    IF(
      _xlpm.count = 1,
      INDEX(_xlpm.config_range, _xlpm.date_index + 1),
      INDEX(_xlpm.config_range, _xlpm.date_index + _xlpm.count)
    )
  ),
  ""
)</f>
        <v>44585</v>
      </c>
      <c r="B64" s="170" t="str" cm="1">
        <f t="array" ref="B64">IFERROR(
  _xlfn.LET(
    _xlpm.date, A57,
    _xlpm.count, COUNTIF(A31:A57, _xlpm.date),
    _xlpm.config_range, CONFIG!A:B,
    _xlpm.date_index, MATCH(_xlpm.date, INDEX(_xlpm.config_range,,1), 0),
    IF(
      _xlpm.count = 1,
      INDEX(_xlpm.config_range, _xlpm.date_index + 1, 2),
      INDEX(_xlpm.config_range, _xlpm.date_index + _xlpm.count, 2)
    )
  ),
  ""
)</f>
        <v>PA28</v>
      </c>
      <c r="C64" s="170" t="str" cm="1">
        <f t="array" ref="C64">IFERROR(_xlfn.LET(_xlpm.date,A57,_xlpm.count,COUNTIF(A31:A57,_xlpm.date),_xlpm.config_range,CONFIG!A:C,_xlpm.date_index,MATCH(_xlpm.date,INDEX(_xlpm.config_range,,1),0),IF(_xlpm.count=1,INDEX(_xlpm.config_range,_xlpm.date_index+1,3),INDEX(_xlpm.config_range,_xlpm.date_index+_xlpm.count,3))),"")</f>
        <v>VH-TYD</v>
      </c>
      <c r="D64" s="170" t="str" cm="1">
        <f t="array" ref="D64">IFERROR(_xlfn.LET(_xlpm.date,A57,_xlpm.count,COUNTIF(A31:A57,_xlpm.date),_xlpm.config_range,CONFIG!A:D,_xlpm.date_index,MATCH(_xlpm.date,INDEX(_xlpm.config_range,,1),0),IF(_xlpm.count=1,INDEX(_xlpm.config_range,_xlpm.date_index+1,4),INDEX(_xlpm.config_range,_xlpm.date_index+_xlpm.count,4))),"")</f>
        <v>E.LINCOLN-PRICE</v>
      </c>
      <c r="E64" s="170" t="str" cm="1">
        <f t="array" ref="E64">IFERROR(_xlfn.LET(_xlpm.date,A57,_xlpm.count,COUNTIF(A31:A57,_xlpm.date),_xlpm.config_range,CONFIG!A:E,_xlpm.date_index,MATCH(_xlpm.date,INDEX(_xlpm.config_range,,1),0),IF(_xlpm.count=1,INDEX(_xlpm.config_range,_xlpm.date_index+1,5),INDEX(_xlpm.config_range,_xlpm.date_index+_xlpm.count,5))),"")</f>
        <v>SELF</v>
      </c>
      <c r="F64" s="171" t="str" cm="1">
        <f t="array" ref="F64">IFERROR(_xlfn.LET(_xlpm.date,A57,_xlpm.count,COUNTIF(A31:A57,_xlpm.date),_xlpm.config_range,CONFIG!A:F,_xlpm.date_index,MATCH(_xlpm.date,INDEX(_xlpm.config_range,,1),0),IF(_xlpm.count=1,INDEX(_xlpm.config_range,_xlpm.date_index+1,6),INDEX(_xlpm.config_range,_xlpm.date_index+_xlpm.count,6))),"")</f>
        <v>YMMB-YLEG-YLTV-YMMB</v>
      </c>
      <c r="G64" s="171" t="str" cm="1">
        <f t="array" ref="G64">IFERROR(_xlfn.LET(_xlpm.date,A57,_xlpm.count,COUNTIF(A31:A57,_xlpm.date),_xlpm.config_range,CONFIG!A:G,_xlpm.date_index,MATCH(_xlpm.date,INDEX(_xlpm.config_range,,1),0),IF(_xlpm.count=1,INDEX(_xlpm.config_range,_xlpm.date_index+1,7),INDEX(_xlpm.config_range,_xlpm.date_index+_xlpm.count,7))),"")</f>
        <v>NAV</v>
      </c>
      <c r="H64" s="172"/>
      <c r="I64" s="66"/>
      <c r="J64" s="67"/>
      <c r="K64" s="68" cm="1">
        <f t="array" ref="K64">IFERROR(_xlfn.LET(_xlpm.date,A57,_xlpm.count,COUNTIF(A31:A57,_xlpm.date),_xlpm.config_range,CONFIG!A:H,_xlpm.date_index,MATCH(_xlpm.date,INDEX(_xlpm.config_range,,1),0),IF(_xlpm.count=1,INDEX(_xlpm.config_range,_xlpm.date_index+1,8),INDEX(_xlpm.config_range,_xlpm.date_index+_xlpm.count,8))),"")</f>
        <v>0</v>
      </c>
      <c r="L64" s="98" cm="1">
        <f t="array" ref="L64">IFERROR(_xlfn.LET(_xlpm.date,A57,_xlpm.count,COUNTIF(A31:A57,_xlpm.date),_xlpm.config_range,CONFIG!A:I,_xlpm.date_index,MATCH(_xlpm.date,INDEX(_xlpm.config_range,,1),0),IF(_xlpm.count=1,INDEX(_xlpm.config_range,_xlpm.date_index+1,9),INDEX(_xlpm.config_range,_xlpm.date_index+_xlpm.count,9))),"")</f>
        <v>0</v>
      </c>
      <c r="M64" s="98" cm="1">
        <f t="array" ref="M64">IFERROR(_xlfn.LET(_xlpm.date,A57,_xlpm.count,COUNTIF(A31:A57,_xlpm.date),_xlpm.config_range,CONFIG!A:J,_xlpm.date_index,MATCH(_xlpm.date,INDEX(_xlpm.config_range,,1),0),IF(_xlpm.count=1,INDEX(_xlpm.config_range,_xlpm.date_index+1,10),INDEX(_xlpm.config_range,_xlpm.date_index+_xlpm.count,10))),"")</f>
        <v>2.6</v>
      </c>
      <c r="N64" s="98" cm="1">
        <f t="array" ref="N64">IFERROR(_xlfn.LET(_xlpm.date,A57,_xlpm.count,COUNTIF(A31:A57,_xlpm.date),_xlpm.config_range,CONFIG!A:K,_xlpm.date_index,MATCH(_xlpm.date,INDEX(_xlpm.config_range,,1),0),IF(_xlpm.count=1,INDEX(_xlpm.config_range,_xlpm.date_index+1,11),INDEX(_xlpm.config_range,_xlpm.date_index+_xlpm.count,11))),"")</f>
        <v>0</v>
      </c>
      <c r="O64" s="98" cm="1">
        <f t="array" ref="O64">IFERROR(_xlfn.LET(_xlpm.date,A57,_xlpm.count,COUNTIF(A31:A57,_xlpm.date),_xlpm.config_range,CONFIG!A:L,_xlpm.date_index,MATCH(_xlpm.date,INDEX(_xlpm.config_range,,1),0),IF(_xlpm.count=1,INDEX(_xlpm.config_range,_xlpm.date_index+1,12),INDEX(_xlpm.config_range,_xlpm.date_index+_xlpm.count,12))),"")</f>
        <v>0</v>
      </c>
      <c r="P64" s="99" cm="1">
        <f t="array" ref="P64">IFERROR(_xlfn.LET(_xlpm.date,A57,_xlpm.count,COUNTIF(A31:A57,_xlpm.date),_xlpm.config_range,CONFIG!A:M,_xlpm.date_index,MATCH(_xlpm.date,INDEX(_xlpm.config_range,,1),0),IF(_xlpm.count=1,INDEX(_xlpm.config_range,_xlpm.date_index+1,13),INDEX(_xlpm.config_range,_xlpm.date_index+_xlpm.count,13))),"")</f>
        <v>0</v>
      </c>
      <c r="Q64" s="68" cm="1">
        <f t="array" ref="Q64">IFERROR(_xlfn.LET(_xlpm.date,A57,_xlpm.count,COUNTIF(A31:A57,_xlpm.date),_xlpm.config_range,CONFIG!A:N,_xlpm.date_index,MATCH(_xlpm.date,INDEX(_xlpm.config_range,,1),0),IF(_xlpm.count=1,INDEX(_xlpm.config_range,_xlpm.date_index+1,14),INDEX(_xlpm.config_range,_xlpm.date_index+_xlpm.count,14))),"")</f>
        <v>0</v>
      </c>
      <c r="R64" s="98" cm="1">
        <f t="array" ref="R64">IFERROR(_xlfn.LET(_xlpm.date,A57,_xlpm.count,COUNTIF(A31:A57,_xlpm.date),_xlpm.config_range,CONFIG!A:O,_xlpm.date_index,MATCH(_xlpm.date,INDEX(_xlpm.config_range,,1),0),IF(_xlpm.count=1,INDEX(_xlpm.config_range,_xlpm.date_index+1,15),INDEX(_xlpm.config_range,_xlpm.date_index+_xlpm.count,15))),"")</f>
        <v>0</v>
      </c>
      <c r="S64" s="98" cm="1">
        <f t="array" ref="S64">IFERROR(_xlfn.LET(_xlpm.date,A57,_xlpm.count,COUNTIF(A31:A57,_xlpm.date),_xlpm.config_range,CONFIG!A:P,_xlpm.date_index,MATCH(_xlpm.date,INDEX(_xlpm.config_range,,1),0),IF(_xlpm.count=1,INDEX(_xlpm.config_range,_xlpm.date_index+1,16),INDEX(_xlpm.config_range,_xlpm.date_index+_xlpm.count,16))),"")</f>
        <v>0</v>
      </c>
      <c r="T64" s="98" cm="1">
        <f t="array" ref="T64">IFERROR(_xlfn.LET(_xlpm.date,A57,_xlpm.count,COUNTIF(A31:A57,_xlpm.date),_xlpm.config_range,CONFIG!A:Q,_xlpm.date_index,MATCH(_xlpm.date,INDEX(_xlpm.config_range,,1),0),IF(_xlpm.count=1,INDEX(_xlpm.config_range,_xlpm.date_index+1,17),INDEX(_xlpm.config_range,_xlpm.date_index+_xlpm.count,17))),"")</f>
        <v>0</v>
      </c>
      <c r="U64" s="98" cm="1">
        <f t="array" ref="U64">IFERROR(_xlfn.LET(_xlpm.date,A57,_xlpm.count,COUNTIF(A31:A57,_xlpm.date),_xlpm.config_range,CONFIG!A:R,_xlpm.date_index,MATCH(_xlpm.date,INDEX(_xlpm.config_range,,1),0),IF(_xlpm.count=1,INDEX(_xlpm.config_range,_xlpm.date_index+1,18),INDEX(_xlpm.config_range,_xlpm.date_index+_xlpm.count,18))),"")</f>
        <v>0</v>
      </c>
      <c r="V64" s="99" cm="1">
        <f t="array" ref="V64">IFERROR(_xlfn.LET(_xlpm.date,A57,_xlpm.count,COUNTIF(A31:A57,_xlpm.date),_xlpm.config_range,CONFIG!A:S,_xlpm.date_index,MATCH(_xlpm.date,INDEX(_xlpm.config_range,,1),0),IF(_xlpm.count=1,INDEX(_xlpm.config_range,_xlpm.date_index+1,19),INDEX(_xlpm.config_range,_xlpm.date_index+_xlpm.count,19))),"")</f>
        <v>0</v>
      </c>
      <c r="W64" s="68" cm="1">
        <f t="array" ref="W64">IFERROR(_xlfn.LET(_xlpm.date,A57,_xlpm.count,COUNTIF(A31:A57,_xlpm.date),_xlpm.config_range,CONFIG!A:T,_xlpm.date_index,MATCH(_xlpm.date,INDEX(_xlpm.config_range,,1),0),IF(_xlpm.count=1,INDEX(_xlpm.config_range,_xlpm.date_index+1,20),INDEX(_xlpm.config_range,_xlpm.date_index+_xlpm.count,20))),"")</f>
        <v>0</v>
      </c>
      <c r="X64" s="99" cm="1">
        <f t="array" ref="X64">IFERROR(_xlfn.LET(_xlpm.date,A57,_xlpm.count,COUNTIF(A31:A57,_xlpm.date),_xlpm.config_range,CONFIG!A:U,_xlpm.date_index,MATCH(_xlpm.date,INDEX(_xlpm.config_range,,1),0),IF(_xlpm.count=1,INDEX(_xlpm.config_range,_xlpm.date_index+1,21),INDEX(_xlpm.config_range,_xlpm.date_index+_xlpm.count,21))),"")</f>
        <v>0</v>
      </c>
      <c r="Y64" s="68" cm="1">
        <f t="array" ref="Y64">IFERROR(_xlfn.LET(_xlpm.date,A57,_xlpm.count,COUNTIF(A31:A57,_xlpm.date),_xlpm.config_range,CONFIG!A:V,_xlpm.date_index,MATCH(_xlpm.date,INDEX(_xlpm.config_range,,1),0),IF(_xlpm.count=1,INDEX(_xlpm.config_range,_xlpm.date_index+1,22),INDEX(_xlpm.config_range,_xlpm.date_index+_xlpm.count,22))),"")</f>
        <v>0</v>
      </c>
      <c r="Z64" s="99" cm="1">
        <f t="array" ref="Z64">IFERROR(_xlfn.LET(_xlpm.date,A57,_xlpm.count,COUNTIF(A31:A57,_xlpm.date),_xlpm.config_range,CONFIG!A:W,_xlpm.date_index,MATCH(_xlpm.date,INDEX(_xlpm.config_range,,1),0),IF(_xlpm.count=1,INDEX(_xlpm.config_range,_xlpm.date_index+1,23),INDEX(_xlpm.config_range,_xlpm.date_index+_xlpm.count,23))),"")</f>
        <v>0</v>
      </c>
      <c r="AA64" s="68" cm="1">
        <f t="array" ref="AA64">IFERROR(_xlfn.LET(_xlpm.date,A57,_xlpm.count,COUNTIF(A31:A57,_xlpm.date),_xlpm.config_range,CONFIG!A:X,_xlpm.date_index,MATCH(_xlpm.date,INDEX(_xlpm.config_range,,1),0),IF(_xlpm.count=1,INDEX(_xlpm.config_range,_xlpm.date_index+1,24),INDEX(_xlpm.config_range,_xlpm.date_index+_xlpm.count,24))),"")</f>
        <v>0</v>
      </c>
      <c r="AB64" s="98" cm="1">
        <f t="array" ref="AB64">IFERROR(_xlfn.LET(_xlpm.date,A57,_xlpm.count,COUNTIF(A31:A57,_xlpm.date),_xlpm.config_range,CONFIG!A:Z,_xlpm.date_index,MATCH(_xlpm.date,INDEX(_xlpm.config_range,,1),0),IF(_xlpm.count=1,INDEX(_xlpm.config_range,_xlpm.date_index+1,26),INDEX(_xlpm.config_range,_xlpm.date_index+_xlpm.count,26))),"")</f>
        <v>0</v>
      </c>
      <c r="AC64" s="99" cm="1">
        <f t="array" ref="AC64">IFERROR(_xlfn.LET(_xlpm.date,A57,_xlpm.count,COUNTIF(A31:A57,_xlpm.date),_xlpm.config_range,CONFIG!A:Z,_xlpm.date_index,MATCH(_xlpm.date,INDEX(_xlpm.config_range,,1),0),IF(_xlpm.count=1,INDEX(_xlpm.config_range,_xlpm.date_index+1,26),INDEX(_xlpm.config_range,_xlpm.date_index+_xlpm.count,26))),"")</f>
        <v>0</v>
      </c>
      <c r="AE64" s="57"/>
    </row>
    <row r="65" spans="1:31" x14ac:dyDescent="0.35">
      <c r="A65" s="182" cm="1">
        <f t="array" ref="A65">IFERROR(
  _xlfn.LET(
    _xlpm.date, A64,
    _xlpm.count, COUNTIF(A31:A64, _xlpm.date),
    _xlpm.config_range, CONFIG!A:A,
    _xlpm.date_index, MATCH(_xlpm.date, _xlpm.config_range, 0),
    IF(
      _xlpm.count = 1,
      INDEX(_xlpm.config_range, _xlpm.date_index + 1),
      INDEX(_xlpm.config_range, _xlpm.date_index + _xlpm.count)
    )
  ),
  ""
)</f>
        <v>44615</v>
      </c>
      <c r="B65" s="173" t="str" cm="1">
        <f t="array" ref="B65">IFERROR(
  _xlfn.LET(
    _xlpm.date, A64,
    _xlpm.count, COUNTIF(A31:A64, _xlpm.date),
    _xlpm.config_range, CONFIG!A:B,
    _xlpm.date_index, MATCH(_xlpm.date, INDEX(_xlpm.config_range, , 1), 0),
    IF(
      _xlpm.count = 1,
      INDEX(_xlpm.config_range, _xlpm.date_index + 1, 2),
      INDEX(_xlpm.config_range, _xlpm.date_index + _xlpm.count, 2)
    )
  ),
  ""
)</f>
        <v>PA28</v>
      </c>
      <c r="C65" s="173" t="str" cm="1">
        <f t="array" ref="C65">IFERROR(_xlfn.LET(_xlpm.date,A64,_xlpm.count,COUNTIF(A31:A64,_xlpm.date),_xlpm.config_range,CONFIG!A:C,_xlpm.date_index,MATCH(_xlpm.date,INDEX(_xlpm.config_range,,1),0),IF(_xlpm.count=1,INDEX(_xlpm.config_range,_xlpm.date_index+1,3),INDEX(_xlpm.config_range,_xlpm.date_index+_xlpm.count,3))),"")</f>
        <v>VH-TAJ</v>
      </c>
      <c r="D65" s="173" t="str" cm="1">
        <f t="array" ref="D65">IFERROR(_xlfn.LET(_xlpm.date,A64,_xlpm.count,COUNTIF(A31:A64,_xlpm.date),_xlpm.config_range,CONFIG!A:D,_xlpm.date_index,MATCH(_xlpm.date,INDEX(_xlpm.config_range,,1),0),IF(_xlpm.count=1,INDEX(_xlpm.config_range,_xlpm.date_index+1,4),INDEX(_xlpm.config_range,_xlpm.date_index+_xlpm.count,4))),"")</f>
        <v>E.LINCOLN-PRICE</v>
      </c>
      <c r="E65" s="173" t="str" cm="1">
        <f t="array" ref="E65">IFERROR(_xlfn.LET(_xlpm.date,A64,_xlpm.count,COUNTIF(A31:A64,_xlpm.date),_xlpm.config_range,CONFIG!A:E,_xlpm.date_index,MATCH(_xlpm.date,INDEX(_xlpm.config_range,,1),0),IF(_xlpm.count=1,INDEX(_xlpm.config_range,_xlpm.date_index+1,5),INDEX(_xlpm.config_range,_xlpm.date_index+_xlpm.count,5))),"")</f>
        <v>SELF</v>
      </c>
      <c r="F65" s="174" t="str" cm="1">
        <f t="array" ref="F65">IFERROR(_xlfn.LET(_xlpm.date,A64,_xlpm.count,COUNTIF(A31:A64,_xlpm.date),_xlpm.config_range,CONFIG!A:F,_xlpm.date_index,MATCH(_xlpm.date,INDEX(_xlpm.config_range,,1),0),IF(_xlpm.count=1,INDEX(_xlpm.config_range,_xlpm.date_index+1,6),INDEX(_xlpm.config_range,_xlpm.date_index+_xlpm.count,6))),"")</f>
        <v>YMMB-YMPC-YMAV-YBLT-YBSS-YMMB</v>
      </c>
      <c r="G65" s="175" t="str" cm="1">
        <f t="array" ref="G65">IFERROR(_xlfn.LET(_xlpm.date,A64,_xlpm.count,COUNTIF(A31:A64,_xlpm.date),_xlpm.config_range,CONFIG!A:G,_xlpm.date_index,MATCH(_xlpm.date,INDEX(_xlpm.config_range,,1),0),IF(_xlpm.count=1,INDEX(_xlpm.config_range,_xlpm.date_index+1,7),INDEX(_xlpm.config_range,_xlpm.date_index+_xlpm.count,7))),"")</f>
        <v>NAV</v>
      </c>
      <c r="H65" s="176"/>
      <c r="I65" s="100"/>
      <c r="J65" s="101"/>
      <c r="K65" s="75" cm="1">
        <f t="array" ref="K65">IFERROR(_xlfn.LET(_xlpm.date,A64,_xlpm.count,COUNTIF(A31:A64,_xlpm.date),_xlpm.config_range,CONFIG!A:H,_xlpm.date_index,MATCH(_xlpm.date,INDEX(_xlpm.config_range,,1),0),IF(_xlpm.count=1,INDEX(_xlpm.config_range,_xlpm.date_index+1,8),INDEX(_xlpm.config_range,_xlpm.date_index+_xlpm.count,8))),"")</f>
        <v>0</v>
      </c>
      <c r="L65" s="102" cm="1">
        <f t="array" ref="L65">IFERROR(_xlfn.LET(_xlpm.date,A64,_xlpm.count,COUNTIF(A31:A64,_xlpm.date),_xlpm.config_range,CONFIG!A:I,_xlpm.date_index,MATCH(_xlpm.date,INDEX(_xlpm.config_range,,1),0),IF(_xlpm.count=1,INDEX(_xlpm.config_range,_xlpm.date_index+1,9),INDEX(_xlpm.config_range,_xlpm.date_index+_xlpm.count,9))),"")</f>
        <v>0</v>
      </c>
      <c r="M65" s="102" cm="1">
        <f t="array" ref="M65">IFERROR(_xlfn.LET(_xlpm.date,A64,_xlpm.count,COUNTIF(A31:A64,_xlpm.date),_xlpm.config_range,CONFIG!A:J,_xlpm.date_index,MATCH(_xlpm.date,INDEX(_xlpm.config_range,,1),0),IF(_xlpm.count=1,INDEX(_xlpm.config_range,_xlpm.date_index+1,10),INDEX(_xlpm.config_range,_xlpm.date_index+_xlpm.count,10))),"")</f>
        <v>2.2999999999999998</v>
      </c>
      <c r="N65" s="102" cm="1">
        <f t="array" ref="N65">IFERROR(_xlfn.LET(_xlpm.date,A64,_xlpm.count,COUNTIF(A31:A64,_xlpm.date),_xlpm.config_range,CONFIG!A:K,_xlpm.date_index,MATCH(_xlpm.date,INDEX(_xlpm.config_range,,1),0),IF(_xlpm.count=1,INDEX(_xlpm.config_range,_xlpm.date_index+1,11),INDEX(_xlpm.config_range,_xlpm.date_index+_xlpm.count,11))),"")</f>
        <v>0</v>
      </c>
      <c r="O65" s="102" cm="1">
        <f t="array" ref="O65">IFERROR(_xlfn.LET(_xlpm.date,A64,_xlpm.count,COUNTIF(A31:A64,_xlpm.date),_xlpm.config_range,CONFIG!A:L,_xlpm.date_index,MATCH(_xlpm.date,INDEX(_xlpm.config_range,,1),0),IF(_xlpm.count=1,INDEX(_xlpm.config_range,_xlpm.date_index+1,12),INDEX(_xlpm.config_range,_xlpm.date_index+_xlpm.count,12))),"")</f>
        <v>0</v>
      </c>
      <c r="P65" s="103" cm="1">
        <f t="array" ref="P65">IFERROR(_xlfn.LET(_xlpm.date,A64,_xlpm.count,COUNTIF(A31:A64,_xlpm.date),_xlpm.config_range,CONFIG!A:M,_xlpm.date_index,MATCH(_xlpm.date,INDEX(_xlpm.config_range,,1),0),IF(_xlpm.count=1,INDEX(_xlpm.config_range,_xlpm.date_index+1,13),INDEX(_xlpm.config_range,_xlpm.date_index+_xlpm.count,13))),"")</f>
        <v>0</v>
      </c>
      <c r="Q65" s="75" cm="1">
        <f t="array" ref="Q65">IFERROR(_xlfn.LET(_xlpm.date,A64,_xlpm.count,COUNTIF(A31:A64,_xlpm.date),_xlpm.config_range,CONFIG!A:N,_xlpm.date_index,MATCH(_xlpm.date,INDEX(_xlpm.config_range,,1),0),IF(_xlpm.count=1,INDEX(_xlpm.config_range,_xlpm.date_index+1,14),INDEX(_xlpm.config_range,_xlpm.date_index+_xlpm.count,14))),"")</f>
        <v>0</v>
      </c>
      <c r="R65" s="102" cm="1">
        <f t="array" ref="R65">IFERROR(_xlfn.LET(_xlpm.date,A64,_xlpm.count,COUNTIF(A31:A64,_xlpm.date),_xlpm.config_range,CONFIG!A:O,_xlpm.date_index,MATCH(_xlpm.date,INDEX(_xlpm.config_range,,1),0),IF(_xlpm.count=1,INDEX(_xlpm.config_range,_xlpm.date_index+1,15),INDEX(_xlpm.config_range,_xlpm.date_index+_xlpm.count,15))),"")</f>
        <v>0</v>
      </c>
      <c r="S65" s="102" cm="1">
        <f t="array" ref="S65">IFERROR(_xlfn.LET(_xlpm.date,A64,_xlpm.count,COUNTIF(A31:A64,_xlpm.date),_xlpm.config_range,CONFIG!A:P,_xlpm.date_index,MATCH(_xlpm.date,INDEX(_xlpm.config_range,,1),0),IF(_xlpm.count=1,INDEX(_xlpm.config_range,_xlpm.date_index+1,16),INDEX(_xlpm.config_range,_xlpm.date_index+_xlpm.count,16))),"")</f>
        <v>0</v>
      </c>
      <c r="T65" s="102" cm="1">
        <f t="array" ref="T65">IFERROR(_xlfn.LET(_xlpm.date,A64,_xlpm.count,COUNTIF(A31:A64,_xlpm.date),_xlpm.config_range,CONFIG!A:Q,_xlpm.date_index,MATCH(_xlpm.date,INDEX(_xlpm.config_range,,1),0),IF(_xlpm.count=1,INDEX(_xlpm.config_range,_xlpm.date_index+1,17),INDEX(_xlpm.config_range,_xlpm.date_index+_xlpm.count,17))),"")</f>
        <v>0</v>
      </c>
      <c r="U65" s="102" cm="1">
        <f t="array" ref="U65">IFERROR(_xlfn.LET(_xlpm.date,A64,_xlpm.count,COUNTIF(A31:A64,_xlpm.date),_xlpm.config_range,CONFIG!A:R,_xlpm.date_index,MATCH(_xlpm.date,INDEX(_xlpm.config_range,,1),0),IF(_xlpm.count=1,INDEX(_xlpm.config_range,_xlpm.date_index+1,18),INDEX(_xlpm.config_range,_xlpm.date_index+_xlpm.count,18))),"")</f>
        <v>0</v>
      </c>
      <c r="V65" s="103" cm="1">
        <f t="array" ref="V65">IFERROR(_xlfn.LET(_xlpm.date,A64,_xlpm.count,COUNTIF(A31:A64,_xlpm.date),_xlpm.config_range,CONFIG!A:S,_xlpm.date_index,MATCH(_xlpm.date,INDEX(_xlpm.config_range,,1),0),IF(_xlpm.count=1,INDEX(_xlpm.config_range,_xlpm.date_index+1,19),INDEX(_xlpm.config_range,_xlpm.date_index+_xlpm.count,19))),"")</f>
        <v>0</v>
      </c>
      <c r="W65" s="75" cm="1">
        <f t="array" ref="W65">IFERROR(_xlfn.LET(_xlpm.date,A64,_xlpm.count,COUNTIF(A31:A64,_xlpm.date),_xlpm.config_range,CONFIG!A:T,_xlpm.date_index,MATCH(_xlpm.date,INDEX(_xlpm.config_range,,1),0),IF(_xlpm.count=1,INDEX(_xlpm.config_range,_xlpm.date_index+1,20),INDEX(_xlpm.config_range,_xlpm.date_index+_xlpm.count,20))),"")</f>
        <v>0</v>
      </c>
      <c r="X65" s="103" cm="1">
        <f t="array" ref="X65">IFERROR(_xlfn.LET(_xlpm.date,A64,_xlpm.count,COUNTIF(A31:A64,_xlpm.date),_xlpm.config_range,CONFIG!A:U,_xlpm.date_index,MATCH(_xlpm.date,INDEX(_xlpm.config_range,,1),0),IF(_xlpm.count=1,INDEX(_xlpm.config_range,_xlpm.date_index+1,21),INDEX(_xlpm.config_range,_xlpm.date_index+_xlpm.count,21))),"")</f>
        <v>0</v>
      </c>
      <c r="Y65" s="75" cm="1">
        <f t="array" ref="Y65">IFERROR(_xlfn.LET(_xlpm.date,A64,_xlpm.count,COUNTIF(A31:A64,_xlpm.date),_xlpm.config_range,CONFIG!A:V,_xlpm.date_index,MATCH(_xlpm.date,INDEX(_xlpm.config_range,,1),0),IF(_xlpm.count=1,INDEX(_xlpm.config_range,_xlpm.date_index+1,22),INDEX(_xlpm.config_range,_xlpm.date_index+_xlpm.count,22))),"")</f>
        <v>0</v>
      </c>
      <c r="Z65" s="103" cm="1">
        <f t="array" ref="Z65">IFERROR(_xlfn.LET(_xlpm.date,A64,_xlpm.count,COUNTIF(A31:A64,_xlpm.date),_xlpm.config_range,CONFIG!A:W,_xlpm.date_index,MATCH(_xlpm.date,INDEX(_xlpm.config_range,,1),0),IF(_xlpm.count=1,INDEX(_xlpm.config_range,_xlpm.date_index+1,23),INDEX(_xlpm.config_range,_xlpm.date_index+_xlpm.count,23))),"")</f>
        <v>0</v>
      </c>
      <c r="AA65" s="75" cm="1">
        <f t="array" ref="AA65">IFERROR(_xlfn.LET(_xlpm.date,A64,_xlpm.count,COUNTIF(A31:A64,_xlpm.date),_xlpm.config_range,CONFIG!A:X,_xlpm.date_index,MATCH(_xlpm.date,INDEX(_xlpm.config_range,,1),0),IF(_xlpm.count=1,INDEX(_xlpm.config_range,_xlpm.date_index+1,24),INDEX(_xlpm.config_range,_xlpm.date_index+_xlpm.count,24))),"")</f>
        <v>0</v>
      </c>
      <c r="AB65" s="102" cm="1">
        <f t="array" ref="AB65">IFERROR(_xlfn.LET(_xlpm.date,A64,_xlpm.count,COUNTIF(A31:A64,_xlpm.date),_xlpm.config_range,CONFIG!A:Y,_xlpm.date_index,MATCH(_xlpm.date,INDEX(_xlpm.config_range,,1),0),IF(_xlpm.count=1,INDEX(_xlpm.config_range,_xlpm.date_index+1,25),INDEX(_xlpm.config_range,_xlpm.date_index+_xlpm.count,25))),"")</f>
        <v>0</v>
      </c>
      <c r="AC65" s="103" cm="1">
        <f t="array" ref="AC65">IFERROR(_xlfn.LET(_xlpm.date,A64,_xlpm.count,COUNTIF(A31:A64,_xlpm.date),_xlpm.config_range,CONFIG!A:Z,_xlpm.date_index,MATCH(_xlpm.date,INDEX(_xlpm.config_range,,1),0),IF(_xlpm.count=1,INDEX(_xlpm.config_range,_xlpm.date_index+1,26),INDEX(_xlpm.config_range,_xlpm.date_index+_xlpm.count,26))),"")</f>
        <v>0</v>
      </c>
      <c r="AE65" s="57"/>
    </row>
    <row r="66" spans="1:31" x14ac:dyDescent="0.35">
      <c r="A66" s="182" cm="1">
        <f t="array" ref="A66">IFERROR(
  _xlfn.LET(
    _xlpm.date, A65,
    _xlpm.count, COUNTIF(A32:A65, _xlpm.date),
    _xlpm.config_range, CONFIG!A:A,
    _xlpm.date_index, MATCH(_xlpm.date, _xlpm.config_range, 0),
    IF(
      _xlpm.count = 1,
      INDEX(_xlpm.config_range, _xlpm.date_index + 1),
      INDEX(_xlpm.config_range, _xlpm.date_index + _xlpm.count)
    )
  ),
  ""
)</f>
        <v>44632</v>
      </c>
      <c r="B66" s="173" t="str" cm="1">
        <f t="array" ref="B66">IFERROR(
  _xlfn.LET(
    _xlpm.date, A65,
    _xlpm.count, COUNTIF(A32:A65, _xlpm.date),
    _xlpm.config_range, CONFIG!A:B,
    _xlpm.date_index, MATCH(_xlpm.date, INDEX(_xlpm.config_range, , 1), 0),
    IF(
      _xlpm.count = 1,
      INDEX(_xlpm.config_range, _xlpm.date_index + 1, 2),
      INDEX(_xlpm.config_range, _xlpm.date_index + _xlpm.count, 2)
    )
  ),
  ""
)</f>
        <v>PA28</v>
      </c>
      <c r="C66" s="173" t="str" cm="1">
        <f t="array" ref="C66">IFERROR(_xlfn.LET(_xlpm.date,A65,_xlpm.count,COUNTIF(A32:A65,_xlpm.date),_xlpm.config_range,CONFIG!A:C,_xlpm.date_index,MATCH(_xlpm.date,INDEX(_xlpm.config_range,,1),0),IF(_xlpm.count=1,INDEX(_xlpm.config_range,_xlpm.date_index+1,3),INDEX(_xlpm.config_range,_xlpm.date_index+_xlpm.count,3))),"")</f>
        <v>VH-TAU</v>
      </c>
      <c r="D66" s="173" t="str" cm="1">
        <f t="array" ref="D66">IFERROR(_xlfn.LET(_xlpm.date,A65,_xlpm.count,COUNTIF(A32:A65,_xlpm.date),_xlpm.config_range,CONFIG!A:D,_xlpm.date_index,MATCH(_xlpm.date,INDEX(_xlpm.config_range,,1),0),IF(_xlpm.count=1,INDEX(_xlpm.config_range,_xlpm.date_index+1,4),INDEX(_xlpm.config_range,_xlpm.date_index+_xlpm.count,4))),"")</f>
        <v>SELF</v>
      </c>
      <c r="E66" s="173" cm="1">
        <f t="array" ref="E66">IFERROR(_xlfn.LET(_xlpm.date,A65,_xlpm.count,COUNTIF(A32:A65,_xlpm.date),_xlpm.config_range,CONFIG!A:E,_xlpm.date_index,MATCH(_xlpm.date,INDEX(_xlpm.config_range,,1),0),IF(_xlpm.count=1,INDEX(_xlpm.config_range,_xlpm.date_index+1,5),INDEX(_xlpm.config_range,_xlpm.date_index+_xlpm.count,5))),"")</f>
        <v>0</v>
      </c>
      <c r="F66" s="174" t="str" cm="1">
        <f t="array" ref="F66">IFERROR(_xlfn.LET(_xlpm.date,A65,_xlpm.count,COUNTIF(A32:A65,_xlpm.date),_xlpm.config_range,CONFIG!A:F,_xlpm.date_index,MATCH(_xlpm.date,INDEX(_xlpm.config_range,,1),0),IF(_xlpm.count=1,INDEX(_xlpm.config_range,_xlpm.date_index+1,6),INDEX(_xlpm.config_range,_xlpm.date_index+_xlpm.count,6))),"")</f>
        <v xml:space="preserve">YMMB-YMMB </v>
      </c>
      <c r="G66" s="175" t="str" cm="1">
        <f t="array" ref="G66">IFERROR(_xlfn.LET(_xlpm.date,A65,_xlpm.count,COUNTIF(A32:A65,_xlpm.date),_xlpm.config_range,CONFIG!A:G,_xlpm.date_index,MATCH(_xlpm.date,INDEX(_xlpm.config_range,,1),0),IF(_xlpm.count=1,INDEX(_xlpm.config_range,_xlpm.date_index+1,7),INDEX(_xlpm.config_range,_xlpm.date_index+_xlpm.count,7))),"")</f>
        <v>PVT</v>
      </c>
      <c r="H66" s="176"/>
      <c r="I66" s="100"/>
      <c r="J66" s="101"/>
      <c r="K66" s="75" cm="1">
        <f t="array" ref="K66">IFERROR(_xlfn.LET(_xlpm.date,A65,_xlpm.count,COUNTIF(A32:A65,_xlpm.date),_xlpm.config_range,CONFIG!A:H,_xlpm.date_index,MATCH(_xlpm.date,INDEX(_xlpm.config_range,,1),0),IF(_xlpm.count=1,INDEX(_xlpm.config_range,_xlpm.date_index+1,8),INDEX(_xlpm.config_range,_xlpm.date_index+_xlpm.count,8))),"")</f>
        <v>0</v>
      </c>
      <c r="L66" s="102" cm="1">
        <f t="array" ref="L66">IFERROR(_xlfn.LET(_xlpm.date,A65,_xlpm.count,COUNTIF(A32:A65,_xlpm.date),_xlpm.config_range,CONFIG!A:I,_xlpm.date_index,MATCH(_xlpm.date,INDEX(_xlpm.config_range,,1),0),IF(_xlpm.count=1,INDEX(_xlpm.config_range,_xlpm.date_index+1,9),INDEX(_xlpm.config_range,_xlpm.date_index+_xlpm.count,9))),"")</f>
        <v>0</v>
      </c>
      <c r="M66" s="102" cm="1">
        <f t="array" ref="M66">IFERROR(_xlfn.LET(_xlpm.date,A65,_xlpm.count,COUNTIF(A32:A65,_xlpm.date),_xlpm.config_range,CONFIG!A:J,_xlpm.date_index,MATCH(_xlpm.date,INDEX(_xlpm.config_range,,1),0),IF(_xlpm.count=1,INDEX(_xlpm.config_range,_xlpm.date_index+1,10),INDEX(_xlpm.config_range,_xlpm.date_index+_xlpm.count,10))),"")</f>
        <v>0</v>
      </c>
      <c r="N66" s="102" cm="1">
        <f t="array" ref="N66">IFERROR(_xlfn.LET(_xlpm.date,A65,_xlpm.count,COUNTIF(A32:A65,_xlpm.date),_xlpm.config_range,CONFIG!A:K,_xlpm.date_index,MATCH(_xlpm.date,INDEX(_xlpm.config_range,,1),0),IF(_xlpm.count=1,INDEX(_xlpm.config_range,_xlpm.date_index+1,11),INDEX(_xlpm.config_range,_xlpm.date_index+_xlpm.count,11))),"")</f>
        <v>0</v>
      </c>
      <c r="O66" s="102" cm="1">
        <f t="array" ref="O66">IFERROR(_xlfn.LET(_xlpm.date,A65,_xlpm.count,COUNTIF(A32:A65,_xlpm.date),_xlpm.config_range,CONFIG!A:L,_xlpm.date_index,MATCH(_xlpm.date,INDEX(_xlpm.config_range,,1),0),IF(_xlpm.count=1,INDEX(_xlpm.config_range,_xlpm.date_index+1,12),INDEX(_xlpm.config_range,_xlpm.date_index+_xlpm.count,12))),"")</f>
        <v>1</v>
      </c>
      <c r="P66" s="103" cm="1">
        <f t="array" ref="P66">IFERROR(_xlfn.LET(_xlpm.date,A65,_xlpm.count,COUNTIF(A32:A65,_xlpm.date),_xlpm.config_range,CONFIG!A:M,_xlpm.date_index,MATCH(_xlpm.date,INDEX(_xlpm.config_range,,1),0),IF(_xlpm.count=1,INDEX(_xlpm.config_range,_xlpm.date_index+1,13),INDEX(_xlpm.config_range,_xlpm.date_index+_xlpm.count,13))),"")</f>
        <v>0</v>
      </c>
      <c r="Q66" s="75" cm="1">
        <f t="array" ref="Q66">IFERROR(_xlfn.LET(_xlpm.date,A65,_xlpm.count,COUNTIF(A32:A65,_xlpm.date),_xlpm.config_range,CONFIG!A:N,_xlpm.date_index,MATCH(_xlpm.date,INDEX(_xlpm.config_range,,1),0),IF(_xlpm.count=1,INDEX(_xlpm.config_range,_xlpm.date_index+1,14),INDEX(_xlpm.config_range,_xlpm.date_index+_xlpm.count,14))),"")</f>
        <v>0</v>
      </c>
      <c r="R66" s="102" cm="1">
        <f t="array" ref="R66">IFERROR(_xlfn.LET(_xlpm.date,A65,_xlpm.count,COUNTIF(A32:A65,_xlpm.date),_xlpm.config_range,CONFIG!A:O,_xlpm.date_index,MATCH(_xlpm.date,INDEX(_xlpm.config_range,,1),0),IF(_xlpm.count=1,INDEX(_xlpm.config_range,_xlpm.date_index+1,15),INDEX(_xlpm.config_range,_xlpm.date_index+_xlpm.count,15))),"")</f>
        <v>0</v>
      </c>
      <c r="S66" s="102" cm="1">
        <f t="array" ref="S66">IFERROR(_xlfn.LET(_xlpm.date,A65,_xlpm.count,COUNTIF(A32:A65,_xlpm.date),_xlpm.config_range,CONFIG!A:P,_xlpm.date_index,MATCH(_xlpm.date,INDEX(_xlpm.config_range,,1),0),IF(_xlpm.count=1,INDEX(_xlpm.config_range,_xlpm.date_index+1,16),INDEX(_xlpm.config_range,_xlpm.date_index+_xlpm.count,16))),"")</f>
        <v>0</v>
      </c>
      <c r="T66" s="102" cm="1">
        <f t="array" ref="T66">IFERROR(_xlfn.LET(_xlpm.date,A65,_xlpm.count,COUNTIF(A32:A65,_xlpm.date),_xlpm.config_range,CONFIG!A:Q,_xlpm.date_index,MATCH(_xlpm.date,INDEX(_xlpm.config_range,,1),0),IF(_xlpm.count=1,INDEX(_xlpm.config_range,_xlpm.date_index+1,17),INDEX(_xlpm.config_range,_xlpm.date_index+_xlpm.count,17))),"")</f>
        <v>0</v>
      </c>
      <c r="U66" s="102" cm="1">
        <f t="array" ref="U66">IFERROR(_xlfn.LET(_xlpm.date,A65,_xlpm.count,COUNTIF(A32:A65,_xlpm.date),_xlpm.config_range,CONFIG!A:R,_xlpm.date_index,MATCH(_xlpm.date,INDEX(_xlpm.config_range,,1),0),IF(_xlpm.count=1,INDEX(_xlpm.config_range,_xlpm.date_index+1,18),INDEX(_xlpm.config_range,_xlpm.date_index+_xlpm.count,18))),"")</f>
        <v>0</v>
      </c>
      <c r="V66" s="103" cm="1">
        <f t="array" ref="V66">IFERROR(_xlfn.LET(_xlpm.date,A65,_xlpm.count,COUNTIF(A32:A65,_xlpm.date),_xlpm.config_range,CONFIG!A:S,_xlpm.date_index,MATCH(_xlpm.date,INDEX(_xlpm.config_range,,1),0),IF(_xlpm.count=1,INDEX(_xlpm.config_range,_xlpm.date_index+1,19),INDEX(_xlpm.config_range,_xlpm.date_index+_xlpm.count,19))),"")</f>
        <v>0</v>
      </c>
      <c r="W66" s="75" cm="1">
        <f t="array" ref="W66">IFERROR(_xlfn.LET(_xlpm.date,A65,_xlpm.count,COUNTIF(A32:A65,_xlpm.date),_xlpm.config_range,CONFIG!A:T,_xlpm.date_index,MATCH(_xlpm.date,INDEX(_xlpm.config_range,,1),0),IF(_xlpm.count=1,INDEX(_xlpm.config_range,_xlpm.date_index+1,20),INDEX(_xlpm.config_range,_xlpm.date_index+_xlpm.count,20))),"")</f>
        <v>0</v>
      </c>
      <c r="X66" s="103" cm="1">
        <f t="array" ref="X66">IFERROR(_xlfn.LET(_xlpm.date,A65,_xlpm.count,COUNTIF(A32:A65,_xlpm.date),_xlpm.config_range,CONFIG!A:U,_xlpm.date_index,MATCH(_xlpm.date,INDEX(_xlpm.config_range,,1),0),IF(_xlpm.count=1,INDEX(_xlpm.config_range,_xlpm.date_index+1,21),INDEX(_xlpm.config_range,_xlpm.date_index+_xlpm.count,21))),"")</f>
        <v>0</v>
      </c>
      <c r="Y66" s="75" cm="1">
        <f t="array" ref="Y66">IFERROR(_xlfn.LET(_xlpm.date,A65,_xlpm.count,COUNTIF(A32:A65,_xlpm.date),_xlpm.config_range,CONFIG!A:V,_xlpm.date_index,MATCH(_xlpm.date,INDEX(_xlpm.config_range,,1),0),IF(_xlpm.count=1,INDEX(_xlpm.config_range,_xlpm.date_index+1,22),INDEX(_xlpm.config_range,_xlpm.date_index+_xlpm.count,22))),"")</f>
        <v>0</v>
      </c>
      <c r="Z66" s="103" cm="1">
        <f t="array" ref="Z66">IFERROR(_xlfn.LET(_xlpm.date,A65,_xlpm.count,COUNTIF(A32:A65,_xlpm.date),_xlpm.config_range,CONFIG!A:W,_xlpm.date_index,MATCH(_xlpm.date,INDEX(_xlpm.config_range,,1),0),IF(_xlpm.count=1,INDEX(_xlpm.config_range,_xlpm.date_index+1,23),INDEX(_xlpm.config_range,_xlpm.date_index+_xlpm.count,23))),"")</f>
        <v>0</v>
      </c>
      <c r="AA66" s="75" cm="1">
        <f t="array" ref="AA66">IFERROR(_xlfn.LET(_xlpm.date,A65,_xlpm.count,COUNTIF(A32:A65,_xlpm.date),_xlpm.config_range,CONFIG!A:X,_xlpm.date_index,MATCH(_xlpm.date,INDEX(_xlpm.config_range,,1),0),IF(_xlpm.count=1,INDEX(_xlpm.config_range,_xlpm.date_index+1,24),INDEX(_xlpm.config_range,_xlpm.date_index+_xlpm.count,24))),"")</f>
        <v>0</v>
      </c>
      <c r="AB66" s="102" cm="1">
        <f t="array" ref="AB66">IFERROR(_xlfn.LET(_xlpm.date,A65,_xlpm.count,COUNTIF(A32:A65,_xlpm.date),_xlpm.config_range,CONFIG!A:Y,_xlpm.date_index,MATCH(_xlpm.date,INDEX(_xlpm.config_range,,1),0),IF(_xlpm.count=1,INDEX(_xlpm.config_range,_xlpm.date_index+1,25),INDEX(_xlpm.config_range,_xlpm.date_index+_xlpm.count,25))),"")</f>
        <v>0</v>
      </c>
      <c r="AC66" s="103" cm="1">
        <f t="array" ref="AC66">IFERROR(_xlfn.LET(_xlpm.date,A65,_xlpm.count,COUNTIF(A32:A65,_xlpm.date),_xlpm.config_range,CONFIG!A:Z,_xlpm.date_index,MATCH(_xlpm.date,INDEX(_xlpm.config_range,,1),0),IF(_xlpm.count=1,INDEX(_xlpm.config_range,_xlpm.date_index+1,26),INDEX(_xlpm.config_range,_xlpm.date_index+_xlpm.count,26))),"")</f>
        <v>0</v>
      </c>
      <c r="AE66" s="57"/>
    </row>
    <row r="67" spans="1:31" x14ac:dyDescent="0.35">
      <c r="A67" s="182" cm="1">
        <f t="array" ref="A67">IFERROR(
  _xlfn.LET(
    _xlpm.date, A66,
    _xlpm.count, COUNTIF(A33:A66, _xlpm.date),
    _xlpm.config_range, CONFIG!A:A,
    _xlpm.date_index, MATCH(_xlpm.date, _xlpm.config_range, 0),
    IF(
      _xlpm.count = 1,
      INDEX(_xlpm.config_range, _xlpm.date_index + 1),
      INDEX(_xlpm.config_range, _xlpm.date_index + _xlpm.count)
    )
  ),
  ""
)</f>
        <v>44664</v>
      </c>
      <c r="B67" s="173" t="str" cm="1">
        <f t="array" ref="B67">IFERROR(
  _xlfn.LET(
    _xlpm.date, A66,
    _xlpm.count, COUNTIF(A33:A66, _xlpm.date),
    _xlpm.config_range, CONFIG!A:B,
    _xlpm.date_index, MATCH(_xlpm.date, INDEX(_xlpm.config_range, , 1), 0),
    IF(
      _xlpm.count = 1,
      INDEX(_xlpm.config_range, _xlpm.date_index + 1, 2),
      INDEX(_xlpm.config_range, _xlpm.date_index + _xlpm.count, 2)
    )
  ),
  ""
)</f>
        <v>PA28</v>
      </c>
      <c r="C67" s="173" t="str" cm="1">
        <f t="array" ref="C67">IFERROR(_xlfn.LET(_xlpm.date,A66,_xlpm.count,COUNTIF(A33:A66,_xlpm.date),_xlpm.config_range,CONFIG!A:C,_xlpm.date_index,MATCH(_xlpm.date,INDEX(_xlpm.config_range,,1),0),IF(_xlpm.count=1,INDEX(_xlpm.config_range,_xlpm.date_index+1,3),INDEX(_xlpm.config_range,_xlpm.date_index+_xlpm.count,3))),"")</f>
        <v>VH-TAE</v>
      </c>
      <c r="D67" s="173" t="str" cm="1">
        <f t="array" ref="D67">IFERROR(_xlfn.LET(_xlpm.date,A66,_xlpm.count,COUNTIF(A33:A66,_xlpm.date),_xlpm.config_range,CONFIG!A:D,_xlpm.date_index,MATCH(_xlpm.date,INDEX(_xlpm.config_range,,1),0),IF(_xlpm.count=1,INDEX(_xlpm.config_range,_xlpm.date_index+1,4),INDEX(_xlpm.config_range,_xlpm.date_index+_xlpm.count,4))),"")</f>
        <v>E.LINCOLN-PRICE</v>
      </c>
      <c r="E67" s="173" t="str" cm="1">
        <f t="array" ref="E67">IFERROR(_xlfn.LET(_xlpm.date,A66,_xlpm.count,COUNTIF(A33:A66,_xlpm.date),_xlpm.config_range,CONFIG!A:E,_xlpm.date_index,MATCH(_xlpm.date,INDEX(_xlpm.config_range,,1),0),IF(_xlpm.count=1,INDEX(_xlpm.config_range,_xlpm.date_index+1,5),INDEX(_xlpm.config_range,_xlpm.date_index+_xlpm.count,5))),"")</f>
        <v>SELF</v>
      </c>
      <c r="F67" s="174" t="str" cm="1">
        <f t="array" ref="F67">IFERROR(_xlfn.LET(_xlpm.date,A66,_xlpm.count,COUNTIF(A33:A66,_xlpm.date),_xlpm.config_range,CONFIG!A:F,_xlpm.date_index,MATCH(_xlpm.date,INDEX(_xlpm.config_range,,1),0),IF(_xlpm.count=1,INDEX(_xlpm.config_range,_xlpm.date_index+1,6),INDEX(_xlpm.config_range,_xlpm.date_index+_xlpm.count,6))),"")</f>
        <v>YMMB-TON-BMP-YMMB</v>
      </c>
      <c r="G67" s="175" t="str" cm="1">
        <f t="array" ref="G67">IFERROR(_xlfn.LET(_xlpm.date,A66,_xlpm.count,COUNTIF(A33:A66,_xlpm.date),_xlpm.config_range,CONFIG!A:G,_xlpm.date_index,MATCH(_xlpm.date,INDEX(_xlpm.config_range,,1),0),IF(_xlpm.count=1,INDEX(_xlpm.config_range,_xlpm.date_index+1,7),INDEX(_xlpm.config_range,_xlpm.date_index+_xlpm.count,7))),"")</f>
        <v>NAV</v>
      </c>
      <c r="H67" s="176"/>
      <c r="I67" s="100"/>
      <c r="J67" s="101"/>
      <c r="K67" s="75" cm="1">
        <f t="array" ref="K67">IFERROR(_xlfn.LET(_xlpm.date,A66,_xlpm.count,COUNTIF(A33:A66,_xlpm.date),_xlpm.config_range,CONFIG!A:H,_xlpm.date_index,MATCH(_xlpm.date,INDEX(_xlpm.config_range,,1),0),IF(_xlpm.count=1,INDEX(_xlpm.config_range,_xlpm.date_index+1,8),INDEX(_xlpm.config_range,_xlpm.date_index+_xlpm.count,8))),"")</f>
        <v>0</v>
      </c>
      <c r="L67" s="102" cm="1">
        <f t="array" ref="L67">IFERROR(_xlfn.LET(_xlpm.date,A66,_xlpm.count,COUNTIF(A33:A66,_xlpm.date),_xlpm.config_range,CONFIG!A:I,_xlpm.date_index,MATCH(_xlpm.date,INDEX(_xlpm.config_range,,1),0),IF(_xlpm.count=1,INDEX(_xlpm.config_range,_xlpm.date_index+1,9),INDEX(_xlpm.config_range,_xlpm.date_index+_xlpm.count,9))),"")</f>
        <v>0</v>
      </c>
      <c r="M67" s="102" cm="1">
        <f t="array" ref="M67">IFERROR(_xlfn.LET(_xlpm.date,A66,_xlpm.count,COUNTIF(A33:A66,_xlpm.date),_xlpm.config_range,CONFIG!A:J,_xlpm.date_index,MATCH(_xlpm.date,INDEX(_xlpm.config_range,,1),0),IF(_xlpm.count=1,INDEX(_xlpm.config_range,_xlpm.date_index+1,10),INDEX(_xlpm.config_range,_xlpm.date_index+_xlpm.count,10))),"")</f>
        <v>1.5</v>
      </c>
      <c r="N67" s="102" cm="1">
        <f t="array" ref="N67">IFERROR(_xlfn.LET(_xlpm.date,A66,_xlpm.count,COUNTIF(A33:A66,_xlpm.date),_xlpm.config_range,CONFIG!A:K,_xlpm.date_index,MATCH(_xlpm.date,INDEX(_xlpm.config_range,,1),0),IF(_xlpm.count=1,INDEX(_xlpm.config_range,_xlpm.date_index+1,11),INDEX(_xlpm.config_range,_xlpm.date_index+_xlpm.count,11))),"")</f>
        <v>0</v>
      </c>
      <c r="O67" s="102" cm="1">
        <f t="array" ref="O67">IFERROR(_xlfn.LET(_xlpm.date,A66,_xlpm.count,COUNTIF(A33:A66,_xlpm.date),_xlpm.config_range,CONFIG!A:L,_xlpm.date_index,MATCH(_xlpm.date,INDEX(_xlpm.config_range,,1),0),IF(_xlpm.count=1,INDEX(_xlpm.config_range,_xlpm.date_index+1,12),INDEX(_xlpm.config_range,_xlpm.date_index+_xlpm.count,12))),"")</f>
        <v>0</v>
      </c>
      <c r="P67" s="103" cm="1">
        <f t="array" ref="P67">IFERROR(_xlfn.LET(_xlpm.date,A66,_xlpm.count,COUNTIF(A33:A66,_xlpm.date),_xlpm.config_range,CONFIG!A:M,_xlpm.date_index,MATCH(_xlpm.date,INDEX(_xlpm.config_range,,1),0),IF(_xlpm.count=1,INDEX(_xlpm.config_range,_xlpm.date_index+1,13),INDEX(_xlpm.config_range,_xlpm.date_index+_xlpm.count,13))),"")</f>
        <v>0</v>
      </c>
      <c r="Q67" s="75" cm="1">
        <f t="array" ref="Q67">IFERROR(_xlfn.LET(_xlpm.date,A66,_xlpm.count,COUNTIF(A33:A66,_xlpm.date),_xlpm.config_range,CONFIG!A:N,_xlpm.date_index,MATCH(_xlpm.date,INDEX(_xlpm.config_range,,1),0),IF(_xlpm.count=1,INDEX(_xlpm.config_range,_xlpm.date_index+1,14),INDEX(_xlpm.config_range,_xlpm.date_index+_xlpm.count,14))),"")</f>
        <v>0</v>
      </c>
      <c r="R67" s="102" cm="1">
        <f t="array" ref="R67">IFERROR(_xlfn.LET(_xlpm.date,A66,_xlpm.count,COUNTIF(A33:A66,_xlpm.date),_xlpm.config_range,CONFIG!A:O,_xlpm.date_index,MATCH(_xlpm.date,INDEX(_xlpm.config_range,,1),0),IF(_xlpm.count=1,INDEX(_xlpm.config_range,_xlpm.date_index+1,15),INDEX(_xlpm.config_range,_xlpm.date_index+_xlpm.count,15))),"")</f>
        <v>0</v>
      </c>
      <c r="S67" s="102" cm="1">
        <f t="array" ref="S67">IFERROR(_xlfn.LET(_xlpm.date,A66,_xlpm.count,COUNTIF(A33:A66,_xlpm.date),_xlpm.config_range,CONFIG!A:P,_xlpm.date_index,MATCH(_xlpm.date,INDEX(_xlpm.config_range,,1),0),IF(_xlpm.count=1,INDEX(_xlpm.config_range,_xlpm.date_index+1,16),INDEX(_xlpm.config_range,_xlpm.date_index+_xlpm.count,16))),"")</f>
        <v>0</v>
      </c>
      <c r="T67" s="102" cm="1">
        <f t="array" ref="T67">IFERROR(_xlfn.LET(_xlpm.date,A66,_xlpm.count,COUNTIF(A33:A66,_xlpm.date),_xlpm.config_range,CONFIG!A:Q,_xlpm.date_index,MATCH(_xlpm.date,INDEX(_xlpm.config_range,,1),0),IF(_xlpm.count=1,INDEX(_xlpm.config_range,_xlpm.date_index+1,17),INDEX(_xlpm.config_range,_xlpm.date_index+_xlpm.count,17))),"")</f>
        <v>0</v>
      </c>
      <c r="U67" s="102" cm="1">
        <f t="array" ref="U67">IFERROR(_xlfn.LET(_xlpm.date,A66,_xlpm.count,COUNTIF(A33:A66,_xlpm.date),_xlpm.config_range,CONFIG!A:R,_xlpm.date_index,MATCH(_xlpm.date,INDEX(_xlpm.config_range,,1),0),IF(_xlpm.count=1,INDEX(_xlpm.config_range,_xlpm.date_index+1,18),INDEX(_xlpm.config_range,_xlpm.date_index+_xlpm.count,18))),"")</f>
        <v>0</v>
      </c>
      <c r="V67" s="103" cm="1">
        <f t="array" ref="V67">IFERROR(_xlfn.LET(_xlpm.date,A66,_xlpm.count,COUNTIF(A33:A66,_xlpm.date),_xlpm.config_range,CONFIG!A:S,_xlpm.date_index,MATCH(_xlpm.date,INDEX(_xlpm.config_range,,1),0),IF(_xlpm.count=1,INDEX(_xlpm.config_range,_xlpm.date_index+1,19),INDEX(_xlpm.config_range,_xlpm.date_index+_xlpm.count,19))),"")</f>
        <v>0</v>
      </c>
      <c r="W67" s="75" cm="1">
        <f t="array" ref="W67">IFERROR(_xlfn.LET(_xlpm.date,A66,_xlpm.count,COUNTIF(A33:A66,_xlpm.date),_xlpm.config_range,CONFIG!A:T,_xlpm.date_index,MATCH(_xlpm.date,INDEX(_xlpm.config_range,,1),0),IF(_xlpm.count=1,INDEX(_xlpm.config_range,_xlpm.date_index+1,20),INDEX(_xlpm.config_range,_xlpm.date_index+_xlpm.count,20))),"")</f>
        <v>0</v>
      </c>
      <c r="X67" s="103" cm="1">
        <f t="array" ref="X67">IFERROR(_xlfn.LET(_xlpm.date,A66,_xlpm.count,COUNTIF(A33:A66,_xlpm.date),_xlpm.config_range,CONFIG!A:U,_xlpm.date_index,MATCH(_xlpm.date,INDEX(_xlpm.config_range,,1),0),IF(_xlpm.count=1,INDEX(_xlpm.config_range,_xlpm.date_index+1,21),INDEX(_xlpm.config_range,_xlpm.date_index+_xlpm.count,21))),"")</f>
        <v>0</v>
      </c>
      <c r="Y67" s="75" cm="1">
        <f t="array" ref="Y67">IFERROR(_xlfn.LET(_xlpm.date,A66,_xlpm.count,COUNTIF(A33:A66,_xlpm.date),_xlpm.config_range,CONFIG!A:V,_xlpm.date_index,MATCH(_xlpm.date,INDEX(_xlpm.config_range,,1),0),IF(_xlpm.count=1,INDEX(_xlpm.config_range,_xlpm.date_index+1,22),INDEX(_xlpm.config_range,_xlpm.date_index+_xlpm.count,22))),"")</f>
        <v>0</v>
      </c>
      <c r="Z67" s="103" cm="1">
        <f t="array" ref="Z67">IFERROR(_xlfn.LET(_xlpm.date,A66,_xlpm.count,COUNTIF(A33:A66,_xlpm.date),_xlpm.config_range,CONFIG!A:W,_xlpm.date_index,MATCH(_xlpm.date,INDEX(_xlpm.config_range,,1),0),IF(_xlpm.count=1,INDEX(_xlpm.config_range,_xlpm.date_index+1,23),INDEX(_xlpm.config_range,_xlpm.date_index+_xlpm.count,23))),"")</f>
        <v>0</v>
      </c>
      <c r="AA67" s="75" cm="1">
        <f t="array" ref="AA67">IFERROR(_xlfn.LET(_xlpm.date,A66,_xlpm.count,COUNTIF(A33:A66,_xlpm.date),_xlpm.config_range,CONFIG!A:X,_xlpm.date_index,MATCH(_xlpm.date,INDEX(_xlpm.config_range,,1),0),IF(_xlpm.count=1,INDEX(_xlpm.config_range,_xlpm.date_index+1,24),INDEX(_xlpm.config_range,_xlpm.date_index+_xlpm.count,24))),"")</f>
        <v>0</v>
      </c>
      <c r="AB67" s="102" cm="1">
        <f t="array" ref="AB67">IFERROR(_xlfn.LET(_xlpm.date,A66,_xlpm.count,COUNTIF(A33:A66,_xlpm.date),_xlpm.config_range,CONFIG!A:Y,_xlpm.date_index,MATCH(_xlpm.date,INDEX(_xlpm.config_range,,1),0),IF(_xlpm.count=1,INDEX(_xlpm.config_range,_xlpm.date_index+1,25),INDEX(_xlpm.config_range,_xlpm.date_index+_xlpm.count,25))),"")</f>
        <v>0</v>
      </c>
      <c r="AC67" s="103" cm="1">
        <f t="array" ref="AC67">IFERROR(_xlfn.LET(_xlpm.date,A66,_xlpm.count,COUNTIF(A33:A66,_xlpm.date),_xlpm.config_range,CONFIG!A:Z,_xlpm.date_index,MATCH(_xlpm.date,INDEX(_xlpm.config_range,,1),0),IF(_xlpm.count=1,INDEX(_xlpm.config_range,_xlpm.date_index+1,26),INDEX(_xlpm.config_range,_xlpm.date_index+_xlpm.count,26))),"")</f>
        <v>0</v>
      </c>
    </row>
    <row r="68" spans="1:31" x14ac:dyDescent="0.35">
      <c r="A68" s="182" cm="1">
        <f t="array" ref="A68">IFERROR(
  _xlfn.LET(
    _xlpm.date, A67,
    _xlpm.count, COUNTIF(A34:A67, _xlpm.date),
    _xlpm.config_range, CONFIG!A:A,
    _xlpm.date_index, MATCH(_xlpm.date, _xlpm.config_range, 0),
    IF(
      _xlpm.count = 1,
      INDEX(_xlpm.config_range, _xlpm.date_index + 1),
      INDEX(_xlpm.config_range, _xlpm.date_index + _xlpm.count)
    )
  ),
  ""
)</f>
        <v>44672</v>
      </c>
      <c r="B68" s="173" t="str" cm="1">
        <f t="array" ref="B68">IFERROR(
  _xlfn.LET(
    _xlpm.date, A67,
    _xlpm.count, COUNTIF(A34:A67, _xlpm.date),
    _xlpm.config_range, CONFIG!A:B,
    _xlpm.date_index, MATCH(_xlpm.date, INDEX(_xlpm.config_range, , 1), 0),
    IF(
      _xlpm.count = 1,
      INDEX(_xlpm.config_range, _xlpm.date_index + 1, 2),
      INDEX(_xlpm.config_range, _xlpm.date_index + _xlpm.count, 2)
    )
  ),
  ""
)</f>
        <v>PA28</v>
      </c>
      <c r="C68" s="173" t="str" cm="1">
        <f t="array" ref="C68">IFERROR(_xlfn.LET(_xlpm.date,A67,_xlpm.count,COUNTIF(A34:A67,_xlpm.date),_xlpm.config_range,CONFIG!A:C,_xlpm.date_index,MATCH(_xlpm.date,INDEX(_xlpm.config_range,,1),0),IF(_xlpm.count=1,INDEX(_xlpm.config_range,_xlpm.date_index+1,3),INDEX(_xlpm.config_range,_xlpm.date_index+_xlpm.count,3))),"")</f>
        <v>VH-TAX</v>
      </c>
      <c r="D68" s="173" t="str" cm="1">
        <f t="array" ref="D68">IFERROR(_xlfn.LET(_xlpm.date,A67,_xlpm.count,COUNTIF(A34:A67,_xlpm.date),_xlpm.config_range,CONFIG!A:D,_xlpm.date_index,MATCH(_xlpm.date,INDEX(_xlpm.config_range,,1),0),IF(_xlpm.count=1,INDEX(_xlpm.config_range,_xlpm.date_index+1,4),INDEX(_xlpm.config_range,_xlpm.date_index+_xlpm.count,4))),"")</f>
        <v>E.LINCOLN-PRICE</v>
      </c>
      <c r="E68" s="173" t="str" cm="1">
        <f t="array" ref="E68">IFERROR(_xlfn.LET(_xlpm.date,A67,_xlpm.count,COUNTIF(A34:A67,_xlpm.date),_xlpm.config_range,CONFIG!A:E,_xlpm.date_index,MATCH(_xlpm.date,INDEX(_xlpm.config_range,,1),0),IF(_xlpm.count=1,INDEX(_xlpm.config_range,_xlpm.date_index+1,5),INDEX(_xlpm.config_range,_xlpm.date_index+_xlpm.count,5))),"")</f>
        <v>SELF</v>
      </c>
      <c r="F68" s="174" t="str" cm="1">
        <f t="array" ref="F68">IFERROR(_xlfn.LET(_xlpm.date,A67,_xlpm.count,COUNTIF(A34:A67,_xlpm.date),_xlpm.config_range,CONFIG!A:F,_xlpm.date_index,MATCH(_xlpm.date,INDEX(_xlpm.config_range,,1),0),IF(_xlpm.count=1,INDEX(_xlpm.config_range,_xlpm.date_index+1,6),INDEX(_xlpm.config_range,_xlpm.date_index+_xlpm.count,6))),"")</f>
        <v>YMMB-TON-BMP-YKTN-YBDG-YKTN-BMP-TON-YMMB</v>
      </c>
      <c r="G68" s="175" t="str" cm="1">
        <f t="array" ref="G68">IFERROR(_xlfn.LET(_xlpm.date,A67,_xlpm.count,COUNTIF(A34:A67,_xlpm.date),_xlpm.config_range,CONFIG!A:G,_xlpm.date_index,MATCH(_xlpm.date,INDEX(_xlpm.config_range,,1),0),IF(_xlpm.count=1,INDEX(_xlpm.config_range,_xlpm.date_index+1,7),INDEX(_xlpm.config_range,_xlpm.date_index+_xlpm.count,7))),"")</f>
        <v>NAV</v>
      </c>
      <c r="H68" s="176"/>
      <c r="I68" s="100"/>
      <c r="J68" s="101"/>
      <c r="K68" s="75" cm="1">
        <f t="array" ref="K68">IFERROR(_xlfn.LET(_xlpm.date,A67,_xlpm.count,COUNTIF(A34:A67,_xlpm.date),_xlpm.config_range,CONFIG!A:H,_xlpm.date_index,MATCH(_xlpm.date,INDEX(_xlpm.config_range,,1),0),IF(_xlpm.count=1,INDEX(_xlpm.config_range,_xlpm.date_index+1,8),INDEX(_xlpm.config_range,_xlpm.date_index+_xlpm.count,8))),"")</f>
        <v>0</v>
      </c>
      <c r="L68" s="102" cm="1">
        <f t="array" ref="L68">IFERROR(_xlfn.LET(_xlpm.date,A67,_xlpm.count,COUNTIF(A34:A67,_xlpm.date),_xlpm.config_range,CONFIG!A:I,_xlpm.date_index,MATCH(_xlpm.date,INDEX(_xlpm.config_range,,1),0),IF(_xlpm.count=1,INDEX(_xlpm.config_range,_xlpm.date_index+1,9),INDEX(_xlpm.config_range,_xlpm.date_index+_xlpm.count,9))),"")</f>
        <v>0</v>
      </c>
      <c r="M68" s="102" cm="1">
        <f t="array" ref="M68">IFERROR(_xlfn.LET(_xlpm.date,A67,_xlpm.count,COUNTIF(A34:A67,_xlpm.date),_xlpm.config_range,CONFIG!A:J,_xlpm.date_index,MATCH(_xlpm.date,INDEX(_xlpm.config_range,,1),0),IF(_xlpm.count=1,INDEX(_xlpm.config_range,_xlpm.date_index+1,10),INDEX(_xlpm.config_range,_xlpm.date_index+_xlpm.count,10))),"")</f>
        <v>2.9</v>
      </c>
      <c r="N68" s="102" cm="1">
        <f t="array" ref="N68">IFERROR(_xlfn.LET(_xlpm.date,A67,_xlpm.count,COUNTIF(A34:A67,_xlpm.date),_xlpm.config_range,CONFIG!A:K,_xlpm.date_index,MATCH(_xlpm.date,INDEX(_xlpm.config_range,,1),0),IF(_xlpm.count=1,INDEX(_xlpm.config_range,_xlpm.date_index+1,11),INDEX(_xlpm.config_range,_xlpm.date_index+_xlpm.count,11))),"")</f>
        <v>0</v>
      </c>
      <c r="O68" s="102" cm="1">
        <f t="array" ref="O68">IFERROR(_xlfn.LET(_xlpm.date,A67,_xlpm.count,COUNTIF(A34:A67,_xlpm.date),_xlpm.config_range,CONFIG!A:L,_xlpm.date_index,MATCH(_xlpm.date,INDEX(_xlpm.config_range,,1),0),IF(_xlpm.count=1,INDEX(_xlpm.config_range,_xlpm.date_index+1,12),INDEX(_xlpm.config_range,_xlpm.date_index+_xlpm.count,12))),"")</f>
        <v>0</v>
      </c>
      <c r="P68" s="103" cm="1">
        <f t="array" ref="P68">IFERROR(_xlfn.LET(_xlpm.date,A67,_xlpm.count,COUNTIF(A34:A67,_xlpm.date),_xlpm.config_range,CONFIG!A:M,_xlpm.date_index,MATCH(_xlpm.date,INDEX(_xlpm.config_range,,1),0),IF(_xlpm.count=1,INDEX(_xlpm.config_range,_xlpm.date_index+1,13),INDEX(_xlpm.config_range,_xlpm.date_index+_xlpm.count,13))),"")</f>
        <v>0</v>
      </c>
      <c r="Q68" s="75" cm="1">
        <f t="array" ref="Q68">IFERROR(_xlfn.LET(_xlpm.date,A67,_xlpm.count,COUNTIF(A34:A67,_xlpm.date),_xlpm.config_range,CONFIG!A:N,_xlpm.date_index,MATCH(_xlpm.date,INDEX(_xlpm.config_range,,1),0),IF(_xlpm.count=1,INDEX(_xlpm.config_range,_xlpm.date_index+1,14),INDEX(_xlpm.config_range,_xlpm.date_index+_xlpm.count,14))),"")</f>
        <v>0</v>
      </c>
      <c r="R68" s="102" cm="1">
        <f t="array" ref="R68">IFERROR(_xlfn.LET(_xlpm.date,A67,_xlpm.count,COUNTIF(A34:A67,_xlpm.date),_xlpm.config_range,CONFIG!A:O,_xlpm.date_index,MATCH(_xlpm.date,INDEX(_xlpm.config_range,,1),0),IF(_xlpm.count=1,INDEX(_xlpm.config_range,_xlpm.date_index+1,15),INDEX(_xlpm.config_range,_xlpm.date_index+_xlpm.count,15))),"")</f>
        <v>0</v>
      </c>
      <c r="S68" s="102" cm="1">
        <f t="array" ref="S68">IFERROR(_xlfn.LET(_xlpm.date,A67,_xlpm.count,COUNTIF(A34:A67,_xlpm.date),_xlpm.config_range,CONFIG!A:P,_xlpm.date_index,MATCH(_xlpm.date,INDEX(_xlpm.config_range,,1),0),IF(_xlpm.count=1,INDEX(_xlpm.config_range,_xlpm.date_index+1,16),INDEX(_xlpm.config_range,_xlpm.date_index+_xlpm.count,16))),"")</f>
        <v>0</v>
      </c>
      <c r="T68" s="102" cm="1">
        <f t="array" ref="T68">IFERROR(_xlfn.LET(_xlpm.date,A67,_xlpm.count,COUNTIF(A34:A67,_xlpm.date),_xlpm.config_range,CONFIG!A:Q,_xlpm.date_index,MATCH(_xlpm.date,INDEX(_xlpm.config_range,,1),0),IF(_xlpm.count=1,INDEX(_xlpm.config_range,_xlpm.date_index+1,17),INDEX(_xlpm.config_range,_xlpm.date_index+_xlpm.count,17))),"")</f>
        <v>0</v>
      </c>
      <c r="U68" s="102" cm="1">
        <f t="array" ref="U68">IFERROR(_xlfn.LET(_xlpm.date,A67,_xlpm.count,COUNTIF(A34:A67,_xlpm.date),_xlpm.config_range,CONFIG!A:R,_xlpm.date_index,MATCH(_xlpm.date,INDEX(_xlpm.config_range,,1),0),IF(_xlpm.count=1,INDEX(_xlpm.config_range,_xlpm.date_index+1,18),INDEX(_xlpm.config_range,_xlpm.date_index+_xlpm.count,18))),"")</f>
        <v>0</v>
      </c>
      <c r="V68" s="103" cm="1">
        <f t="array" ref="V68">IFERROR(_xlfn.LET(_xlpm.date,A67,_xlpm.count,COUNTIF(A34:A67,_xlpm.date),_xlpm.config_range,CONFIG!A:S,_xlpm.date_index,MATCH(_xlpm.date,INDEX(_xlpm.config_range,,1),0),IF(_xlpm.count=1,INDEX(_xlpm.config_range,_xlpm.date_index+1,19),INDEX(_xlpm.config_range,_xlpm.date_index+_xlpm.count,19))),"")</f>
        <v>0</v>
      </c>
      <c r="W68" s="75" cm="1">
        <f t="array" ref="W68">IFERROR(_xlfn.LET(_xlpm.date,A67,_xlpm.count,COUNTIF(A34:A67,_xlpm.date),_xlpm.config_range,CONFIG!A:T,_xlpm.date_index,MATCH(_xlpm.date,INDEX(_xlpm.config_range,,1),0),IF(_xlpm.count=1,INDEX(_xlpm.config_range,_xlpm.date_index+1,20),INDEX(_xlpm.config_range,_xlpm.date_index+_xlpm.count,20))),"")</f>
        <v>0</v>
      </c>
      <c r="X68" s="103" cm="1">
        <f t="array" ref="X68">IFERROR(_xlfn.LET(_xlpm.date,A67,_xlpm.count,COUNTIF(A34:A67,_xlpm.date),_xlpm.config_range,CONFIG!A:U,_xlpm.date_index,MATCH(_xlpm.date,INDEX(_xlpm.config_range,,1),0),IF(_xlpm.count=1,INDEX(_xlpm.config_range,_xlpm.date_index+1,21),INDEX(_xlpm.config_range,_xlpm.date_index+_xlpm.count,21))),"")</f>
        <v>0</v>
      </c>
      <c r="Y68" s="75" cm="1">
        <f t="array" ref="Y68">IFERROR(_xlfn.LET(_xlpm.date,A67,_xlpm.count,COUNTIF(A34:A67,_xlpm.date),_xlpm.config_range,CONFIG!A:V,_xlpm.date_index,MATCH(_xlpm.date,INDEX(_xlpm.config_range,,1),0),IF(_xlpm.count=1,INDEX(_xlpm.config_range,_xlpm.date_index+1,22),INDEX(_xlpm.config_range,_xlpm.date_index+_xlpm.count,22))),"")</f>
        <v>0.2</v>
      </c>
      <c r="Z68" s="103" cm="1">
        <f t="array" ref="Z68">IFERROR(_xlfn.LET(_xlpm.date,A67,_xlpm.count,COUNTIF(A34:A67,_xlpm.date),_xlpm.config_range,CONFIG!A:W,_xlpm.date_index,MATCH(_xlpm.date,INDEX(_xlpm.config_range,,1),0),IF(_xlpm.count=1,INDEX(_xlpm.config_range,_xlpm.date_index+1,23),INDEX(_xlpm.config_range,_xlpm.date_index+_xlpm.count,23))),"")</f>
        <v>0</v>
      </c>
      <c r="AA68" s="75" cm="1">
        <f t="array" ref="AA68">IFERROR(_xlfn.LET(_xlpm.date,A67,_xlpm.count,COUNTIF(A34:A67,_xlpm.date),_xlpm.config_range,CONFIG!A:X,_xlpm.date_index,MATCH(_xlpm.date,INDEX(_xlpm.config_range,,1),0),IF(_xlpm.count=1,INDEX(_xlpm.config_range,_xlpm.date_index+1,24),INDEX(_xlpm.config_range,_xlpm.date_index+_xlpm.count,24))),"")</f>
        <v>0</v>
      </c>
      <c r="AB68" s="102" cm="1">
        <f t="array" ref="AB68">IFERROR(_xlfn.LET(_xlpm.date,A67,_xlpm.count,COUNTIF(A34:A67,_xlpm.date),_xlpm.config_range,CONFIG!A:Y,_xlpm.date_index,MATCH(_xlpm.date,INDEX(_xlpm.config_range,,1),0),IF(_xlpm.count=1,INDEX(_xlpm.config_range,_xlpm.date_index+1,25),INDEX(_xlpm.config_range,_xlpm.date_index+_xlpm.count,25))),"")</f>
        <v>0</v>
      </c>
      <c r="AC68" s="103" cm="1">
        <f t="array" ref="AC68">IFERROR(_xlfn.LET(_xlpm.date,A67,_xlpm.count,COUNTIF(A34:A67,_xlpm.date),_xlpm.config_range,CONFIG!A:Z,_xlpm.date_index,MATCH(_xlpm.date,INDEX(_xlpm.config_range,,1),0),IF(_xlpm.count=1,INDEX(_xlpm.config_range,_xlpm.date_index+1,26),INDEX(_xlpm.config_range,_xlpm.date_index+_xlpm.count,26))),"")</f>
        <v>0</v>
      </c>
    </row>
    <row r="69" spans="1:31" x14ac:dyDescent="0.35">
      <c r="A69" s="182" cm="1">
        <f t="array" ref="A69">IFERROR(
  _xlfn.LET(
    _xlpm.date, A68,
    _xlpm.count, COUNTIF(A35:A68, _xlpm.date),
    _xlpm.config_range, CONFIG!A:A,
    _xlpm.date_index, MATCH(_xlpm.date, _xlpm.config_range, 0),
    IF(
      _xlpm.count = 1,
      INDEX(_xlpm.config_range, _xlpm.date_index + 1),
      INDEX(_xlpm.config_range, _xlpm.date_index + _xlpm.count)
    )
  ),
  ""
)</f>
        <v>44681</v>
      </c>
      <c r="B69" s="173" t="str" cm="1">
        <f t="array" ref="B69">IFERROR(
  _xlfn.LET(
    _xlpm.date, A68,
    _xlpm.count, COUNTIF(A35:A68, _xlpm.date),
    _xlpm.config_range, CONFIG!A:B,
    _xlpm.date_index, MATCH(_xlpm.date, INDEX(_xlpm.config_range, , 1), 0),
    IF(
      _xlpm.count = 1,
      INDEX(_xlpm.config_range, _xlpm.date_index + 1, 2),
      INDEX(_xlpm.config_range, _xlpm.date_index + _xlpm.count, 2)
    )
  ),
  ""
)</f>
        <v>PA28</v>
      </c>
      <c r="C69" s="173" t="str" cm="1">
        <f t="array" ref="C69">IFERROR(_xlfn.LET(_xlpm.date,A68,_xlpm.count,COUNTIF(A35:A68,_xlpm.date),_xlpm.config_range,CONFIG!A:C,_xlpm.date_index,MATCH(_xlpm.date,INDEX(_xlpm.config_range,,1),0),IF(_xlpm.count=1,INDEX(_xlpm.config_range,_xlpm.date_index+1,3),INDEX(_xlpm.config_range,_xlpm.date_index+_xlpm.count,3))),"")</f>
        <v>VH-TAJ</v>
      </c>
      <c r="D69" s="173" t="str" cm="1">
        <f t="array" ref="D69">IFERROR(_xlfn.LET(_xlpm.date,A68,_xlpm.count,COUNTIF(A35:A68,_xlpm.date),_xlpm.config_range,CONFIG!A:D,_xlpm.date_index,MATCH(_xlpm.date,INDEX(_xlpm.config_range,,1),0),IF(_xlpm.count=1,INDEX(_xlpm.config_range,_xlpm.date_index+1,4),INDEX(_xlpm.config_range,_xlpm.date_index+_xlpm.count,4))),"")</f>
        <v>E.LINCOLN-PRICE</v>
      </c>
      <c r="E69" s="173" t="str" cm="1">
        <f t="array" ref="E69">IFERROR(_xlfn.LET(_xlpm.date,A68,_xlpm.count,COUNTIF(A35:A68,_xlpm.date),_xlpm.config_range,CONFIG!A:E,_xlpm.date_index,MATCH(_xlpm.date,INDEX(_xlpm.config_range,,1),0),IF(_xlpm.count=1,INDEX(_xlpm.config_range,_xlpm.date_index+1,5),INDEX(_xlpm.config_range,_xlpm.date_index+_xlpm.count,5))),"")</f>
        <v>SELF</v>
      </c>
      <c r="F69" s="174" t="str" cm="1">
        <f t="array" ref="F69">IFERROR(_xlfn.LET(_xlpm.date,A68,_xlpm.count,COUNTIF(A35:A68,_xlpm.date),_xlpm.config_range,CONFIG!A:F,_xlpm.date_index,MATCH(_xlpm.date,INDEX(_xlpm.config_range,,1),0),IF(_xlpm.count=1,INDEX(_xlpm.config_range,_xlpm.date_index+1,6),INDEX(_xlpm.config_range,_xlpm.date_index+_xlpm.count,6))),"")</f>
        <v>YMMB-YLTV-YLEG-CARR-YMMB</v>
      </c>
      <c r="G69" s="175" t="str" cm="1">
        <f t="array" ref="G69">IFERROR(_xlfn.LET(_xlpm.date,A68,_xlpm.count,COUNTIF(A35:A68,_xlpm.date),_xlpm.config_range,CONFIG!A:G,_xlpm.date_index,MATCH(_xlpm.date,INDEX(_xlpm.config_range,,1),0),IF(_xlpm.count=1,INDEX(_xlpm.config_range,_xlpm.date_index+1,7),INDEX(_xlpm.config_range,_xlpm.date_index+_xlpm.count,7))),"")</f>
        <v>NAV</v>
      </c>
      <c r="H69" s="176"/>
      <c r="I69" s="100"/>
      <c r="J69" s="101"/>
      <c r="K69" s="75" cm="1">
        <f t="array" ref="K69">IFERROR(_xlfn.LET(_xlpm.date,A68,_xlpm.count,COUNTIF(A35:A68,_xlpm.date),_xlpm.config_range,CONFIG!A:H,_xlpm.date_index,MATCH(_xlpm.date,INDEX(_xlpm.config_range,,1),0),IF(_xlpm.count=1,INDEX(_xlpm.config_range,_xlpm.date_index+1,8),INDEX(_xlpm.config_range,_xlpm.date_index+_xlpm.count,8))),"")</f>
        <v>0</v>
      </c>
      <c r="L69" s="102" cm="1">
        <f t="array" ref="L69">IFERROR(_xlfn.LET(_xlpm.date,A68,_xlpm.count,COUNTIF(A35:A68,_xlpm.date),_xlpm.config_range,CONFIG!A:I,_xlpm.date_index,MATCH(_xlpm.date,INDEX(_xlpm.config_range,,1),0),IF(_xlpm.count=1,INDEX(_xlpm.config_range,_xlpm.date_index+1,9),INDEX(_xlpm.config_range,_xlpm.date_index+_xlpm.count,9))),"")</f>
        <v>0</v>
      </c>
      <c r="M69" s="102" cm="1">
        <f t="array" ref="M69">IFERROR(_xlfn.LET(_xlpm.date,A68,_xlpm.count,COUNTIF(A35:A68,_xlpm.date),_xlpm.config_range,CONFIG!A:J,_xlpm.date_index,MATCH(_xlpm.date,INDEX(_xlpm.config_range,,1),0),IF(_xlpm.count=1,INDEX(_xlpm.config_range,_xlpm.date_index+1,10),INDEX(_xlpm.config_range,_xlpm.date_index+_xlpm.count,10))),"")</f>
        <v>2.1</v>
      </c>
      <c r="N69" s="102" cm="1">
        <f t="array" ref="N69">IFERROR(_xlfn.LET(_xlpm.date,A68,_xlpm.count,COUNTIF(A35:A68,_xlpm.date),_xlpm.config_range,CONFIG!A:K,_xlpm.date_index,MATCH(_xlpm.date,INDEX(_xlpm.config_range,,1),0),IF(_xlpm.count=1,INDEX(_xlpm.config_range,_xlpm.date_index+1,11),INDEX(_xlpm.config_range,_xlpm.date_index+_xlpm.count,11))),"")</f>
        <v>0</v>
      </c>
      <c r="O69" s="102" cm="1">
        <f t="array" ref="O69">IFERROR(_xlfn.LET(_xlpm.date,A68,_xlpm.count,COUNTIF(A35:A68,_xlpm.date),_xlpm.config_range,CONFIG!A:L,_xlpm.date_index,MATCH(_xlpm.date,INDEX(_xlpm.config_range,,1),0),IF(_xlpm.count=1,INDEX(_xlpm.config_range,_xlpm.date_index+1,12),INDEX(_xlpm.config_range,_xlpm.date_index+_xlpm.count,12))),"")</f>
        <v>0</v>
      </c>
      <c r="P69" s="103" cm="1">
        <f t="array" ref="P69">IFERROR(_xlfn.LET(_xlpm.date,A68,_xlpm.count,COUNTIF(A35:A68,_xlpm.date),_xlpm.config_range,CONFIG!A:M,_xlpm.date_index,MATCH(_xlpm.date,INDEX(_xlpm.config_range,,1),0),IF(_xlpm.count=1,INDEX(_xlpm.config_range,_xlpm.date_index+1,13),INDEX(_xlpm.config_range,_xlpm.date_index+_xlpm.count,13))),"")</f>
        <v>0</v>
      </c>
      <c r="Q69" s="75" cm="1">
        <f t="array" ref="Q69">IFERROR(_xlfn.LET(_xlpm.date,A68,_xlpm.count,COUNTIF(A35:A68,_xlpm.date),_xlpm.config_range,CONFIG!A:N,_xlpm.date_index,MATCH(_xlpm.date,INDEX(_xlpm.config_range,,1),0),IF(_xlpm.count=1,INDEX(_xlpm.config_range,_xlpm.date_index+1,14),INDEX(_xlpm.config_range,_xlpm.date_index+_xlpm.count,14))),"")</f>
        <v>0</v>
      </c>
      <c r="R69" s="102" cm="1">
        <f t="array" ref="R69">IFERROR(_xlfn.LET(_xlpm.date,A68,_xlpm.count,COUNTIF(A35:A68,_xlpm.date),_xlpm.config_range,CONFIG!A:O,_xlpm.date_index,MATCH(_xlpm.date,INDEX(_xlpm.config_range,,1),0),IF(_xlpm.count=1,INDEX(_xlpm.config_range,_xlpm.date_index+1,15),INDEX(_xlpm.config_range,_xlpm.date_index+_xlpm.count,15))),"")</f>
        <v>0</v>
      </c>
      <c r="S69" s="102" cm="1">
        <f t="array" ref="S69">IFERROR(_xlfn.LET(_xlpm.date,A68,_xlpm.count,COUNTIF(A35:A68,_xlpm.date),_xlpm.config_range,CONFIG!A:P,_xlpm.date_index,MATCH(_xlpm.date,INDEX(_xlpm.config_range,,1),0),IF(_xlpm.count=1,INDEX(_xlpm.config_range,_xlpm.date_index+1,16),INDEX(_xlpm.config_range,_xlpm.date_index+_xlpm.count,16))),"")</f>
        <v>0</v>
      </c>
      <c r="T69" s="102" cm="1">
        <f t="array" ref="T69">IFERROR(_xlfn.LET(_xlpm.date,A68,_xlpm.count,COUNTIF(A35:A68,_xlpm.date),_xlpm.config_range,CONFIG!A:Q,_xlpm.date_index,MATCH(_xlpm.date,INDEX(_xlpm.config_range,,1),0),IF(_xlpm.count=1,INDEX(_xlpm.config_range,_xlpm.date_index+1,17),INDEX(_xlpm.config_range,_xlpm.date_index+_xlpm.count,17))),"")</f>
        <v>0</v>
      </c>
      <c r="U69" s="102" cm="1">
        <f t="array" ref="U69">IFERROR(_xlfn.LET(_xlpm.date,A68,_xlpm.count,COUNTIF(A35:A68,_xlpm.date),_xlpm.config_range,CONFIG!A:R,_xlpm.date_index,MATCH(_xlpm.date,INDEX(_xlpm.config_range,,1),0),IF(_xlpm.count=1,INDEX(_xlpm.config_range,_xlpm.date_index+1,18),INDEX(_xlpm.config_range,_xlpm.date_index+_xlpm.count,18))),"")</f>
        <v>0</v>
      </c>
      <c r="V69" s="103" cm="1">
        <f t="array" ref="V69">IFERROR(_xlfn.LET(_xlpm.date,A68,_xlpm.count,COUNTIF(A35:A68,_xlpm.date),_xlpm.config_range,CONFIG!A:S,_xlpm.date_index,MATCH(_xlpm.date,INDEX(_xlpm.config_range,,1),0),IF(_xlpm.count=1,INDEX(_xlpm.config_range,_xlpm.date_index+1,19),INDEX(_xlpm.config_range,_xlpm.date_index+_xlpm.count,19))),"")</f>
        <v>0</v>
      </c>
      <c r="W69" s="75" cm="1">
        <f t="array" ref="W69">IFERROR(_xlfn.LET(_xlpm.date,A68,_xlpm.count,COUNTIF(A35:A68,_xlpm.date),_xlpm.config_range,CONFIG!A:T,_xlpm.date_index,MATCH(_xlpm.date,INDEX(_xlpm.config_range,,1),0),IF(_xlpm.count=1,INDEX(_xlpm.config_range,_xlpm.date_index+1,20),INDEX(_xlpm.config_range,_xlpm.date_index+_xlpm.count,20))),"")</f>
        <v>0</v>
      </c>
      <c r="X69" s="103" cm="1">
        <f t="array" ref="X69">IFERROR(_xlfn.LET(_xlpm.date,A68,_xlpm.count,COUNTIF(A35:A68,_xlpm.date),_xlpm.config_range,CONFIG!A:U,_xlpm.date_index,MATCH(_xlpm.date,INDEX(_xlpm.config_range,,1),0),IF(_xlpm.count=1,INDEX(_xlpm.config_range,_xlpm.date_index+1,21),INDEX(_xlpm.config_range,_xlpm.date_index+_xlpm.count,21))),"")</f>
        <v>0</v>
      </c>
      <c r="Y69" s="75" cm="1">
        <f t="array" ref="Y69">IFERROR(_xlfn.LET(_xlpm.date,A68,_xlpm.count,COUNTIF(A35:A68,_xlpm.date),_xlpm.config_range,CONFIG!A:V,_xlpm.date_index,MATCH(_xlpm.date,INDEX(_xlpm.config_range,,1),0),IF(_xlpm.count=1,INDEX(_xlpm.config_range,_xlpm.date_index+1,22),INDEX(_xlpm.config_range,_xlpm.date_index+_xlpm.count,22))),"")</f>
        <v>0</v>
      </c>
      <c r="Z69" s="103" cm="1">
        <f t="array" ref="Z69">IFERROR(_xlfn.LET(_xlpm.date,A68,_xlpm.count,COUNTIF(A35:A68,_xlpm.date),_xlpm.config_range,CONFIG!A:W,_xlpm.date_index,MATCH(_xlpm.date,INDEX(_xlpm.config_range,,1),0),IF(_xlpm.count=1,INDEX(_xlpm.config_range,_xlpm.date_index+1,23),INDEX(_xlpm.config_range,_xlpm.date_index+_xlpm.count,23))),"")</f>
        <v>0</v>
      </c>
      <c r="AA69" s="75" cm="1">
        <f t="array" ref="AA69">IFERROR(_xlfn.LET(_xlpm.date,A68,_xlpm.count,COUNTIF(A35:A68,_xlpm.date),_xlpm.config_range,CONFIG!A:X,_xlpm.date_index,MATCH(_xlpm.date,INDEX(_xlpm.config_range,,1),0),IF(_xlpm.count=1,INDEX(_xlpm.config_range,_xlpm.date_index+1,24),INDEX(_xlpm.config_range,_xlpm.date_index+_xlpm.count,24))),"")</f>
        <v>0</v>
      </c>
      <c r="AB69" s="102" cm="1">
        <f t="array" ref="AB69">IFERROR(_xlfn.LET(_xlpm.date,A68,_xlpm.count,COUNTIF(A35:A68,_xlpm.date),_xlpm.config_range,CONFIG!A:Y,_xlpm.date_index,MATCH(_xlpm.date,INDEX(_xlpm.config_range,,1),0),IF(_xlpm.count=1,INDEX(_xlpm.config_range,_xlpm.date_index+1,25),INDEX(_xlpm.config_range,_xlpm.date_index+_xlpm.count,25))),"")</f>
        <v>0</v>
      </c>
      <c r="AC69" s="103" cm="1">
        <f t="array" ref="AC69">IFERROR(_xlfn.LET(_xlpm.date,A68,_xlpm.count,COUNTIF(A35:A68,_xlpm.date),_xlpm.config_range,CONFIG!A:Z,_xlpm.date_index,MATCH(_xlpm.date,INDEX(_xlpm.config_range,,1),0),IF(_xlpm.count=1,INDEX(_xlpm.config_range,_xlpm.date_index+1,26),INDEX(_xlpm.config_range,_xlpm.date_index+_xlpm.count,26))),"")</f>
        <v>0</v>
      </c>
    </row>
    <row r="70" spans="1:31" x14ac:dyDescent="0.35">
      <c r="A70" s="182" cm="1">
        <f t="array" ref="A70">IFERROR(
  _xlfn.LET(
    _xlpm.date, A69,
    _xlpm.count, COUNTIF(A36:A69, _xlpm.date),
    _xlpm.config_range, CONFIG!A:A,
    _xlpm.date_index, MATCH(_xlpm.date, _xlpm.config_range, 0),
    IF(
      _xlpm.count = 1,
      INDEX(_xlpm.config_range, _xlpm.date_index + 1),
      INDEX(_xlpm.config_range, _xlpm.date_index + _xlpm.count)
    )
  ),
  ""
)</f>
        <v>44731</v>
      </c>
      <c r="B70" s="173" t="str" cm="1">
        <f t="array" ref="B70">IFERROR(
  _xlfn.LET(
    _xlpm.date, A69,
    _xlpm.count, COUNTIF(A36:A69, _xlpm.date),
    _xlpm.config_range, CONFIG!A:B,
    _xlpm.date_index, MATCH(_xlpm.date, INDEX(_xlpm.config_range, , 1), 0),
    IF(
      _xlpm.count = 1,
      INDEX(_xlpm.config_range, _xlpm.date_index + 1, 2),
      INDEX(_xlpm.config_range, _xlpm.date_index + _xlpm.count, 2)
    )
  ),
  ""
)</f>
        <v>PA28</v>
      </c>
      <c r="C70" s="173" t="str" cm="1">
        <f t="array" ref="C70">IFERROR(_xlfn.LET(_xlpm.date,A69,_xlpm.count,COUNTIF(A36:A69,_xlpm.date),_xlpm.config_range,CONFIG!A:C,_xlpm.date_index,MATCH(_xlpm.date,INDEX(_xlpm.config_range,,1),0),IF(_xlpm.count=1,INDEX(_xlpm.config_range,_xlpm.date_index+1,3),INDEX(_xlpm.config_range,_xlpm.date_index+_xlpm.count,3))),"")</f>
        <v>VH-TAJ</v>
      </c>
      <c r="D70" s="173" t="str" cm="1">
        <f t="array" ref="D70">IFERROR(_xlfn.LET(_xlpm.date,A69,_xlpm.count,COUNTIF(A36:A69,_xlpm.date),_xlpm.config_range,CONFIG!A:D,_xlpm.date_index,MATCH(_xlpm.date,INDEX(_xlpm.config_range,,1),0),IF(_xlpm.count=1,INDEX(_xlpm.config_range,_xlpm.date_index+1,4),INDEX(_xlpm.config_range,_xlpm.date_index+_xlpm.count,4))),"")</f>
        <v>E.TSIATSIKAS</v>
      </c>
      <c r="E70" s="173" t="str" cm="1">
        <f t="array" ref="E70">IFERROR(_xlfn.LET(_xlpm.date,A69,_xlpm.count,COUNTIF(A36:A69,_xlpm.date),_xlpm.config_range,CONFIG!A:E,_xlpm.date_index,MATCH(_xlpm.date,INDEX(_xlpm.config_range,,1),0),IF(_xlpm.count=1,INDEX(_xlpm.config_range,_xlpm.date_index+1,5),INDEX(_xlpm.config_range,_xlpm.date_index+_xlpm.count,5))),"")</f>
        <v>SELF</v>
      </c>
      <c r="F70" s="174" t="str" cm="1">
        <f t="array" ref="F70">IFERROR(_xlfn.LET(_xlpm.date,A69,_xlpm.count,COUNTIF(A36:A69,_xlpm.date),_xlpm.config_range,CONFIG!A:F,_xlpm.date_index,MATCH(_xlpm.date,INDEX(_xlpm.config_range,,1),0),IF(_xlpm.count=1,INDEX(_xlpm.config_range,_xlpm.date_index+1,6),INDEX(_xlpm.config_range,_xlpm.date_index+_xlpm.count,6))),"")</f>
        <v>YMMB-YLTV-YLEG-CARR-YMMB</v>
      </c>
      <c r="G70" s="175" cm="1">
        <f t="array" ref="G70">IFERROR(_xlfn.LET(_xlpm.date,A69,_xlpm.count,COUNTIF(A36:A69,_xlpm.date),_xlpm.config_range,CONFIG!A:G,_xlpm.date_index,MATCH(_xlpm.date,INDEX(_xlpm.config_range,,1),0),IF(_xlpm.count=1,INDEX(_xlpm.config_range,_xlpm.date_index+1,7),INDEX(_xlpm.config_range,_xlpm.date_index+_xlpm.count,7))),"")</f>
        <v>0</v>
      </c>
      <c r="H70" s="176"/>
      <c r="I70" s="100"/>
      <c r="J70" s="101"/>
      <c r="K70" s="75" cm="1">
        <f t="array" ref="K70">IFERROR(_xlfn.LET(_xlpm.date,A69,_xlpm.count,COUNTIF(A36:A69,_xlpm.date),_xlpm.config_range,CONFIG!A:H,_xlpm.date_index,MATCH(_xlpm.date,INDEX(_xlpm.config_range,,1),0),IF(_xlpm.count=1,INDEX(_xlpm.config_range,_xlpm.date_index+1,8),INDEX(_xlpm.config_range,_xlpm.date_index+_xlpm.count,8))),"")</f>
        <v>0</v>
      </c>
      <c r="L70" s="102" cm="1">
        <f t="array" ref="L70">IFERROR(_xlfn.LET(_xlpm.date,A69,_xlpm.count,COUNTIF(A36:A69,_xlpm.date),_xlpm.config_range,CONFIG!A:I,_xlpm.date_index,MATCH(_xlpm.date,INDEX(_xlpm.config_range,,1),0),IF(_xlpm.count=1,INDEX(_xlpm.config_range,_xlpm.date_index+1,9),INDEX(_xlpm.config_range,_xlpm.date_index+_xlpm.count,9))),"")</f>
        <v>0</v>
      </c>
      <c r="M70" s="102" cm="1">
        <f t="array" ref="M70">IFERROR(_xlfn.LET(_xlpm.date,A69,_xlpm.count,COUNTIF(A36:A69,_xlpm.date),_xlpm.config_range,CONFIG!A:J,_xlpm.date_index,MATCH(_xlpm.date,INDEX(_xlpm.config_range,,1),0),IF(_xlpm.count=1,INDEX(_xlpm.config_range,_xlpm.date_index+1,10),INDEX(_xlpm.config_range,_xlpm.date_index+_xlpm.count,10))),"")</f>
        <v>2.4</v>
      </c>
      <c r="N70" s="102" cm="1">
        <f t="array" ref="N70">IFERROR(_xlfn.LET(_xlpm.date,A69,_xlpm.count,COUNTIF(A36:A69,_xlpm.date),_xlpm.config_range,CONFIG!A:K,_xlpm.date_index,MATCH(_xlpm.date,INDEX(_xlpm.config_range,,1),0),IF(_xlpm.count=1,INDEX(_xlpm.config_range,_xlpm.date_index+1,11),INDEX(_xlpm.config_range,_xlpm.date_index+_xlpm.count,11))),"")</f>
        <v>0</v>
      </c>
      <c r="O70" s="102" cm="1">
        <f t="array" ref="O70">IFERROR(_xlfn.LET(_xlpm.date,A69,_xlpm.count,COUNTIF(A36:A69,_xlpm.date),_xlpm.config_range,CONFIG!A:L,_xlpm.date_index,MATCH(_xlpm.date,INDEX(_xlpm.config_range,,1),0),IF(_xlpm.count=1,INDEX(_xlpm.config_range,_xlpm.date_index+1,12),INDEX(_xlpm.config_range,_xlpm.date_index+_xlpm.count,12))),"")</f>
        <v>0</v>
      </c>
      <c r="P70" s="103" cm="1">
        <f t="array" ref="P70">IFERROR(_xlfn.LET(_xlpm.date,A69,_xlpm.count,COUNTIF(A36:A69,_xlpm.date),_xlpm.config_range,CONFIG!A:M,_xlpm.date_index,MATCH(_xlpm.date,INDEX(_xlpm.config_range,,1),0),IF(_xlpm.count=1,INDEX(_xlpm.config_range,_xlpm.date_index+1,13),INDEX(_xlpm.config_range,_xlpm.date_index+_xlpm.count,13))),"")</f>
        <v>0</v>
      </c>
      <c r="Q70" s="75" cm="1">
        <f t="array" ref="Q70">IFERROR(_xlfn.LET(_xlpm.date,A69,_xlpm.count,COUNTIF(A36:A69,_xlpm.date),_xlpm.config_range,CONFIG!A:N,_xlpm.date_index,MATCH(_xlpm.date,INDEX(_xlpm.config_range,,1),0),IF(_xlpm.count=1,INDEX(_xlpm.config_range,_xlpm.date_index+1,14),INDEX(_xlpm.config_range,_xlpm.date_index+_xlpm.count,14))),"")</f>
        <v>0</v>
      </c>
      <c r="R70" s="102" cm="1">
        <f t="array" ref="R70">IFERROR(_xlfn.LET(_xlpm.date,A69,_xlpm.count,COUNTIF(A36:A69,_xlpm.date),_xlpm.config_range,CONFIG!A:O,_xlpm.date_index,MATCH(_xlpm.date,INDEX(_xlpm.config_range,,1),0),IF(_xlpm.count=1,INDEX(_xlpm.config_range,_xlpm.date_index+1,15),INDEX(_xlpm.config_range,_xlpm.date_index+_xlpm.count,15))),"")</f>
        <v>0</v>
      </c>
      <c r="S70" s="102" cm="1">
        <f t="array" ref="S70">IFERROR(_xlfn.LET(_xlpm.date,A69,_xlpm.count,COUNTIF(A36:A69,_xlpm.date),_xlpm.config_range,CONFIG!A:P,_xlpm.date_index,MATCH(_xlpm.date,INDEX(_xlpm.config_range,,1),0),IF(_xlpm.count=1,INDEX(_xlpm.config_range,_xlpm.date_index+1,16),INDEX(_xlpm.config_range,_xlpm.date_index+_xlpm.count,16))),"")</f>
        <v>0</v>
      </c>
      <c r="T70" s="102" cm="1">
        <f t="array" ref="T70">IFERROR(_xlfn.LET(_xlpm.date,A69,_xlpm.count,COUNTIF(A36:A69,_xlpm.date),_xlpm.config_range,CONFIG!A:Q,_xlpm.date_index,MATCH(_xlpm.date,INDEX(_xlpm.config_range,,1),0),IF(_xlpm.count=1,INDEX(_xlpm.config_range,_xlpm.date_index+1,17),INDEX(_xlpm.config_range,_xlpm.date_index+_xlpm.count,17))),"")</f>
        <v>0</v>
      </c>
      <c r="U70" s="102" cm="1">
        <f t="array" ref="U70">IFERROR(_xlfn.LET(_xlpm.date,A69,_xlpm.count,COUNTIF(A36:A69,_xlpm.date),_xlpm.config_range,CONFIG!A:R,_xlpm.date_index,MATCH(_xlpm.date,INDEX(_xlpm.config_range,,1),0),IF(_xlpm.count=1,INDEX(_xlpm.config_range,_xlpm.date_index+1,18),INDEX(_xlpm.config_range,_xlpm.date_index+_xlpm.count,18))),"")</f>
        <v>0</v>
      </c>
      <c r="V70" s="103" cm="1">
        <f t="array" ref="V70">IFERROR(_xlfn.LET(_xlpm.date,A69,_xlpm.count,COUNTIF(A36:A69,_xlpm.date),_xlpm.config_range,CONFIG!A:S,_xlpm.date_index,MATCH(_xlpm.date,INDEX(_xlpm.config_range,,1),0),IF(_xlpm.count=1,INDEX(_xlpm.config_range,_xlpm.date_index+1,19),INDEX(_xlpm.config_range,_xlpm.date_index+_xlpm.count,19))),"")</f>
        <v>0</v>
      </c>
      <c r="W70" s="75" cm="1">
        <f t="array" ref="W70">IFERROR(_xlfn.LET(_xlpm.date,A69,_xlpm.count,COUNTIF(A36:A69,_xlpm.date),_xlpm.config_range,CONFIG!A:T,_xlpm.date_index,MATCH(_xlpm.date,INDEX(_xlpm.config_range,,1),0),IF(_xlpm.count=1,INDEX(_xlpm.config_range,_xlpm.date_index+1,20),INDEX(_xlpm.config_range,_xlpm.date_index+_xlpm.count,20))),"")</f>
        <v>0</v>
      </c>
      <c r="X70" s="103" cm="1">
        <f t="array" ref="X70">IFERROR(_xlfn.LET(_xlpm.date,A69,_xlpm.count,COUNTIF(A36:A69,_xlpm.date),_xlpm.config_range,CONFIG!A:U,_xlpm.date_index,MATCH(_xlpm.date,INDEX(_xlpm.config_range,,1),0),IF(_xlpm.count=1,INDEX(_xlpm.config_range,_xlpm.date_index+1,21),INDEX(_xlpm.config_range,_xlpm.date_index+_xlpm.count,21))),"")</f>
        <v>0</v>
      </c>
      <c r="Y70" s="75" cm="1">
        <f t="array" ref="Y70">IFERROR(_xlfn.LET(_xlpm.date,A69,_xlpm.count,COUNTIF(A36:A69,_xlpm.date),_xlpm.config_range,CONFIG!A:V,_xlpm.date_index,MATCH(_xlpm.date,INDEX(_xlpm.config_range,,1),0),IF(_xlpm.count=1,INDEX(_xlpm.config_range,_xlpm.date_index+1,22),INDEX(_xlpm.config_range,_xlpm.date_index+_xlpm.count,22))),"")</f>
        <v>0.2</v>
      </c>
      <c r="Z70" s="103" cm="1">
        <f t="array" ref="Z70">IFERROR(_xlfn.LET(_xlpm.date,A69,_xlpm.count,COUNTIF(A36:A69,_xlpm.date),_xlpm.config_range,CONFIG!A:W,_xlpm.date_index,MATCH(_xlpm.date,INDEX(_xlpm.config_range,,1),0),IF(_xlpm.count=1,INDEX(_xlpm.config_range,_xlpm.date_index+1,23),INDEX(_xlpm.config_range,_xlpm.date_index+_xlpm.count,23))),"")</f>
        <v>0</v>
      </c>
      <c r="AA70" s="75" cm="1">
        <f t="array" ref="AA70">IFERROR(_xlfn.LET(_xlpm.date,A69,_xlpm.count,COUNTIF(A36:A69,_xlpm.date),_xlpm.config_range,CONFIG!A:X,_xlpm.date_index,MATCH(_xlpm.date,INDEX(_xlpm.config_range,,1),0),IF(_xlpm.count=1,INDEX(_xlpm.config_range,_xlpm.date_index+1,24),INDEX(_xlpm.config_range,_xlpm.date_index+_xlpm.count,24))),"")</f>
        <v>0</v>
      </c>
      <c r="AB70" s="102" cm="1">
        <f t="array" ref="AB70">IFERROR(_xlfn.LET(_xlpm.date,A69,_xlpm.count,COUNTIF(A36:A69,_xlpm.date),_xlpm.config_range,CONFIG!A:Y,_xlpm.date_index,MATCH(_xlpm.date,INDEX(_xlpm.config_range,,1),0),IF(_xlpm.count=1,INDEX(_xlpm.config_range,_xlpm.date_index+1,25),INDEX(_xlpm.config_range,_xlpm.date_index+_xlpm.count,25))),"")</f>
        <v>0</v>
      </c>
      <c r="AC70" s="103" cm="1">
        <f t="array" ref="AC70">IFERROR(_xlfn.LET(_xlpm.date,A69,_xlpm.count,COUNTIF(A36:A69,_xlpm.date),_xlpm.config_range,CONFIG!A:Z,_xlpm.date_index,MATCH(_xlpm.date,INDEX(_xlpm.config_range,,1),0),IF(_xlpm.count=1,INDEX(_xlpm.config_range,_xlpm.date_index+1,26),INDEX(_xlpm.config_range,_xlpm.date_index+_xlpm.count,26))),"")</f>
        <v>0</v>
      </c>
    </row>
    <row r="71" spans="1:31" x14ac:dyDescent="0.35">
      <c r="A71" s="182" cm="1">
        <f t="array" ref="A71">IFERROR(
  _xlfn.LET(
    _xlpm.date, A70,
    _xlpm.count, COUNTIF(A37:A70, _xlpm.date),
    _xlpm.config_range, CONFIG!A:A,
    _xlpm.date_index, MATCH(_xlpm.date, _xlpm.config_range, 0),
    IF(
      _xlpm.count = 1,
      INDEX(_xlpm.config_range, _xlpm.date_index + 1),
      INDEX(_xlpm.config_range, _xlpm.date_index + _xlpm.count)
    )
  ),
  ""
)</f>
        <v>44741</v>
      </c>
      <c r="B71" s="173" t="str" cm="1">
        <f t="array" ref="B71">IFERROR(
  _xlfn.LET(
    _xlpm.date, A70,
    _xlpm.count, COUNTIF(A37:A70, _xlpm.date),
    _xlpm.config_range, CONFIG!A:B,
    _xlpm.date_index, MATCH(_xlpm.date, INDEX(_xlpm.config_range, , 1), 0),
    IF(
      _xlpm.count = 1,
      INDEX(_xlpm.config_range, _xlpm.date_index + 1, 2),
      INDEX(_xlpm.config_range, _xlpm.date_index + _xlpm.count, 2)
    )
  ),
  ""
)</f>
        <v>PA28</v>
      </c>
      <c r="C71" s="173" t="str" cm="1">
        <f t="array" ref="C71">IFERROR(_xlfn.LET(_xlpm.date,A70,_xlpm.count,COUNTIF(A37:A70,_xlpm.date),_xlpm.config_range,CONFIG!A:C,_xlpm.date_index,MATCH(_xlpm.date,INDEX(_xlpm.config_range,,1),0),IF(_xlpm.count=1,INDEX(_xlpm.config_range,_xlpm.date_index+1,3),INDEX(_xlpm.config_range,_xlpm.date_index+_xlpm.count,3))),"")</f>
        <v>VH-TXU</v>
      </c>
      <c r="D71" s="173" t="str" cm="1">
        <f t="array" ref="D71">IFERROR(_xlfn.LET(_xlpm.date,A70,_xlpm.count,COUNTIF(A37:A70,_xlpm.date),_xlpm.config_range,CONFIG!A:D,_xlpm.date_index,MATCH(_xlpm.date,INDEX(_xlpm.config_range,,1),0),IF(_xlpm.count=1,INDEX(_xlpm.config_range,_xlpm.date_index+1,4),INDEX(_xlpm.config_range,_xlpm.date_index+_xlpm.count,4))),"")</f>
        <v>SELF</v>
      </c>
      <c r="E71" s="173" cm="1">
        <f t="array" ref="E71">IFERROR(_xlfn.LET(_xlpm.date,A70,_xlpm.count,COUNTIF(A37:A70,_xlpm.date),_xlpm.config_range,CONFIG!A:E,_xlpm.date_index,MATCH(_xlpm.date,INDEX(_xlpm.config_range,,1),0),IF(_xlpm.count=1,INDEX(_xlpm.config_range,_xlpm.date_index+1,5),INDEX(_xlpm.config_range,_xlpm.date_index+_xlpm.count,5))),"")</f>
        <v>0</v>
      </c>
      <c r="F71" s="174" t="str" cm="1">
        <f t="array" ref="F71">IFERROR(_xlfn.LET(_xlpm.date,A70,_xlpm.count,COUNTIF(A37:A70,_xlpm.date),_xlpm.config_range,CONFIG!A:F,_xlpm.date_index,MATCH(_xlpm.date,INDEX(_xlpm.config_range,,1),0),IF(_xlpm.count=1,INDEX(_xlpm.config_range,_xlpm.date_index+1,6),INDEX(_xlpm.config_range,_xlpm.date_index+_xlpm.count,6))),"")</f>
        <v>YMMB-YWAK-YLTV-YMMB</v>
      </c>
      <c r="G71" s="175" t="str" cm="1">
        <f t="array" ref="G71">IFERROR(_xlfn.LET(_xlpm.date,A70,_xlpm.count,COUNTIF(A37:A70,_xlpm.date),_xlpm.config_range,CONFIG!A:G,_xlpm.date_index,MATCH(_xlpm.date,INDEX(_xlpm.config_range,,1),0),IF(_xlpm.count=1,INDEX(_xlpm.config_range,_xlpm.date_index+1,7),INDEX(_xlpm.config_range,_xlpm.date_index+_xlpm.count,7))),"")</f>
        <v>1ST SOLO NAV</v>
      </c>
      <c r="H71" s="176"/>
      <c r="I71" s="100"/>
      <c r="J71" s="101"/>
      <c r="K71" s="75" cm="1">
        <f t="array" ref="K71">IFERROR(_xlfn.LET(_xlpm.date,A70,_xlpm.count,COUNTIF(A37:A70,_xlpm.date),_xlpm.config_range,CONFIG!A:H,_xlpm.date_index,MATCH(_xlpm.date,INDEX(_xlpm.config_range,,1),0),IF(_xlpm.count=1,INDEX(_xlpm.config_range,_xlpm.date_index+1,8),INDEX(_xlpm.config_range,_xlpm.date_index+_xlpm.count,8))),"")</f>
        <v>0</v>
      </c>
      <c r="L71" s="102" cm="1">
        <f t="array" ref="L71">IFERROR(_xlfn.LET(_xlpm.date,A70,_xlpm.count,COUNTIF(A37:A70,_xlpm.date),_xlpm.config_range,CONFIG!A:I,_xlpm.date_index,MATCH(_xlpm.date,INDEX(_xlpm.config_range,,1),0),IF(_xlpm.count=1,INDEX(_xlpm.config_range,_xlpm.date_index+1,9),INDEX(_xlpm.config_range,_xlpm.date_index+_xlpm.count,9))),"")</f>
        <v>0</v>
      </c>
      <c r="M71" s="102" cm="1">
        <f t="array" ref="M71">IFERROR(_xlfn.LET(_xlpm.date,A70,_xlpm.count,COUNTIF(A37:A70,_xlpm.date),_xlpm.config_range,CONFIG!A:J,_xlpm.date_index,MATCH(_xlpm.date,INDEX(_xlpm.config_range,,1),0),IF(_xlpm.count=1,INDEX(_xlpm.config_range,_xlpm.date_index+1,10),INDEX(_xlpm.config_range,_xlpm.date_index+_xlpm.count,10))),"")</f>
        <v>0</v>
      </c>
      <c r="N71" s="102" cm="1">
        <f t="array" ref="N71">IFERROR(_xlfn.LET(_xlpm.date,A70,_xlpm.count,COUNTIF(A37:A70,_xlpm.date),_xlpm.config_range,CONFIG!A:K,_xlpm.date_index,MATCH(_xlpm.date,INDEX(_xlpm.config_range,,1),0),IF(_xlpm.count=1,INDEX(_xlpm.config_range,_xlpm.date_index+1,11),INDEX(_xlpm.config_range,_xlpm.date_index+_xlpm.count,11))),"")</f>
        <v>0</v>
      </c>
      <c r="O71" s="102" cm="1">
        <f t="array" ref="O71">IFERROR(_xlfn.LET(_xlpm.date,A70,_xlpm.count,COUNTIF(A37:A70,_xlpm.date),_xlpm.config_range,CONFIG!A:L,_xlpm.date_index,MATCH(_xlpm.date,INDEX(_xlpm.config_range,,1),0),IF(_xlpm.count=1,INDEX(_xlpm.config_range,_xlpm.date_index+1,12),INDEX(_xlpm.config_range,_xlpm.date_index+_xlpm.count,12))),"")</f>
        <v>2.4</v>
      </c>
      <c r="P71" s="103" cm="1">
        <f t="array" ref="P71">IFERROR(_xlfn.LET(_xlpm.date,A70,_xlpm.count,COUNTIF(A37:A70,_xlpm.date),_xlpm.config_range,CONFIG!A:M,_xlpm.date_index,MATCH(_xlpm.date,INDEX(_xlpm.config_range,,1),0),IF(_xlpm.count=1,INDEX(_xlpm.config_range,_xlpm.date_index+1,13),INDEX(_xlpm.config_range,_xlpm.date_index+_xlpm.count,13))),"")</f>
        <v>0</v>
      </c>
      <c r="Q71" s="75" cm="1">
        <f t="array" ref="Q71">IFERROR(_xlfn.LET(_xlpm.date,A70,_xlpm.count,COUNTIF(A37:A70,_xlpm.date),_xlpm.config_range,CONFIG!A:N,_xlpm.date_index,MATCH(_xlpm.date,INDEX(_xlpm.config_range,,1),0),IF(_xlpm.count=1,INDEX(_xlpm.config_range,_xlpm.date_index+1,14),INDEX(_xlpm.config_range,_xlpm.date_index+_xlpm.count,14))),"")</f>
        <v>0</v>
      </c>
      <c r="R71" s="102" cm="1">
        <f t="array" ref="R71">IFERROR(_xlfn.LET(_xlpm.date,A70,_xlpm.count,COUNTIF(A37:A70,_xlpm.date),_xlpm.config_range,CONFIG!A:O,_xlpm.date_index,MATCH(_xlpm.date,INDEX(_xlpm.config_range,,1),0),IF(_xlpm.count=1,INDEX(_xlpm.config_range,_xlpm.date_index+1,15),INDEX(_xlpm.config_range,_xlpm.date_index+_xlpm.count,15))),"")</f>
        <v>0</v>
      </c>
      <c r="S71" s="102" cm="1">
        <f t="array" ref="S71">IFERROR(_xlfn.LET(_xlpm.date,A70,_xlpm.count,COUNTIF(A37:A70,_xlpm.date),_xlpm.config_range,CONFIG!A:P,_xlpm.date_index,MATCH(_xlpm.date,INDEX(_xlpm.config_range,,1),0),IF(_xlpm.count=1,INDEX(_xlpm.config_range,_xlpm.date_index+1,16),INDEX(_xlpm.config_range,_xlpm.date_index+_xlpm.count,16))),"")</f>
        <v>0</v>
      </c>
      <c r="T71" s="102" cm="1">
        <f t="array" ref="T71">IFERROR(_xlfn.LET(_xlpm.date,A70,_xlpm.count,COUNTIF(A37:A70,_xlpm.date),_xlpm.config_range,CONFIG!A:Q,_xlpm.date_index,MATCH(_xlpm.date,INDEX(_xlpm.config_range,,1),0),IF(_xlpm.count=1,INDEX(_xlpm.config_range,_xlpm.date_index+1,17),INDEX(_xlpm.config_range,_xlpm.date_index+_xlpm.count,17))),"")</f>
        <v>0</v>
      </c>
      <c r="U71" s="102" cm="1">
        <f t="array" ref="U71">IFERROR(_xlfn.LET(_xlpm.date,A70,_xlpm.count,COUNTIF(A37:A70,_xlpm.date),_xlpm.config_range,CONFIG!A:R,_xlpm.date_index,MATCH(_xlpm.date,INDEX(_xlpm.config_range,,1),0),IF(_xlpm.count=1,INDEX(_xlpm.config_range,_xlpm.date_index+1,18),INDEX(_xlpm.config_range,_xlpm.date_index+_xlpm.count,18))),"")</f>
        <v>0</v>
      </c>
      <c r="V71" s="103" cm="1">
        <f t="array" ref="V71">IFERROR(_xlfn.LET(_xlpm.date,A70,_xlpm.count,COUNTIF(A37:A70,_xlpm.date),_xlpm.config_range,CONFIG!A:S,_xlpm.date_index,MATCH(_xlpm.date,INDEX(_xlpm.config_range,,1),0),IF(_xlpm.count=1,INDEX(_xlpm.config_range,_xlpm.date_index+1,19),INDEX(_xlpm.config_range,_xlpm.date_index+_xlpm.count,19))),"")</f>
        <v>0</v>
      </c>
      <c r="W71" s="75" cm="1">
        <f t="array" ref="W71">IFERROR(_xlfn.LET(_xlpm.date,A70,_xlpm.count,COUNTIF(A37:A70,_xlpm.date),_xlpm.config_range,CONFIG!A:T,_xlpm.date_index,MATCH(_xlpm.date,INDEX(_xlpm.config_range,,1),0),IF(_xlpm.count=1,INDEX(_xlpm.config_range,_xlpm.date_index+1,20),INDEX(_xlpm.config_range,_xlpm.date_index+_xlpm.count,20))),"")</f>
        <v>0</v>
      </c>
      <c r="X71" s="103" cm="1">
        <f t="array" ref="X71">IFERROR(_xlfn.LET(_xlpm.date,A70,_xlpm.count,COUNTIF(A37:A70,_xlpm.date),_xlpm.config_range,CONFIG!A:U,_xlpm.date_index,MATCH(_xlpm.date,INDEX(_xlpm.config_range,,1),0),IF(_xlpm.count=1,INDEX(_xlpm.config_range,_xlpm.date_index+1,21),INDEX(_xlpm.config_range,_xlpm.date_index+_xlpm.count,21))),"")</f>
        <v>0</v>
      </c>
      <c r="Y71" s="75" cm="1">
        <f t="array" ref="Y71">IFERROR(_xlfn.LET(_xlpm.date,A70,_xlpm.count,COUNTIF(A37:A70,_xlpm.date),_xlpm.config_range,CONFIG!A:V,_xlpm.date_index,MATCH(_xlpm.date,INDEX(_xlpm.config_range,,1),0),IF(_xlpm.count=1,INDEX(_xlpm.config_range,_xlpm.date_index+1,22),INDEX(_xlpm.config_range,_xlpm.date_index+_xlpm.count,22))),"")</f>
        <v>0</v>
      </c>
      <c r="Z71" s="103" cm="1">
        <f t="array" ref="Z71">IFERROR(_xlfn.LET(_xlpm.date,A70,_xlpm.count,COUNTIF(A37:A70,_xlpm.date),_xlpm.config_range,CONFIG!A:W,_xlpm.date_index,MATCH(_xlpm.date,INDEX(_xlpm.config_range,,1),0),IF(_xlpm.count=1,INDEX(_xlpm.config_range,_xlpm.date_index+1,23),INDEX(_xlpm.config_range,_xlpm.date_index+_xlpm.count,23))),"")</f>
        <v>0</v>
      </c>
      <c r="AA71" s="75" cm="1">
        <f t="array" ref="AA71">IFERROR(_xlfn.LET(_xlpm.date,A70,_xlpm.count,COUNTIF(A37:A70,_xlpm.date),_xlpm.config_range,CONFIG!A:X,_xlpm.date_index,MATCH(_xlpm.date,INDEX(_xlpm.config_range,,1),0),IF(_xlpm.count=1,INDEX(_xlpm.config_range,_xlpm.date_index+1,24),INDEX(_xlpm.config_range,_xlpm.date_index+_xlpm.count,24))),"")</f>
        <v>0</v>
      </c>
      <c r="AB71" s="102" cm="1">
        <f t="array" ref="AB71">IFERROR(_xlfn.LET(_xlpm.date,A70,_xlpm.count,COUNTIF(A37:A70,_xlpm.date),_xlpm.config_range,CONFIG!A:Y,_xlpm.date_index,MATCH(_xlpm.date,INDEX(_xlpm.config_range,,1),0),IF(_xlpm.count=1,INDEX(_xlpm.config_range,_xlpm.date_index+1,25),INDEX(_xlpm.config_range,_xlpm.date_index+_xlpm.count,25))),"")</f>
        <v>0</v>
      </c>
      <c r="AC71" s="103" cm="1">
        <f t="array" ref="AC71">IFERROR(_xlfn.LET(_xlpm.date,A70,_xlpm.count,COUNTIF(A37:A70,_xlpm.date),_xlpm.config_range,CONFIG!A:Z,_xlpm.date_index,MATCH(_xlpm.date,INDEX(_xlpm.config_range,,1),0),IF(_xlpm.count=1,INDEX(_xlpm.config_range,_xlpm.date_index+1,26),INDEX(_xlpm.config_range,_xlpm.date_index+_xlpm.count,26))),"")</f>
        <v>0</v>
      </c>
    </row>
    <row r="72" spans="1:31" x14ac:dyDescent="0.35">
      <c r="A72" s="182" cm="1">
        <f t="array" ref="A72">IFERROR(
  _xlfn.LET(
    _xlpm.date, A71,
    _xlpm.count, COUNTIF(A38:A71, _xlpm.date),
    _xlpm.config_range, CONFIG!A:A,
    _xlpm.date_index, MATCH(_xlpm.date, _xlpm.config_range, 0),
    IF(
      _xlpm.count = 1,
      INDEX(_xlpm.config_range, _xlpm.date_index + 1),
      INDEX(_xlpm.config_range, _xlpm.date_index + _xlpm.count)
    )
  ),
  ""
)</f>
        <v>44842</v>
      </c>
      <c r="B72" s="173" t="str" cm="1">
        <f t="array" ref="B72">IFERROR(
  _xlfn.LET(
    _xlpm.date, A71,
    _xlpm.count, COUNTIF(A38:A71, _xlpm.date),
    _xlpm.config_range, CONFIG!A:B,
    _xlpm.date_index, MATCH(_xlpm.date, INDEX(_xlpm.config_range, , 1), 0),
    IF(
      _xlpm.count = 1,
      INDEX(_xlpm.config_range, _xlpm.date_index + 1, 2),
      INDEX(_xlpm.config_range, _xlpm.date_index + _xlpm.count, 2)
    )
  ),
  ""
)</f>
        <v>PA28</v>
      </c>
      <c r="C72" s="173" t="str" cm="1">
        <f t="array" ref="C72">IFERROR(_xlfn.LET(_xlpm.date,A71,_xlpm.count,COUNTIF(A38:A71,_xlpm.date),_xlpm.config_range,CONFIG!A:C,_xlpm.date_index,MATCH(_xlpm.date,INDEX(_xlpm.config_range,,1),0),IF(_xlpm.count=1,INDEX(_xlpm.config_range,_xlpm.date_index+1,3),INDEX(_xlpm.config_range,_xlpm.date_index+_xlpm.count,3))),"")</f>
        <v>VH-TXU</v>
      </c>
      <c r="D72" s="173" t="str" cm="1">
        <f t="array" ref="D72">IFERROR(_xlfn.LET(_xlpm.date,A71,_xlpm.count,COUNTIF(A38:A71,_xlpm.date),_xlpm.config_range,CONFIG!A:D,_xlpm.date_index,MATCH(_xlpm.date,INDEX(_xlpm.config_range,,1),0),IF(_xlpm.count=1,INDEX(_xlpm.config_range,_xlpm.date_index+1,4),INDEX(_xlpm.config_range,_xlpm.date_index+_xlpm.count,4))),"")</f>
        <v>A.AHMAD</v>
      </c>
      <c r="E72" s="173" t="str" cm="1">
        <f t="array" ref="E72">IFERROR(_xlfn.LET(_xlpm.date,A71,_xlpm.count,COUNTIF(A38:A71,_xlpm.date),_xlpm.config_range,CONFIG!A:E,_xlpm.date_index,MATCH(_xlpm.date,INDEX(_xlpm.config_range,,1),0),IF(_xlpm.count=1,INDEX(_xlpm.config_range,_xlpm.date_index+1,5),INDEX(_xlpm.config_range,_xlpm.date_index+_xlpm.count,5))),"")</f>
        <v>SELF</v>
      </c>
      <c r="F72" s="174" t="str" cm="1">
        <f t="array" ref="F72">IFERROR(_xlfn.LET(_xlpm.date,A71,_xlpm.count,COUNTIF(A38:A71,_xlpm.date),_xlpm.config_range,CONFIG!A:F,_xlpm.date_index,MATCH(_xlpm.date,INDEX(_xlpm.config_range,,1),0),IF(_xlpm.count=1,INDEX(_xlpm.config_range,_xlpm.date_index+1,6),INDEX(_xlpm.config_range,_xlpm.date_index+_xlpm.count,6))),"")</f>
        <v>YMMB-YMEN-DSN-ACE-YMMB</v>
      </c>
      <c r="G72" s="175" t="str" cm="1">
        <f t="array" ref="G72">IFERROR(_xlfn.LET(_xlpm.date,A71,_xlpm.count,COUNTIF(A38:A71,_xlpm.date),_xlpm.config_range,CONFIG!A:G,_xlpm.date_index,MATCH(_xlpm.date,INDEX(_xlpm.config_range,,1),0),IF(_xlpm.count=1,INDEX(_xlpm.config_range,_xlpm.date_index+1,7),INDEX(_xlpm.config_range,_xlpm.date_index+_xlpm.count,7))),"")</f>
        <v>NAV</v>
      </c>
      <c r="H72" s="176"/>
      <c r="I72" s="100"/>
      <c r="J72" s="101"/>
      <c r="K72" s="75" cm="1">
        <f t="array" ref="K72">IFERROR(_xlfn.LET(_xlpm.date,A71,_xlpm.count,COUNTIF(A38:A71,_xlpm.date),_xlpm.config_range,CONFIG!A:H,_xlpm.date_index,MATCH(_xlpm.date,INDEX(_xlpm.config_range,,1),0),IF(_xlpm.count=1,INDEX(_xlpm.config_range,_xlpm.date_index+1,8),INDEX(_xlpm.config_range,_xlpm.date_index+_xlpm.count,8))),"")</f>
        <v>0</v>
      </c>
      <c r="L72" s="102" cm="1">
        <f t="array" ref="L72">IFERROR(_xlfn.LET(_xlpm.date,A71,_xlpm.count,COUNTIF(A38:A71,_xlpm.date),_xlpm.config_range,CONFIG!A:I,_xlpm.date_index,MATCH(_xlpm.date,INDEX(_xlpm.config_range,,1),0),IF(_xlpm.count=1,INDEX(_xlpm.config_range,_xlpm.date_index+1,9),INDEX(_xlpm.config_range,_xlpm.date_index+_xlpm.count,9))),"")</f>
        <v>0</v>
      </c>
      <c r="M72" s="102" cm="1">
        <f t="array" ref="M72">IFERROR(_xlfn.LET(_xlpm.date,A71,_xlpm.count,COUNTIF(A38:A71,_xlpm.date),_xlpm.config_range,CONFIG!A:J,_xlpm.date_index,MATCH(_xlpm.date,INDEX(_xlpm.config_range,,1),0),IF(_xlpm.count=1,INDEX(_xlpm.config_range,_xlpm.date_index+1,10),INDEX(_xlpm.config_range,_xlpm.date_index+_xlpm.count,10))),"")</f>
        <v>1.6</v>
      </c>
      <c r="N72" s="102" cm="1">
        <f t="array" ref="N72">IFERROR(_xlfn.LET(_xlpm.date,A71,_xlpm.count,COUNTIF(A38:A71,_xlpm.date),_xlpm.config_range,CONFIG!A:K,_xlpm.date_index,MATCH(_xlpm.date,INDEX(_xlpm.config_range,,1),0),IF(_xlpm.count=1,INDEX(_xlpm.config_range,_xlpm.date_index+1,11),INDEX(_xlpm.config_range,_xlpm.date_index+_xlpm.count,11))),"")</f>
        <v>0</v>
      </c>
      <c r="O72" s="102" cm="1">
        <f t="array" ref="O72">IFERROR(_xlfn.LET(_xlpm.date,A71,_xlpm.count,COUNTIF(A38:A71,_xlpm.date),_xlpm.config_range,CONFIG!A:L,_xlpm.date_index,MATCH(_xlpm.date,INDEX(_xlpm.config_range,,1),0),IF(_xlpm.count=1,INDEX(_xlpm.config_range,_xlpm.date_index+1,12),INDEX(_xlpm.config_range,_xlpm.date_index+_xlpm.count,12))),"")</f>
        <v>0</v>
      </c>
      <c r="P72" s="103" cm="1">
        <f t="array" ref="P72">IFERROR(_xlfn.LET(_xlpm.date,A71,_xlpm.count,COUNTIF(A38:A71,_xlpm.date),_xlpm.config_range,CONFIG!A:M,_xlpm.date_index,MATCH(_xlpm.date,INDEX(_xlpm.config_range,,1),0),IF(_xlpm.count=1,INDEX(_xlpm.config_range,_xlpm.date_index+1,13),INDEX(_xlpm.config_range,_xlpm.date_index+_xlpm.count,13))),"")</f>
        <v>0</v>
      </c>
      <c r="Q72" s="75" cm="1">
        <f t="array" ref="Q72">IFERROR(_xlfn.LET(_xlpm.date,A71,_xlpm.count,COUNTIF(A38:A71,_xlpm.date),_xlpm.config_range,CONFIG!A:N,_xlpm.date_index,MATCH(_xlpm.date,INDEX(_xlpm.config_range,,1),0),IF(_xlpm.count=1,INDEX(_xlpm.config_range,_xlpm.date_index+1,14),INDEX(_xlpm.config_range,_xlpm.date_index+_xlpm.count,14))),"")</f>
        <v>0</v>
      </c>
      <c r="R72" s="102" cm="1">
        <f t="array" ref="R72">IFERROR(_xlfn.LET(_xlpm.date,A71,_xlpm.count,COUNTIF(A38:A71,_xlpm.date),_xlpm.config_range,CONFIG!A:O,_xlpm.date_index,MATCH(_xlpm.date,INDEX(_xlpm.config_range,,1),0),IF(_xlpm.count=1,INDEX(_xlpm.config_range,_xlpm.date_index+1,15),INDEX(_xlpm.config_range,_xlpm.date_index+_xlpm.count,15))),"")</f>
        <v>0</v>
      </c>
      <c r="S72" s="102" cm="1">
        <f t="array" ref="S72">IFERROR(_xlfn.LET(_xlpm.date,A71,_xlpm.count,COUNTIF(A38:A71,_xlpm.date),_xlpm.config_range,CONFIG!A:P,_xlpm.date_index,MATCH(_xlpm.date,INDEX(_xlpm.config_range,,1),0),IF(_xlpm.count=1,INDEX(_xlpm.config_range,_xlpm.date_index+1,16),INDEX(_xlpm.config_range,_xlpm.date_index+_xlpm.count,16))),"")</f>
        <v>0</v>
      </c>
      <c r="T72" s="102" cm="1">
        <f t="array" ref="T72">IFERROR(_xlfn.LET(_xlpm.date,A71,_xlpm.count,COUNTIF(A38:A71,_xlpm.date),_xlpm.config_range,CONFIG!A:Q,_xlpm.date_index,MATCH(_xlpm.date,INDEX(_xlpm.config_range,,1),0),IF(_xlpm.count=1,INDEX(_xlpm.config_range,_xlpm.date_index+1,17),INDEX(_xlpm.config_range,_xlpm.date_index+_xlpm.count,17))),"")</f>
        <v>0</v>
      </c>
      <c r="U72" s="102" cm="1">
        <f t="array" ref="U72">IFERROR(_xlfn.LET(_xlpm.date,A71,_xlpm.count,COUNTIF(A38:A71,_xlpm.date),_xlpm.config_range,CONFIG!A:R,_xlpm.date_index,MATCH(_xlpm.date,INDEX(_xlpm.config_range,,1),0),IF(_xlpm.count=1,INDEX(_xlpm.config_range,_xlpm.date_index+1,18),INDEX(_xlpm.config_range,_xlpm.date_index+_xlpm.count,18))),"")</f>
        <v>0</v>
      </c>
      <c r="V72" s="103" cm="1">
        <f t="array" ref="V72">IFERROR(_xlfn.LET(_xlpm.date,A71,_xlpm.count,COUNTIF(A38:A71,_xlpm.date),_xlpm.config_range,CONFIG!A:S,_xlpm.date_index,MATCH(_xlpm.date,INDEX(_xlpm.config_range,,1),0),IF(_xlpm.count=1,INDEX(_xlpm.config_range,_xlpm.date_index+1,19),INDEX(_xlpm.config_range,_xlpm.date_index+_xlpm.count,19))),"")</f>
        <v>0</v>
      </c>
      <c r="W72" s="75" cm="1">
        <f t="array" ref="W72">IFERROR(_xlfn.LET(_xlpm.date,A71,_xlpm.count,COUNTIF(A38:A71,_xlpm.date),_xlpm.config_range,CONFIG!A:T,_xlpm.date_index,MATCH(_xlpm.date,INDEX(_xlpm.config_range,,1),0),IF(_xlpm.count=1,INDEX(_xlpm.config_range,_xlpm.date_index+1,20),INDEX(_xlpm.config_range,_xlpm.date_index+_xlpm.count,20))),"")</f>
        <v>0</v>
      </c>
      <c r="X72" s="103" cm="1">
        <f t="array" ref="X72">IFERROR(_xlfn.LET(_xlpm.date,A71,_xlpm.count,COUNTIF(A38:A71,_xlpm.date),_xlpm.config_range,CONFIG!A:U,_xlpm.date_index,MATCH(_xlpm.date,INDEX(_xlpm.config_range,,1),0),IF(_xlpm.count=1,INDEX(_xlpm.config_range,_xlpm.date_index+1,21),INDEX(_xlpm.config_range,_xlpm.date_index+_xlpm.count,21))),"")</f>
        <v>0</v>
      </c>
      <c r="Y72" s="75" cm="1">
        <f t="array" ref="Y72">IFERROR(_xlfn.LET(_xlpm.date,A71,_xlpm.count,COUNTIF(A38:A71,_xlpm.date),_xlpm.config_range,CONFIG!A:V,_xlpm.date_index,MATCH(_xlpm.date,INDEX(_xlpm.config_range,,1),0),IF(_xlpm.count=1,INDEX(_xlpm.config_range,_xlpm.date_index+1,22),INDEX(_xlpm.config_range,_xlpm.date_index+_xlpm.count,22))),"")</f>
        <v>0.4</v>
      </c>
      <c r="Z72" s="103" cm="1">
        <f t="array" ref="Z72">IFERROR(_xlfn.LET(_xlpm.date,A71,_xlpm.count,COUNTIF(A38:A71,_xlpm.date),_xlpm.config_range,CONFIG!A:W,_xlpm.date_index,MATCH(_xlpm.date,INDEX(_xlpm.config_range,,1),0),IF(_xlpm.count=1,INDEX(_xlpm.config_range,_xlpm.date_index+1,23),INDEX(_xlpm.config_range,_xlpm.date_index+_xlpm.count,23))),"")</f>
        <v>0</v>
      </c>
      <c r="AA72" s="75" cm="1">
        <f t="array" ref="AA72">IFERROR(_xlfn.LET(_xlpm.date,A71,_xlpm.count,COUNTIF(A38:A71,_xlpm.date),_xlpm.config_range,CONFIG!A:X,_xlpm.date_index,MATCH(_xlpm.date,INDEX(_xlpm.config_range,,1),0),IF(_xlpm.count=1,INDEX(_xlpm.config_range,_xlpm.date_index+1,24),INDEX(_xlpm.config_range,_xlpm.date_index+_xlpm.count,24))),"")</f>
        <v>0</v>
      </c>
      <c r="AB72" s="102" cm="1">
        <f t="array" ref="AB72">IFERROR(_xlfn.LET(_xlpm.date,A71,_xlpm.count,COUNTIF(A38:A71,_xlpm.date),_xlpm.config_range,CONFIG!A:Y,_xlpm.date_index,MATCH(_xlpm.date,INDEX(_xlpm.config_range,,1),0),IF(_xlpm.count=1,INDEX(_xlpm.config_range,_xlpm.date_index+1,25),INDEX(_xlpm.config_range,_xlpm.date_index+_xlpm.count,25))),"")</f>
        <v>0</v>
      </c>
      <c r="AC72" s="103" cm="1">
        <f t="array" ref="AC72">IFERROR(_xlfn.LET(_xlpm.date,A71,_xlpm.count,COUNTIF(A38:A71,_xlpm.date),_xlpm.config_range,CONFIG!A:Z,_xlpm.date_index,MATCH(_xlpm.date,INDEX(_xlpm.config_range,,1),0),IF(_xlpm.count=1,INDEX(_xlpm.config_range,_xlpm.date_index+1,26),INDEX(_xlpm.config_range,_xlpm.date_index+_xlpm.count,26))),"")</f>
        <v>0</v>
      </c>
    </row>
    <row r="73" spans="1:31" x14ac:dyDescent="0.35">
      <c r="A73" s="182" cm="1">
        <f t="array" ref="A73">IFERROR(
  _xlfn.LET(
    _xlpm.date, A72,
    _xlpm.count, COUNTIF(A39:A72, _xlpm.date),
    _xlpm.config_range, CONFIG!A:A,
    _xlpm.date_index, MATCH(_xlpm.date, _xlpm.config_range, 0),
    IF(
      _xlpm.count = 1,
      INDEX(_xlpm.config_range, _xlpm.date_index + 1),
      INDEX(_xlpm.config_range, _xlpm.date_index + _xlpm.count)
    )
  ),
  ""
)</f>
        <v>44875</v>
      </c>
      <c r="B73" s="173" t="str" cm="1">
        <f t="array" ref="B73">IFERROR(
  _xlfn.LET(
    _xlpm.date, A72,
    _xlpm.count, COUNTIF(A39:A72, _xlpm.date),
    _xlpm.config_range, CONFIG!A:B,
    _xlpm.date_index, MATCH(_xlpm.date, INDEX(_xlpm.config_range, , 1), 0),
    IF(
      _xlpm.count = 1,
      INDEX(_xlpm.config_range, _xlpm.date_index + 1, 2),
      INDEX(_xlpm.config_range, _xlpm.date_index + _xlpm.count, 2)
    )
  ),
  ""
)</f>
        <v>PA28</v>
      </c>
      <c r="C73" s="173" t="str" cm="1">
        <f t="array" ref="C73">IFERROR(_xlfn.LET(_xlpm.date,A72,_xlpm.count,COUNTIF(A39:A72,_xlpm.date),_xlpm.config_range,CONFIG!A:C,_xlpm.date_index,MATCH(_xlpm.date,INDEX(_xlpm.config_range,,1),0),IF(_xlpm.count=1,INDEX(_xlpm.config_range,_xlpm.date_index+1,3),INDEX(_xlpm.config_range,_xlpm.date_index+_xlpm.count,3))),"")</f>
        <v>VH-TAE</v>
      </c>
      <c r="D73" s="173" t="str" cm="1">
        <f t="array" ref="D73">IFERROR(_xlfn.LET(_xlpm.date,A72,_xlpm.count,COUNTIF(A39:A72,_xlpm.date),_xlpm.config_range,CONFIG!A:D,_xlpm.date_index,MATCH(_xlpm.date,INDEX(_xlpm.config_range,,1),0),IF(_xlpm.count=1,INDEX(_xlpm.config_range,_xlpm.date_index+1,4),INDEX(_xlpm.config_range,_xlpm.date_index+_xlpm.count,4))),"")</f>
        <v>M.NISSANKA</v>
      </c>
      <c r="E73" s="173" t="str" cm="1">
        <f t="array" ref="E73">IFERROR(_xlfn.LET(_xlpm.date,A72,_xlpm.count,COUNTIF(A39:A72,_xlpm.date),_xlpm.config_range,CONFIG!A:E,_xlpm.date_index,MATCH(_xlpm.date,INDEX(_xlpm.config_range,,1),0),IF(_xlpm.count=1,INDEX(_xlpm.config_range,_xlpm.date_index+1,5),INDEX(_xlpm.config_range,_xlpm.date_index+_xlpm.count,5))),"")</f>
        <v>SELF</v>
      </c>
      <c r="F73" s="174" t="str" cm="1">
        <f t="array" ref="F73">IFERROR(_xlfn.LET(_xlpm.date,A72,_xlpm.count,COUNTIF(A39:A72,_xlpm.date),_xlpm.config_range,CONFIG!A:F,_xlpm.date_index,MATCH(_xlpm.date,INDEX(_xlpm.config_range,,1),0),IF(_xlpm.count=1,INDEX(_xlpm.config_range,_xlpm.date_index+1,6),INDEX(_xlpm.config_range,_xlpm.date_index+_xlpm.count,6))),"")</f>
        <v>YMMB-YMAV-YOLA-YCRE-YMAV-YMEN-YMMB</v>
      </c>
      <c r="G73" s="175" t="str" cm="1">
        <f t="array" ref="G73">IFERROR(_xlfn.LET(_xlpm.date,A72,_xlpm.count,COUNTIF(A39:A72,_xlpm.date),_xlpm.config_range,CONFIG!A:G,_xlpm.date_index,MATCH(_xlpm.date,INDEX(_xlpm.config_range,,1),0),IF(_xlpm.count=1,INDEX(_xlpm.config_range,_xlpm.date_index+1,7),INDEX(_xlpm.config_range,_xlpm.date_index+_xlpm.count,7))),"")</f>
        <v>NAV</v>
      </c>
      <c r="H73" s="176"/>
      <c r="I73" s="100"/>
      <c r="J73" s="101"/>
      <c r="K73" s="75" cm="1">
        <f t="array" ref="K73">IFERROR(_xlfn.LET(_xlpm.date,A72,_xlpm.count,COUNTIF(A39:A72,_xlpm.date),_xlpm.config_range,CONFIG!A:H,_xlpm.date_index,MATCH(_xlpm.date,INDEX(_xlpm.config_range,,1),0),IF(_xlpm.count=1,INDEX(_xlpm.config_range,_xlpm.date_index+1,8),INDEX(_xlpm.config_range,_xlpm.date_index+_xlpm.count,8))),"")</f>
        <v>0</v>
      </c>
      <c r="L73" s="102" cm="1">
        <f t="array" ref="L73">IFERROR(_xlfn.LET(_xlpm.date,A72,_xlpm.count,COUNTIF(A39:A72,_xlpm.date),_xlpm.config_range,CONFIG!A:I,_xlpm.date_index,MATCH(_xlpm.date,INDEX(_xlpm.config_range,,1),0),IF(_xlpm.count=1,INDEX(_xlpm.config_range,_xlpm.date_index+1,9),INDEX(_xlpm.config_range,_xlpm.date_index+_xlpm.count,9))),"")</f>
        <v>0</v>
      </c>
      <c r="M73" s="102" cm="1">
        <f t="array" ref="M73">IFERROR(_xlfn.LET(_xlpm.date,A72,_xlpm.count,COUNTIF(A39:A72,_xlpm.date),_xlpm.config_range,CONFIG!A:J,_xlpm.date_index,MATCH(_xlpm.date,INDEX(_xlpm.config_range,,1),0),IF(_xlpm.count=1,INDEX(_xlpm.config_range,_xlpm.date_index+1,10),INDEX(_xlpm.config_range,_xlpm.date_index+_xlpm.count,10))),"")</f>
        <v>2.7</v>
      </c>
      <c r="N73" s="102" cm="1">
        <f t="array" ref="N73">IFERROR(_xlfn.LET(_xlpm.date,A72,_xlpm.count,COUNTIF(A39:A72,_xlpm.date),_xlpm.config_range,CONFIG!A:K,_xlpm.date_index,MATCH(_xlpm.date,INDEX(_xlpm.config_range,,1),0),IF(_xlpm.count=1,INDEX(_xlpm.config_range,_xlpm.date_index+1,11),INDEX(_xlpm.config_range,_xlpm.date_index+_xlpm.count,11))),"")</f>
        <v>0</v>
      </c>
      <c r="O73" s="102" cm="1">
        <f t="array" ref="O73">IFERROR(_xlfn.LET(_xlpm.date,A72,_xlpm.count,COUNTIF(A39:A72,_xlpm.date),_xlpm.config_range,CONFIG!A:L,_xlpm.date_index,MATCH(_xlpm.date,INDEX(_xlpm.config_range,,1),0),IF(_xlpm.count=1,INDEX(_xlpm.config_range,_xlpm.date_index+1,12),INDEX(_xlpm.config_range,_xlpm.date_index+_xlpm.count,12))),"")</f>
        <v>0</v>
      </c>
      <c r="P73" s="103" cm="1">
        <f t="array" ref="P73">IFERROR(_xlfn.LET(_xlpm.date,A72,_xlpm.count,COUNTIF(A39:A72,_xlpm.date),_xlpm.config_range,CONFIG!A:M,_xlpm.date_index,MATCH(_xlpm.date,INDEX(_xlpm.config_range,,1),0),IF(_xlpm.count=1,INDEX(_xlpm.config_range,_xlpm.date_index+1,13),INDEX(_xlpm.config_range,_xlpm.date_index+_xlpm.count,13))),"")</f>
        <v>0</v>
      </c>
      <c r="Q73" s="75" cm="1">
        <f t="array" ref="Q73">IFERROR(_xlfn.LET(_xlpm.date,A72,_xlpm.count,COUNTIF(A39:A72,_xlpm.date),_xlpm.config_range,CONFIG!A:N,_xlpm.date_index,MATCH(_xlpm.date,INDEX(_xlpm.config_range,,1),0),IF(_xlpm.count=1,INDEX(_xlpm.config_range,_xlpm.date_index+1,14),INDEX(_xlpm.config_range,_xlpm.date_index+_xlpm.count,14))),"")</f>
        <v>0</v>
      </c>
      <c r="R73" s="102" cm="1">
        <f t="array" ref="R73">IFERROR(_xlfn.LET(_xlpm.date,A72,_xlpm.count,COUNTIF(A39:A72,_xlpm.date),_xlpm.config_range,CONFIG!A:O,_xlpm.date_index,MATCH(_xlpm.date,INDEX(_xlpm.config_range,,1),0),IF(_xlpm.count=1,INDEX(_xlpm.config_range,_xlpm.date_index+1,15),INDEX(_xlpm.config_range,_xlpm.date_index+_xlpm.count,15))),"")</f>
        <v>0</v>
      </c>
      <c r="S73" s="102" cm="1">
        <f t="array" ref="S73">IFERROR(_xlfn.LET(_xlpm.date,A72,_xlpm.count,COUNTIF(A39:A72,_xlpm.date),_xlpm.config_range,CONFIG!A:P,_xlpm.date_index,MATCH(_xlpm.date,INDEX(_xlpm.config_range,,1),0),IF(_xlpm.count=1,INDEX(_xlpm.config_range,_xlpm.date_index+1,16),INDEX(_xlpm.config_range,_xlpm.date_index+_xlpm.count,16))),"")</f>
        <v>0</v>
      </c>
      <c r="T73" s="102" cm="1">
        <f t="array" ref="T73">IFERROR(_xlfn.LET(_xlpm.date,A72,_xlpm.count,COUNTIF(A39:A72,_xlpm.date),_xlpm.config_range,CONFIG!A:Q,_xlpm.date_index,MATCH(_xlpm.date,INDEX(_xlpm.config_range,,1),0),IF(_xlpm.count=1,INDEX(_xlpm.config_range,_xlpm.date_index+1,17),INDEX(_xlpm.config_range,_xlpm.date_index+_xlpm.count,17))),"")</f>
        <v>0</v>
      </c>
      <c r="U73" s="102" cm="1">
        <f t="array" ref="U73">IFERROR(_xlfn.LET(_xlpm.date,A72,_xlpm.count,COUNTIF(A39:A72,_xlpm.date),_xlpm.config_range,CONFIG!A:R,_xlpm.date_index,MATCH(_xlpm.date,INDEX(_xlpm.config_range,,1),0),IF(_xlpm.count=1,INDEX(_xlpm.config_range,_xlpm.date_index+1,18),INDEX(_xlpm.config_range,_xlpm.date_index+_xlpm.count,18))),"")</f>
        <v>0</v>
      </c>
      <c r="V73" s="103" cm="1">
        <f t="array" ref="V73">IFERROR(_xlfn.LET(_xlpm.date,A72,_xlpm.count,COUNTIF(A39:A72,_xlpm.date),_xlpm.config_range,CONFIG!A:S,_xlpm.date_index,MATCH(_xlpm.date,INDEX(_xlpm.config_range,,1),0),IF(_xlpm.count=1,INDEX(_xlpm.config_range,_xlpm.date_index+1,19),INDEX(_xlpm.config_range,_xlpm.date_index+_xlpm.count,19))),"")</f>
        <v>0</v>
      </c>
      <c r="W73" s="75" cm="1">
        <f t="array" ref="W73">IFERROR(_xlfn.LET(_xlpm.date,A72,_xlpm.count,COUNTIF(A39:A72,_xlpm.date),_xlpm.config_range,CONFIG!A:T,_xlpm.date_index,MATCH(_xlpm.date,INDEX(_xlpm.config_range,,1),0),IF(_xlpm.count=1,INDEX(_xlpm.config_range,_xlpm.date_index+1,20),INDEX(_xlpm.config_range,_xlpm.date_index+_xlpm.count,20))),"")</f>
        <v>0</v>
      </c>
      <c r="X73" s="103" cm="1">
        <f t="array" ref="X73">IFERROR(_xlfn.LET(_xlpm.date,A72,_xlpm.count,COUNTIF(A39:A72,_xlpm.date),_xlpm.config_range,CONFIG!A:U,_xlpm.date_index,MATCH(_xlpm.date,INDEX(_xlpm.config_range,,1),0),IF(_xlpm.count=1,INDEX(_xlpm.config_range,_xlpm.date_index+1,21),INDEX(_xlpm.config_range,_xlpm.date_index+_xlpm.count,21))),"")</f>
        <v>0</v>
      </c>
      <c r="Y73" s="75" cm="1">
        <f t="array" ref="Y73">IFERROR(_xlfn.LET(_xlpm.date,A72,_xlpm.count,COUNTIF(A39:A72,_xlpm.date),_xlpm.config_range,CONFIG!A:V,_xlpm.date_index,MATCH(_xlpm.date,INDEX(_xlpm.config_range,,1),0),IF(_xlpm.count=1,INDEX(_xlpm.config_range,_xlpm.date_index+1,22),INDEX(_xlpm.config_range,_xlpm.date_index+_xlpm.count,22))),"")</f>
        <v>0.2</v>
      </c>
      <c r="Z73" s="103" cm="1">
        <f t="array" ref="Z73">IFERROR(_xlfn.LET(_xlpm.date,A72,_xlpm.count,COUNTIF(A39:A72,_xlpm.date),_xlpm.config_range,CONFIG!A:W,_xlpm.date_index,MATCH(_xlpm.date,INDEX(_xlpm.config_range,,1),0),IF(_xlpm.count=1,INDEX(_xlpm.config_range,_xlpm.date_index+1,23),INDEX(_xlpm.config_range,_xlpm.date_index+_xlpm.count,23))),"")</f>
        <v>0</v>
      </c>
      <c r="AA73" s="75" cm="1">
        <f t="array" ref="AA73">IFERROR(_xlfn.LET(_xlpm.date,A72,_xlpm.count,COUNTIF(A39:A72,_xlpm.date),_xlpm.config_range,CONFIG!A:X,_xlpm.date_index,MATCH(_xlpm.date,INDEX(_xlpm.config_range,,1),0),IF(_xlpm.count=1,INDEX(_xlpm.config_range,_xlpm.date_index+1,24),INDEX(_xlpm.config_range,_xlpm.date_index+_xlpm.count,24))),"")</f>
        <v>0</v>
      </c>
      <c r="AB73" s="102" cm="1">
        <f t="array" ref="AB73">IFERROR(_xlfn.LET(_xlpm.date,A72,_xlpm.count,COUNTIF(A39:A72,_xlpm.date),_xlpm.config_range,CONFIG!A:Y,_xlpm.date_index,MATCH(_xlpm.date,INDEX(_xlpm.config_range,,1),0),IF(_xlpm.count=1,INDEX(_xlpm.config_range,_xlpm.date_index+1,25),INDEX(_xlpm.config_range,_xlpm.date_index+_xlpm.count,25))),"")</f>
        <v>0</v>
      </c>
      <c r="AC73" s="103" cm="1">
        <f t="array" ref="AC73">IFERROR(_xlfn.LET(_xlpm.date,A72,_xlpm.count,COUNTIF(A39:A72,_xlpm.date),_xlpm.config_range,CONFIG!A:Z,_xlpm.date_index,MATCH(_xlpm.date,INDEX(_xlpm.config_range,,1),0),IF(_xlpm.count=1,INDEX(_xlpm.config_range,_xlpm.date_index+1,26),INDEX(_xlpm.config_range,_xlpm.date_index+_xlpm.count,26))),"")</f>
        <v>0</v>
      </c>
    </row>
    <row r="74" spans="1:31" x14ac:dyDescent="0.35">
      <c r="A74" s="182" cm="1">
        <f t="array" ref="A74">IFERROR(
  _xlfn.LET(
    _xlpm.date, A73,
    _xlpm.count, COUNTIF(A40:A73, _xlpm.date),
    _xlpm.config_range, CONFIG!A:A,
    _xlpm.date_index, MATCH(_xlpm.date, _xlpm.config_range, 0),
    IF(
      _xlpm.count = 1,
      INDEX(_xlpm.config_range, _xlpm.date_index + 1),
      INDEX(_xlpm.config_range, _xlpm.date_index + _xlpm.count)
    )
  ),
  ""
)</f>
        <v>44882</v>
      </c>
      <c r="B74" s="173" t="str" cm="1">
        <f t="array" ref="B74">IFERROR(
  _xlfn.LET(
    _xlpm.date, A73,
    _xlpm.count, COUNTIF(A40:A73, _xlpm.date),
    _xlpm.config_range, CONFIG!A:B,
    _xlpm.date_index, MATCH(_xlpm.date, INDEX(_xlpm.config_range, , 1), 0),
    IF(
      _xlpm.count = 1,
      INDEX(_xlpm.config_range, _xlpm.date_index + 1, 2),
      INDEX(_xlpm.config_range, _xlpm.date_index + _xlpm.count, 2)
    )
  ),
  ""
)</f>
        <v>PA28</v>
      </c>
      <c r="C74" s="173" t="str" cm="1">
        <f t="array" ref="C74">IFERROR(_xlfn.LET(_xlpm.date,A73,_xlpm.count,COUNTIF(A40:A73,_xlpm.date),_xlpm.config_range,CONFIG!A:C,_xlpm.date_index,MATCH(_xlpm.date,INDEX(_xlpm.config_range,,1),0),IF(_xlpm.count=1,INDEX(_xlpm.config_range,_xlpm.date_index+1,3),INDEX(_xlpm.config_range,_xlpm.date_index+_xlpm.count,3))),"")</f>
        <v>VH-TAJ</v>
      </c>
      <c r="D74" s="173" t="str" cm="1">
        <f t="array" ref="D74">IFERROR(_xlfn.LET(_xlpm.date,A73,_xlpm.count,COUNTIF(A40:A73,_xlpm.date),_xlpm.config_range,CONFIG!A:D,_xlpm.date_index,MATCH(_xlpm.date,INDEX(_xlpm.config_range,,1),0),IF(_xlpm.count=1,INDEX(_xlpm.config_range,_xlpm.date_index+1,4),INDEX(_xlpm.config_range,_xlpm.date_index+_xlpm.count,4))),"")</f>
        <v>M.NISSANKA</v>
      </c>
      <c r="E74" s="173" t="str" cm="1">
        <f t="array" ref="E74">IFERROR(_xlfn.LET(_xlpm.date,A73,_xlpm.count,COUNTIF(A40:A73,_xlpm.date),_xlpm.config_range,CONFIG!A:E,_xlpm.date_index,MATCH(_xlpm.date,INDEX(_xlpm.config_range,,1),0),IF(_xlpm.count=1,INDEX(_xlpm.config_range,_xlpm.date_index+1,5),INDEX(_xlpm.config_range,_xlpm.date_index+_xlpm.count,5))),"")</f>
        <v>SELF</v>
      </c>
      <c r="F74" s="174" t="str" cm="1">
        <f t="array" ref="F74">IFERROR(_xlfn.LET(_xlpm.date,A73,_xlpm.count,COUNTIF(A40:A73,_xlpm.date),_xlpm.config_range,CONFIG!A:F,_xlpm.date_index,MATCH(_xlpm.date,INDEX(_xlpm.config_range,,1),0),IF(_xlpm.count=1,INDEX(_xlpm.config_range,_xlpm.date_index+1,6),INDEX(_xlpm.config_range,_xlpm.date_index+_xlpm.count,6))),"")</f>
        <v>YMMB-YMAV-YLED-YKTN-YMMB</v>
      </c>
      <c r="G74" s="175" t="str" cm="1">
        <f t="array" ref="G74">IFERROR(_xlfn.LET(_xlpm.date,A73,_xlpm.count,COUNTIF(A40:A73,_xlpm.date),_xlpm.config_range,CONFIG!A:G,_xlpm.date_index,MATCH(_xlpm.date,INDEX(_xlpm.config_range,,1),0),IF(_xlpm.count=1,INDEX(_xlpm.config_range,_xlpm.date_index+1,7),INDEX(_xlpm.config_range,_xlpm.date_index+_xlpm.count,7))),"")</f>
        <v>NAV</v>
      </c>
      <c r="H74" s="176"/>
      <c r="I74" s="100"/>
      <c r="J74" s="101"/>
      <c r="K74" s="75" cm="1">
        <f t="array" ref="K74">IFERROR(_xlfn.LET(_xlpm.date,A73,_xlpm.count,COUNTIF(A40:A73,_xlpm.date),_xlpm.config_range,CONFIG!A:H,_xlpm.date_index,MATCH(_xlpm.date,INDEX(_xlpm.config_range,,1),0),IF(_xlpm.count=1,INDEX(_xlpm.config_range,_xlpm.date_index+1,8),INDEX(_xlpm.config_range,_xlpm.date_index+_xlpm.count,8))),"")</f>
        <v>0</v>
      </c>
      <c r="L74" s="102" cm="1">
        <f t="array" ref="L74">IFERROR(_xlfn.LET(_xlpm.date,A73,_xlpm.count,COUNTIF(A40:A73,_xlpm.date),_xlpm.config_range,CONFIG!A:I,_xlpm.date_index,MATCH(_xlpm.date,INDEX(_xlpm.config_range,,1),0),IF(_xlpm.count=1,INDEX(_xlpm.config_range,_xlpm.date_index+1,9),INDEX(_xlpm.config_range,_xlpm.date_index+_xlpm.count,9))),"")</f>
        <v>0</v>
      </c>
      <c r="M74" s="102" cm="1">
        <f t="array" ref="M74">IFERROR(_xlfn.LET(_xlpm.date,A73,_xlpm.count,COUNTIF(A40:A73,_xlpm.date),_xlpm.config_range,CONFIG!A:J,_xlpm.date_index,MATCH(_xlpm.date,INDEX(_xlpm.config_range,,1),0),IF(_xlpm.count=1,INDEX(_xlpm.config_range,_xlpm.date_index+1,10),INDEX(_xlpm.config_range,_xlpm.date_index+_xlpm.count,10))),"")</f>
        <v>2.5</v>
      </c>
      <c r="N74" s="102" cm="1">
        <f t="array" ref="N74">IFERROR(_xlfn.LET(_xlpm.date,A73,_xlpm.count,COUNTIF(A40:A73,_xlpm.date),_xlpm.config_range,CONFIG!A:K,_xlpm.date_index,MATCH(_xlpm.date,INDEX(_xlpm.config_range,,1),0),IF(_xlpm.count=1,INDEX(_xlpm.config_range,_xlpm.date_index+1,11),INDEX(_xlpm.config_range,_xlpm.date_index+_xlpm.count,11))),"")</f>
        <v>0</v>
      </c>
      <c r="O74" s="102" cm="1">
        <f t="array" ref="O74">IFERROR(_xlfn.LET(_xlpm.date,A73,_xlpm.count,COUNTIF(A40:A73,_xlpm.date),_xlpm.config_range,CONFIG!A:L,_xlpm.date_index,MATCH(_xlpm.date,INDEX(_xlpm.config_range,,1),0),IF(_xlpm.count=1,INDEX(_xlpm.config_range,_xlpm.date_index+1,12),INDEX(_xlpm.config_range,_xlpm.date_index+_xlpm.count,12))),"")</f>
        <v>0</v>
      </c>
      <c r="P74" s="103" cm="1">
        <f t="array" ref="P74">IFERROR(_xlfn.LET(_xlpm.date,A73,_xlpm.count,COUNTIF(A40:A73,_xlpm.date),_xlpm.config_range,CONFIG!A:M,_xlpm.date_index,MATCH(_xlpm.date,INDEX(_xlpm.config_range,,1),0),IF(_xlpm.count=1,INDEX(_xlpm.config_range,_xlpm.date_index+1,13),INDEX(_xlpm.config_range,_xlpm.date_index+_xlpm.count,13))),"")</f>
        <v>0</v>
      </c>
      <c r="Q74" s="75" cm="1">
        <f t="array" ref="Q74">IFERROR(_xlfn.LET(_xlpm.date,A73,_xlpm.count,COUNTIF(A40:A73,_xlpm.date),_xlpm.config_range,CONFIG!A:N,_xlpm.date_index,MATCH(_xlpm.date,INDEX(_xlpm.config_range,,1),0),IF(_xlpm.count=1,INDEX(_xlpm.config_range,_xlpm.date_index+1,14),INDEX(_xlpm.config_range,_xlpm.date_index+_xlpm.count,14))),"")</f>
        <v>0</v>
      </c>
      <c r="R74" s="102" cm="1">
        <f t="array" ref="R74">IFERROR(_xlfn.LET(_xlpm.date,A73,_xlpm.count,COUNTIF(A40:A73,_xlpm.date),_xlpm.config_range,CONFIG!A:O,_xlpm.date_index,MATCH(_xlpm.date,INDEX(_xlpm.config_range,,1),0),IF(_xlpm.count=1,INDEX(_xlpm.config_range,_xlpm.date_index+1,15),INDEX(_xlpm.config_range,_xlpm.date_index+_xlpm.count,15))),"")</f>
        <v>0</v>
      </c>
      <c r="S74" s="102" cm="1">
        <f t="array" ref="S74">IFERROR(_xlfn.LET(_xlpm.date,A73,_xlpm.count,COUNTIF(A40:A73,_xlpm.date),_xlpm.config_range,CONFIG!A:P,_xlpm.date_index,MATCH(_xlpm.date,INDEX(_xlpm.config_range,,1),0),IF(_xlpm.count=1,INDEX(_xlpm.config_range,_xlpm.date_index+1,16),INDEX(_xlpm.config_range,_xlpm.date_index+_xlpm.count,16))),"")</f>
        <v>0</v>
      </c>
      <c r="T74" s="102" cm="1">
        <f t="array" ref="T74">IFERROR(_xlfn.LET(_xlpm.date,A73,_xlpm.count,COUNTIF(A40:A73,_xlpm.date),_xlpm.config_range,CONFIG!A:Q,_xlpm.date_index,MATCH(_xlpm.date,INDEX(_xlpm.config_range,,1),0),IF(_xlpm.count=1,INDEX(_xlpm.config_range,_xlpm.date_index+1,17),INDEX(_xlpm.config_range,_xlpm.date_index+_xlpm.count,17))),"")</f>
        <v>0</v>
      </c>
      <c r="U74" s="102" cm="1">
        <f t="array" ref="U74">IFERROR(_xlfn.LET(_xlpm.date,A73,_xlpm.count,COUNTIF(A40:A73,_xlpm.date),_xlpm.config_range,CONFIG!A:R,_xlpm.date_index,MATCH(_xlpm.date,INDEX(_xlpm.config_range,,1),0),IF(_xlpm.count=1,INDEX(_xlpm.config_range,_xlpm.date_index+1,18),INDEX(_xlpm.config_range,_xlpm.date_index+_xlpm.count,18))),"")</f>
        <v>0</v>
      </c>
      <c r="V74" s="103" cm="1">
        <f t="array" ref="V74">IFERROR(_xlfn.LET(_xlpm.date,A73,_xlpm.count,COUNTIF(A40:A73,_xlpm.date),_xlpm.config_range,CONFIG!A:S,_xlpm.date_index,MATCH(_xlpm.date,INDEX(_xlpm.config_range,,1),0),IF(_xlpm.count=1,INDEX(_xlpm.config_range,_xlpm.date_index+1,19),INDEX(_xlpm.config_range,_xlpm.date_index+_xlpm.count,19))),"")</f>
        <v>0</v>
      </c>
      <c r="W74" s="75" cm="1">
        <f t="array" ref="W74">IFERROR(_xlfn.LET(_xlpm.date,A73,_xlpm.count,COUNTIF(A40:A73,_xlpm.date),_xlpm.config_range,CONFIG!A:T,_xlpm.date_index,MATCH(_xlpm.date,INDEX(_xlpm.config_range,,1),0),IF(_xlpm.count=1,INDEX(_xlpm.config_range,_xlpm.date_index+1,20),INDEX(_xlpm.config_range,_xlpm.date_index+_xlpm.count,20))),"")</f>
        <v>0</v>
      </c>
      <c r="X74" s="103" cm="1">
        <f t="array" ref="X74">IFERROR(_xlfn.LET(_xlpm.date,A73,_xlpm.count,COUNTIF(A40:A73,_xlpm.date),_xlpm.config_range,CONFIG!A:U,_xlpm.date_index,MATCH(_xlpm.date,INDEX(_xlpm.config_range,,1),0),IF(_xlpm.count=1,INDEX(_xlpm.config_range,_xlpm.date_index+1,21),INDEX(_xlpm.config_range,_xlpm.date_index+_xlpm.count,21))),"")</f>
        <v>0</v>
      </c>
      <c r="Y74" s="75" cm="1">
        <f t="array" ref="Y74">IFERROR(_xlfn.LET(_xlpm.date,A73,_xlpm.count,COUNTIF(A40:A73,_xlpm.date),_xlpm.config_range,CONFIG!A:V,_xlpm.date_index,MATCH(_xlpm.date,INDEX(_xlpm.config_range,,1),0),IF(_xlpm.count=1,INDEX(_xlpm.config_range,_xlpm.date_index+1,22),INDEX(_xlpm.config_range,_xlpm.date_index+_xlpm.count,22))),"")</f>
        <v>0.2</v>
      </c>
      <c r="Z74" s="103" cm="1">
        <f t="array" ref="Z74">IFERROR(_xlfn.LET(_xlpm.date,A73,_xlpm.count,COUNTIF(A40:A73,_xlpm.date),_xlpm.config_range,CONFIG!A:W,_xlpm.date_index,MATCH(_xlpm.date,INDEX(_xlpm.config_range,,1),0),IF(_xlpm.count=1,INDEX(_xlpm.config_range,_xlpm.date_index+1,23),INDEX(_xlpm.config_range,_xlpm.date_index+_xlpm.count,23))),"")</f>
        <v>0</v>
      </c>
      <c r="AA74" s="75" cm="1">
        <f t="array" ref="AA74">IFERROR(_xlfn.LET(_xlpm.date,A73,_xlpm.count,COUNTIF(A40:A73,_xlpm.date),_xlpm.config_range,CONFIG!A:X,_xlpm.date_index,MATCH(_xlpm.date,INDEX(_xlpm.config_range,,1),0),IF(_xlpm.count=1,INDEX(_xlpm.config_range,_xlpm.date_index+1,24),INDEX(_xlpm.config_range,_xlpm.date_index+_xlpm.count,24))),"")</f>
        <v>0</v>
      </c>
      <c r="AB74" s="102" cm="1">
        <f t="array" ref="AB74">IFERROR(_xlfn.LET(_xlpm.date,A73,_xlpm.count,COUNTIF(A40:A73,_xlpm.date),_xlpm.config_range,CONFIG!A:Y,_xlpm.date_index,MATCH(_xlpm.date,INDEX(_xlpm.config_range,,1),0),IF(_xlpm.count=1,INDEX(_xlpm.config_range,_xlpm.date_index+1,25),INDEX(_xlpm.config_range,_xlpm.date_index+_xlpm.count,25))),"")</f>
        <v>0</v>
      </c>
      <c r="AC74" s="103" cm="1">
        <f t="array" ref="AC74">IFERROR(_xlfn.LET(_xlpm.date,A73,_xlpm.count,COUNTIF(A40:A73,_xlpm.date),_xlpm.config_range,CONFIG!A:Z,_xlpm.date_index,MATCH(_xlpm.date,INDEX(_xlpm.config_range,,1),0),IF(_xlpm.count=1,INDEX(_xlpm.config_range,_xlpm.date_index+1,26),INDEX(_xlpm.config_range,_xlpm.date_index+_xlpm.count,26))),"")</f>
        <v>0</v>
      </c>
    </row>
    <row r="75" spans="1:31" x14ac:dyDescent="0.35">
      <c r="A75" s="182" cm="1">
        <f t="array" ref="A75">IFERROR(
  _xlfn.LET(
    _xlpm.date, A74,
    _xlpm.count, COUNTIF(A41:A74, _xlpm.date),
    _xlpm.config_range, CONFIG!A:A,
    _xlpm.date_index, MATCH(_xlpm.date, _xlpm.config_range, 0),
    IF(
      _xlpm.count = 1,
      INDEX(_xlpm.config_range, _xlpm.date_index + 1),
      INDEX(_xlpm.config_range, _xlpm.date_index + _xlpm.count)
    )
  ),
  ""
)</f>
        <v>44883</v>
      </c>
      <c r="B75" s="173" t="str" cm="1">
        <f t="array" ref="B75">IFERROR(
  _xlfn.LET(
    _xlpm.date, A74,
    _xlpm.count, COUNTIF(A41:A74, _xlpm.date),
    _xlpm.config_range, CONFIG!A:B,
    _xlpm.date_index, MATCH(_xlpm.date, INDEX(_xlpm.config_range, , 1), 0),
    IF(
      _xlpm.count = 1,
      INDEX(_xlpm.config_range, _xlpm.date_index + 1, 2),
      INDEX(_xlpm.config_range, _xlpm.date_index + _xlpm.count, 2)
    )
  ),
  ""
)</f>
        <v>PA28</v>
      </c>
      <c r="C75" s="173" t="str" cm="1">
        <f t="array" ref="C75">IFERROR(_xlfn.LET(_xlpm.date,A74,_xlpm.count,COUNTIF(A41:A74,_xlpm.date),_xlpm.config_range,CONFIG!A:C,_xlpm.date_index,MATCH(_xlpm.date,INDEX(_xlpm.config_range,,1),0),IF(_xlpm.count=1,INDEX(_xlpm.config_range,_xlpm.date_index+1,3),INDEX(_xlpm.config_range,_xlpm.date_index+_xlpm.count,3))),"")</f>
        <v>VH-TAX</v>
      </c>
      <c r="D75" s="173" t="str" cm="1">
        <f t="array" ref="D75">IFERROR(_xlfn.LET(_xlpm.date,A74,_xlpm.count,COUNTIF(A41:A74,_xlpm.date),_xlpm.config_range,CONFIG!A:D,_xlpm.date_index,MATCH(_xlpm.date,INDEX(_xlpm.config_range,,1),0),IF(_xlpm.count=1,INDEX(_xlpm.config_range,_xlpm.date_index+1,4),INDEX(_xlpm.config_range,_xlpm.date_index+_xlpm.count,4))),"")</f>
        <v>M.NISSANKA</v>
      </c>
      <c r="E75" s="173" t="str" cm="1">
        <f t="array" ref="E75">IFERROR(_xlfn.LET(_xlpm.date,A74,_xlpm.count,COUNTIF(A41:A74,_xlpm.date),_xlpm.config_range,CONFIG!A:E,_xlpm.date_index,MATCH(_xlpm.date,INDEX(_xlpm.config_range,,1),0),IF(_xlpm.count=1,INDEX(_xlpm.config_range,_xlpm.date_index+1,5),INDEX(_xlpm.config_range,_xlpm.date_index+_xlpm.count,5))),"")</f>
        <v>SELF</v>
      </c>
      <c r="F75" s="174" t="str" cm="1">
        <f t="array" ref="F75">IFERROR(_xlfn.LET(_xlpm.date,A74,_xlpm.count,COUNTIF(A41:A74,_xlpm.date),_xlpm.config_range,CONFIG!A:F,_xlpm.date_index,MATCH(_xlpm.date,INDEX(_xlpm.config_range,,1),0),IF(_xlpm.count=1,INDEX(_xlpm.config_range,_xlpm.date_index+1,6),INDEX(_xlpm.config_range,_xlpm.date_index+_xlpm.count,6))),"")</f>
        <v>YMMB-YMEN-YSHT-YBDG-YKTN-YMMB</v>
      </c>
      <c r="G75" s="175" t="str" cm="1">
        <f t="array" ref="G75">IFERROR(_xlfn.LET(_xlpm.date,A74,_xlpm.count,COUNTIF(A41:A74,_xlpm.date),_xlpm.config_range,CONFIG!A:G,_xlpm.date_index,MATCH(_xlpm.date,INDEX(_xlpm.config_range,,1),0),IF(_xlpm.count=1,INDEX(_xlpm.config_range,_xlpm.date_index+1,7),INDEX(_xlpm.config_range,_xlpm.date_index+_xlpm.count,7))),"")</f>
        <v>NAV</v>
      </c>
      <c r="H75" s="176"/>
      <c r="I75" s="100"/>
      <c r="J75" s="101"/>
      <c r="K75" s="75" cm="1">
        <f t="array" ref="K75">IFERROR(_xlfn.LET(_xlpm.date,A74,_xlpm.count,COUNTIF(A41:A74,_xlpm.date),_xlpm.config_range,CONFIG!A:H,_xlpm.date_index,MATCH(_xlpm.date,INDEX(_xlpm.config_range,,1),0),IF(_xlpm.count=1,INDEX(_xlpm.config_range,_xlpm.date_index+1,8),INDEX(_xlpm.config_range,_xlpm.date_index+_xlpm.count,8))),"")</f>
        <v>0</v>
      </c>
      <c r="L75" s="102" cm="1">
        <f t="array" ref="L75">IFERROR(_xlfn.LET(_xlpm.date,A74,_xlpm.count,COUNTIF(A41:A74,_xlpm.date),_xlpm.config_range,CONFIG!A:I,_xlpm.date_index,MATCH(_xlpm.date,INDEX(_xlpm.config_range,,1),0),IF(_xlpm.count=1,INDEX(_xlpm.config_range,_xlpm.date_index+1,9),INDEX(_xlpm.config_range,_xlpm.date_index+_xlpm.count,9))),"")</f>
        <v>0</v>
      </c>
      <c r="M75" s="102" cm="1">
        <f t="array" ref="M75">IFERROR(_xlfn.LET(_xlpm.date,A74,_xlpm.count,COUNTIF(A41:A74,_xlpm.date),_xlpm.config_range,CONFIG!A:J,_xlpm.date_index,MATCH(_xlpm.date,INDEX(_xlpm.config_range,,1),0),IF(_xlpm.count=1,INDEX(_xlpm.config_range,_xlpm.date_index+1,10),INDEX(_xlpm.config_range,_xlpm.date_index+_xlpm.count,10))),"")</f>
        <v>3.5</v>
      </c>
      <c r="N75" s="102" cm="1">
        <f t="array" ref="N75">IFERROR(_xlfn.LET(_xlpm.date,A74,_xlpm.count,COUNTIF(A41:A74,_xlpm.date),_xlpm.config_range,CONFIG!A:K,_xlpm.date_index,MATCH(_xlpm.date,INDEX(_xlpm.config_range,,1),0),IF(_xlpm.count=1,INDEX(_xlpm.config_range,_xlpm.date_index+1,11),INDEX(_xlpm.config_range,_xlpm.date_index+_xlpm.count,11))),"")</f>
        <v>0</v>
      </c>
      <c r="O75" s="102" cm="1">
        <f t="array" ref="O75">IFERROR(_xlfn.LET(_xlpm.date,A74,_xlpm.count,COUNTIF(A41:A74,_xlpm.date),_xlpm.config_range,CONFIG!A:L,_xlpm.date_index,MATCH(_xlpm.date,INDEX(_xlpm.config_range,,1),0),IF(_xlpm.count=1,INDEX(_xlpm.config_range,_xlpm.date_index+1,12),INDEX(_xlpm.config_range,_xlpm.date_index+_xlpm.count,12))),"")</f>
        <v>0</v>
      </c>
      <c r="P75" s="103" cm="1">
        <f t="array" ref="P75">IFERROR(_xlfn.LET(_xlpm.date,A74,_xlpm.count,COUNTIF(A41:A74,_xlpm.date),_xlpm.config_range,CONFIG!A:M,_xlpm.date_index,MATCH(_xlpm.date,INDEX(_xlpm.config_range,,1),0),IF(_xlpm.count=1,INDEX(_xlpm.config_range,_xlpm.date_index+1,13),INDEX(_xlpm.config_range,_xlpm.date_index+_xlpm.count,13))),"")</f>
        <v>0</v>
      </c>
      <c r="Q75" s="75" cm="1">
        <f t="array" ref="Q75">IFERROR(_xlfn.LET(_xlpm.date,A74,_xlpm.count,COUNTIF(A41:A74,_xlpm.date),_xlpm.config_range,CONFIG!A:N,_xlpm.date_index,MATCH(_xlpm.date,INDEX(_xlpm.config_range,,1),0),IF(_xlpm.count=1,INDEX(_xlpm.config_range,_xlpm.date_index+1,14),INDEX(_xlpm.config_range,_xlpm.date_index+_xlpm.count,14))),"")</f>
        <v>0</v>
      </c>
      <c r="R75" s="102" cm="1">
        <f t="array" ref="R75">IFERROR(_xlfn.LET(_xlpm.date,A74,_xlpm.count,COUNTIF(A41:A74,_xlpm.date),_xlpm.config_range,CONFIG!A:O,_xlpm.date_index,MATCH(_xlpm.date,INDEX(_xlpm.config_range,,1),0),IF(_xlpm.count=1,INDEX(_xlpm.config_range,_xlpm.date_index+1,15),INDEX(_xlpm.config_range,_xlpm.date_index+_xlpm.count,15))),"")</f>
        <v>0</v>
      </c>
      <c r="S75" s="102" cm="1">
        <f t="array" ref="S75">IFERROR(_xlfn.LET(_xlpm.date,A74,_xlpm.count,COUNTIF(A41:A74,_xlpm.date),_xlpm.config_range,CONFIG!A:P,_xlpm.date_index,MATCH(_xlpm.date,INDEX(_xlpm.config_range,,1),0),IF(_xlpm.count=1,INDEX(_xlpm.config_range,_xlpm.date_index+1,16),INDEX(_xlpm.config_range,_xlpm.date_index+_xlpm.count,16))),"")</f>
        <v>0</v>
      </c>
      <c r="T75" s="102" cm="1">
        <f t="array" ref="T75">IFERROR(_xlfn.LET(_xlpm.date,A74,_xlpm.count,COUNTIF(A41:A74,_xlpm.date),_xlpm.config_range,CONFIG!A:Q,_xlpm.date_index,MATCH(_xlpm.date,INDEX(_xlpm.config_range,,1),0),IF(_xlpm.count=1,INDEX(_xlpm.config_range,_xlpm.date_index+1,17),INDEX(_xlpm.config_range,_xlpm.date_index+_xlpm.count,17))),"")</f>
        <v>0</v>
      </c>
      <c r="U75" s="102" cm="1">
        <f t="array" ref="U75">IFERROR(_xlfn.LET(_xlpm.date,A74,_xlpm.count,COUNTIF(A41:A74,_xlpm.date),_xlpm.config_range,CONFIG!A:R,_xlpm.date_index,MATCH(_xlpm.date,INDEX(_xlpm.config_range,,1),0),IF(_xlpm.count=1,INDEX(_xlpm.config_range,_xlpm.date_index+1,18),INDEX(_xlpm.config_range,_xlpm.date_index+_xlpm.count,18))),"")</f>
        <v>0</v>
      </c>
      <c r="V75" s="103" cm="1">
        <f t="array" ref="V75">IFERROR(_xlfn.LET(_xlpm.date,A74,_xlpm.count,COUNTIF(A41:A74,_xlpm.date),_xlpm.config_range,CONFIG!A:S,_xlpm.date_index,MATCH(_xlpm.date,INDEX(_xlpm.config_range,,1),0),IF(_xlpm.count=1,INDEX(_xlpm.config_range,_xlpm.date_index+1,19),INDEX(_xlpm.config_range,_xlpm.date_index+_xlpm.count,19))),"")</f>
        <v>0</v>
      </c>
      <c r="W75" s="75" cm="1">
        <f t="array" ref="W75">IFERROR(_xlfn.LET(_xlpm.date,A74,_xlpm.count,COUNTIF(A41:A74,_xlpm.date),_xlpm.config_range,CONFIG!A:T,_xlpm.date_index,MATCH(_xlpm.date,INDEX(_xlpm.config_range,,1),0),IF(_xlpm.count=1,INDEX(_xlpm.config_range,_xlpm.date_index+1,20),INDEX(_xlpm.config_range,_xlpm.date_index+_xlpm.count,20))),"")</f>
        <v>0</v>
      </c>
      <c r="X75" s="103" cm="1">
        <f t="array" ref="X75">IFERROR(_xlfn.LET(_xlpm.date,A74,_xlpm.count,COUNTIF(A41:A74,_xlpm.date),_xlpm.config_range,CONFIG!A:U,_xlpm.date_index,MATCH(_xlpm.date,INDEX(_xlpm.config_range,,1),0),IF(_xlpm.count=1,INDEX(_xlpm.config_range,_xlpm.date_index+1,21),INDEX(_xlpm.config_range,_xlpm.date_index+_xlpm.count,21))),"")</f>
        <v>0</v>
      </c>
      <c r="Y75" s="75" cm="1">
        <f t="array" ref="Y75">IFERROR(_xlfn.LET(_xlpm.date,A74,_xlpm.count,COUNTIF(A41:A74,_xlpm.date),_xlpm.config_range,CONFIG!A:V,_xlpm.date_index,MATCH(_xlpm.date,INDEX(_xlpm.config_range,,1),0),IF(_xlpm.count=1,INDEX(_xlpm.config_range,_xlpm.date_index+1,22),INDEX(_xlpm.config_range,_xlpm.date_index+_xlpm.count,22))),"")</f>
        <v>0.3</v>
      </c>
      <c r="Z75" s="103" cm="1">
        <f t="array" ref="Z75">IFERROR(_xlfn.LET(_xlpm.date,A74,_xlpm.count,COUNTIF(A41:A74,_xlpm.date),_xlpm.config_range,CONFIG!A:W,_xlpm.date_index,MATCH(_xlpm.date,INDEX(_xlpm.config_range,,1),0),IF(_xlpm.count=1,INDEX(_xlpm.config_range,_xlpm.date_index+1,23),INDEX(_xlpm.config_range,_xlpm.date_index+_xlpm.count,23))),"")</f>
        <v>0</v>
      </c>
      <c r="AA75" s="75" cm="1">
        <f t="array" ref="AA75">IFERROR(_xlfn.LET(_xlpm.date,A74,_xlpm.count,COUNTIF(A41:A74,_xlpm.date),_xlpm.config_range,CONFIG!A:X,_xlpm.date_index,MATCH(_xlpm.date,INDEX(_xlpm.config_range,,1),0),IF(_xlpm.count=1,INDEX(_xlpm.config_range,_xlpm.date_index+1,24),INDEX(_xlpm.config_range,_xlpm.date_index+_xlpm.count,24))),"")</f>
        <v>0</v>
      </c>
      <c r="AB75" s="102" cm="1">
        <f t="array" ref="AB75">IFERROR(_xlfn.LET(_xlpm.date,A74,_xlpm.count,COUNTIF(A41:A74,_xlpm.date),_xlpm.config_range,CONFIG!A:Y,_xlpm.date_index,MATCH(_xlpm.date,INDEX(_xlpm.config_range,,1),0),IF(_xlpm.count=1,INDEX(_xlpm.config_range,_xlpm.date_index+1,25),INDEX(_xlpm.config_range,_xlpm.date_index+_xlpm.count,25))),"")</f>
        <v>0</v>
      </c>
      <c r="AC75" s="103" cm="1">
        <f t="array" ref="AC75">IFERROR(_xlfn.LET(_xlpm.date,A74,_xlpm.count,COUNTIF(A41:A74,_xlpm.date),_xlpm.config_range,CONFIG!A:Z,_xlpm.date_index,MATCH(_xlpm.date,INDEX(_xlpm.config_range,,1),0),IF(_xlpm.count=1,INDEX(_xlpm.config_range,_xlpm.date_index+1,26),INDEX(_xlpm.config_range,_xlpm.date_index+_xlpm.count,26))),"")</f>
        <v>0</v>
      </c>
    </row>
    <row r="76" spans="1:31" x14ac:dyDescent="0.35">
      <c r="A76" s="182" cm="1">
        <f t="array" ref="A76">IFERROR(
  _xlfn.LET(
    _xlpm.date, A75,
    _xlpm.count, COUNTIF(A42:A75, _xlpm.date),
    _xlpm.config_range, CONFIG!A:A,
    _xlpm.date_index, MATCH(_xlpm.date, _xlpm.config_range, 0),
    IF(
      _xlpm.count = 1,
      INDEX(_xlpm.config_range, _xlpm.date_index + 1),
      INDEX(_xlpm.config_range, _xlpm.date_index + _xlpm.count)
    )
  ),
  ""
)</f>
        <v>44890</v>
      </c>
      <c r="B76" s="173" t="str" cm="1">
        <f t="array" ref="B76">IFERROR(
  _xlfn.LET(
    _xlpm.date, A75,
    _xlpm.count, COUNTIF(A42:A75, _xlpm.date),
    _xlpm.config_range, CONFIG!A:B,
    _xlpm.date_index, MATCH(_xlpm.date, INDEX(_xlpm.config_range, , 1), 0),
    IF(
      _xlpm.count = 1,
      INDEX(_xlpm.config_range, _xlpm.date_index + 1, 2),
      INDEX(_xlpm.config_range, _xlpm.date_index + _xlpm.count, 2)
    )
  ),
  ""
)</f>
        <v>PA28</v>
      </c>
      <c r="C76" s="173" t="str" cm="1">
        <f t="array" ref="C76">IFERROR(_xlfn.LET(_xlpm.date,A75,_xlpm.count,COUNTIF(A42:A75,_xlpm.date),_xlpm.config_range,CONFIG!A:C,_xlpm.date_index,MATCH(_xlpm.date,INDEX(_xlpm.config_range,,1),0),IF(_xlpm.count=1,INDEX(_xlpm.config_range,_xlpm.date_index+1,3),INDEX(_xlpm.config_range,_xlpm.date_index+_xlpm.count,3))),"")</f>
        <v>VH-TAE</v>
      </c>
      <c r="D76" s="173" t="str" cm="1">
        <f t="array" ref="D76">IFERROR(_xlfn.LET(_xlpm.date,A75,_xlpm.count,COUNTIF(A42:A75,_xlpm.date),_xlpm.config_range,CONFIG!A:D,_xlpm.date_index,MATCH(_xlpm.date,INDEX(_xlpm.config_range,,1),0),IF(_xlpm.count=1,INDEX(_xlpm.config_range,_xlpm.date_index+1,4),INDEX(_xlpm.config_range,_xlpm.date_index+_xlpm.count,4))),"")</f>
        <v>SELF</v>
      </c>
      <c r="E76" s="173" cm="1">
        <f t="array" ref="E76">IFERROR(_xlfn.LET(_xlpm.date,A75,_xlpm.count,COUNTIF(A42:A75,_xlpm.date),_xlpm.config_range,CONFIG!A:E,_xlpm.date_index,MATCH(_xlpm.date,INDEX(_xlpm.config_range,,1),0),IF(_xlpm.count=1,INDEX(_xlpm.config_range,_xlpm.date_index+1,5),INDEX(_xlpm.config_range,_xlpm.date_index+_xlpm.count,5))),"")</f>
        <v>0</v>
      </c>
      <c r="F76" s="174" t="str" cm="1">
        <f t="array" ref="F76">IFERROR(_xlfn.LET(_xlpm.date,A75,_xlpm.count,COUNTIF(A42:A75,_xlpm.date),_xlpm.config_range,CONFIG!A:F,_xlpm.date_index,MATCH(_xlpm.date,INDEX(_xlpm.config_range,,1),0),IF(_xlpm.count=1,INDEX(_xlpm.config_range,_xlpm.date_index+1,6),INDEX(_xlpm.config_range,_xlpm.date_index+_xlpm.count,6))),"")</f>
        <v>YMMB-YBSS-YCREY-YWBL-YHML-YMMB</v>
      </c>
      <c r="G76" s="175" t="str" cm="1">
        <f t="array" ref="G76">IFERROR(_xlfn.LET(_xlpm.date,A75,_xlpm.count,COUNTIF(A42:A75,_xlpm.date),_xlpm.config_range,CONFIG!A:G,_xlpm.date_index,MATCH(_xlpm.date,INDEX(_xlpm.config_range,,1),0),IF(_xlpm.count=1,INDEX(_xlpm.config_range,_xlpm.date_index+1,7),INDEX(_xlpm.config_range,_xlpm.date_index+_xlpm.count,7))),"")</f>
        <v>NAV</v>
      </c>
      <c r="H76" s="176"/>
      <c r="I76" s="100"/>
      <c r="J76" s="101"/>
      <c r="K76" s="75" cm="1">
        <f t="array" ref="K76">IFERROR(_xlfn.LET(_xlpm.date,A75,_xlpm.count,COUNTIF(A42:A75,_xlpm.date),_xlpm.config_range,CONFIG!A:H,_xlpm.date_index,MATCH(_xlpm.date,INDEX(_xlpm.config_range,,1),0),IF(_xlpm.count=1,INDEX(_xlpm.config_range,_xlpm.date_index+1,8),INDEX(_xlpm.config_range,_xlpm.date_index+_xlpm.count,8))),"")</f>
        <v>0</v>
      </c>
      <c r="L76" s="102" cm="1">
        <f t="array" ref="L76">IFERROR(_xlfn.LET(_xlpm.date,A75,_xlpm.count,COUNTIF(A42:A75,_xlpm.date),_xlpm.config_range,CONFIG!A:I,_xlpm.date_index,MATCH(_xlpm.date,INDEX(_xlpm.config_range,,1),0),IF(_xlpm.count=1,INDEX(_xlpm.config_range,_xlpm.date_index+1,9),INDEX(_xlpm.config_range,_xlpm.date_index+_xlpm.count,9))),"")</f>
        <v>0</v>
      </c>
      <c r="M76" s="102" cm="1">
        <f t="array" ref="M76">IFERROR(_xlfn.LET(_xlpm.date,A75,_xlpm.count,COUNTIF(A42:A75,_xlpm.date),_xlpm.config_range,CONFIG!A:J,_xlpm.date_index,MATCH(_xlpm.date,INDEX(_xlpm.config_range,,1),0),IF(_xlpm.count=1,INDEX(_xlpm.config_range,_xlpm.date_index+1,10),INDEX(_xlpm.config_range,_xlpm.date_index+_xlpm.count,10))),"")</f>
        <v>0</v>
      </c>
      <c r="N76" s="102" cm="1">
        <f t="array" ref="N76">IFERROR(_xlfn.LET(_xlpm.date,A75,_xlpm.count,COUNTIF(A42:A75,_xlpm.date),_xlpm.config_range,CONFIG!A:K,_xlpm.date_index,MATCH(_xlpm.date,INDEX(_xlpm.config_range,,1),0),IF(_xlpm.count=1,INDEX(_xlpm.config_range,_xlpm.date_index+1,11),INDEX(_xlpm.config_range,_xlpm.date_index+_xlpm.count,11))),"")</f>
        <v>0</v>
      </c>
      <c r="O76" s="102" cm="1">
        <f t="array" ref="O76">IFERROR(_xlfn.LET(_xlpm.date,A75,_xlpm.count,COUNTIF(A42:A75,_xlpm.date),_xlpm.config_range,CONFIG!A:L,_xlpm.date_index,MATCH(_xlpm.date,INDEX(_xlpm.config_range,,1),0),IF(_xlpm.count=1,INDEX(_xlpm.config_range,_xlpm.date_index+1,12),INDEX(_xlpm.config_range,_xlpm.date_index+_xlpm.count,12))),"")</f>
        <v>4.4000000000000004</v>
      </c>
      <c r="P76" s="103" cm="1">
        <f t="array" ref="P76">IFERROR(_xlfn.LET(_xlpm.date,A75,_xlpm.count,COUNTIF(A42:A75,_xlpm.date),_xlpm.config_range,CONFIG!A:M,_xlpm.date_index,MATCH(_xlpm.date,INDEX(_xlpm.config_range,,1),0),IF(_xlpm.count=1,INDEX(_xlpm.config_range,_xlpm.date_index+1,13),INDEX(_xlpm.config_range,_xlpm.date_index+_xlpm.count,13))),"")</f>
        <v>0</v>
      </c>
      <c r="Q76" s="75" cm="1">
        <f t="array" ref="Q76">IFERROR(_xlfn.LET(_xlpm.date,A75,_xlpm.count,COUNTIF(A42:A75,_xlpm.date),_xlpm.config_range,CONFIG!A:N,_xlpm.date_index,MATCH(_xlpm.date,INDEX(_xlpm.config_range,,1),0),IF(_xlpm.count=1,INDEX(_xlpm.config_range,_xlpm.date_index+1,14),INDEX(_xlpm.config_range,_xlpm.date_index+_xlpm.count,14))),"")</f>
        <v>0</v>
      </c>
      <c r="R76" s="102" cm="1">
        <f t="array" ref="R76">IFERROR(_xlfn.LET(_xlpm.date,A75,_xlpm.count,COUNTIF(A42:A75,_xlpm.date),_xlpm.config_range,CONFIG!A:O,_xlpm.date_index,MATCH(_xlpm.date,INDEX(_xlpm.config_range,,1),0),IF(_xlpm.count=1,INDEX(_xlpm.config_range,_xlpm.date_index+1,15),INDEX(_xlpm.config_range,_xlpm.date_index+_xlpm.count,15))),"")</f>
        <v>0</v>
      </c>
      <c r="S76" s="102" cm="1">
        <f t="array" ref="S76">IFERROR(_xlfn.LET(_xlpm.date,A75,_xlpm.count,COUNTIF(A42:A75,_xlpm.date),_xlpm.config_range,CONFIG!A:P,_xlpm.date_index,MATCH(_xlpm.date,INDEX(_xlpm.config_range,,1),0),IF(_xlpm.count=1,INDEX(_xlpm.config_range,_xlpm.date_index+1,16),INDEX(_xlpm.config_range,_xlpm.date_index+_xlpm.count,16))),"")</f>
        <v>0</v>
      </c>
      <c r="T76" s="102" cm="1">
        <f t="array" ref="T76">IFERROR(_xlfn.LET(_xlpm.date,A75,_xlpm.count,COUNTIF(A42:A75,_xlpm.date),_xlpm.config_range,CONFIG!A:Q,_xlpm.date_index,MATCH(_xlpm.date,INDEX(_xlpm.config_range,,1),0),IF(_xlpm.count=1,INDEX(_xlpm.config_range,_xlpm.date_index+1,17),INDEX(_xlpm.config_range,_xlpm.date_index+_xlpm.count,17))),"")</f>
        <v>0</v>
      </c>
      <c r="U76" s="102" cm="1">
        <f t="array" ref="U76">IFERROR(_xlfn.LET(_xlpm.date,A75,_xlpm.count,COUNTIF(A42:A75,_xlpm.date),_xlpm.config_range,CONFIG!A:R,_xlpm.date_index,MATCH(_xlpm.date,INDEX(_xlpm.config_range,,1),0),IF(_xlpm.count=1,INDEX(_xlpm.config_range,_xlpm.date_index+1,18),INDEX(_xlpm.config_range,_xlpm.date_index+_xlpm.count,18))),"")</f>
        <v>0</v>
      </c>
      <c r="V76" s="103" cm="1">
        <f t="array" ref="V76">IFERROR(_xlfn.LET(_xlpm.date,A75,_xlpm.count,COUNTIF(A42:A75,_xlpm.date),_xlpm.config_range,CONFIG!A:S,_xlpm.date_index,MATCH(_xlpm.date,INDEX(_xlpm.config_range,,1),0),IF(_xlpm.count=1,INDEX(_xlpm.config_range,_xlpm.date_index+1,19),INDEX(_xlpm.config_range,_xlpm.date_index+_xlpm.count,19))),"")</f>
        <v>0</v>
      </c>
      <c r="W76" s="75" cm="1">
        <f t="array" ref="W76">IFERROR(_xlfn.LET(_xlpm.date,A75,_xlpm.count,COUNTIF(A42:A75,_xlpm.date),_xlpm.config_range,CONFIG!A:T,_xlpm.date_index,MATCH(_xlpm.date,INDEX(_xlpm.config_range,,1),0),IF(_xlpm.count=1,INDEX(_xlpm.config_range,_xlpm.date_index+1,20),INDEX(_xlpm.config_range,_xlpm.date_index+_xlpm.count,20))),"")</f>
        <v>0</v>
      </c>
      <c r="X76" s="103" cm="1">
        <f t="array" ref="X76">IFERROR(_xlfn.LET(_xlpm.date,A75,_xlpm.count,COUNTIF(A42:A75,_xlpm.date),_xlpm.config_range,CONFIG!A:U,_xlpm.date_index,MATCH(_xlpm.date,INDEX(_xlpm.config_range,,1),0),IF(_xlpm.count=1,INDEX(_xlpm.config_range,_xlpm.date_index+1,21),INDEX(_xlpm.config_range,_xlpm.date_index+_xlpm.count,21))),"")</f>
        <v>0</v>
      </c>
      <c r="Y76" s="75" cm="1">
        <f t="array" ref="Y76">IFERROR(_xlfn.LET(_xlpm.date,A75,_xlpm.count,COUNTIF(A42:A75,_xlpm.date),_xlpm.config_range,CONFIG!A:V,_xlpm.date_index,MATCH(_xlpm.date,INDEX(_xlpm.config_range,,1),0),IF(_xlpm.count=1,INDEX(_xlpm.config_range,_xlpm.date_index+1,22),INDEX(_xlpm.config_range,_xlpm.date_index+_xlpm.count,22))),"")</f>
        <v>0</v>
      </c>
      <c r="Z76" s="103" cm="1">
        <f t="array" ref="Z76">IFERROR(_xlfn.LET(_xlpm.date,A75,_xlpm.count,COUNTIF(A42:A75,_xlpm.date),_xlpm.config_range,CONFIG!A:W,_xlpm.date_index,MATCH(_xlpm.date,INDEX(_xlpm.config_range,,1),0),IF(_xlpm.count=1,INDEX(_xlpm.config_range,_xlpm.date_index+1,23),INDEX(_xlpm.config_range,_xlpm.date_index+_xlpm.count,23))),"")</f>
        <v>0</v>
      </c>
      <c r="AA76" s="75" cm="1">
        <f t="array" ref="AA76">IFERROR(_xlfn.LET(_xlpm.date,A75,_xlpm.count,COUNTIF(A42:A75,_xlpm.date),_xlpm.config_range,CONFIG!A:X,_xlpm.date_index,MATCH(_xlpm.date,INDEX(_xlpm.config_range,,1),0),IF(_xlpm.count=1,INDEX(_xlpm.config_range,_xlpm.date_index+1,24),INDEX(_xlpm.config_range,_xlpm.date_index+_xlpm.count,24))),"")</f>
        <v>0</v>
      </c>
      <c r="AB76" s="102" cm="1">
        <f t="array" ref="AB76">IFERROR(_xlfn.LET(_xlpm.date,A75,_xlpm.count,COUNTIF(A42:A75,_xlpm.date),_xlpm.config_range,CONFIG!A:Y,_xlpm.date_index,MATCH(_xlpm.date,INDEX(_xlpm.config_range,,1),0),IF(_xlpm.count=1,INDEX(_xlpm.config_range,_xlpm.date_index+1,25),INDEX(_xlpm.config_range,_xlpm.date_index+_xlpm.count,25))),"")</f>
        <v>0</v>
      </c>
      <c r="AC76" s="103" cm="1">
        <f t="array" ref="AC76">IFERROR(_xlfn.LET(_xlpm.date,A75,_xlpm.count,COUNTIF(A42:A75,_xlpm.date),_xlpm.config_range,CONFIG!A:Z,_xlpm.date_index,MATCH(_xlpm.date,INDEX(_xlpm.config_range,,1),0),IF(_xlpm.count=1,INDEX(_xlpm.config_range,_xlpm.date_index+1,26),INDEX(_xlpm.config_range,_xlpm.date_index+_xlpm.count,26))),"")</f>
        <v>0</v>
      </c>
    </row>
    <row r="77" spans="1:31" x14ac:dyDescent="0.35">
      <c r="A77" s="182" cm="1">
        <f t="array" ref="A77">IFERROR(
  _xlfn.LET(
    _xlpm.date, A76,
    _xlpm.count, COUNTIF(A43:A76, _xlpm.date),
    _xlpm.config_range, CONFIG!A:A,
    _xlpm.date_index, MATCH(_xlpm.date, _xlpm.config_range, 0),
    IF(
      _xlpm.count = 1,
      INDEX(_xlpm.config_range, _xlpm.date_index + 1),
      INDEX(_xlpm.config_range, _xlpm.date_index + _xlpm.count)
    )
  ),
  ""
)</f>
        <v>44897</v>
      </c>
      <c r="B77" s="173" t="str" cm="1">
        <f t="array" ref="B77">IFERROR(
  _xlfn.LET(
    _xlpm.date, A76,
    _xlpm.count, COUNTIF(A43:A76, _xlpm.date),
    _xlpm.config_range, CONFIG!A:B,
    _xlpm.date_index, MATCH(_xlpm.date, INDEX(_xlpm.config_range, , 1), 0),
    IF(
      _xlpm.count = 1,
      INDEX(_xlpm.config_range, _xlpm.date_index + 1, 2),
      INDEX(_xlpm.config_range, _xlpm.date_index + _xlpm.count, 2)
    )
  ),
  ""
)</f>
        <v>PA28</v>
      </c>
      <c r="C77" s="173" t="str" cm="1">
        <f t="array" ref="C77">IFERROR(_xlfn.LET(_xlpm.date,A76,_xlpm.count,COUNTIF(A43:A76,_xlpm.date),_xlpm.config_range,CONFIG!A:C,_xlpm.date_index,MATCH(_xlpm.date,INDEX(_xlpm.config_range,,1),0),IF(_xlpm.count=1,INDEX(_xlpm.config_range,_xlpm.date_index+1,3),INDEX(_xlpm.config_range,_xlpm.date_index+_xlpm.count,3))),"")</f>
        <v>VH-TAE</v>
      </c>
      <c r="D77" s="173" t="str" cm="1">
        <f t="array" ref="D77">IFERROR(_xlfn.LET(_xlpm.date,A76,_xlpm.count,COUNTIF(A43:A76,_xlpm.date),_xlpm.config_range,CONFIG!A:D,_xlpm.date_index,MATCH(_xlpm.date,INDEX(_xlpm.config_range,,1),0),IF(_xlpm.count=1,INDEX(_xlpm.config_range,_xlpm.date_index+1,4),INDEX(_xlpm.config_range,_xlpm.date_index+_xlpm.count,4))),"")</f>
        <v>SELF</v>
      </c>
      <c r="E77" s="173" cm="1">
        <f t="array" ref="E77">IFERROR(_xlfn.LET(_xlpm.date,A76,_xlpm.count,COUNTIF(A43:A76,_xlpm.date),_xlpm.config_range,CONFIG!A:E,_xlpm.date_index,MATCH(_xlpm.date,INDEX(_xlpm.config_range,,1),0),IF(_xlpm.count=1,INDEX(_xlpm.config_range,_xlpm.date_index+1,5),INDEX(_xlpm.config_range,_xlpm.date_index+_xlpm.count,5))),"")</f>
        <v>0</v>
      </c>
      <c r="F77" s="174" t="str" cm="1">
        <f t="array" ref="F77">IFERROR(_xlfn.LET(_xlpm.date,A76,_xlpm.count,COUNTIF(A43:A76,_xlpm.date),_xlpm.config_range,CONFIG!A:F,_xlpm.date_index,MATCH(_xlpm.date,INDEX(_xlpm.config_range,,1),0),IF(_xlpm.count=1,INDEX(_xlpm.config_range,_xlpm.date_index+1,6),INDEX(_xlpm.config_range,_xlpm.date_index+_xlpm.count,6))),"")</f>
        <v xml:space="preserve">YMMB-YMMB </v>
      </c>
      <c r="G77" s="175" t="str" cm="1">
        <f t="array" ref="G77">IFERROR(_xlfn.LET(_xlpm.date,A76,_xlpm.count,COUNTIF(A43:A76,_xlpm.date),_xlpm.config_range,CONFIG!A:G,_xlpm.date_index,MATCH(_xlpm.date,INDEX(_xlpm.config_range,,1),0),IF(_xlpm.count=1,INDEX(_xlpm.config_range,_xlpm.date_index+1,7),INDEX(_xlpm.config_range,_xlpm.date_index+_xlpm.count,7))),"")</f>
        <v>PVT</v>
      </c>
      <c r="H77" s="176"/>
      <c r="I77" s="100"/>
      <c r="J77" s="101"/>
      <c r="K77" s="75" cm="1">
        <f t="array" ref="K77">IFERROR(_xlfn.LET(_xlpm.date,A76,_xlpm.count,COUNTIF(A43:A76,_xlpm.date),_xlpm.config_range,CONFIG!A:H,_xlpm.date_index,MATCH(_xlpm.date,INDEX(_xlpm.config_range,,1),0),IF(_xlpm.count=1,INDEX(_xlpm.config_range,_xlpm.date_index+1,8),INDEX(_xlpm.config_range,_xlpm.date_index+_xlpm.count,8))),"")</f>
        <v>0</v>
      </c>
      <c r="L77" s="102" cm="1">
        <f t="array" ref="L77">IFERROR(_xlfn.LET(_xlpm.date,A76,_xlpm.count,COUNTIF(A43:A76,_xlpm.date),_xlpm.config_range,CONFIG!A:I,_xlpm.date_index,MATCH(_xlpm.date,INDEX(_xlpm.config_range,,1),0),IF(_xlpm.count=1,INDEX(_xlpm.config_range,_xlpm.date_index+1,9),INDEX(_xlpm.config_range,_xlpm.date_index+_xlpm.count,9))),"")</f>
        <v>0</v>
      </c>
      <c r="M77" s="102" cm="1">
        <f t="array" ref="M77">IFERROR(_xlfn.LET(_xlpm.date,A76,_xlpm.count,COUNTIF(A43:A76,_xlpm.date),_xlpm.config_range,CONFIG!A:J,_xlpm.date_index,MATCH(_xlpm.date,INDEX(_xlpm.config_range,,1),0),IF(_xlpm.count=1,INDEX(_xlpm.config_range,_xlpm.date_index+1,10),INDEX(_xlpm.config_range,_xlpm.date_index+_xlpm.count,10))),"")</f>
        <v>0</v>
      </c>
      <c r="N77" s="102" cm="1">
        <f t="array" ref="N77">IFERROR(_xlfn.LET(_xlpm.date,A76,_xlpm.count,COUNTIF(A43:A76,_xlpm.date),_xlpm.config_range,CONFIG!A:K,_xlpm.date_index,MATCH(_xlpm.date,INDEX(_xlpm.config_range,,1),0),IF(_xlpm.count=1,INDEX(_xlpm.config_range,_xlpm.date_index+1,11),INDEX(_xlpm.config_range,_xlpm.date_index+_xlpm.count,11))),"")</f>
        <v>0</v>
      </c>
      <c r="O77" s="102" cm="1">
        <f t="array" ref="O77">IFERROR(_xlfn.LET(_xlpm.date,A76,_xlpm.count,COUNTIF(A43:A76,_xlpm.date),_xlpm.config_range,CONFIG!A:L,_xlpm.date_index,MATCH(_xlpm.date,INDEX(_xlpm.config_range,,1),0),IF(_xlpm.count=1,INDEX(_xlpm.config_range,_xlpm.date_index+1,12),INDEX(_xlpm.config_range,_xlpm.date_index+_xlpm.count,12))),"")</f>
        <v>1.4</v>
      </c>
      <c r="P77" s="103" cm="1">
        <f t="array" ref="P77">IFERROR(_xlfn.LET(_xlpm.date,A76,_xlpm.count,COUNTIF(A43:A76,_xlpm.date),_xlpm.config_range,CONFIG!A:M,_xlpm.date_index,MATCH(_xlpm.date,INDEX(_xlpm.config_range,,1),0),IF(_xlpm.count=1,INDEX(_xlpm.config_range,_xlpm.date_index+1,13),INDEX(_xlpm.config_range,_xlpm.date_index+_xlpm.count,13))),"")</f>
        <v>0</v>
      </c>
      <c r="Q77" s="75" cm="1">
        <f t="array" ref="Q77">IFERROR(_xlfn.LET(_xlpm.date,A76,_xlpm.count,COUNTIF(A43:A76,_xlpm.date),_xlpm.config_range,CONFIG!A:N,_xlpm.date_index,MATCH(_xlpm.date,INDEX(_xlpm.config_range,,1),0),IF(_xlpm.count=1,INDEX(_xlpm.config_range,_xlpm.date_index+1,14),INDEX(_xlpm.config_range,_xlpm.date_index+_xlpm.count,14))),"")</f>
        <v>0</v>
      </c>
      <c r="R77" s="102" cm="1">
        <f t="array" ref="R77">IFERROR(_xlfn.LET(_xlpm.date,A76,_xlpm.count,COUNTIF(A43:A76,_xlpm.date),_xlpm.config_range,CONFIG!A:O,_xlpm.date_index,MATCH(_xlpm.date,INDEX(_xlpm.config_range,,1),0),IF(_xlpm.count=1,INDEX(_xlpm.config_range,_xlpm.date_index+1,15),INDEX(_xlpm.config_range,_xlpm.date_index+_xlpm.count,15))),"")</f>
        <v>0</v>
      </c>
      <c r="S77" s="102" cm="1">
        <f t="array" ref="S77">IFERROR(_xlfn.LET(_xlpm.date,A76,_xlpm.count,COUNTIF(A43:A76,_xlpm.date),_xlpm.config_range,CONFIG!A:P,_xlpm.date_index,MATCH(_xlpm.date,INDEX(_xlpm.config_range,,1),0),IF(_xlpm.count=1,INDEX(_xlpm.config_range,_xlpm.date_index+1,16),INDEX(_xlpm.config_range,_xlpm.date_index+_xlpm.count,16))),"")</f>
        <v>0</v>
      </c>
      <c r="T77" s="102" cm="1">
        <f t="array" ref="T77">IFERROR(_xlfn.LET(_xlpm.date,A76,_xlpm.count,COUNTIF(A43:A76,_xlpm.date),_xlpm.config_range,CONFIG!A:Q,_xlpm.date_index,MATCH(_xlpm.date,INDEX(_xlpm.config_range,,1),0),IF(_xlpm.count=1,INDEX(_xlpm.config_range,_xlpm.date_index+1,17),INDEX(_xlpm.config_range,_xlpm.date_index+_xlpm.count,17))),"")</f>
        <v>0</v>
      </c>
      <c r="U77" s="102" cm="1">
        <f t="array" ref="U77">IFERROR(_xlfn.LET(_xlpm.date,A76,_xlpm.count,COUNTIF(A43:A76,_xlpm.date),_xlpm.config_range,CONFIG!A:R,_xlpm.date_index,MATCH(_xlpm.date,INDEX(_xlpm.config_range,,1),0),IF(_xlpm.count=1,INDEX(_xlpm.config_range,_xlpm.date_index+1,18),INDEX(_xlpm.config_range,_xlpm.date_index+_xlpm.count,18))),"")</f>
        <v>0</v>
      </c>
      <c r="V77" s="103" cm="1">
        <f t="array" ref="V77">IFERROR(_xlfn.LET(_xlpm.date,A76,_xlpm.count,COUNTIF(A43:A76,_xlpm.date),_xlpm.config_range,CONFIG!A:S,_xlpm.date_index,MATCH(_xlpm.date,INDEX(_xlpm.config_range,,1),0),IF(_xlpm.count=1,INDEX(_xlpm.config_range,_xlpm.date_index+1,19),INDEX(_xlpm.config_range,_xlpm.date_index+_xlpm.count,19))),"")</f>
        <v>0</v>
      </c>
      <c r="W77" s="75" cm="1">
        <f t="array" ref="W77">IFERROR(_xlfn.LET(_xlpm.date,A76,_xlpm.count,COUNTIF(A43:A76,_xlpm.date),_xlpm.config_range,CONFIG!A:T,_xlpm.date_index,MATCH(_xlpm.date,INDEX(_xlpm.config_range,,1),0),IF(_xlpm.count=1,INDEX(_xlpm.config_range,_xlpm.date_index+1,20),INDEX(_xlpm.config_range,_xlpm.date_index+_xlpm.count,20))),"")</f>
        <v>0</v>
      </c>
      <c r="X77" s="103" cm="1">
        <f t="array" ref="X77">IFERROR(_xlfn.LET(_xlpm.date,A76,_xlpm.count,COUNTIF(A43:A76,_xlpm.date),_xlpm.config_range,CONFIG!A:U,_xlpm.date_index,MATCH(_xlpm.date,INDEX(_xlpm.config_range,,1),0),IF(_xlpm.count=1,INDEX(_xlpm.config_range,_xlpm.date_index+1,21),INDEX(_xlpm.config_range,_xlpm.date_index+_xlpm.count,21))),"")</f>
        <v>0</v>
      </c>
      <c r="Y77" s="75" cm="1">
        <f t="array" ref="Y77">IFERROR(_xlfn.LET(_xlpm.date,A76,_xlpm.count,COUNTIF(A43:A76,_xlpm.date),_xlpm.config_range,CONFIG!A:V,_xlpm.date_index,MATCH(_xlpm.date,INDEX(_xlpm.config_range,,1),0),IF(_xlpm.count=1,INDEX(_xlpm.config_range,_xlpm.date_index+1,22),INDEX(_xlpm.config_range,_xlpm.date_index+_xlpm.count,22))),"")</f>
        <v>0</v>
      </c>
      <c r="Z77" s="103" cm="1">
        <f t="array" ref="Z77">IFERROR(_xlfn.LET(_xlpm.date,A76,_xlpm.count,COUNTIF(A43:A76,_xlpm.date),_xlpm.config_range,CONFIG!A:W,_xlpm.date_index,MATCH(_xlpm.date,INDEX(_xlpm.config_range,,1),0),IF(_xlpm.count=1,INDEX(_xlpm.config_range,_xlpm.date_index+1,23),INDEX(_xlpm.config_range,_xlpm.date_index+_xlpm.count,23))),"")</f>
        <v>0</v>
      </c>
      <c r="AA77" s="75" cm="1">
        <f t="array" ref="AA77">IFERROR(_xlfn.LET(_xlpm.date,A76,_xlpm.count,COUNTIF(A43:A76,_xlpm.date),_xlpm.config_range,CONFIG!A:X,_xlpm.date_index,MATCH(_xlpm.date,INDEX(_xlpm.config_range,,1),0),IF(_xlpm.count=1,INDEX(_xlpm.config_range,_xlpm.date_index+1,24),INDEX(_xlpm.config_range,_xlpm.date_index+_xlpm.count,24))),"")</f>
        <v>0</v>
      </c>
      <c r="AB77" s="102" cm="1">
        <f t="array" ref="AB77">IFERROR(_xlfn.LET(_xlpm.date,A76,_xlpm.count,COUNTIF(A43:A76,_xlpm.date),_xlpm.config_range,CONFIG!A:Y,_xlpm.date_index,MATCH(_xlpm.date,INDEX(_xlpm.config_range,,1),0),IF(_xlpm.count=1,INDEX(_xlpm.config_range,_xlpm.date_index+1,25),INDEX(_xlpm.config_range,_xlpm.date_index+_xlpm.count,25))),"")</f>
        <v>0</v>
      </c>
      <c r="AC77" s="103" cm="1">
        <f t="array" ref="AC77">IFERROR(_xlfn.LET(_xlpm.date,A76,_xlpm.count,COUNTIF(A43:A76,_xlpm.date),_xlpm.config_range,CONFIG!A:Z,_xlpm.date_index,MATCH(_xlpm.date,INDEX(_xlpm.config_range,,1),0),IF(_xlpm.count=1,INDEX(_xlpm.config_range,_xlpm.date_index+1,26),INDEX(_xlpm.config_range,_xlpm.date_index+_xlpm.count,26))),"")</f>
        <v>0</v>
      </c>
    </row>
    <row r="78" spans="1:31" x14ac:dyDescent="0.35">
      <c r="A78" s="182" cm="1">
        <f t="array" ref="A78">IFERROR(
  _xlfn.LET(
    _xlpm.date, A77,
    _xlpm.count, COUNTIF(A44:A77, _xlpm.date),
    _xlpm.config_range, CONFIG!A:A,
    _xlpm.date_index, MATCH(_xlpm.date, _xlpm.config_range, 0),
    IF(
      _xlpm.count = 1,
      INDEX(_xlpm.config_range, _xlpm.date_index + 1),
      INDEX(_xlpm.config_range, _xlpm.date_index + _xlpm.count)
    )
  ),
  ""
)</f>
        <v>44899</v>
      </c>
      <c r="B78" s="173" t="str" cm="1">
        <f t="array" ref="B78">IFERROR(
  _xlfn.LET(
    _xlpm.date, A77,
    _xlpm.count, COUNTIF(A44:A77, _xlpm.date),
    _xlpm.config_range, CONFIG!A:B,
    _xlpm.date_index, MATCH(_xlpm.date, INDEX(_xlpm.config_range, , 1), 0),
    IF(
      _xlpm.count = 1,
      INDEX(_xlpm.config_range, _xlpm.date_index + 1, 2),
      INDEX(_xlpm.config_range, _xlpm.date_index + _xlpm.count, 2)
    )
  ),
  ""
)</f>
        <v>PA28</v>
      </c>
      <c r="C78" s="173" t="str" cm="1">
        <f t="array" ref="C78">IFERROR(_xlfn.LET(_xlpm.date,A77,_xlpm.count,COUNTIF(A44:A77,_xlpm.date),_xlpm.config_range,CONFIG!A:C,_xlpm.date_index,MATCH(_xlpm.date,INDEX(_xlpm.config_range,,1),0),IF(_xlpm.count=1,INDEX(_xlpm.config_range,_xlpm.date_index+1,3),INDEX(_xlpm.config_range,_xlpm.date_index+_xlpm.count,3))),"")</f>
        <v>VH-TAJ</v>
      </c>
      <c r="D78" s="173" t="str" cm="1">
        <f t="array" ref="D78">IFERROR(_xlfn.LET(_xlpm.date,A77,_xlpm.count,COUNTIF(A44:A77,_xlpm.date),_xlpm.config_range,CONFIG!A:D,_xlpm.date_index,MATCH(_xlpm.date,INDEX(_xlpm.config_range,,1),0),IF(_xlpm.count=1,INDEX(_xlpm.config_range,_xlpm.date_index+1,4),INDEX(_xlpm.config_range,_xlpm.date_index+_xlpm.count,4))),"")</f>
        <v>J.JOHNSON</v>
      </c>
      <c r="E78" s="173" t="str" cm="1">
        <f t="array" ref="E78">IFERROR(_xlfn.LET(_xlpm.date,A77,_xlpm.count,COUNTIF(A44:A77,_xlpm.date),_xlpm.config_range,CONFIG!A:E,_xlpm.date_index,MATCH(_xlpm.date,INDEX(_xlpm.config_range,,1),0),IF(_xlpm.count=1,INDEX(_xlpm.config_range,_xlpm.date_index+1,5),INDEX(_xlpm.config_range,_xlpm.date_index+_xlpm.count,5))),"")</f>
        <v>SELF</v>
      </c>
      <c r="F78" s="174" t="str" cm="1">
        <f t="array" ref="F78">IFERROR(_xlfn.LET(_xlpm.date,A77,_xlpm.count,COUNTIF(A44:A77,_xlpm.date),_xlpm.config_range,CONFIG!A:F,_xlpm.date_index,MATCH(_xlpm.date,INDEX(_xlpm.config_range,,1),0),IF(_xlpm.count=1,INDEX(_xlpm.config_range,_xlpm.date_index+1,6),INDEX(_xlpm.config_range,_xlpm.date_index+_xlpm.count,6))),"")</f>
        <v>YMMB-YMEN-YLED-YOLA-YMMB</v>
      </c>
      <c r="G78" s="175" t="str" cm="1">
        <f t="array" ref="G78">IFERROR(_xlfn.LET(_xlpm.date,A77,_xlpm.count,COUNTIF(A44:A77,_xlpm.date),_xlpm.config_range,CONFIG!A:G,_xlpm.date_index,MATCH(_xlpm.date,INDEX(_xlpm.config_range,,1),0),IF(_xlpm.count=1,INDEX(_xlpm.config_range,_xlpm.date_index+1,7),INDEX(_xlpm.config_range,_xlpm.date_index+_xlpm.count,7))),"")</f>
        <v>NAV</v>
      </c>
      <c r="H78" s="176"/>
      <c r="I78" s="100"/>
      <c r="J78" s="101"/>
      <c r="K78" s="75" cm="1">
        <f t="array" ref="K78">IFERROR(_xlfn.LET(_xlpm.date,A77,_xlpm.count,COUNTIF(A44:A77,_xlpm.date),_xlpm.config_range,CONFIG!A:H,_xlpm.date_index,MATCH(_xlpm.date,INDEX(_xlpm.config_range,,1),0),IF(_xlpm.count=1,INDEX(_xlpm.config_range,_xlpm.date_index+1,8),INDEX(_xlpm.config_range,_xlpm.date_index+_xlpm.count,8))),"")</f>
        <v>0</v>
      </c>
      <c r="L78" s="102" cm="1">
        <f t="array" ref="L78">IFERROR(_xlfn.LET(_xlpm.date,A77,_xlpm.count,COUNTIF(A44:A77,_xlpm.date),_xlpm.config_range,CONFIG!A:I,_xlpm.date_index,MATCH(_xlpm.date,INDEX(_xlpm.config_range,,1),0),IF(_xlpm.count=1,INDEX(_xlpm.config_range,_xlpm.date_index+1,9),INDEX(_xlpm.config_range,_xlpm.date_index+_xlpm.count,9))),"")</f>
        <v>0</v>
      </c>
      <c r="M78" s="102" cm="1">
        <f t="array" ref="M78">IFERROR(_xlfn.LET(_xlpm.date,A77,_xlpm.count,COUNTIF(A44:A77,_xlpm.date),_xlpm.config_range,CONFIG!A:J,_xlpm.date_index,MATCH(_xlpm.date,INDEX(_xlpm.config_range,,1),0),IF(_xlpm.count=1,INDEX(_xlpm.config_range,_xlpm.date_index+1,10),INDEX(_xlpm.config_range,_xlpm.date_index+_xlpm.count,10))),"")</f>
        <v>3.1</v>
      </c>
      <c r="N78" s="102" cm="1">
        <f t="array" ref="N78">IFERROR(_xlfn.LET(_xlpm.date,A77,_xlpm.count,COUNTIF(A44:A77,_xlpm.date),_xlpm.config_range,CONFIG!A:K,_xlpm.date_index,MATCH(_xlpm.date,INDEX(_xlpm.config_range,,1),0),IF(_xlpm.count=1,INDEX(_xlpm.config_range,_xlpm.date_index+1,11),INDEX(_xlpm.config_range,_xlpm.date_index+_xlpm.count,11))),"")</f>
        <v>0</v>
      </c>
      <c r="O78" s="102" cm="1">
        <f t="array" ref="O78">IFERROR(_xlfn.LET(_xlpm.date,A77,_xlpm.count,COUNTIF(A44:A77,_xlpm.date),_xlpm.config_range,CONFIG!A:L,_xlpm.date_index,MATCH(_xlpm.date,INDEX(_xlpm.config_range,,1),0),IF(_xlpm.count=1,INDEX(_xlpm.config_range,_xlpm.date_index+1,12),INDEX(_xlpm.config_range,_xlpm.date_index+_xlpm.count,12))),"")</f>
        <v>0</v>
      </c>
      <c r="P78" s="103" cm="1">
        <f t="array" ref="P78">IFERROR(_xlfn.LET(_xlpm.date,A77,_xlpm.count,COUNTIF(A44:A77,_xlpm.date),_xlpm.config_range,CONFIG!A:M,_xlpm.date_index,MATCH(_xlpm.date,INDEX(_xlpm.config_range,,1),0),IF(_xlpm.count=1,INDEX(_xlpm.config_range,_xlpm.date_index+1,13),INDEX(_xlpm.config_range,_xlpm.date_index+_xlpm.count,13))),"")</f>
        <v>0</v>
      </c>
      <c r="Q78" s="75" cm="1">
        <f t="array" ref="Q78">IFERROR(_xlfn.LET(_xlpm.date,A77,_xlpm.count,COUNTIF(A44:A77,_xlpm.date),_xlpm.config_range,CONFIG!A:N,_xlpm.date_index,MATCH(_xlpm.date,INDEX(_xlpm.config_range,,1),0),IF(_xlpm.count=1,INDEX(_xlpm.config_range,_xlpm.date_index+1,14),INDEX(_xlpm.config_range,_xlpm.date_index+_xlpm.count,14))),"")</f>
        <v>0</v>
      </c>
      <c r="R78" s="102" cm="1">
        <f t="array" ref="R78">IFERROR(_xlfn.LET(_xlpm.date,A77,_xlpm.count,COUNTIF(A44:A77,_xlpm.date),_xlpm.config_range,CONFIG!A:O,_xlpm.date_index,MATCH(_xlpm.date,INDEX(_xlpm.config_range,,1),0),IF(_xlpm.count=1,INDEX(_xlpm.config_range,_xlpm.date_index+1,15),INDEX(_xlpm.config_range,_xlpm.date_index+_xlpm.count,15))),"")</f>
        <v>0</v>
      </c>
      <c r="S78" s="102" cm="1">
        <f t="array" ref="S78">IFERROR(_xlfn.LET(_xlpm.date,A77,_xlpm.count,COUNTIF(A44:A77,_xlpm.date),_xlpm.config_range,CONFIG!A:P,_xlpm.date_index,MATCH(_xlpm.date,INDEX(_xlpm.config_range,,1),0),IF(_xlpm.count=1,INDEX(_xlpm.config_range,_xlpm.date_index+1,16),INDEX(_xlpm.config_range,_xlpm.date_index+_xlpm.count,16))),"")</f>
        <v>0</v>
      </c>
      <c r="T78" s="102" cm="1">
        <f t="array" ref="T78">IFERROR(_xlfn.LET(_xlpm.date,A77,_xlpm.count,COUNTIF(A44:A77,_xlpm.date),_xlpm.config_range,CONFIG!A:Q,_xlpm.date_index,MATCH(_xlpm.date,INDEX(_xlpm.config_range,,1),0),IF(_xlpm.count=1,INDEX(_xlpm.config_range,_xlpm.date_index+1,17),INDEX(_xlpm.config_range,_xlpm.date_index+_xlpm.count,17))),"")</f>
        <v>0</v>
      </c>
      <c r="U78" s="102" cm="1">
        <f t="array" ref="U78">IFERROR(_xlfn.LET(_xlpm.date,A77,_xlpm.count,COUNTIF(A44:A77,_xlpm.date),_xlpm.config_range,CONFIG!A:R,_xlpm.date_index,MATCH(_xlpm.date,INDEX(_xlpm.config_range,,1),0),IF(_xlpm.count=1,INDEX(_xlpm.config_range,_xlpm.date_index+1,18),INDEX(_xlpm.config_range,_xlpm.date_index+_xlpm.count,18))),"")</f>
        <v>0</v>
      </c>
      <c r="V78" s="103" cm="1">
        <f t="array" ref="V78">IFERROR(_xlfn.LET(_xlpm.date,A77,_xlpm.count,COUNTIF(A44:A77,_xlpm.date),_xlpm.config_range,CONFIG!A:S,_xlpm.date_index,MATCH(_xlpm.date,INDEX(_xlpm.config_range,,1),0),IF(_xlpm.count=1,INDEX(_xlpm.config_range,_xlpm.date_index+1,19),INDEX(_xlpm.config_range,_xlpm.date_index+_xlpm.count,19))),"")</f>
        <v>0</v>
      </c>
      <c r="W78" s="75" cm="1">
        <f t="array" ref="W78">IFERROR(_xlfn.LET(_xlpm.date,A77,_xlpm.count,COUNTIF(A44:A77,_xlpm.date),_xlpm.config_range,CONFIG!A:T,_xlpm.date_index,MATCH(_xlpm.date,INDEX(_xlpm.config_range,,1),0),IF(_xlpm.count=1,INDEX(_xlpm.config_range,_xlpm.date_index+1,20),INDEX(_xlpm.config_range,_xlpm.date_index+_xlpm.count,20))),"")</f>
        <v>0</v>
      </c>
      <c r="X78" s="103" cm="1">
        <f t="array" ref="X78">IFERROR(_xlfn.LET(_xlpm.date,A77,_xlpm.count,COUNTIF(A44:A77,_xlpm.date),_xlpm.config_range,CONFIG!A:U,_xlpm.date_index,MATCH(_xlpm.date,INDEX(_xlpm.config_range,,1),0),IF(_xlpm.count=1,INDEX(_xlpm.config_range,_xlpm.date_index+1,21),INDEX(_xlpm.config_range,_xlpm.date_index+_xlpm.count,21))),"")</f>
        <v>0</v>
      </c>
      <c r="Y78" s="75" cm="1">
        <f t="array" ref="Y78">IFERROR(_xlfn.LET(_xlpm.date,A77,_xlpm.count,COUNTIF(A44:A77,_xlpm.date),_xlpm.config_range,CONFIG!A:V,_xlpm.date_index,MATCH(_xlpm.date,INDEX(_xlpm.config_range,,1),0),IF(_xlpm.count=1,INDEX(_xlpm.config_range,_xlpm.date_index+1,22),INDEX(_xlpm.config_range,_xlpm.date_index+_xlpm.count,22))),"")</f>
        <v>0.3</v>
      </c>
      <c r="Z78" s="103" cm="1">
        <f t="array" ref="Z78">IFERROR(_xlfn.LET(_xlpm.date,A77,_xlpm.count,COUNTIF(A44:A77,_xlpm.date),_xlpm.config_range,CONFIG!A:W,_xlpm.date_index,MATCH(_xlpm.date,INDEX(_xlpm.config_range,,1),0),IF(_xlpm.count=1,INDEX(_xlpm.config_range,_xlpm.date_index+1,23),INDEX(_xlpm.config_range,_xlpm.date_index+_xlpm.count,23))),"")</f>
        <v>0</v>
      </c>
      <c r="AA78" s="75" cm="1">
        <f t="array" ref="AA78">IFERROR(_xlfn.LET(_xlpm.date,A77,_xlpm.count,COUNTIF(A44:A77,_xlpm.date),_xlpm.config_range,CONFIG!A:X,_xlpm.date_index,MATCH(_xlpm.date,INDEX(_xlpm.config_range,,1),0),IF(_xlpm.count=1,INDEX(_xlpm.config_range,_xlpm.date_index+1,24),INDEX(_xlpm.config_range,_xlpm.date_index+_xlpm.count,24))),"")</f>
        <v>0</v>
      </c>
      <c r="AB78" s="102" cm="1">
        <f t="array" ref="AB78">IFERROR(_xlfn.LET(_xlpm.date,A77,_xlpm.count,COUNTIF(A44:A77,_xlpm.date),_xlpm.config_range,CONFIG!A:Y,_xlpm.date_index,MATCH(_xlpm.date,INDEX(_xlpm.config_range,,1),0),IF(_xlpm.count=1,INDEX(_xlpm.config_range,_xlpm.date_index+1,25),INDEX(_xlpm.config_range,_xlpm.date_index+_xlpm.count,25))),"")</f>
        <v>0</v>
      </c>
      <c r="AC78" s="103" cm="1">
        <f t="array" ref="AC78">IFERROR(_xlfn.LET(_xlpm.date,A77,_xlpm.count,COUNTIF(A44:A77,_xlpm.date),_xlpm.config_range,CONFIG!A:Z,_xlpm.date_index,MATCH(_xlpm.date,INDEX(_xlpm.config_range,,1),0),IF(_xlpm.count=1,INDEX(_xlpm.config_range,_xlpm.date_index+1,26),INDEX(_xlpm.config_range,_xlpm.date_index+_xlpm.count,26))),"")</f>
        <v>0</v>
      </c>
    </row>
    <row r="79" spans="1:31" x14ac:dyDescent="0.35">
      <c r="A79" s="182" cm="1">
        <f t="array" ref="A79">IFERROR(
  _xlfn.LET(
    _xlpm.date, A78,
    _xlpm.count, COUNTIF(A45:A78, _xlpm.date),
    _xlpm.config_range, CONFIG!A:A,
    _xlpm.date_index, MATCH(_xlpm.date, _xlpm.config_range, 0),
    IF(
      _xlpm.count = 1,
      INDEX(_xlpm.config_range, _xlpm.date_index + 1),
      INDEX(_xlpm.config_range, _xlpm.date_index + _xlpm.count)
    )
  ),
  ""
)</f>
        <v>44903</v>
      </c>
      <c r="B79" s="173" t="str" cm="1">
        <f t="array" ref="B79">IFERROR(
  _xlfn.LET(
    _xlpm.date, A78,
    _xlpm.count, COUNTIF(A45:A78, _xlpm.date),
    _xlpm.config_range, CONFIG!A:B,
    _xlpm.date_index, MATCH(_xlpm.date, INDEX(_xlpm.config_range, , 1), 0),
    IF(
      _xlpm.count = 1,
      INDEX(_xlpm.config_range, _xlpm.date_index + 1, 2),
      INDEX(_xlpm.config_range, _xlpm.date_index + _xlpm.count, 2)
    )
  ),
  ""
)</f>
        <v>PA28</v>
      </c>
      <c r="C79" s="173" t="str" cm="1">
        <f t="array" ref="C79">IFERROR(_xlfn.LET(_xlpm.date,A78,_xlpm.count,COUNTIF(A45:A78,_xlpm.date),_xlpm.config_range,CONFIG!A:C,_xlpm.date_index,MATCH(_xlpm.date,INDEX(_xlpm.config_range,,1),0),IF(_xlpm.count=1,INDEX(_xlpm.config_range,_xlpm.date_index+1,3),INDEX(_xlpm.config_range,_xlpm.date_index+_xlpm.count,3))),"")</f>
        <v>VH-TAX</v>
      </c>
      <c r="D79" s="173" t="str" cm="1">
        <f t="array" ref="D79">IFERROR(_xlfn.LET(_xlpm.date,A78,_xlpm.count,COUNTIF(A45:A78,_xlpm.date),_xlpm.config_range,CONFIG!A:D,_xlpm.date_index,MATCH(_xlpm.date,INDEX(_xlpm.config_range,,1),0),IF(_xlpm.count=1,INDEX(_xlpm.config_range,_xlpm.date_index+1,4),INDEX(_xlpm.config_range,_xlpm.date_index+_xlpm.count,4))),"")</f>
        <v>J.JOHNSON</v>
      </c>
      <c r="E79" s="173" t="str" cm="1">
        <f t="array" ref="E79">IFERROR(_xlfn.LET(_xlpm.date,A78,_xlpm.count,COUNTIF(A45:A78,_xlpm.date),_xlpm.config_range,CONFIG!A:E,_xlpm.date_index,MATCH(_xlpm.date,INDEX(_xlpm.config_range,,1),0),IF(_xlpm.count=1,INDEX(_xlpm.config_range,_xlpm.date_index+1,5),INDEX(_xlpm.config_range,_xlpm.date_index+_xlpm.count,5))),"")</f>
        <v>SELF</v>
      </c>
      <c r="F79" s="174" t="str" cm="1">
        <f t="array" ref="F79">IFERROR(_xlfn.LET(_xlpm.date,A78,_xlpm.count,COUNTIF(A45:A78,_xlpm.date),_xlpm.config_range,CONFIG!A:F,_xlpm.date_index,MATCH(_xlpm.date,INDEX(_xlpm.config_range,,1),0),IF(_xlpm.count=1,INDEX(_xlpm.config_range,_xlpm.date_index+1,6),INDEX(_xlpm.config_range,_xlpm.date_index+_xlpm.count,6))),"")</f>
        <v>YMMB-YMEN-YTDN-YMMB</v>
      </c>
      <c r="G79" s="175" t="str" cm="1">
        <f t="array" ref="G79">IFERROR(_xlfn.LET(_xlpm.date,A78,_xlpm.count,COUNTIF(A45:A78,_xlpm.date),_xlpm.config_range,CONFIG!A:G,_xlpm.date_index,MATCH(_xlpm.date,INDEX(_xlpm.config_range,,1),0),IF(_xlpm.count=1,INDEX(_xlpm.config_range,_xlpm.date_index+1,7),INDEX(_xlpm.config_range,_xlpm.date_index+_xlpm.count,7))),"")</f>
        <v>NAV</v>
      </c>
      <c r="H79" s="176"/>
      <c r="I79" s="100"/>
      <c r="J79" s="101"/>
      <c r="K79" s="75" cm="1">
        <f t="array" ref="K79">IFERROR(_xlfn.LET(_xlpm.date,A78,_xlpm.count,COUNTIF(A45:A78,_xlpm.date),_xlpm.config_range,CONFIG!A:H,_xlpm.date_index,MATCH(_xlpm.date,INDEX(_xlpm.config_range,,1),0),IF(_xlpm.count=1,INDEX(_xlpm.config_range,_xlpm.date_index+1,8),INDEX(_xlpm.config_range,_xlpm.date_index+_xlpm.count,8))),"")</f>
        <v>0</v>
      </c>
      <c r="L79" s="102" cm="1">
        <f t="array" ref="L79">IFERROR(_xlfn.LET(_xlpm.date,A78,_xlpm.count,COUNTIF(A45:A78,_xlpm.date),_xlpm.config_range,CONFIG!A:I,_xlpm.date_index,MATCH(_xlpm.date,INDEX(_xlpm.config_range,,1),0),IF(_xlpm.count=1,INDEX(_xlpm.config_range,_xlpm.date_index+1,9),INDEX(_xlpm.config_range,_xlpm.date_index+_xlpm.count,9))),"")</f>
        <v>0</v>
      </c>
      <c r="M79" s="102" cm="1">
        <f t="array" ref="M79">IFERROR(_xlfn.LET(_xlpm.date,A78,_xlpm.count,COUNTIF(A45:A78,_xlpm.date),_xlpm.config_range,CONFIG!A:J,_xlpm.date_index,MATCH(_xlpm.date,INDEX(_xlpm.config_range,,1),0),IF(_xlpm.count=1,INDEX(_xlpm.config_range,_xlpm.date_index+1,10),INDEX(_xlpm.config_range,_xlpm.date_index+_xlpm.count,10))),"")</f>
        <v>2.2000000000000002</v>
      </c>
      <c r="N79" s="102" cm="1">
        <f t="array" ref="N79">IFERROR(_xlfn.LET(_xlpm.date,A78,_xlpm.count,COUNTIF(A45:A78,_xlpm.date),_xlpm.config_range,CONFIG!A:K,_xlpm.date_index,MATCH(_xlpm.date,INDEX(_xlpm.config_range,,1),0),IF(_xlpm.count=1,INDEX(_xlpm.config_range,_xlpm.date_index+1,11),INDEX(_xlpm.config_range,_xlpm.date_index+_xlpm.count,11))),"")</f>
        <v>0</v>
      </c>
      <c r="O79" s="102" cm="1">
        <f t="array" ref="O79">IFERROR(_xlfn.LET(_xlpm.date,A78,_xlpm.count,COUNTIF(A45:A78,_xlpm.date),_xlpm.config_range,CONFIG!A:L,_xlpm.date_index,MATCH(_xlpm.date,INDEX(_xlpm.config_range,,1),0),IF(_xlpm.count=1,INDEX(_xlpm.config_range,_xlpm.date_index+1,12),INDEX(_xlpm.config_range,_xlpm.date_index+_xlpm.count,12))),"")</f>
        <v>0</v>
      </c>
      <c r="P79" s="103" cm="1">
        <f t="array" ref="P79">IFERROR(_xlfn.LET(_xlpm.date,A78,_xlpm.count,COUNTIF(A45:A78,_xlpm.date),_xlpm.config_range,CONFIG!A:M,_xlpm.date_index,MATCH(_xlpm.date,INDEX(_xlpm.config_range,,1),0),IF(_xlpm.count=1,INDEX(_xlpm.config_range,_xlpm.date_index+1,13),INDEX(_xlpm.config_range,_xlpm.date_index+_xlpm.count,13))),"")</f>
        <v>0</v>
      </c>
      <c r="Q79" s="75" cm="1">
        <f t="array" ref="Q79">IFERROR(_xlfn.LET(_xlpm.date,A78,_xlpm.count,COUNTIF(A45:A78,_xlpm.date),_xlpm.config_range,CONFIG!A:N,_xlpm.date_index,MATCH(_xlpm.date,INDEX(_xlpm.config_range,,1),0),IF(_xlpm.count=1,INDEX(_xlpm.config_range,_xlpm.date_index+1,14),INDEX(_xlpm.config_range,_xlpm.date_index+_xlpm.count,14))),"")</f>
        <v>0</v>
      </c>
      <c r="R79" s="102" cm="1">
        <f t="array" ref="R79">IFERROR(_xlfn.LET(_xlpm.date,A78,_xlpm.count,COUNTIF(A45:A78,_xlpm.date),_xlpm.config_range,CONFIG!A:O,_xlpm.date_index,MATCH(_xlpm.date,INDEX(_xlpm.config_range,,1),0),IF(_xlpm.count=1,INDEX(_xlpm.config_range,_xlpm.date_index+1,15),INDEX(_xlpm.config_range,_xlpm.date_index+_xlpm.count,15))),"")</f>
        <v>0</v>
      </c>
      <c r="S79" s="102" cm="1">
        <f t="array" ref="S79">IFERROR(_xlfn.LET(_xlpm.date,A78,_xlpm.count,COUNTIF(A45:A78,_xlpm.date),_xlpm.config_range,CONFIG!A:P,_xlpm.date_index,MATCH(_xlpm.date,INDEX(_xlpm.config_range,,1),0),IF(_xlpm.count=1,INDEX(_xlpm.config_range,_xlpm.date_index+1,16),INDEX(_xlpm.config_range,_xlpm.date_index+_xlpm.count,16))),"")</f>
        <v>0</v>
      </c>
      <c r="T79" s="102" cm="1">
        <f t="array" ref="T79">IFERROR(_xlfn.LET(_xlpm.date,A78,_xlpm.count,COUNTIF(A45:A78,_xlpm.date),_xlpm.config_range,CONFIG!A:Q,_xlpm.date_index,MATCH(_xlpm.date,INDEX(_xlpm.config_range,,1),0),IF(_xlpm.count=1,INDEX(_xlpm.config_range,_xlpm.date_index+1,17),INDEX(_xlpm.config_range,_xlpm.date_index+_xlpm.count,17))),"")</f>
        <v>0</v>
      </c>
      <c r="U79" s="102" cm="1">
        <f t="array" ref="U79">IFERROR(_xlfn.LET(_xlpm.date,A78,_xlpm.count,COUNTIF(A45:A78,_xlpm.date),_xlpm.config_range,CONFIG!A:R,_xlpm.date_index,MATCH(_xlpm.date,INDEX(_xlpm.config_range,,1),0),IF(_xlpm.count=1,INDEX(_xlpm.config_range,_xlpm.date_index+1,18),INDEX(_xlpm.config_range,_xlpm.date_index+_xlpm.count,18))),"")</f>
        <v>0</v>
      </c>
      <c r="V79" s="103" cm="1">
        <f t="array" ref="V79">IFERROR(_xlfn.LET(_xlpm.date,A78,_xlpm.count,COUNTIF(A45:A78,_xlpm.date),_xlpm.config_range,CONFIG!A:S,_xlpm.date_index,MATCH(_xlpm.date,INDEX(_xlpm.config_range,,1),0),IF(_xlpm.count=1,INDEX(_xlpm.config_range,_xlpm.date_index+1,19),INDEX(_xlpm.config_range,_xlpm.date_index+_xlpm.count,19))),"")</f>
        <v>0</v>
      </c>
      <c r="W79" s="75" cm="1">
        <f t="array" ref="W79">IFERROR(_xlfn.LET(_xlpm.date,A78,_xlpm.count,COUNTIF(A45:A78,_xlpm.date),_xlpm.config_range,CONFIG!A:T,_xlpm.date_index,MATCH(_xlpm.date,INDEX(_xlpm.config_range,,1),0),IF(_xlpm.count=1,INDEX(_xlpm.config_range,_xlpm.date_index+1,20),INDEX(_xlpm.config_range,_xlpm.date_index+_xlpm.count,20))),"")</f>
        <v>0</v>
      </c>
      <c r="X79" s="103" cm="1">
        <f t="array" ref="X79">IFERROR(_xlfn.LET(_xlpm.date,A78,_xlpm.count,COUNTIF(A45:A78,_xlpm.date),_xlpm.config_range,CONFIG!A:U,_xlpm.date_index,MATCH(_xlpm.date,INDEX(_xlpm.config_range,,1),0),IF(_xlpm.count=1,INDEX(_xlpm.config_range,_xlpm.date_index+1,21),INDEX(_xlpm.config_range,_xlpm.date_index+_xlpm.count,21))),"")</f>
        <v>0</v>
      </c>
      <c r="Y79" s="75" cm="1">
        <f t="array" ref="Y79">IFERROR(_xlfn.LET(_xlpm.date,A78,_xlpm.count,COUNTIF(A45:A78,_xlpm.date),_xlpm.config_range,CONFIG!A:V,_xlpm.date_index,MATCH(_xlpm.date,INDEX(_xlpm.config_range,,1),0),IF(_xlpm.count=1,INDEX(_xlpm.config_range,_xlpm.date_index+1,22),INDEX(_xlpm.config_range,_xlpm.date_index+_xlpm.count,22))),"")</f>
        <v>0.1</v>
      </c>
      <c r="Z79" s="103" cm="1">
        <f t="array" ref="Z79">IFERROR(_xlfn.LET(_xlpm.date,A78,_xlpm.count,COUNTIF(A45:A78,_xlpm.date),_xlpm.config_range,CONFIG!A:W,_xlpm.date_index,MATCH(_xlpm.date,INDEX(_xlpm.config_range,,1),0),IF(_xlpm.count=1,INDEX(_xlpm.config_range,_xlpm.date_index+1,23),INDEX(_xlpm.config_range,_xlpm.date_index+_xlpm.count,23))),"")</f>
        <v>0</v>
      </c>
      <c r="AA79" s="75" cm="1">
        <f t="array" ref="AA79">IFERROR(_xlfn.LET(_xlpm.date,A78,_xlpm.count,COUNTIF(A45:A78,_xlpm.date),_xlpm.config_range,CONFIG!A:X,_xlpm.date_index,MATCH(_xlpm.date,INDEX(_xlpm.config_range,,1),0),IF(_xlpm.count=1,INDEX(_xlpm.config_range,_xlpm.date_index+1,24),INDEX(_xlpm.config_range,_xlpm.date_index+_xlpm.count,24))),"")</f>
        <v>0</v>
      </c>
      <c r="AB79" s="102" cm="1">
        <f t="array" ref="AB79">IFERROR(_xlfn.LET(_xlpm.date,A78,_xlpm.count,COUNTIF(A45:A78,_xlpm.date),_xlpm.config_range,CONFIG!A:Y,_xlpm.date_index,MATCH(_xlpm.date,INDEX(_xlpm.config_range,,1),0),IF(_xlpm.count=1,INDEX(_xlpm.config_range,_xlpm.date_index+1,25),INDEX(_xlpm.config_range,_xlpm.date_index+_xlpm.count,25))),"")</f>
        <v>0</v>
      </c>
      <c r="AC79" s="103" cm="1">
        <f t="array" ref="AC79">IFERROR(_xlfn.LET(_xlpm.date,A78,_xlpm.count,COUNTIF(A45:A78,_xlpm.date),_xlpm.config_range,CONFIG!A:Z,_xlpm.date_index,MATCH(_xlpm.date,INDEX(_xlpm.config_range,,1),0),IF(_xlpm.count=1,INDEX(_xlpm.config_range,_xlpm.date_index+1,26),INDEX(_xlpm.config_range,_xlpm.date_index+_xlpm.count,26))),"")</f>
        <v>0</v>
      </c>
    </row>
    <row r="80" spans="1:31" x14ac:dyDescent="0.35">
      <c r="A80" s="182" cm="1">
        <f t="array" ref="A80">IFERROR(
  _xlfn.LET(
    _xlpm.date, A79,
    _xlpm.count, COUNTIF(A46:A79, _xlpm.date),
    _xlpm.config_range, CONFIG!A:A,
    _xlpm.date_index, MATCH(_xlpm.date, _xlpm.config_range, 0),
    IF(
      _xlpm.count = 1,
      INDEX(_xlpm.config_range, _xlpm.date_index + 1),
      INDEX(_xlpm.config_range, _xlpm.date_index + _xlpm.count)
    )
  ),
  ""
)</f>
        <v>44905</v>
      </c>
      <c r="B80" s="173" t="str" cm="1">
        <f t="array" ref="B80">IFERROR(
  _xlfn.LET(
    _xlpm.date, A79,
    _xlpm.count, COUNTIF(A46:A79, _xlpm.date),
    _xlpm.config_range, CONFIG!A:B,
    _xlpm.date_index, MATCH(_xlpm.date, INDEX(_xlpm.config_range, , 1), 0),
    IF(
      _xlpm.count = 1,
      INDEX(_xlpm.config_range, _xlpm.date_index + 1, 2),
      INDEX(_xlpm.config_range, _xlpm.date_index + _xlpm.count, 2)
    )
  ),
  ""
)</f>
        <v>PA28</v>
      </c>
      <c r="C80" s="173" t="str" cm="1">
        <f t="array" ref="C80">IFERROR(_xlfn.LET(_xlpm.date,A79,_xlpm.count,COUNTIF(A46:A79,_xlpm.date),_xlpm.config_range,CONFIG!A:C,_xlpm.date_index,MATCH(_xlpm.date,INDEX(_xlpm.config_range,,1),0),IF(_xlpm.count=1,INDEX(_xlpm.config_range,_xlpm.date_index+1,3),INDEX(_xlpm.config_range,_xlpm.date_index+_xlpm.count,3))),"")</f>
        <v>VH-TAE</v>
      </c>
      <c r="D80" s="173" t="str" cm="1">
        <f t="array" ref="D80">IFERROR(_xlfn.LET(_xlpm.date,A79,_xlpm.count,COUNTIF(A46:A79,_xlpm.date),_xlpm.config_range,CONFIG!A:D,_xlpm.date_index,MATCH(_xlpm.date,INDEX(_xlpm.config_range,,1),0),IF(_xlpm.count=1,INDEX(_xlpm.config_range,_xlpm.date_index+1,4),INDEX(_xlpm.config_range,_xlpm.date_index+_xlpm.count,4))),"")</f>
        <v>SELF</v>
      </c>
      <c r="E80" s="173" cm="1">
        <f t="array" ref="E80">IFERROR(_xlfn.LET(_xlpm.date,A79,_xlpm.count,COUNTIF(A46:A79,_xlpm.date),_xlpm.config_range,CONFIG!A:E,_xlpm.date_index,MATCH(_xlpm.date,INDEX(_xlpm.config_range,,1),0),IF(_xlpm.count=1,INDEX(_xlpm.config_range,_xlpm.date_index+1,5),INDEX(_xlpm.config_range,_xlpm.date_index+_xlpm.count,5))),"")</f>
        <v>0</v>
      </c>
      <c r="F80" s="174" t="str" cm="1">
        <f t="array" ref="F80">IFERROR(_xlfn.LET(_xlpm.date,A79,_xlpm.count,COUNTIF(A46:A79,_xlpm.date),_xlpm.config_range,CONFIG!A:F,_xlpm.date_index,MATCH(_xlpm.date,INDEX(_xlpm.config_range,,1),0),IF(_xlpm.count=1,INDEX(_xlpm.config_range,_xlpm.date_index+1,6),INDEX(_xlpm.config_range,_xlpm.date_index+_xlpm.count,6))),"")</f>
        <v xml:space="preserve">YMMB-YMMB </v>
      </c>
      <c r="G80" s="175" t="str" cm="1">
        <f t="array" ref="G80">IFERROR(_xlfn.LET(_xlpm.date,A79,_xlpm.count,COUNTIF(A46:A79,_xlpm.date),_xlpm.config_range,CONFIG!A:G,_xlpm.date_index,MATCH(_xlpm.date,INDEX(_xlpm.config_range,,1),0),IF(_xlpm.count=1,INDEX(_xlpm.config_range,_xlpm.date_index+1,7),INDEX(_xlpm.config_range,_xlpm.date_index+_xlpm.count,7))),"")</f>
        <v>PVT</v>
      </c>
      <c r="H80" s="176"/>
      <c r="I80" s="100"/>
      <c r="J80" s="101"/>
      <c r="K80" s="75" cm="1">
        <f t="array" ref="K80">IFERROR(_xlfn.LET(_xlpm.date,A79,_xlpm.count,COUNTIF(A46:A79,_xlpm.date),_xlpm.config_range,CONFIG!A:H,_xlpm.date_index,MATCH(_xlpm.date,INDEX(_xlpm.config_range,,1),0),IF(_xlpm.count=1,INDEX(_xlpm.config_range,_xlpm.date_index+1,8),INDEX(_xlpm.config_range,_xlpm.date_index+_xlpm.count,8))),"")</f>
        <v>0</v>
      </c>
      <c r="L80" s="102" cm="1">
        <f t="array" ref="L80">IFERROR(_xlfn.LET(_xlpm.date,A79,_xlpm.count,COUNTIF(A46:A79,_xlpm.date),_xlpm.config_range,CONFIG!A:I,_xlpm.date_index,MATCH(_xlpm.date,INDEX(_xlpm.config_range,,1),0),IF(_xlpm.count=1,INDEX(_xlpm.config_range,_xlpm.date_index+1,9),INDEX(_xlpm.config_range,_xlpm.date_index+_xlpm.count,9))),"")</f>
        <v>0</v>
      </c>
      <c r="M80" s="102" cm="1">
        <f t="array" ref="M80">IFERROR(_xlfn.LET(_xlpm.date,A79,_xlpm.count,COUNTIF(A46:A79,_xlpm.date),_xlpm.config_range,CONFIG!A:J,_xlpm.date_index,MATCH(_xlpm.date,INDEX(_xlpm.config_range,,1),0),IF(_xlpm.count=1,INDEX(_xlpm.config_range,_xlpm.date_index+1,10),INDEX(_xlpm.config_range,_xlpm.date_index+_xlpm.count,10))),"")</f>
        <v>0</v>
      </c>
      <c r="N80" s="102" cm="1">
        <f t="array" ref="N80">IFERROR(_xlfn.LET(_xlpm.date,A79,_xlpm.count,COUNTIF(A46:A79,_xlpm.date),_xlpm.config_range,CONFIG!A:K,_xlpm.date_index,MATCH(_xlpm.date,INDEX(_xlpm.config_range,,1),0),IF(_xlpm.count=1,INDEX(_xlpm.config_range,_xlpm.date_index+1,11),INDEX(_xlpm.config_range,_xlpm.date_index+_xlpm.count,11))),"")</f>
        <v>0</v>
      </c>
      <c r="O80" s="102" cm="1">
        <f t="array" ref="O80">IFERROR(_xlfn.LET(_xlpm.date,A79,_xlpm.count,COUNTIF(A46:A79,_xlpm.date),_xlpm.config_range,CONFIG!A:L,_xlpm.date_index,MATCH(_xlpm.date,INDEX(_xlpm.config_range,,1),0),IF(_xlpm.count=1,INDEX(_xlpm.config_range,_xlpm.date_index+1,12),INDEX(_xlpm.config_range,_xlpm.date_index+_xlpm.count,12))),"")</f>
        <v>0.8</v>
      </c>
      <c r="P80" s="103" cm="1">
        <f t="array" ref="P80">IFERROR(_xlfn.LET(_xlpm.date,A79,_xlpm.count,COUNTIF(A46:A79,_xlpm.date),_xlpm.config_range,CONFIG!A:M,_xlpm.date_index,MATCH(_xlpm.date,INDEX(_xlpm.config_range,,1),0),IF(_xlpm.count=1,INDEX(_xlpm.config_range,_xlpm.date_index+1,13),INDEX(_xlpm.config_range,_xlpm.date_index+_xlpm.count,13))),"")</f>
        <v>0</v>
      </c>
      <c r="Q80" s="75" cm="1">
        <f t="array" ref="Q80">IFERROR(_xlfn.LET(_xlpm.date,A79,_xlpm.count,COUNTIF(A46:A79,_xlpm.date),_xlpm.config_range,CONFIG!A:N,_xlpm.date_index,MATCH(_xlpm.date,INDEX(_xlpm.config_range,,1),0),IF(_xlpm.count=1,INDEX(_xlpm.config_range,_xlpm.date_index+1,14),INDEX(_xlpm.config_range,_xlpm.date_index+_xlpm.count,14))),"")</f>
        <v>0</v>
      </c>
      <c r="R80" s="102" cm="1">
        <f t="array" ref="R80">IFERROR(_xlfn.LET(_xlpm.date,A79,_xlpm.count,COUNTIF(A46:A79,_xlpm.date),_xlpm.config_range,CONFIG!A:O,_xlpm.date_index,MATCH(_xlpm.date,INDEX(_xlpm.config_range,,1),0),IF(_xlpm.count=1,INDEX(_xlpm.config_range,_xlpm.date_index+1,15),INDEX(_xlpm.config_range,_xlpm.date_index+_xlpm.count,15))),"")</f>
        <v>0</v>
      </c>
      <c r="S80" s="102" cm="1">
        <f t="array" ref="S80">IFERROR(_xlfn.LET(_xlpm.date,A79,_xlpm.count,COUNTIF(A46:A79,_xlpm.date),_xlpm.config_range,CONFIG!A:P,_xlpm.date_index,MATCH(_xlpm.date,INDEX(_xlpm.config_range,,1),0),IF(_xlpm.count=1,INDEX(_xlpm.config_range,_xlpm.date_index+1,16),INDEX(_xlpm.config_range,_xlpm.date_index+_xlpm.count,16))),"")</f>
        <v>0</v>
      </c>
      <c r="T80" s="102" cm="1">
        <f t="array" ref="T80">IFERROR(_xlfn.LET(_xlpm.date,A79,_xlpm.count,COUNTIF(A46:A79,_xlpm.date),_xlpm.config_range,CONFIG!A:Q,_xlpm.date_index,MATCH(_xlpm.date,INDEX(_xlpm.config_range,,1),0),IF(_xlpm.count=1,INDEX(_xlpm.config_range,_xlpm.date_index+1,17),INDEX(_xlpm.config_range,_xlpm.date_index+_xlpm.count,17))),"")</f>
        <v>0</v>
      </c>
      <c r="U80" s="102" cm="1">
        <f t="array" ref="U80">IFERROR(_xlfn.LET(_xlpm.date,A79,_xlpm.count,COUNTIF(A46:A79,_xlpm.date),_xlpm.config_range,CONFIG!A:R,_xlpm.date_index,MATCH(_xlpm.date,INDEX(_xlpm.config_range,,1),0),IF(_xlpm.count=1,INDEX(_xlpm.config_range,_xlpm.date_index+1,18),INDEX(_xlpm.config_range,_xlpm.date_index+_xlpm.count,18))),"")</f>
        <v>0</v>
      </c>
      <c r="V80" s="103" cm="1">
        <f t="array" ref="V80">IFERROR(_xlfn.LET(_xlpm.date,A79,_xlpm.count,COUNTIF(A46:A79,_xlpm.date),_xlpm.config_range,CONFIG!A:S,_xlpm.date_index,MATCH(_xlpm.date,INDEX(_xlpm.config_range,,1),0),IF(_xlpm.count=1,INDEX(_xlpm.config_range,_xlpm.date_index+1,19),INDEX(_xlpm.config_range,_xlpm.date_index+_xlpm.count,19))),"")</f>
        <v>0</v>
      </c>
      <c r="W80" s="75" cm="1">
        <f t="array" ref="W80">IFERROR(_xlfn.LET(_xlpm.date,A79,_xlpm.count,COUNTIF(A46:A79,_xlpm.date),_xlpm.config_range,CONFIG!A:T,_xlpm.date_index,MATCH(_xlpm.date,INDEX(_xlpm.config_range,,1),0),IF(_xlpm.count=1,INDEX(_xlpm.config_range,_xlpm.date_index+1,20),INDEX(_xlpm.config_range,_xlpm.date_index+_xlpm.count,20))),"")</f>
        <v>0</v>
      </c>
      <c r="X80" s="103" cm="1">
        <f t="array" ref="X80">IFERROR(_xlfn.LET(_xlpm.date,A79,_xlpm.count,COUNTIF(A46:A79,_xlpm.date),_xlpm.config_range,CONFIG!A:U,_xlpm.date_index,MATCH(_xlpm.date,INDEX(_xlpm.config_range,,1),0),IF(_xlpm.count=1,INDEX(_xlpm.config_range,_xlpm.date_index+1,21),INDEX(_xlpm.config_range,_xlpm.date_index+_xlpm.count,21))),"")</f>
        <v>0</v>
      </c>
      <c r="Y80" s="75" cm="1">
        <f t="array" ref="Y80">IFERROR(_xlfn.LET(_xlpm.date,A79,_xlpm.count,COUNTIF(A46:A79,_xlpm.date),_xlpm.config_range,CONFIG!A:V,_xlpm.date_index,MATCH(_xlpm.date,INDEX(_xlpm.config_range,,1),0),IF(_xlpm.count=1,INDEX(_xlpm.config_range,_xlpm.date_index+1,22),INDEX(_xlpm.config_range,_xlpm.date_index+_xlpm.count,22))),"")</f>
        <v>0</v>
      </c>
      <c r="Z80" s="103" cm="1">
        <f t="array" ref="Z80">IFERROR(_xlfn.LET(_xlpm.date,A79,_xlpm.count,COUNTIF(A46:A79,_xlpm.date),_xlpm.config_range,CONFIG!A:W,_xlpm.date_index,MATCH(_xlpm.date,INDEX(_xlpm.config_range,,1),0),IF(_xlpm.count=1,INDEX(_xlpm.config_range,_xlpm.date_index+1,23),INDEX(_xlpm.config_range,_xlpm.date_index+_xlpm.count,23))),"")</f>
        <v>0</v>
      </c>
      <c r="AA80" s="75" cm="1">
        <f t="array" ref="AA80">IFERROR(_xlfn.LET(_xlpm.date,A79,_xlpm.count,COUNTIF(A46:A79,_xlpm.date),_xlpm.config_range,CONFIG!A:X,_xlpm.date_index,MATCH(_xlpm.date,INDEX(_xlpm.config_range,,1),0),IF(_xlpm.count=1,INDEX(_xlpm.config_range,_xlpm.date_index+1,24),INDEX(_xlpm.config_range,_xlpm.date_index+_xlpm.count,24))),"")</f>
        <v>0</v>
      </c>
      <c r="AB80" s="102" cm="1">
        <f t="array" ref="AB80">IFERROR(_xlfn.LET(_xlpm.date,A79,_xlpm.count,COUNTIF(A46:A79,_xlpm.date),_xlpm.config_range,CONFIG!A:Y,_xlpm.date_index,MATCH(_xlpm.date,INDEX(_xlpm.config_range,,1),0),IF(_xlpm.count=1,INDEX(_xlpm.config_range,_xlpm.date_index+1,25),INDEX(_xlpm.config_range,_xlpm.date_index+_xlpm.count,25))),"")</f>
        <v>0</v>
      </c>
      <c r="AC80" s="103" cm="1">
        <f t="array" ref="AC80">IFERROR(_xlfn.LET(_xlpm.date,A79,_xlpm.count,COUNTIF(A46:A79,_xlpm.date),_xlpm.config_range,CONFIG!A:Z,_xlpm.date_index,MATCH(_xlpm.date,INDEX(_xlpm.config_range,,1),0),IF(_xlpm.count=1,INDEX(_xlpm.config_range,_xlpm.date_index+1,26),INDEX(_xlpm.config_range,_xlpm.date_index+_xlpm.count,26))),"")</f>
        <v>0</v>
      </c>
    </row>
    <row r="81" spans="1:29" x14ac:dyDescent="0.35">
      <c r="A81" s="182" cm="1">
        <f t="array" ref="A81">IFERROR(
  _xlfn.LET(
    _xlpm.date, A80,
    _xlpm.count, COUNTIF(A47:A80, _xlpm.date),
    _xlpm.config_range, CONFIG!A:A,
    _xlpm.date_index, MATCH(_xlpm.date, _xlpm.config_range, 0),
    IF(
      _xlpm.count = 1,
      INDEX(_xlpm.config_range, _xlpm.date_index + 1),
      INDEX(_xlpm.config_range, _xlpm.date_index + _xlpm.count)
    )
  ),
  ""
)</f>
        <v>44914</v>
      </c>
      <c r="B81" s="173" t="str" cm="1">
        <f t="array" ref="B81">IFERROR(
  _xlfn.LET(
    _xlpm.date, A80,
    _xlpm.count, COUNTIF(A47:A80, _xlpm.date),
    _xlpm.config_range, CONFIG!A:B,
    _xlpm.date_index, MATCH(_xlpm.date, INDEX(_xlpm.config_range, , 1), 0),
    IF(
      _xlpm.count = 1,
      INDEX(_xlpm.config_range, _xlpm.date_index + 1, 2),
      INDEX(_xlpm.config_range, _xlpm.date_index + _xlpm.count, 2)
    )
  ),
  ""
)</f>
        <v>PA28</v>
      </c>
      <c r="C81" s="173" t="str" cm="1">
        <f t="array" ref="C81">IFERROR(_xlfn.LET(_xlpm.date,A80,_xlpm.count,COUNTIF(A47:A80,_xlpm.date),_xlpm.config_range,CONFIG!A:C,_xlpm.date_index,MATCH(_xlpm.date,INDEX(_xlpm.config_range,,1),0),IF(_xlpm.count=1,INDEX(_xlpm.config_range,_xlpm.date_index+1,3),INDEX(_xlpm.config_range,_xlpm.date_index+_xlpm.count,3))),"")</f>
        <v>VH-TXU</v>
      </c>
      <c r="D81" s="173" t="str" cm="1">
        <f t="array" ref="D81">IFERROR(_xlfn.LET(_xlpm.date,A80,_xlpm.count,COUNTIF(A47:A80,_xlpm.date),_xlpm.config_range,CONFIG!A:D,_xlpm.date_index,MATCH(_xlpm.date,INDEX(_xlpm.config_range,,1),0),IF(_xlpm.count=1,INDEX(_xlpm.config_range,_xlpm.date_index+1,4),INDEX(_xlpm.config_range,_xlpm.date_index+_xlpm.count,4))),"")</f>
        <v>R.JOUNING</v>
      </c>
      <c r="E81" s="173" t="str" cm="1">
        <f t="array" ref="E81">IFERROR(_xlfn.LET(_xlpm.date,A80,_xlpm.count,COUNTIF(A47:A80,_xlpm.date),_xlpm.config_range,CONFIG!A:E,_xlpm.date_index,MATCH(_xlpm.date,INDEX(_xlpm.config_range,,1),0),IF(_xlpm.count=1,INDEX(_xlpm.config_range,_xlpm.date_index+1,5),INDEX(_xlpm.config_range,_xlpm.date_index+_xlpm.count,5))),"")</f>
        <v>SELF</v>
      </c>
      <c r="F81" s="174" t="str" cm="1">
        <f t="array" ref="F81">IFERROR(_xlfn.LET(_xlpm.date,A80,_xlpm.count,COUNTIF(A47:A80,_xlpm.date),_xlpm.config_range,CONFIG!A:F,_xlpm.date_index,MATCH(_xlpm.date,INDEX(_xlpm.config_range,,1),0),IF(_xlpm.count=1,INDEX(_xlpm.config_range,_xlpm.date_index+1,6),INDEX(_xlpm.config_range,_xlpm.date_index+_xlpm.count,6))),"")</f>
        <v>YMMB-YLTV-YLEG-CARR-YMMB</v>
      </c>
      <c r="G81" s="175" t="str" cm="1">
        <f t="array" ref="G81">IFERROR(_xlfn.LET(_xlpm.date,A80,_xlpm.count,COUNTIF(A47:A80,_xlpm.date),_xlpm.config_range,CONFIG!A:G,_xlpm.date_index,MATCH(_xlpm.date,INDEX(_xlpm.config_range,,1),0),IF(_xlpm.count=1,INDEX(_xlpm.config_range,_xlpm.date_index+1,7),INDEX(_xlpm.config_range,_xlpm.date_index+_xlpm.count,7))),"")</f>
        <v>PPL FLIGHT TEST</v>
      </c>
      <c r="H81" s="176"/>
      <c r="I81" s="100"/>
      <c r="J81" s="101"/>
      <c r="K81" s="75" cm="1">
        <f t="array" ref="K81">IFERROR(_xlfn.LET(_xlpm.date,A80,_xlpm.count,COUNTIF(A47:A80,_xlpm.date),_xlpm.config_range,CONFIG!A:H,_xlpm.date_index,MATCH(_xlpm.date,INDEX(_xlpm.config_range,,1),0),IF(_xlpm.count=1,INDEX(_xlpm.config_range,_xlpm.date_index+1,8),INDEX(_xlpm.config_range,_xlpm.date_index+_xlpm.count,8))),"")</f>
        <v>0</v>
      </c>
      <c r="L81" s="102" cm="1">
        <f t="array" ref="L81">IFERROR(_xlfn.LET(_xlpm.date,A80,_xlpm.count,COUNTIF(A47:A80,_xlpm.date),_xlpm.config_range,CONFIG!A:I,_xlpm.date_index,MATCH(_xlpm.date,INDEX(_xlpm.config_range,,1),0),IF(_xlpm.count=1,INDEX(_xlpm.config_range,_xlpm.date_index+1,9),INDEX(_xlpm.config_range,_xlpm.date_index+_xlpm.count,9))),"")</f>
        <v>0</v>
      </c>
      <c r="M81" s="102" cm="1">
        <f t="array" ref="M81">IFERROR(_xlfn.LET(_xlpm.date,A80,_xlpm.count,COUNTIF(A47:A80,_xlpm.date),_xlpm.config_range,CONFIG!A:J,_xlpm.date_index,MATCH(_xlpm.date,INDEX(_xlpm.config_range,,1),0),IF(_xlpm.count=1,INDEX(_xlpm.config_range,_xlpm.date_index+1,10),INDEX(_xlpm.config_range,_xlpm.date_index+_xlpm.count,10))),"")</f>
        <v>2.9</v>
      </c>
      <c r="N81" s="102" cm="1">
        <f t="array" ref="N81">IFERROR(_xlfn.LET(_xlpm.date,A80,_xlpm.count,COUNTIF(A47:A80,_xlpm.date),_xlpm.config_range,CONFIG!A:K,_xlpm.date_index,MATCH(_xlpm.date,INDEX(_xlpm.config_range,,1),0),IF(_xlpm.count=1,INDEX(_xlpm.config_range,_xlpm.date_index+1,11),INDEX(_xlpm.config_range,_xlpm.date_index+_xlpm.count,11))),"")</f>
        <v>0</v>
      </c>
      <c r="O81" s="102" cm="1">
        <f t="array" ref="O81">IFERROR(_xlfn.LET(_xlpm.date,A80,_xlpm.count,COUNTIF(A47:A80,_xlpm.date),_xlpm.config_range,CONFIG!A:L,_xlpm.date_index,MATCH(_xlpm.date,INDEX(_xlpm.config_range,,1),0),IF(_xlpm.count=1,INDEX(_xlpm.config_range,_xlpm.date_index+1,12),INDEX(_xlpm.config_range,_xlpm.date_index+_xlpm.count,12))),"")</f>
        <v>0</v>
      </c>
      <c r="P81" s="103" cm="1">
        <f t="array" ref="P81">IFERROR(_xlfn.LET(_xlpm.date,A80,_xlpm.count,COUNTIF(A47:A80,_xlpm.date),_xlpm.config_range,CONFIG!A:M,_xlpm.date_index,MATCH(_xlpm.date,INDEX(_xlpm.config_range,,1),0),IF(_xlpm.count=1,INDEX(_xlpm.config_range,_xlpm.date_index+1,13),INDEX(_xlpm.config_range,_xlpm.date_index+_xlpm.count,13))),"")</f>
        <v>0</v>
      </c>
      <c r="Q81" s="75" cm="1">
        <f t="array" ref="Q81">IFERROR(_xlfn.LET(_xlpm.date,A80,_xlpm.count,COUNTIF(A47:A80,_xlpm.date),_xlpm.config_range,CONFIG!A:N,_xlpm.date_index,MATCH(_xlpm.date,INDEX(_xlpm.config_range,,1),0),IF(_xlpm.count=1,INDEX(_xlpm.config_range,_xlpm.date_index+1,14),INDEX(_xlpm.config_range,_xlpm.date_index+_xlpm.count,14))),"")</f>
        <v>0</v>
      </c>
      <c r="R81" s="102" cm="1">
        <f t="array" ref="R81">IFERROR(_xlfn.LET(_xlpm.date,A80,_xlpm.count,COUNTIF(A47:A80,_xlpm.date),_xlpm.config_range,CONFIG!A:O,_xlpm.date_index,MATCH(_xlpm.date,INDEX(_xlpm.config_range,,1),0),IF(_xlpm.count=1,INDEX(_xlpm.config_range,_xlpm.date_index+1,15),INDEX(_xlpm.config_range,_xlpm.date_index+_xlpm.count,15))),"")</f>
        <v>0</v>
      </c>
      <c r="S81" s="102" cm="1">
        <f t="array" ref="S81">IFERROR(_xlfn.LET(_xlpm.date,A80,_xlpm.count,COUNTIF(A47:A80,_xlpm.date),_xlpm.config_range,CONFIG!A:P,_xlpm.date_index,MATCH(_xlpm.date,INDEX(_xlpm.config_range,,1),0),IF(_xlpm.count=1,INDEX(_xlpm.config_range,_xlpm.date_index+1,16),INDEX(_xlpm.config_range,_xlpm.date_index+_xlpm.count,16))),"")</f>
        <v>0</v>
      </c>
      <c r="T81" s="102" cm="1">
        <f t="array" ref="T81">IFERROR(_xlfn.LET(_xlpm.date,A80,_xlpm.count,COUNTIF(A47:A80,_xlpm.date),_xlpm.config_range,CONFIG!A:Q,_xlpm.date_index,MATCH(_xlpm.date,INDEX(_xlpm.config_range,,1),0),IF(_xlpm.count=1,INDEX(_xlpm.config_range,_xlpm.date_index+1,17),INDEX(_xlpm.config_range,_xlpm.date_index+_xlpm.count,17))),"")</f>
        <v>0</v>
      </c>
      <c r="U81" s="102" cm="1">
        <f t="array" ref="U81">IFERROR(_xlfn.LET(_xlpm.date,A80,_xlpm.count,COUNTIF(A47:A80,_xlpm.date),_xlpm.config_range,CONFIG!A:R,_xlpm.date_index,MATCH(_xlpm.date,INDEX(_xlpm.config_range,,1),0),IF(_xlpm.count=1,INDEX(_xlpm.config_range,_xlpm.date_index+1,18),INDEX(_xlpm.config_range,_xlpm.date_index+_xlpm.count,18))),"")</f>
        <v>0</v>
      </c>
      <c r="V81" s="103" cm="1">
        <f t="array" ref="V81">IFERROR(_xlfn.LET(_xlpm.date,A80,_xlpm.count,COUNTIF(A47:A80,_xlpm.date),_xlpm.config_range,CONFIG!A:S,_xlpm.date_index,MATCH(_xlpm.date,INDEX(_xlpm.config_range,,1),0),IF(_xlpm.count=1,INDEX(_xlpm.config_range,_xlpm.date_index+1,19),INDEX(_xlpm.config_range,_xlpm.date_index+_xlpm.count,19))),"")</f>
        <v>0</v>
      </c>
      <c r="W81" s="75" cm="1">
        <f t="array" ref="W81">IFERROR(_xlfn.LET(_xlpm.date,A80,_xlpm.count,COUNTIF(A47:A80,_xlpm.date),_xlpm.config_range,CONFIG!A:T,_xlpm.date_index,MATCH(_xlpm.date,INDEX(_xlpm.config_range,,1),0),IF(_xlpm.count=1,INDEX(_xlpm.config_range,_xlpm.date_index+1,20),INDEX(_xlpm.config_range,_xlpm.date_index+_xlpm.count,20))),"")</f>
        <v>0</v>
      </c>
      <c r="X81" s="103" cm="1">
        <f t="array" ref="X81">IFERROR(_xlfn.LET(_xlpm.date,A80,_xlpm.count,COUNTIF(A47:A80,_xlpm.date),_xlpm.config_range,CONFIG!A:U,_xlpm.date_index,MATCH(_xlpm.date,INDEX(_xlpm.config_range,,1),0),IF(_xlpm.count=1,INDEX(_xlpm.config_range,_xlpm.date_index+1,21),INDEX(_xlpm.config_range,_xlpm.date_index+_xlpm.count,21))),"")</f>
        <v>0</v>
      </c>
      <c r="Y81" s="75" cm="1">
        <f t="array" ref="Y81">IFERROR(_xlfn.LET(_xlpm.date,A80,_xlpm.count,COUNTIF(A47:A80,_xlpm.date),_xlpm.config_range,CONFIG!A:V,_xlpm.date_index,MATCH(_xlpm.date,INDEX(_xlpm.config_range,,1),0),IF(_xlpm.count=1,INDEX(_xlpm.config_range,_xlpm.date_index+1,22),INDEX(_xlpm.config_range,_xlpm.date_index+_xlpm.count,22))),"")</f>
        <v>0.2</v>
      </c>
      <c r="Z81" s="103" cm="1">
        <f t="array" ref="Z81">IFERROR(_xlfn.LET(_xlpm.date,A80,_xlpm.count,COUNTIF(A47:A80,_xlpm.date),_xlpm.config_range,CONFIG!A:W,_xlpm.date_index,MATCH(_xlpm.date,INDEX(_xlpm.config_range,,1),0),IF(_xlpm.count=1,INDEX(_xlpm.config_range,_xlpm.date_index+1,23),INDEX(_xlpm.config_range,_xlpm.date_index+_xlpm.count,23))),"")</f>
        <v>0</v>
      </c>
      <c r="AA81" s="75" cm="1">
        <f t="array" ref="AA81">IFERROR(_xlfn.LET(_xlpm.date,A80,_xlpm.count,COUNTIF(A47:A80,_xlpm.date),_xlpm.config_range,CONFIG!A:X,_xlpm.date_index,MATCH(_xlpm.date,INDEX(_xlpm.config_range,,1),0),IF(_xlpm.count=1,INDEX(_xlpm.config_range,_xlpm.date_index+1,24),INDEX(_xlpm.config_range,_xlpm.date_index+_xlpm.count,24))),"")</f>
        <v>0</v>
      </c>
      <c r="AB81" s="102" cm="1">
        <f t="array" ref="AB81">IFERROR(_xlfn.LET(_xlpm.date,A80,_xlpm.count,COUNTIF(A47:A80,_xlpm.date),_xlpm.config_range,CONFIG!A:Y,_xlpm.date_index,MATCH(_xlpm.date,INDEX(_xlpm.config_range,,1),0),IF(_xlpm.count=1,INDEX(_xlpm.config_range,_xlpm.date_index+1,25),INDEX(_xlpm.config_range,_xlpm.date_index+_xlpm.count,25))),"")</f>
        <v>0</v>
      </c>
      <c r="AC81" s="103" cm="1">
        <f t="array" ref="AC81">IFERROR(_xlfn.LET(_xlpm.date,A80,_xlpm.count,COUNTIF(A47:A80,_xlpm.date),_xlpm.config_range,CONFIG!A:Z,_xlpm.date_index,MATCH(_xlpm.date,INDEX(_xlpm.config_range,,1),0),IF(_xlpm.count=1,INDEX(_xlpm.config_range,_xlpm.date_index+1,26),INDEX(_xlpm.config_range,_xlpm.date_index+_xlpm.count,26))),"")</f>
        <v>0</v>
      </c>
    </row>
    <row r="82" spans="1:29" x14ac:dyDescent="0.35">
      <c r="A82" s="182" cm="1">
        <f t="array" ref="A82">IFERROR(
  _xlfn.LET(
    _xlpm.date, A81,
    _xlpm.count, COUNTIF(A48:A81, _xlpm.date),
    _xlpm.config_range, CONFIG!A:A,
    _xlpm.date_index, MATCH(_xlpm.date, _xlpm.config_range, 0),
    IF(
      _xlpm.count = 1,
      INDEX(_xlpm.config_range, _xlpm.date_index + 1),
      INDEX(_xlpm.config_range, _xlpm.date_index + _xlpm.count)
    )
  ),
  ""
)</f>
        <v>44971</v>
      </c>
      <c r="B82" s="173" t="str" cm="1">
        <f t="array" ref="B82">IFERROR(
  _xlfn.LET(
    _xlpm.date, A81,
    _xlpm.count, COUNTIF(A48:A81, _xlpm.date),
    _xlpm.config_range, CONFIG!A:B,
    _xlpm.date_index, MATCH(_xlpm.date, INDEX(_xlpm.config_range, , 1), 0),
    IF(
      _xlpm.count = 1,
      INDEX(_xlpm.config_range, _xlpm.date_index + 1, 2),
      INDEX(_xlpm.config_range, _xlpm.date_index + _xlpm.count, 2)
    )
  ),
  ""
)</f>
        <v>PA28</v>
      </c>
      <c r="C82" s="173" t="str" cm="1">
        <f t="array" ref="C82">IFERROR(_xlfn.LET(_xlpm.date,A81,_xlpm.count,COUNTIF(A48:A81,_xlpm.date),_xlpm.config_range,CONFIG!A:C,_xlpm.date_index,MATCH(_xlpm.date,INDEX(_xlpm.config_range,,1),0),IF(_xlpm.count=1,INDEX(_xlpm.config_range,_xlpm.date_index+1,3),INDEX(_xlpm.config_range,_xlpm.date_index+_xlpm.count,3))),"")</f>
        <v>VH-TAX</v>
      </c>
      <c r="D82" s="173" t="str" cm="1">
        <f t="array" ref="D82">IFERROR(_xlfn.LET(_xlpm.date,A81,_xlpm.count,COUNTIF(A48:A81,_xlpm.date),_xlpm.config_range,CONFIG!A:D,_xlpm.date_index,MATCH(_xlpm.date,INDEX(_xlpm.config_range,,1),0),IF(_xlpm.count=1,INDEX(_xlpm.config_range,_xlpm.date_index+1,4),INDEX(_xlpm.config_range,_xlpm.date_index+_xlpm.count,4))),"")</f>
        <v>J.JOHNSON</v>
      </c>
      <c r="E82" s="173" t="str" cm="1">
        <f t="array" ref="E82">IFERROR(_xlfn.LET(_xlpm.date,A81,_xlpm.count,COUNTIF(A48:A81,_xlpm.date),_xlpm.config_range,CONFIG!A:E,_xlpm.date_index,MATCH(_xlpm.date,INDEX(_xlpm.config_range,,1),0),IF(_xlpm.count=1,INDEX(_xlpm.config_range,_xlpm.date_index+1,5),INDEX(_xlpm.config_range,_xlpm.date_index+_xlpm.count,5))),"")</f>
        <v>SELF</v>
      </c>
      <c r="F82" s="174" t="str" cm="1">
        <f t="array" ref="F82">IFERROR(_xlfn.LET(_xlpm.date,A81,_xlpm.count,COUNTIF(A48:A81,_xlpm.date),_xlpm.config_range,CONFIG!A:F,_xlpm.date_index,MATCH(_xlpm.date,INDEX(_xlpm.config_range,,1),0),IF(_xlpm.count=1,INDEX(_xlpm.config_range,_xlpm.date_index+1,6),INDEX(_xlpm.config_range,_xlpm.date_index+_xlpm.count,6))),"")</f>
        <v xml:space="preserve">YMMB-YMMB </v>
      </c>
      <c r="G82" s="175" t="str" cm="1">
        <f t="array" ref="G82">IFERROR(_xlfn.LET(_xlpm.date,A81,_xlpm.count,COUNTIF(A48:A81,_xlpm.date),_xlpm.config_range,CONFIG!A:G,_xlpm.date_index,MATCH(_xlpm.date,INDEX(_xlpm.config_range,,1),0),IF(_xlpm.count=1,INDEX(_xlpm.config_range,_xlpm.date_index+1,7),INDEX(_xlpm.config_range,_xlpm.date_index+_xlpm.count,7))),"")</f>
        <v>3 CCTS</v>
      </c>
      <c r="H82" s="176"/>
      <c r="I82" s="100"/>
      <c r="J82" s="101"/>
      <c r="K82" s="75" cm="1">
        <f t="array" ref="K82">IFERROR(_xlfn.LET(_xlpm.date,A81,_xlpm.count,COUNTIF(A48:A81,_xlpm.date),_xlpm.config_range,CONFIG!A:H,_xlpm.date_index,MATCH(_xlpm.date,INDEX(_xlpm.config_range,,1),0),IF(_xlpm.count=1,INDEX(_xlpm.config_range,_xlpm.date_index+1,8),INDEX(_xlpm.config_range,_xlpm.date_index+_xlpm.count,8))),"")</f>
        <v>0</v>
      </c>
      <c r="L82" s="102" cm="1">
        <f t="array" ref="L82">IFERROR(_xlfn.LET(_xlpm.date,A81,_xlpm.count,COUNTIF(A48:A81,_xlpm.date),_xlpm.config_range,CONFIG!A:I,_xlpm.date_index,MATCH(_xlpm.date,INDEX(_xlpm.config_range,,1),0),IF(_xlpm.count=1,INDEX(_xlpm.config_range,_xlpm.date_index+1,9),INDEX(_xlpm.config_range,_xlpm.date_index+_xlpm.count,9))),"")</f>
        <v>0</v>
      </c>
      <c r="M82" s="102" cm="1">
        <f t="array" ref="M82">IFERROR(_xlfn.LET(_xlpm.date,A81,_xlpm.count,COUNTIF(A48:A81,_xlpm.date),_xlpm.config_range,CONFIG!A:J,_xlpm.date_index,MATCH(_xlpm.date,INDEX(_xlpm.config_range,,1),0),IF(_xlpm.count=1,INDEX(_xlpm.config_range,_xlpm.date_index+1,10),INDEX(_xlpm.config_range,_xlpm.date_index+_xlpm.count,10))),"")</f>
        <v>0.6</v>
      </c>
      <c r="N82" s="102" cm="1">
        <f t="array" ref="N82">IFERROR(_xlfn.LET(_xlpm.date,A81,_xlpm.count,COUNTIF(A48:A81,_xlpm.date),_xlpm.config_range,CONFIG!A:K,_xlpm.date_index,MATCH(_xlpm.date,INDEX(_xlpm.config_range,,1),0),IF(_xlpm.count=1,INDEX(_xlpm.config_range,_xlpm.date_index+1,11),INDEX(_xlpm.config_range,_xlpm.date_index+_xlpm.count,11))),"")</f>
        <v>0</v>
      </c>
      <c r="O82" s="102" cm="1">
        <f t="array" ref="O82">IFERROR(_xlfn.LET(_xlpm.date,A81,_xlpm.count,COUNTIF(A48:A81,_xlpm.date),_xlpm.config_range,CONFIG!A:L,_xlpm.date_index,MATCH(_xlpm.date,INDEX(_xlpm.config_range,,1),0),IF(_xlpm.count=1,INDEX(_xlpm.config_range,_xlpm.date_index+1,12),INDEX(_xlpm.config_range,_xlpm.date_index+_xlpm.count,12))),"")</f>
        <v>0</v>
      </c>
      <c r="P82" s="103" cm="1">
        <f t="array" ref="P82">IFERROR(_xlfn.LET(_xlpm.date,A81,_xlpm.count,COUNTIF(A48:A81,_xlpm.date),_xlpm.config_range,CONFIG!A:M,_xlpm.date_index,MATCH(_xlpm.date,INDEX(_xlpm.config_range,,1),0),IF(_xlpm.count=1,INDEX(_xlpm.config_range,_xlpm.date_index+1,13),INDEX(_xlpm.config_range,_xlpm.date_index+_xlpm.count,13))),"")</f>
        <v>0</v>
      </c>
      <c r="Q82" s="75" cm="1">
        <f t="array" ref="Q82">IFERROR(_xlfn.LET(_xlpm.date,A81,_xlpm.count,COUNTIF(A48:A81,_xlpm.date),_xlpm.config_range,CONFIG!A:N,_xlpm.date_index,MATCH(_xlpm.date,INDEX(_xlpm.config_range,,1),0),IF(_xlpm.count=1,INDEX(_xlpm.config_range,_xlpm.date_index+1,14),INDEX(_xlpm.config_range,_xlpm.date_index+_xlpm.count,14))),"")</f>
        <v>0</v>
      </c>
      <c r="R82" s="102" cm="1">
        <f t="array" ref="R82">IFERROR(_xlfn.LET(_xlpm.date,A81,_xlpm.count,COUNTIF(A48:A81,_xlpm.date),_xlpm.config_range,CONFIG!A:O,_xlpm.date_index,MATCH(_xlpm.date,INDEX(_xlpm.config_range,,1),0),IF(_xlpm.count=1,INDEX(_xlpm.config_range,_xlpm.date_index+1,15),INDEX(_xlpm.config_range,_xlpm.date_index+_xlpm.count,15))),"")</f>
        <v>0</v>
      </c>
      <c r="S82" s="102" cm="1">
        <f t="array" ref="S82">IFERROR(_xlfn.LET(_xlpm.date,A81,_xlpm.count,COUNTIF(A48:A81,_xlpm.date),_xlpm.config_range,CONFIG!A:P,_xlpm.date_index,MATCH(_xlpm.date,INDEX(_xlpm.config_range,,1),0),IF(_xlpm.count=1,INDEX(_xlpm.config_range,_xlpm.date_index+1,16),INDEX(_xlpm.config_range,_xlpm.date_index+_xlpm.count,16))),"")</f>
        <v>0</v>
      </c>
      <c r="T82" s="102" cm="1">
        <f t="array" ref="T82">IFERROR(_xlfn.LET(_xlpm.date,A81,_xlpm.count,COUNTIF(A48:A81,_xlpm.date),_xlpm.config_range,CONFIG!A:Q,_xlpm.date_index,MATCH(_xlpm.date,INDEX(_xlpm.config_range,,1),0),IF(_xlpm.count=1,INDEX(_xlpm.config_range,_xlpm.date_index+1,17),INDEX(_xlpm.config_range,_xlpm.date_index+_xlpm.count,17))),"")</f>
        <v>0</v>
      </c>
      <c r="U82" s="102" cm="1">
        <f t="array" ref="U82">IFERROR(_xlfn.LET(_xlpm.date,A81,_xlpm.count,COUNTIF(A48:A81,_xlpm.date),_xlpm.config_range,CONFIG!A:R,_xlpm.date_index,MATCH(_xlpm.date,INDEX(_xlpm.config_range,,1),0),IF(_xlpm.count=1,INDEX(_xlpm.config_range,_xlpm.date_index+1,18),INDEX(_xlpm.config_range,_xlpm.date_index+_xlpm.count,18))),"")</f>
        <v>0</v>
      </c>
      <c r="V82" s="103" cm="1">
        <f t="array" ref="V82">IFERROR(_xlfn.LET(_xlpm.date,A81,_xlpm.count,COUNTIF(A48:A81,_xlpm.date),_xlpm.config_range,CONFIG!A:S,_xlpm.date_index,MATCH(_xlpm.date,INDEX(_xlpm.config_range,,1),0),IF(_xlpm.count=1,INDEX(_xlpm.config_range,_xlpm.date_index+1,19),INDEX(_xlpm.config_range,_xlpm.date_index+_xlpm.count,19))),"")</f>
        <v>0</v>
      </c>
      <c r="W82" s="75" cm="1">
        <f t="array" ref="W82">IFERROR(_xlfn.LET(_xlpm.date,A81,_xlpm.count,COUNTIF(A48:A81,_xlpm.date),_xlpm.config_range,CONFIG!A:T,_xlpm.date_index,MATCH(_xlpm.date,INDEX(_xlpm.config_range,,1),0),IF(_xlpm.count=1,INDEX(_xlpm.config_range,_xlpm.date_index+1,20),INDEX(_xlpm.config_range,_xlpm.date_index+_xlpm.count,20))),"")</f>
        <v>0</v>
      </c>
      <c r="X82" s="103" cm="1">
        <f t="array" ref="X82">IFERROR(_xlfn.LET(_xlpm.date,A81,_xlpm.count,COUNTIF(A48:A81,_xlpm.date),_xlpm.config_range,CONFIG!A:U,_xlpm.date_index,MATCH(_xlpm.date,INDEX(_xlpm.config_range,,1),0),IF(_xlpm.count=1,INDEX(_xlpm.config_range,_xlpm.date_index+1,21),INDEX(_xlpm.config_range,_xlpm.date_index+_xlpm.count,21))),"")</f>
        <v>0</v>
      </c>
      <c r="Y82" s="75" cm="1">
        <f t="array" ref="Y82">IFERROR(_xlfn.LET(_xlpm.date,A81,_xlpm.count,COUNTIF(A48:A81,_xlpm.date),_xlpm.config_range,CONFIG!A:V,_xlpm.date_index,MATCH(_xlpm.date,INDEX(_xlpm.config_range,,1),0),IF(_xlpm.count=1,INDEX(_xlpm.config_range,_xlpm.date_index+1,22),INDEX(_xlpm.config_range,_xlpm.date_index+_xlpm.count,22))),"")</f>
        <v>0</v>
      </c>
      <c r="Z82" s="103" cm="1">
        <f t="array" ref="Z82">IFERROR(_xlfn.LET(_xlpm.date,A81,_xlpm.count,COUNTIF(A48:A81,_xlpm.date),_xlpm.config_range,CONFIG!A:W,_xlpm.date_index,MATCH(_xlpm.date,INDEX(_xlpm.config_range,,1),0),IF(_xlpm.count=1,INDEX(_xlpm.config_range,_xlpm.date_index+1,23),INDEX(_xlpm.config_range,_xlpm.date_index+_xlpm.count,23))),"")</f>
        <v>0</v>
      </c>
      <c r="AA82" s="75" cm="1">
        <f t="array" ref="AA82">IFERROR(_xlfn.LET(_xlpm.date,A81,_xlpm.count,COUNTIF(A48:A81,_xlpm.date),_xlpm.config_range,CONFIG!A:X,_xlpm.date_index,MATCH(_xlpm.date,INDEX(_xlpm.config_range,,1),0),IF(_xlpm.count=1,INDEX(_xlpm.config_range,_xlpm.date_index+1,24),INDEX(_xlpm.config_range,_xlpm.date_index+_xlpm.count,24))),"")</f>
        <v>0</v>
      </c>
      <c r="AB82" s="102" cm="1">
        <f t="array" ref="AB82">IFERROR(_xlfn.LET(_xlpm.date,A81,_xlpm.count,COUNTIF(A48:A81,_xlpm.date),_xlpm.config_range,CONFIG!A:Y,_xlpm.date_index,MATCH(_xlpm.date,INDEX(_xlpm.config_range,,1),0),IF(_xlpm.count=1,INDEX(_xlpm.config_range,_xlpm.date_index+1,25),INDEX(_xlpm.config_range,_xlpm.date_index+_xlpm.count,25))),"")</f>
        <v>0</v>
      </c>
      <c r="AC82" s="103" cm="1">
        <f t="array" ref="AC82">IFERROR(_xlfn.LET(_xlpm.date,A81,_xlpm.count,COUNTIF(A48:A81,_xlpm.date),_xlpm.config_range,CONFIG!A:Z,_xlpm.date_index,MATCH(_xlpm.date,INDEX(_xlpm.config_range,,1),0),IF(_xlpm.count=1,INDEX(_xlpm.config_range,_xlpm.date_index+1,26),INDEX(_xlpm.config_range,_xlpm.date_index+_xlpm.count,26))),"")</f>
        <v>0</v>
      </c>
    </row>
    <row r="83" spans="1:29" x14ac:dyDescent="0.35">
      <c r="A83" s="182" cm="1">
        <f t="array" ref="A83">IFERROR(
  _xlfn.LET(
    _xlpm.date, A82,
    _xlpm.count, COUNTIF(A49:A82, _xlpm.date),
    _xlpm.config_range, CONFIG!A:A,
    _xlpm.date_index, MATCH(_xlpm.date, _xlpm.config_range, 0),
    IF(
      _xlpm.count = 1,
      INDEX(_xlpm.config_range, _xlpm.date_index + 1),
      INDEX(_xlpm.config_range, _xlpm.date_index + _xlpm.count)
    )
  ),
  ""
)</f>
        <v>44971</v>
      </c>
      <c r="B83" s="173" t="str" cm="1">
        <f t="array" ref="B83">IFERROR(
  _xlfn.LET(
    _xlpm.date, A82,
    _xlpm.count, COUNTIF(A49:A82, _xlpm.date),
    _xlpm.config_range, CONFIG!A:B,
    _xlpm.date_index, MATCH(_xlpm.date, INDEX(_xlpm.config_range, , 1), 0),
    IF(
      _xlpm.count = 1,
      INDEX(_xlpm.config_range, _xlpm.date_index + 1, 2),
      INDEX(_xlpm.config_range, _xlpm.date_index + _xlpm.count, 2)
    )
  ),
  ""
)</f>
        <v>PA28</v>
      </c>
      <c r="C83" s="173" t="str" cm="1">
        <f t="array" ref="C83">IFERROR(_xlfn.LET(_xlpm.date,A82,_xlpm.count,COUNTIF(A49:A82,_xlpm.date),_xlpm.config_range,CONFIG!A:C,_xlpm.date_index,MATCH(_xlpm.date,INDEX(_xlpm.config_range,,1),0),IF(_xlpm.count=1,INDEX(_xlpm.config_range,_xlpm.date_index+1,3),INDEX(_xlpm.config_range,_xlpm.date_index+_xlpm.count,3))),"")</f>
        <v>VH-TAX</v>
      </c>
      <c r="D83" s="173" t="str" cm="1">
        <f t="array" ref="D83">IFERROR(_xlfn.LET(_xlpm.date,A82,_xlpm.count,COUNTIF(A49:A82,_xlpm.date),_xlpm.config_range,CONFIG!A:D,_xlpm.date_index,MATCH(_xlpm.date,INDEX(_xlpm.config_range,,1),0),IF(_xlpm.count=1,INDEX(_xlpm.config_range,_xlpm.date_index+1,4),INDEX(_xlpm.config_range,_xlpm.date_index+_xlpm.count,4))),"")</f>
        <v>SELF</v>
      </c>
      <c r="E83" s="173" cm="1">
        <f t="array" ref="E83">IFERROR(_xlfn.LET(_xlpm.date,A82,_xlpm.count,COUNTIF(A49:A82,_xlpm.date),_xlpm.config_range,CONFIG!A:E,_xlpm.date_index,MATCH(_xlpm.date,INDEX(_xlpm.config_range,,1),0),IF(_xlpm.count=1,INDEX(_xlpm.config_range,_xlpm.date_index+1,5),INDEX(_xlpm.config_range,_xlpm.date_index+_xlpm.count,5))),"")</f>
        <v>0</v>
      </c>
      <c r="F83" s="174" t="str" cm="1">
        <f t="array" ref="F83">IFERROR(_xlfn.LET(_xlpm.date,A82,_xlpm.count,COUNTIF(A49:A82,_xlpm.date),_xlpm.config_range,CONFIG!A:F,_xlpm.date_index,MATCH(_xlpm.date,INDEX(_xlpm.config_range,,1),0),IF(_xlpm.count=1,INDEX(_xlpm.config_range,_xlpm.date_index+1,6),INDEX(_xlpm.config_range,_xlpm.date_index+_xlpm.count,6))),"")</f>
        <v>YMMB-MCTY-YMMB</v>
      </c>
      <c r="G83" s="175" t="str" cm="1">
        <f t="array" ref="G83">IFERROR(_xlfn.LET(_xlpm.date,A82,_xlpm.count,COUNTIF(A49:A82,_xlpm.date),_xlpm.config_range,CONFIG!A:G,_xlpm.date_index,MATCH(_xlpm.date,INDEX(_xlpm.config_range,,1),0),IF(_xlpm.count=1,INDEX(_xlpm.config_range,_xlpm.date_index+1,7),INDEX(_xlpm.config_range,_xlpm.date_index+_xlpm.count,7))),"")</f>
        <v>PVT</v>
      </c>
      <c r="H83" s="176"/>
      <c r="I83" s="100"/>
      <c r="J83" s="101"/>
      <c r="K83" s="75" cm="1">
        <f t="array" ref="K83">IFERROR(_xlfn.LET(_xlpm.date,A82,_xlpm.count,COUNTIF(A49:A82,_xlpm.date),_xlpm.config_range,CONFIG!A:H,_xlpm.date_index,MATCH(_xlpm.date,INDEX(_xlpm.config_range,,1),0),IF(_xlpm.count=1,INDEX(_xlpm.config_range,_xlpm.date_index+1,8),INDEX(_xlpm.config_range,_xlpm.date_index+_xlpm.count,8))),"")</f>
        <v>0</v>
      </c>
      <c r="L83" s="102" cm="1">
        <f t="array" ref="L83">IFERROR(_xlfn.LET(_xlpm.date,A82,_xlpm.count,COUNTIF(A49:A82,_xlpm.date),_xlpm.config_range,CONFIG!A:I,_xlpm.date_index,MATCH(_xlpm.date,INDEX(_xlpm.config_range,,1),0),IF(_xlpm.count=1,INDEX(_xlpm.config_range,_xlpm.date_index+1,9),INDEX(_xlpm.config_range,_xlpm.date_index+_xlpm.count,9))),"")</f>
        <v>0</v>
      </c>
      <c r="M83" s="102" cm="1">
        <f t="array" ref="M83">IFERROR(_xlfn.LET(_xlpm.date,A82,_xlpm.count,COUNTIF(A49:A82,_xlpm.date),_xlpm.config_range,CONFIG!A:J,_xlpm.date_index,MATCH(_xlpm.date,INDEX(_xlpm.config_range,,1),0),IF(_xlpm.count=1,INDEX(_xlpm.config_range,_xlpm.date_index+1,10),INDEX(_xlpm.config_range,_xlpm.date_index+_xlpm.count,10))),"")</f>
        <v>0</v>
      </c>
      <c r="N83" s="102" cm="1">
        <f t="array" ref="N83">IFERROR(_xlfn.LET(_xlpm.date,A82,_xlpm.count,COUNTIF(A49:A82,_xlpm.date),_xlpm.config_range,CONFIG!A:K,_xlpm.date_index,MATCH(_xlpm.date,INDEX(_xlpm.config_range,,1),0),IF(_xlpm.count=1,INDEX(_xlpm.config_range,_xlpm.date_index+1,11),INDEX(_xlpm.config_range,_xlpm.date_index+_xlpm.count,11))),"")</f>
        <v>0</v>
      </c>
      <c r="O83" s="102" cm="1">
        <f t="array" ref="O83">IFERROR(_xlfn.LET(_xlpm.date,A82,_xlpm.count,COUNTIF(A49:A82,_xlpm.date),_xlpm.config_range,CONFIG!A:L,_xlpm.date_index,MATCH(_xlpm.date,INDEX(_xlpm.config_range,,1),0),IF(_xlpm.count=1,INDEX(_xlpm.config_range,_xlpm.date_index+1,12),INDEX(_xlpm.config_range,_xlpm.date_index+_xlpm.count,12))),"")</f>
        <v>0.9</v>
      </c>
      <c r="P83" s="103" cm="1">
        <f t="array" ref="P83">IFERROR(_xlfn.LET(_xlpm.date,A82,_xlpm.count,COUNTIF(A49:A82,_xlpm.date),_xlpm.config_range,CONFIG!A:M,_xlpm.date_index,MATCH(_xlpm.date,INDEX(_xlpm.config_range,,1),0),IF(_xlpm.count=1,INDEX(_xlpm.config_range,_xlpm.date_index+1,13),INDEX(_xlpm.config_range,_xlpm.date_index+_xlpm.count,13))),"")</f>
        <v>0</v>
      </c>
      <c r="Q83" s="75" cm="1">
        <f t="array" ref="Q83">IFERROR(_xlfn.LET(_xlpm.date,A82,_xlpm.count,COUNTIF(A49:A82,_xlpm.date),_xlpm.config_range,CONFIG!A:N,_xlpm.date_index,MATCH(_xlpm.date,INDEX(_xlpm.config_range,,1),0),IF(_xlpm.count=1,INDEX(_xlpm.config_range,_xlpm.date_index+1,14),INDEX(_xlpm.config_range,_xlpm.date_index+_xlpm.count,14))),"")</f>
        <v>0</v>
      </c>
      <c r="R83" s="102" cm="1">
        <f t="array" ref="R83">IFERROR(_xlfn.LET(_xlpm.date,A82,_xlpm.count,COUNTIF(A49:A82,_xlpm.date),_xlpm.config_range,CONFIG!A:O,_xlpm.date_index,MATCH(_xlpm.date,INDEX(_xlpm.config_range,,1),0),IF(_xlpm.count=1,INDEX(_xlpm.config_range,_xlpm.date_index+1,15),INDEX(_xlpm.config_range,_xlpm.date_index+_xlpm.count,15))),"")</f>
        <v>0</v>
      </c>
      <c r="S83" s="102" cm="1">
        <f t="array" ref="S83">IFERROR(_xlfn.LET(_xlpm.date,A82,_xlpm.count,COUNTIF(A49:A82,_xlpm.date),_xlpm.config_range,CONFIG!A:P,_xlpm.date_index,MATCH(_xlpm.date,INDEX(_xlpm.config_range,,1),0),IF(_xlpm.count=1,INDEX(_xlpm.config_range,_xlpm.date_index+1,16),INDEX(_xlpm.config_range,_xlpm.date_index+_xlpm.count,16))),"")</f>
        <v>0</v>
      </c>
      <c r="T83" s="102" cm="1">
        <f t="array" ref="T83">IFERROR(_xlfn.LET(_xlpm.date,A82,_xlpm.count,COUNTIF(A49:A82,_xlpm.date),_xlpm.config_range,CONFIG!A:Q,_xlpm.date_index,MATCH(_xlpm.date,INDEX(_xlpm.config_range,,1),0),IF(_xlpm.count=1,INDEX(_xlpm.config_range,_xlpm.date_index+1,17),INDEX(_xlpm.config_range,_xlpm.date_index+_xlpm.count,17))),"")</f>
        <v>0</v>
      </c>
      <c r="U83" s="102" cm="1">
        <f t="array" ref="U83">IFERROR(_xlfn.LET(_xlpm.date,A82,_xlpm.count,COUNTIF(A49:A82,_xlpm.date),_xlpm.config_range,CONFIG!A:R,_xlpm.date_index,MATCH(_xlpm.date,INDEX(_xlpm.config_range,,1),0),IF(_xlpm.count=1,INDEX(_xlpm.config_range,_xlpm.date_index+1,18),INDEX(_xlpm.config_range,_xlpm.date_index+_xlpm.count,18))),"")</f>
        <v>0</v>
      </c>
      <c r="V83" s="103" cm="1">
        <f t="array" ref="V83">IFERROR(_xlfn.LET(_xlpm.date,A82,_xlpm.count,COUNTIF(A49:A82,_xlpm.date),_xlpm.config_range,CONFIG!A:S,_xlpm.date_index,MATCH(_xlpm.date,INDEX(_xlpm.config_range,,1),0),IF(_xlpm.count=1,INDEX(_xlpm.config_range,_xlpm.date_index+1,19),INDEX(_xlpm.config_range,_xlpm.date_index+_xlpm.count,19))),"")</f>
        <v>0</v>
      </c>
      <c r="W83" s="75" cm="1">
        <f t="array" ref="W83">IFERROR(_xlfn.LET(_xlpm.date,A82,_xlpm.count,COUNTIF(A49:A82,_xlpm.date),_xlpm.config_range,CONFIG!A:T,_xlpm.date_index,MATCH(_xlpm.date,INDEX(_xlpm.config_range,,1),0),IF(_xlpm.count=1,INDEX(_xlpm.config_range,_xlpm.date_index+1,20),INDEX(_xlpm.config_range,_xlpm.date_index+_xlpm.count,20))),"")</f>
        <v>0</v>
      </c>
      <c r="X83" s="103" cm="1">
        <f t="array" ref="X83">IFERROR(_xlfn.LET(_xlpm.date,A82,_xlpm.count,COUNTIF(A49:A82,_xlpm.date),_xlpm.config_range,CONFIG!A:U,_xlpm.date_index,MATCH(_xlpm.date,INDEX(_xlpm.config_range,,1),0),IF(_xlpm.count=1,INDEX(_xlpm.config_range,_xlpm.date_index+1,21),INDEX(_xlpm.config_range,_xlpm.date_index+_xlpm.count,21))),"")</f>
        <v>0</v>
      </c>
      <c r="Y83" s="75" cm="1">
        <f t="array" ref="Y83">IFERROR(_xlfn.LET(_xlpm.date,A82,_xlpm.count,COUNTIF(A49:A82,_xlpm.date),_xlpm.config_range,CONFIG!A:V,_xlpm.date_index,MATCH(_xlpm.date,INDEX(_xlpm.config_range,,1),0),IF(_xlpm.count=1,INDEX(_xlpm.config_range,_xlpm.date_index+1,22),INDEX(_xlpm.config_range,_xlpm.date_index+_xlpm.count,22))),"")</f>
        <v>0</v>
      </c>
      <c r="Z83" s="103" cm="1">
        <f t="array" ref="Z83">IFERROR(_xlfn.LET(_xlpm.date,A82,_xlpm.count,COUNTIF(A49:A82,_xlpm.date),_xlpm.config_range,CONFIG!A:W,_xlpm.date_index,MATCH(_xlpm.date,INDEX(_xlpm.config_range,,1),0),IF(_xlpm.count=1,INDEX(_xlpm.config_range,_xlpm.date_index+1,23),INDEX(_xlpm.config_range,_xlpm.date_index+_xlpm.count,23))),"")</f>
        <v>0</v>
      </c>
      <c r="AA83" s="75" cm="1">
        <f t="array" ref="AA83">IFERROR(_xlfn.LET(_xlpm.date,A82,_xlpm.count,COUNTIF(A49:A82,_xlpm.date),_xlpm.config_range,CONFIG!A:X,_xlpm.date_index,MATCH(_xlpm.date,INDEX(_xlpm.config_range,,1),0),IF(_xlpm.count=1,INDEX(_xlpm.config_range,_xlpm.date_index+1,24),INDEX(_xlpm.config_range,_xlpm.date_index+_xlpm.count,24))),"")</f>
        <v>0</v>
      </c>
      <c r="AB83" s="102" cm="1">
        <f t="array" ref="AB83">IFERROR(_xlfn.LET(_xlpm.date,A82,_xlpm.count,COUNTIF(A49:A82,_xlpm.date),_xlpm.config_range,CONFIG!A:Y,_xlpm.date_index,MATCH(_xlpm.date,INDEX(_xlpm.config_range,,1),0),IF(_xlpm.count=1,INDEX(_xlpm.config_range,_xlpm.date_index+1,25),INDEX(_xlpm.config_range,_xlpm.date_index+_xlpm.count,25))),"")</f>
        <v>0</v>
      </c>
      <c r="AC83" s="103" cm="1">
        <f t="array" ref="AC83">IFERROR(_xlfn.LET(_xlpm.date,A82,_xlpm.count,COUNTIF(A49:A82,_xlpm.date),_xlpm.config_range,CONFIG!A:Z,_xlpm.date_index,MATCH(_xlpm.date,INDEX(_xlpm.config_range,,1),0),IF(_xlpm.count=1,INDEX(_xlpm.config_range,_xlpm.date_index+1,26),INDEX(_xlpm.config_range,_xlpm.date_index+_xlpm.count,26))),"")</f>
        <v>0</v>
      </c>
    </row>
    <row r="84" spans="1:29" x14ac:dyDescent="0.35">
      <c r="A84" s="182" cm="1">
        <f t="array" ref="A84">IFERROR(
  _xlfn.LET(
    _xlpm.date, A83,
    _xlpm.count, COUNTIF(A50:A83, _xlpm.date),
    _xlpm.config_range, CONFIG!A:A,
    _xlpm.date_index, MATCH(_xlpm.date, _xlpm.config_range, 0),
    IF(
      _xlpm.count = 1,
      INDEX(_xlpm.config_range, _xlpm.date_index + 1),
      INDEX(_xlpm.config_range, _xlpm.date_index + _xlpm.count)
    )
  ),
  ""
)</f>
        <v>44997</v>
      </c>
      <c r="B84" s="173" t="str" cm="1">
        <f t="array" ref="B84">IFERROR(
  _xlfn.LET(
    _xlpm.date, A83,
    _xlpm.count, COUNTIF(A50:A83, _xlpm.date),
    _xlpm.config_range, CONFIG!A:B,
    _xlpm.date_index, MATCH(_xlpm.date, INDEX(_xlpm.config_range, , 1), 0),
    IF(
      _xlpm.count = 1,
      INDEX(_xlpm.config_range, _xlpm.date_index + 1, 2),
      INDEX(_xlpm.config_range, _xlpm.date_index + _xlpm.count, 2)
    )
  ),
  ""
)</f>
        <v>PA28</v>
      </c>
      <c r="C84" s="173" t="str" cm="1">
        <f t="array" ref="C84">IFERROR(_xlfn.LET(_xlpm.date,A83,_xlpm.count,COUNTIF(A50:A83,_xlpm.date),_xlpm.config_range,CONFIG!A:C,_xlpm.date_index,MATCH(_xlpm.date,INDEX(_xlpm.config_range,,1),0),IF(_xlpm.count=1,INDEX(_xlpm.config_range,_xlpm.date_index+1,3),INDEX(_xlpm.config_range,_xlpm.date_index+_xlpm.count,3))),"")</f>
        <v>VH-TAE</v>
      </c>
      <c r="D84" s="173" t="str" cm="1">
        <f t="array" ref="D84">IFERROR(_xlfn.LET(_xlpm.date,A83,_xlpm.count,COUNTIF(A50:A83,_xlpm.date),_xlpm.config_range,CONFIG!A:D,_xlpm.date_index,MATCH(_xlpm.date,INDEX(_xlpm.config_range,,1),0),IF(_xlpm.count=1,INDEX(_xlpm.config_range,_xlpm.date_index+1,4),INDEX(_xlpm.config_range,_xlpm.date_index+_xlpm.count,4))),"")</f>
        <v>SELF</v>
      </c>
      <c r="E84" s="173" cm="1">
        <f t="array" ref="E84">IFERROR(_xlfn.LET(_xlpm.date,A83,_xlpm.count,COUNTIF(A50:A83,_xlpm.date),_xlpm.config_range,CONFIG!A:E,_xlpm.date_index,MATCH(_xlpm.date,INDEX(_xlpm.config_range,,1),0),IF(_xlpm.count=1,INDEX(_xlpm.config_range,_xlpm.date_index+1,5),INDEX(_xlpm.config_range,_xlpm.date_index+_xlpm.count,5))),"")</f>
        <v>0</v>
      </c>
      <c r="F84" s="174" t="str" cm="1">
        <f t="array" ref="F84">IFERROR(_xlfn.LET(_xlpm.date,A83,_xlpm.count,COUNTIF(A50:A83,_xlpm.date),_xlpm.config_range,CONFIG!A:F,_xlpm.date_index,MATCH(_xlpm.date,INDEX(_xlpm.config_range,,1),0),IF(_xlpm.count=1,INDEX(_xlpm.config_range,_xlpm.date_index+1,6),INDEX(_xlpm.config_range,_xlpm.date_index+_xlpm.count,6))),"")</f>
        <v xml:space="preserve">YMMB-YMMB </v>
      </c>
      <c r="G84" s="175" t="str" cm="1">
        <f t="array" ref="G84">IFERROR(_xlfn.LET(_xlpm.date,A83,_xlpm.count,COUNTIF(A50:A83,_xlpm.date),_xlpm.config_range,CONFIG!A:G,_xlpm.date_index,MATCH(_xlpm.date,INDEX(_xlpm.config_range,,1),0),IF(_xlpm.count=1,INDEX(_xlpm.config_range,_xlpm.date_index+1,7),INDEX(_xlpm.config_range,_xlpm.date_index+_xlpm.count,7))),"")</f>
        <v>PVT</v>
      </c>
      <c r="H84" s="176"/>
      <c r="I84" s="100"/>
      <c r="J84" s="101"/>
      <c r="K84" s="75" cm="1">
        <f t="array" ref="K84">IFERROR(_xlfn.LET(_xlpm.date,A83,_xlpm.count,COUNTIF(A50:A83,_xlpm.date),_xlpm.config_range,CONFIG!A:H,_xlpm.date_index,MATCH(_xlpm.date,INDEX(_xlpm.config_range,,1),0),IF(_xlpm.count=1,INDEX(_xlpm.config_range,_xlpm.date_index+1,8),INDEX(_xlpm.config_range,_xlpm.date_index+_xlpm.count,8))),"")</f>
        <v>0</v>
      </c>
      <c r="L84" s="102" cm="1">
        <f t="array" ref="L84">IFERROR(_xlfn.LET(_xlpm.date,A83,_xlpm.count,COUNTIF(A50:A83,_xlpm.date),_xlpm.config_range,CONFIG!A:I,_xlpm.date_index,MATCH(_xlpm.date,INDEX(_xlpm.config_range,,1),0),IF(_xlpm.count=1,INDEX(_xlpm.config_range,_xlpm.date_index+1,9),INDEX(_xlpm.config_range,_xlpm.date_index+_xlpm.count,9))),"")</f>
        <v>0</v>
      </c>
      <c r="M84" s="102" cm="1">
        <f t="array" ref="M84">IFERROR(_xlfn.LET(_xlpm.date,A83,_xlpm.count,COUNTIF(A50:A83,_xlpm.date),_xlpm.config_range,CONFIG!A:J,_xlpm.date_index,MATCH(_xlpm.date,INDEX(_xlpm.config_range,,1),0),IF(_xlpm.count=1,INDEX(_xlpm.config_range,_xlpm.date_index+1,10),INDEX(_xlpm.config_range,_xlpm.date_index+_xlpm.count,10))),"")</f>
        <v>0</v>
      </c>
      <c r="N84" s="102" cm="1">
        <f t="array" ref="N84">IFERROR(_xlfn.LET(_xlpm.date,A83,_xlpm.count,COUNTIF(A50:A83,_xlpm.date),_xlpm.config_range,CONFIG!A:K,_xlpm.date_index,MATCH(_xlpm.date,INDEX(_xlpm.config_range,,1),0),IF(_xlpm.count=1,INDEX(_xlpm.config_range,_xlpm.date_index+1,11),INDEX(_xlpm.config_range,_xlpm.date_index+_xlpm.count,11))),"")</f>
        <v>0</v>
      </c>
      <c r="O84" s="102" cm="1">
        <f t="array" ref="O84">IFERROR(_xlfn.LET(_xlpm.date,A83,_xlpm.count,COUNTIF(A50:A83,_xlpm.date),_xlpm.config_range,CONFIG!A:L,_xlpm.date_index,MATCH(_xlpm.date,INDEX(_xlpm.config_range,,1),0),IF(_xlpm.count=1,INDEX(_xlpm.config_range,_xlpm.date_index+1,12),INDEX(_xlpm.config_range,_xlpm.date_index+_xlpm.count,12))),"")</f>
        <v>0.9</v>
      </c>
      <c r="P84" s="103" cm="1">
        <f t="array" ref="P84">IFERROR(_xlfn.LET(_xlpm.date,A83,_xlpm.count,COUNTIF(A50:A83,_xlpm.date),_xlpm.config_range,CONFIG!A:M,_xlpm.date_index,MATCH(_xlpm.date,INDEX(_xlpm.config_range,,1),0),IF(_xlpm.count=1,INDEX(_xlpm.config_range,_xlpm.date_index+1,13),INDEX(_xlpm.config_range,_xlpm.date_index+_xlpm.count,13))),"")</f>
        <v>0</v>
      </c>
      <c r="Q84" s="75" cm="1">
        <f t="array" ref="Q84">IFERROR(_xlfn.LET(_xlpm.date,A83,_xlpm.count,COUNTIF(A50:A83,_xlpm.date),_xlpm.config_range,CONFIG!A:N,_xlpm.date_index,MATCH(_xlpm.date,INDEX(_xlpm.config_range,,1),0),IF(_xlpm.count=1,INDEX(_xlpm.config_range,_xlpm.date_index+1,14),INDEX(_xlpm.config_range,_xlpm.date_index+_xlpm.count,14))),"")</f>
        <v>0</v>
      </c>
      <c r="R84" s="102" cm="1">
        <f t="array" ref="R84">IFERROR(_xlfn.LET(_xlpm.date,A83,_xlpm.count,COUNTIF(A50:A83,_xlpm.date),_xlpm.config_range,CONFIG!A:O,_xlpm.date_index,MATCH(_xlpm.date,INDEX(_xlpm.config_range,,1),0),IF(_xlpm.count=1,INDEX(_xlpm.config_range,_xlpm.date_index+1,15),INDEX(_xlpm.config_range,_xlpm.date_index+_xlpm.count,15))),"")</f>
        <v>0</v>
      </c>
      <c r="S84" s="102" cm="1">
        <f t="array" ref="S84">IFERROR(_xlfn.LET(_xlpm.date,A83,_xlpm.count,COUNTIF(A50:A83,_xlpm.date),_xlpm.config_range,CONFIG!A:P,_xlpm.date_index,MATCH(_xlpm.date,INDEX(_xlpm.config_range,,1),0),IF(_xlpm.count=1,INDEX(_xlpm.config_range,_xlpm.date_index+1,16),INDEX(_xlpm.config_range,_xlpm.date_index+_xlpm.count,16))),"")</f>
        <v>0</v>
      </c>
      <c r="T84" s="102" cm="1">
        <f t="array" ref="T84">IFERROR(_xlfn.LET(_xlpm.date,A83,_xlpm.count,COUNTIF(A50:A83,_xlpm.date),_xlpm.config_range,CONFIG!A:Q,_xlpm.date_index,MATCH(_xlpm.date,INDEX(_xlpm.config_range,,1),0),IF(_xlpm.count=1,INDEX(_xlpm.config_range,_xlpm.date_index+1,17),INDEX(_xlpm.config_range,_xlpm.date_index+_xlpm.count,17))),"")</f>
        <v>0</v>
      </c>
      <c r="U84" s="102" cm="1">
        <f t="array" ref="U84">IFERROR(_xlfn.LET(_xlpm.date,A83,_xlpm.count,COUNTIF(A50:A83,_xlpm.date),_xlpm.config_range,CONFIG!A:R,_xlpm.date_index,MATCH(_xlpm.date,INDEX(_xlpm.config_range,,1),0),IF(_xlpm.count=1,INDEX(_xlpm.config_range,_xlpm.date_index+1,18),INDEX(_xlpm.config_range,_xlpm.date_index+_xlpm.count,18))),"")</f>
        <v>0</v>
      </c>
      <c r="V84" s="103" cm="1">
        <f t="array" ref="V84">IFERROR(_xlfn.LET(_xlpm.date,A83,_xlpm.count,COUNTIF(A50:A83,_xlpm.date),_xlpm.config_range,CONFIG!A:S,_xlpm.date_index,MATCH(_xlpm.date,INDEX(_xlpm.config_range,,1),0),IF(_xlpm.count=1,INDEX(_xlpm.config_range,_xlpm.date_index+1,19),INDEX(_xlpm.config_range,_xlpm.date_index+_xlpm.count,19))),"")</f>
        <v>0</v>
      </c>
      <c r="W84" s="75" cm="1">
        <f t="array" ref="W84">IFERROR(_xlfn.LET(_xlpm.date,A83,_xlpm.count,COUNTIF(A50:A83,_xlpm.date),_xlpm.config_range,CONFIG!A:T,_xlpm.date_index,MATCH(_xlpm.date,INDEX(_xlpm.config_range,,1),0),IF(_xlpm.count=1,INDEX(_xlpm.config_range,_xlpm.date_index+1,20),INDEX(_xlpm.config_range,_xlpm.date_index+_xlpm.count,20))),"")</f>
        <v>0</v>
      </c>
      <c r="X84" s="103" cm="1">
        <f t="array" ref="X84">IFERROR(_xlfn.LET(_xlpm.date,A83,_xlpm.count,COUNTIF(A50:A83,_xlpm.date),_xlpm.config_range,CONFIG!A:U,_xlpm.date_index,MATCH(_xlpm.date,INDEX(_xlpm.config_range,,1),0),IF(_xlpm.count=1,INDEX(_xlpm.config_range,_xlpm.date_index+1,21),INDEX(_xlpm.config_range,_xlpm.date_index+_xlpm.count,21))),"")</f>
        <v>0</v>
      </c>
      <c r="Y84" s="75" cm="1">
        <f t="array" ref="Y84">IFERROR(_xlfn.LET(_xlpm.date,A83,_xlpm.count,COUNTIF(A50:A83,_xlpm.date),_xlpm.config_range,CONFIG!A:V,_xlpm.date_index,MATCH(_xlpm.date,INDEX(_xlpm.config_range,,1),0),IF(_xlpm.count=1,INDEX(_xlpm.config_range,_xlpm.date_index+1,22),INDEX(_xlpm.config_range,_xlpm.date_index+_xlpm.count,22))),"")</f>
        <v>0</v>
      </c>
      <c r="Z84" s="103" cm="1">
        <f t="array" ref="Z84">IFERROR(_xlfn.LET(_xlpm.date,A83,_xlpm.count,COUNTIF(A50:A83,_xlpm.date),_xlpm.config_range,CONFIG!A:W,_xlpm.date_index,MATCH(_xlpm.date,INDEX(_xlpm.config_range,,1),0),IF(_xlpm.count=1,INDEX(_xlpm.config_range,_xlpm.date_index+1,23),INDEX(_xlpm.config_range,_xlpm.date_index+_xlpm.count,23))),"")</f>
        <v>0</v>
      </c>
      <c r="AA84" s="75" cm="1">
        <f t="array" ref="AA84">IFERROR(_xlfn.LET(_xlpm.date,A83,_xlpm.count,COUNTIF(A50:A83,_xlpm.date),_xlpm.config_range,CONFIG!A:X,_xlpm.date_index,MATCH(_xlpm.date,INDEX(_xlpm.config_range,,1),0),IF(_xlpm.count=1,INDEX(_xlpm.config_range,_xlpm.date_index+1,24),INDEX(_xlpm.config_range,_xlpm.date_index+_xlpm.count,24))),"")</f>
        <v>0</v>
      </c>
      <c r="AB84" s="102" cm="1">
        <f t="array" ref="AB84">IFERROR(_xlfn.LET(_xlpm.date,A83,_xlpm.count,COUNTIF(A50:A83,_xlpm.date),_xlpm.config_range,CONFIG!A:Y,_xlpm.date_index,MATCH(_xlpm.date,INDEX(_xlpm.config_range,,1),0),IF(_xlpm.count=1,INDEX(_xlpm.config_range,_xlpm.date_index+1,25),INDEX(_xlpm.config_range,_xlpm.date_index+_xlpm.count,25))),"")</f>
        <v>0</v>
      </c>
      <c r="AC84" s="103" cm="1">
        <f t="array" ref="AC84">IFERROR(_xlfn.LET(_xlpm.date,A83,_xlpm.count,COUNTIF(A50:A83,_xlpm.date),_xlpm.config_range,CONFIG!A:Z,_xlpm.date_index,MATCH(_xlpm.date,INDEX(_xlpm.config_range,,1),0),IF(_xlpm.count=1,INDEX(_xlpm.config_range,_xlpm.date_index+1,26),INDEX(_xlpm.config_range,_xlpm.date_index+_xlpm.count,26))),"")</f>
        <v>0</v>
      </c>
    </row>
    <row r="85" spans="1:29" ht="15.75" customHeight="1" x14ac:dyDescent="0.35">
      <c r="A85" s="182" cm="1">
        <f t="array" ref="A85">IFERROR(
  _xlfn.LET(
    _xlpm.date, A84,
    _xlpm.count, COUNTIF(A51:A84, _xlpm.date),
    _xlpm.config_range, CONFIG!A:A,
    _xlpm.date_index, MATCH(_xlpm.date, _xlpm.config_range, 0),
    IF(
      _xlpm.count = 1,
      INDEX(_xlpm.config_range, _xlpm.date_index + 1),
      INDEX(_xlpm.config_range, _xlpm.date_index + _xlpm.count)
    )
  ),
  ""
)</f>
        <v>45009</v>
      </c>
      <c r="B85" s="173" t="str" cm="1">
        <f t="array" ref="B85">IFERROR(
  _xlfn.LET(
    _xlpm.date, A84,
    _xlpm.count, COUNTIF(A51:A84, _xlpm.date),
    _xlpm.config_range, CONFIG!A:B,
    _xlpm.date_index, MATCH(_xlpm.date, INDEX(_xlpm.config_range, , 1), 0),
    IF(
      _xlpm.count = 1,
      INDEX(_xlpm.config_range, _xlpm.date_index + 1, 2),
      INDEX(_xlpm.config_range, _xlpm.date_index + _xlpm.count, 2)
    )
  ),
  ""
)</f>
        <v>PA28</v>
      </c>
      <c r="C85" s="173" t="str" cm="1">
        <f t="array" ref="C85">IFERROR(_xlfn.LET(_xlpm.date,A84,_xlpm.count,COUNTIF(A51:A84,_xlpm.date),_xlpm.config_range,CONFIG!A:C,_xlpm.date_index,MATCH(_xlpm.date,INDEX(_xlpm.config_range,,1),0),IF(_xlpm.count=1,INDEX(_xlpm.config_range,_xlpm.date_index+1,3),INDEX(_xlpm.config_range,_xlpm.date_index+_xlpm.count,3))),"")</f>
        <v>VH-BZE</v>
      </c>
      <c r="D85" s="173" t="str" cm="1">
        <f t="array" ref="D85">IFERROR(_xlfn.LET(_xlpm.date,A84,_xlpm.count,COUNTIF(A51:A84,_xlpm.date),_xlpm.config_range,CONFIG!A:D,_xlpm.date_index,MATCH(_xlpm.date,INDEX(_xlpm.config_range,,1),0),IF(_xlpm.count=1,INDEX(_xlpm.config_range,_xlpm.date_index+1,4),INDEX(_xlpm.config_range,_xlpm.date_index+_xlpm.count,4))),"")</f>
        <v>H.MCBAIN</v>
      </c>
      <c r="E85" s="173" t="str" cm="1">
        <f t="array" ref="E85">IFERROR(_xlfn.LET(_xlpm.date,A84,_xlpm.count,COUNTIF(A51:A84,_xlpm.date),_xlpm.config_range,CONFIG!A:E,_xlpm.date_index,MATCH(_xlpm.date,INDEX(_xlpm.config_range,,1),0),IF(_xlpm.count=1,INDEX(_xlpm.config_range,_xlpm.date_index+1,5),INDEX(_xlpm.config_range,_xlpm.date_index+_xlpm.count,5))),"")</f>
        <v>SELF</v>
      </c>
      <c r="F85" s="174" t="str" cm="1">
        <f t="array" ref="F85">IFERROR(_xlfn.LET(_xlpm.date,A84,_xlpm.count,COUNTIF(A51:A84,_xlpm.date),_xlpm.config_range,CONFIG!A:F,_xlpm.date_index,MATCH(_xlpm.date,INDEX(_xlpm.config_range,,1),0),IF(_xlpm.count=1,INDEX(_xlpm.config_range,_xlpm.date_index+1,6),INDEX(_xlpm.config_range,_xlpm.date_index+_xlpm.count,6))),"")</f>
        <v xml:space="preserve">YMMB-YMMB </v>
      </c>
      <c r="G85" s="175" t="str" cm="1">
        <f t="array" ref="G85">IFERROR(_xlfn.LET(_xlpm.date,A84,_xlpm.count,COUNTIF(A51:A84,_xlpm.date),_xlpm.config_range,CONFIG!A:G,_xlpm.date_index,MATCH(_xlpm.date,INDEX(_xlpm.config_range,,1),0),IF(_xlpm.count=1,INDEX(_xlpm.config_range,_xlpm.date_index+1,7),INDEX(_xlpm.config_range,_xlpm.date_index+_xlpm.count,7))),"")</f>
        <v>AIRWORK</v>
      </c>
      <c r="H85" s="176"/>
      <c r="I85" s="100"/>
      <c r="J85" s="101"/>
      <c r="K85" s="75" cm="1">
        <f t="array" ref="K85">IFERROR(_xlfn.LET(_xlpm.date,A84,_xlpm.count,COUNTIF(A51:A84,_xlpm.date),_xlpm.config_range,CONFIG!A:H,_xlpm.date_index,MATCH(_xlpm.date,INDEX(_xlpm.config_range,,1),0),IF(_xlpm.count=1,INDEX(_xlpm.config_range,_xlpm.date_index+1,8),INDEX(_xlpm.config_range,_xlpm.date_index+_xlpm.count,8))),"")</f>
        <v>0</v>
      </c>
      <c r="L85" s="102" cm="1">
        <f t="array" ref="L85">IFERROR(_xlfn.LET(_xlpm.date,A84,_xlpm.count,COUNTIF(A51:A84,_xlpm.date),_xlpm.config_range,CONFIG!A:I,_xlpm.date_index,MATCH(_xlpm.date,INDEX(_xlpm.config_range,,1),0),IF(_xlpm.count=1,INDEX(_xlpm.config_range,_xlpm.date_index+1,9),INDEX(_xlpm.config_range,_xlpm.date_index+_xlpm.count,9))),"")</f>
        <v>0</v>
      </c>
      <c r="M85" s="102" cm="1">
        <f t="array" ref="M85">IFERROR(_xlfn.LET(_xlpm.date,A84,_xlpm.count,COUNTIF(A51:A84,_xlpm.date),_xlpm.config_range,CONFIG!A:J,_xlpm.date_index,MATCH(_xlpm.date,INDEX(_xlpm.config_range,,1),0),IF(_xlpm.count=1,INDEX(_xlpm.config_range,_xlpm.date_index+1,10),INDEX(_xlpm.config_range,_xlpm.date_index+_xlpm.count,10))),"")</f>
        <v>1</v>
      </c>
      <c r="N85" s="102" cm="1">
        <f t="array" ref="N85">IFERROR(_xlfn.LET(_xlpm.date,A84,_xlpm.count,COUNTIF(A51:A84,_xlpm.date),_xlpm.config_range,CONFIG!A:K,_xlpm.date_index,MATCH(_xlpm.date,INDEX(_xlpm.config_range,,1),0),IF(_xlpm.count=1,INDEX(_xlpm.config_range,_xlpm.date_index+1,11),INDEX(_xlpm.config_range,_xlpm.date_index+_xlpm.count,11))),"")</f>
        <v>0</v>
      </c>
      <c r="O85" s="102" cm="1">
        <f t="array" ref="O85">IFERROR(_xlfn.LET(_xlpm.date,A84,_xlpm.count,COUNTIF(A51:A84,_xlpm.date),_xlpm.config_range,CONFIG!A:L,_xlpm.date_index,MATCH(_xlpm.date,INDEX(_xlpm.config_range,,1),0),IF(_xlpm.count=1,INDEX(_xlpm.config_range,_xlpm.date_index+1,12),INDEX(_xlpm.config_range,_xlpm.date_index+_xlpm.count,12))),"")</f>
        <v>0</v>
      </c>
      <c r="P85" s="103" cm="1">
        <f t="array" ref="P85">IFERROR(_xlfn.LET(_xlpm.date,A84,_xlpm.count,COUNTIF(A51:A84,_xlpm.date),_xlpm.config_range,CONFIG!A:M,_xlpm.date_index,MATCH(_xlpm.date,INDEX(_xlpm.config_range,,1),0),IF(_xlpm.count=1,INDEX(_xlpm.config_range,_xlpm.date_index+1,13),INDEX(_xlpm.config_range,_xlpm.date_index+_xlpm.count,13))),"")</f>
        <v>0</v>
      </c>
      <c r="Q85" s="75" cm="1">
        <f t="array" ref="Q85">IFERROR(_xlfn.LET(_xlpm.date,A84,_xlpm.count,COUNTIF(A51:A84,_xlpm.date),_xlpm.config_range,CONFIG!A:N,_xlpm.date_index,MATCH(_xlpm.date,INDEX(_xlpm.config_range,,1),0),IF(_xlpm.count=1,INDEX(_xlpm.config_range,_xlpm.date_index+1,14),INDEX(_xlpm.config_range,_xlpm.date_index+_xlpm.count,14))),"")</f>
        <v>0</v>
      </c>
      <c r="R85" s="102" cm="1">
        <f t="array" ref="R85">IFERROR(_xlfn.LET(_xlpm.date,A84,_xlpm.count,COUNTIF(A51:A84,_xlpm.date),_xlpm.config_range,CONFIG!A:O,_xlpm.date_index,MATCH(_xlpm.date,INDEX(_xlpm.config_range,,1),0),IF(_xlpm.count=1,INDEX(_xlpm.config_range,_xlpm.date_index+1,15),INDEX(_xlpm.config_range,_xlpm.date_index+_xlpm.count,15))),"")</f>
        <v>0</v>
      </c>
      <c r="S85" s="102" cm="1">
        <f t="array" ref="S85">IFERROR(_xlfn.LET(_xlpm.date,A84,_xlpm.count,COUNTIF(A51:A84,_xlpm.date),_xlpm.config_range,CONFIG!A:P,_xlpm.date_index,MATCH(_xlpm.date,INDEX(_xlpm.config_range,,1),0),IF(_xlpm.count=1,INDEX(_xlpm.config_range,_xlpm.date_index+1,16),INDEX(_xlpm.config_range,_xlpm.date_index+_xlpm.count,16))),"")</f>
        <v>0</v>
      </c>
      <c r="T85" s="102" cm="1">
        <f t="array" ref="T85">IFERROR(_xlfn.LET(_xlpm.date,A84,_xlpm.count,COUNTIF(A51:A84,_xlpm.date),_xlpm.config_range,CONFIG!A:Q,_xlpm.date_index,MATCH(_xlpm.date,INDEX(_xlpm.config_range,,1),0),IF(_xlpm.count=1,INDEX(_xlpm.config_range,_xlpm.date_index+1,17),INDEX(_xlpm.config_range,_xlpm.date_index+_xlpm.count,17))),"")</f>
        <v>0</v>
      </c>
      <c r="U85" s="102" cm="1">
        <f t="array" ref="U85">IFERROR(_xlfn.LET(_xlpm.date,A84,_xlpm.count,COUNTIF(A51:A84,_xlpm.date),_xlpm.config_range,CONFIG!A:R,_xlpm.date_index,MATCH(_xlpm.date,INDEX(_xlpm.config_range,,1),0),IF(_xlpm.count=1,INDEX(_xlpm.config_range,_xlpm.date_index+1,18),INDEX(_xlpm.config_range,_xlpm.date_index+_xlpm.count,18))),"")</f>
        <v>0</v>
      </c>
      <c r="V85" s="103" cm="1">
        <f t="array" ref="V85">IFERROR(_xlfn.LET(_xlpm.date,A84,_xlpm.count,COUNTIF(A51:A84,_xlpm.date),_xlpm.config_range,CONFIG!A:S,_xlpm.date_index,MATCH(_xlpm.date,INDEX(_xlpm.config_range,,1),0),IF(_xlpm.count=1,INDEX(_xlpm.config_range,_xlpm.date_index+1,19),INDEX(_xlpm.config_range,_xlpm.date_index+_xlpm.count,19))),"")</f>
        <v>0</v>
      </c>
      <c r="W85" s="75" cm="1">
        <f t="array" ref="W85">IFERROR(_xlfn.LET(_xlpm.date,A84,_xlpm.count,COUNTIF(A51:A84,_xlpm.date),_xlpm.config_range,CONFIG!A:T,_xlpm.date_index,MATCH(_xlpm.date,INDEX(_xlpm.config_range,,1),0),IF(_xlpm.count=1,INDEX(_xlpm.config_range,_xlpm.date_index+1,20),INDEX(_xlpm.config_range,_xlpm.date_index+_xlpm.count,20))),"")</f>
        <v>0</v>
      </c>
      <c r="X85" s="103" cm="1">
        <f t="array" ref="X85">IFERROR(_xlfn.LET(_xlpm.date,A84,_xlpm.count,COUNTIF(A51:A84,_xlpm.date),_xlpm.config_range,CONFIG!A:U,_xlpm.date_index,MATCH(_xlpm.date,INDEX(_xlpm.config_range,,1),0),IF(_xlpm.count=1,INDEX(_xlpm.config_range,_xlpm.date_index+1,21),INDEX(_xlpm.config_range,_xlpm.date_index+_xlpm.count,21))),"")</f>
        <v>0</v>
      </c>
      <c r="Y85" s="75" cm="1">
        <f t="array" ref="Y85">IFERROR(_xlfn.LET(_xlpm.date,A84,_xlpm.count,COUNTIF(A51:A84,_xlpm.date),_xlpm.config_range,CONFIG!A:V,_xlpm.date_index,MATCH(_xlpm.date,INDEX(_xlpm.config_range,,1),0),IF(_xlpm.count=1,INDEX(_xlpm.config_range,_xlpm.date_index+1,22),INDEX(_xlpm.config_range,_xlpm.date_index+_xlpm.count,22))),"")</f>
        <v>0</v>
      </c>
      <c r="Z85" s="103" cm="1">
        <f t="array" ref="Z85">IFERROR(_xlfn.LET(_xlpm.date,A84,_xlpm.count,COUNTIF(A51:A84,_xlpm.date),_xlpm.config_range,CONFIG!A:W,_xlpm.date_index,MATCH(_xlpm.date,INDEX(_xlpm.config_range,,1),0),IF(_xlpm.count=1,INDEX(_xlpm.config_range,_xlpm.date_index+1,23),INDEX(_xlpm.config_range,_xlpm.date_index+_xlpm.count,23))),"")</f>
        <v>0</v>
      </c>
      <c r="AA85" s="75" cm="1">
        <f t="array" ref="AA85">IFERROR(_xlfn.LET(_xlpm.date,A84,_xlpm.count,COUNTIF(A51:A84,_xlpm.date),_xlpm.config_range,CONFIG!A:X,_xlpm.date_index,MATCH(_xlpm.date,INDEX(_xlpm.config_range,,1),0),IF(_xlpm.count=1,INDEX(_xlpm.config_range,_xlpm.date_index+1,24),INDEX(_xlpm.config_range,_xlpm.date_index+_xlpm.count,24))),"")</f>
        <v>0</v>
      </c>
      <c r="AB85" s="102" cm="1">
        <f t="array" ref="AB85">IFERROR(_xlfn.LET(_xlpm.date,A84,_xlpm.count,COUNTIF(A51:A84,_xlpm.date),_xlpm.config_range,CONFIG!A:Y,_xlpm.date_index,MATCH(_xlpm.date,INDEX(_xlpm.config_range,,1),0),IF(_xlpm.count=1,INDEX(_xlpm.config_range,_xlpm.date_index+1,25),INDEX(_xlpm.config_range,_xlpm.date_index+_xlpm.count,25))),"")</f>
        <v>0</v>
      </c>
      <c r="AC85" s="103" cm="1">
        <f t="array" ref="AC85">IFERROR(_xlfn.LET(_xlpm.date,A84,_xlpm.count,COUNTIF(A51:A84,_xlpm.date),_xlpm.config_range,CONFIG!A:Z,_xlpm.date_index,MATCH(_xlpm.date,INDEX(_xlpm.config_range,,1),0),IF(_xlpm.count=1,INDEX(_xlpm.config_range,_xlpm.date_index+1,26),INDEX(_xlpm.config_range,_xlpm.date_index+_xlpm.count,26))),"")</f>
        <v>0</v>
      </c>
    </row>
    <row r="86" spans="1:29" ht="15.75" customHeight="1" x14ac:dyDescent="0.35">
      <c r="A86" s="182" cm="1">
        <f t="array" ref="A86">IFERROR(
  _xlfn.LET(
    _xlpm.date, A85,
    _xlpm.count, COUNTIF(A52:A85, _xlpm.date),
    _xlpm.config_range, CONFIG!A:A,
    _xlpm.date_index, MATCH(_xlpm.date, _xlpm.config_range, 0),
    IF(
      _xlpm.count = 1,
      INDEX(_xlpm.config_range, _xlpm.date_index + 1),
      INDEX(_xlpm.config_range, _xlpm.date_index + _xlpm.count)
    )
  ),
  ""
)</f>
        <v>45020</v>
      </c>
      <c r="B86" s="173" t="str" cm="1">
        <f t="array" ref="B86">IFERROR(
  _xlfn.LET(
    _xlpm.date, A85,
    _xlpm.count, COUNTIF(A52:A85, _xlpm.date),
    _xlpm.config_range, CONFIG!A:B,
    _xlpm.date_index, MATCH(_xlpm.date, INDEX(_xlpm.config_range, , 1), 0),
    IF(
      _xlpm.count = 1,
      INDEX(_xlpm.config_range, _xlpm.date_index + 1, 2),
      INDEX(_xlpm.config_range, _xlpm.date_index + _xlpm.count, 2)
    )
  ),
  ""
)</f>
        <v>PA28</v>
      </c>
      <c r="C86" s="173" t="str" cm="1">
        <f t="array" ref="C86">IFERROR(_xlfn.LET(_xlpm.date,A85,_xlpm.count,COUNTIF(A52:A85,_xlpm.date),_xlpm.config_range,CONFIG!A:C,_xlpm.date_index,MATCH(_xlpm.date,INDEX(_xlpm.config_range,,1),0),IF(_xlpm.count=1,INDEX(_xlpm.config_range,_xlpm.date_index+1,3),INDEX(_xlpm.config_range,_xlpm.date_index+_xlpm.count,3))),"")</f>
        <v>VH-ITK</v>
      </c>
      <c r="D86" s="173" t="str" cm="1">
        <f t="array" ref="D86">IFERROR(_xlfn.LET(_xlpm.date,A85,_xlpm.count,COUNTIF(A52:A85,_xlpm.date),_xlpm.config_range,CONFIG!A:D,_xlpm.date_index,MATCH(_xlpm.date,INDEX(_xlpm.config_range,,1),0),IF(_xlpm.count=1,INDEX(_xlpm.config_range,_xlpm.date_index+1,4),INDEX(_xlpm.config_range,_xlpm.date_index+_xlpm.count,4))),"")</f>
        <v>SELF</v>
      </c>
      <c r="E86" s="173" cm="1">
        <f t="array" ref="E86">IFERROR(_xlfn.LET(_xlpm.date,A85,_xlpm.count,COUNTIF(A52:A85,_xlpm.date),_xlpm.config_range,CONFIG!A:E,_xlpm.date_index,MATCH(_xlpm.date,INDEX(_xlpm.config_range,,1),0),IF(_xlpm.count=1,INDEX(_xlpm.config_range,_xlpm.date_index+1,5),INDEX(_xlpm.config_range,_xlpm.date_index+_xlpm.count,5))),"")</f>
        <v>0</v>
      </c>
      <c r="F86" s="174" t="str" cm="1">
        <f t="array" ref="F86">IFERROR(_xlfn.LET(_xlpm.date,A85,_xlpm.count,COUNTIF(A52:A85,_xlpm.date),_xlpm.config_range,CONFIG!A:F,_xlpm.date_index,MATCH(_xlpm.date,INDEX(_xlpm.config_range,,1),0),IF(_xlpm.count=1,INDEX(_xlpm.config_range,_xlpm.date_index+1,6),INDEX(_xlpm.config_range,_xlpm.date_index+_xlpm.count,6))),"")</f>
        <v xml:space="preserve">YMMB-YMMB </v>
      </c>
      <c r="G86" s="175" t="str" cm="1">
        <f t="array" ref="G86">IFERROR(_xlfn.LET(_xlpm.date,A85,_xlpm.count,COUNTIF(A52:A85,_xlpm.date),_xlpm.config_range,CONFIG!A:G,_xlpm.date_index,MATCH(_xlpm.date,INDEX(_xlpm.config_range,,1),0),IF(_xlpm.count=1,INDEX(_xlpm.config_range,_xlpm.date_index+1,7),INDEX(_xlpm.config_range,_xlpm.date_index+_xlpm.count,7))),"")</f>
        <v>PVT</v>
      </c>
      <c r="H86" s="176"/>
      <c r="I86" s="100"/>
      <c r="J86" s="101"/>
      <c r="K86" s="75" cm="1">
        <f t="array" ref="K86">IFERROR(_xlfn.LET(_xlpm.date,A85,_xlpm.count,COUNTIF(A52:A85,_xlpm.date),_xlpm.config_range,CONFIG!A:H,_xlpm.date_index,MATCH(_xlpm.date,INDEX(_xlpm.config_range,,1),0),IF(_xlpm.count=1,INDEX(_xlpm.config_range,_xlpm.date_index+1,8),INDEX(_xlpm.config_range,_xlpm.date_index+_xlpm.count,8))),"")</f>
        <v>0</v>
      </c>
      <c r="L86" s="102" cm="1">
        <f t="array" ref="L86">IFERROR(_xlfn.LET(_xlpm.date,A85,_xlpm.count,COUNTIF(A52:A85,_xlpm.date),_xlpm.config_range,CONFIG!A:I,_xlpm.date_index,MATCH(_xlpm.date,INDEX(_xlpm.config_range,,1),0),IF(_xlpm.count=1,INDEX(_xlpm.config_range,_xlpm.date_index+1,9),INDEX(_xlpm.config_range,_xlpm.date_index+_xlpm.count,9))),"")</f>
        <v>0</v>
      </c>
      <c r="M86" s="102" cm="1">
        <f t="array" ref="M86">IFERROR(_xlfn.LET(_xlpm.date,A85,_xlpm.count,COUNTIF(A52:A85,_xlpm.date),_xlpm.config_range,CONFIG!A:J,_xlpm.date_index,MATCH(_xlpm.date,INDEX(_xlpm.config_range,,1),0),IF(_xlpm.count=1,INDEX(_xlpm.config_range,_xlpm.date_index+1,10),INDEX(_xlpm.config_range,_xlpm.date_index+_xlpm.count,10))),"")</f>
        <v>0</v>
      </c>
      <c r="N86" s="102" cm="1">
        <f t="array" ref="N86">IFERROR(_xlfn.LET(_xlpm.date,A85,_xlpm.count,COUNTIF(A52:A85,_xlpm.date),_xlpm.config_range,CONFIG!A:K,_xlpm.date_index,MATCH(_xlpm.date,INDEX(_xlpm.config_range,,1),0),IF(_xlpm.count=1,INDEX(_xlpm.config_range,_xlpm.date_index+1,11),INDEX(_xlpm.config_range,_xlpm.date_index+_xlpm.count,11))),"")</f>
        <v>0</v>
      </c>
      <c r="O86" s="102" cm="1">
        <f t="array" ref="O86">IFERROR(_xlfn.LET(_xlpm.date,A85,_xlpm.count,COUNTIF(A52:A85,_xlpm.date),_xlpm.config_range,CONFIG!A:L,_xlpm.date_index,MATCH(_xlpm.date,INDEX(_xlpm.config_range,,1),0),IF(_xlpm.count=1,INDEX(_xlpm.config_range,_xlpm.date_index+1,12),INDEX(_xlpm.config_range,_xlpm.date_index+_xlpm.count,12))),"")</f>
        <v>0.9</v>
      </c>
      <c r="P86" s="103" cm="1">
        <f t="array" ref="P86">IFERROR(_xlfn.LET(_xlpm.date,A85,_xlpm.count,COUNTIF(A52:A85,_xlpm.date),_xlpm.config_range,CONFIG!A:M,_xlpm.date_index,MATCH(_xlpm.date,INDEX(_xlpm.config_range,,1),0),IF(_xlpm.count=1,INDEX(_xlpm.config_range,_xlpm.date_index+1,13),INDEX(_xlpm.config_range,_xlpm.date_index+_xlpm.count,13))),"")</f>
        <v>0</v>
      </c>
      <c r="Q86" s="75" cm="1">
        <f t="array" ref="Q86">IFERROR(_xlfn.LET(_xlpm.date,A85,_xlpm.count,COUNTIF(A52:A85,_xlpm.date),_xlpm.config_range,CONFIG!A:N,_xlpm.date_index,MATCH(_xlpm.date,INDEX(_xlpm.config_range,,1),0),IF(_xlpm.count=1,INDEX(_xlpm.config_range,_xlpm.date_index+1,14),INDEX(_xlpm.config_range,_xlpm.date_index+_xlpm.count,14))),"")</f>
        <v>0</v>
      </c>
      <c r="R86" s="102" cm="1">
        <f t="array" ref="R86">IFERROR(_xlfn.LET(_xlpm.date,A85,_xlpm.count,COUNTIF(A52:A85,_xlpm.date),_xlpm.config_range,CONFIG!A:O,_xlpm.date_index,MATCH(_xlpm.date,INDEX(_xlpm.config_range,,1),0),IF(_xlpm.count=1,INDEX(_xlpm.config_range,_xlpm.date_index+1,15),INDEX(_xlpm.config_range,_xlpm.date_index+_xlpm.count,15))),"")</f>
        <v>0</v>
      </c>
      <c r="S86" s="102" cm="1">
        <f t="array" ref="S86">IFERROR(_xlfn.LET(_xlpm.date,A85,_xlpm.count,COUNTIF(A52:A85,_xlpm.date),_xlpm.config_range,CONFIG!A:P,_xlpm.date_index,MATCH(_xlpm.date,INDEX(_xlpm.config_range,,1),0),IF(_xlpm.count=1,INDEX(_xlpm.config_range,_xlpm.date_index+1,16),INDEX(_xlpm.config_range,_xlpm.date_index+_xlpm.count,16))),"")</f>
        <v>0</v>
      </c>
      <c r="T86" s="102" cm="1">
        <f t="array" ref="T86">IFERROR(_xlfn.LET(_xlpm.date,A85,_xlpm.count,COUNTIF(A52:A85,_xlpm.date),_xlpm.config_range,CONFIG!A:Q,_xlpm.date_index,MATCH(_xlpm.date,INDEX(_xlpm.config_range,,1),0),IF(_xlpm.count=1,INDEX(_xlpm.config_range,_xlpm.date_index+1,17),INDEX(_xlpm.config_range,_xlpm.date_index+_xlpm.count,17))),"")</f>
        <v>0</v>
      </c>
      <c r="U86" s="102" cm="1">
        <f t="array" ref="U86">IFERROR(_xlfn.LET(_xlpm.date,A85,_xlpm.count,COUNTIF(A52:A85,_xlpm.date),_xlpm.config_range,CONFIG!A:R,_xlpm.date_index,MATCH(_xlpm.date,INDEX(_xlpm.config_range,,1),0),IF(_xlpm.count=1,INDEX(_xlpm.config_range,_xlpm.date_index+1,18),INDEX(_xlpm.config_range,_xlpm.date_index+_xlpm.count,18))),"")</f>
        <v>0</v>
      </c>
      <c r="V86" s="103" cm="1">
        <f t="array" ref="V86">IFERROR(_xlfn.LET(_xlpm.date,A85,_xlpm.count,COUNTIF(A52:A85,_xlpm.date),_xlpm.config_range,CONFIG!A:S,_xlpm.date_index,MATCH(_xlpm.date,INDEX(_xlpm.config_range,,1),0),IF(_xlpm.count=1,INDEX(_xlpm.config_range,_xlpm.date_index+1,19),INDEX(_xlpm.config_range,_xlpm.date_index+_xlpm.count,19))),"")</f>
        <v>0</v>
      </c>
      <c r="W86" s="75" cm="1">
        <f t="array" ref="W86">IFERROR(_xlfn.LET(_xlpm.date,A85,_xlpm.count,COUNTIF(A52:A85,_xlpm.date),_xlpm.config_range,CONFIG!A:T,_xlpm.date_index,MATCH(_xlpm.date,INDEX(_xlpm.config_range,,1),0),IF(_xlpm.count=1,INDEX(_xlpm.config_range,_xlpm.date_index+1,20),INDEX(_xlpm.config_range,_xlpm.date_index+_xlpm.count,20))),"")</f>
        <v>0</v>
      </c>
      <c r="X86" s="103" cm="1">
        <f t="array" ref="X86">IFERROR(_xlfn.LET(_xlpm.date,A85,_xlpm.count,COUNTIF(A52:A85,_xlpm.date),_xlpm.config_range,CONFIG!A:U,_xlpm.date_index,MATCH(_xlpm.date,INDEX(_xlpm.config_range,,1),0),IF(_xlpm.count=1,INDEX(_xlpm.config_range,_xlpm.date_index+1,21),INDEX(_xlpm.config_range,_xlpm.date_index+_xlpm.count,21))),"")</f>
        <v>0</v>
      </c>
      <c r="Y86" s="75" cm="1">
        <f t="array" ref="Y86">IFERROR(_xlfn.LET(_xlpm.date,A85,_xlpm.count,COUNTIF(A52:A85,_xlpm.date),_xlpm.config_range,CONFIG!A:V,_xlpm.date_index,MATCH(_xlpm.date,INDEX(_xlpm.config_range,,1),0),IF(_xlpm.count=1,INDEX(_xlpm.config_range,_xlpm.date_index+1,22),INDEX(_xlpm.config_range,_xlpm.date_index+_xlpm.count,22))),"")</f>
        <v>0</v>
      </c>
      <c r="Z86" s="103" cm="1">
        <f t="array" ref="Z86">IFERROR(_xlfn.LET(_xlpm.date,A85,_xlpm.count,COUNTIF(A52:A85,_xlpm.date),_xlpm.config_range,CONFIG!A:W,_xlpm.date_index,MATCH(_xlpm.date,INDEX(_xlpm.config_range,,1),0),IF(_xlpm.count=1,INDEX(_xlpm.config_range,_xlpm.date_index+1,23),INDEX(_xlpm.config_range,_xlpm.date_index+_xlpm.count,23))),"")</f>
        <v>0</v>
      </c>
      <c r="AA86" s="75" cm="1">
        <f t="array" ref="AA86">IFERROR(_xlfn.LET(_xlpm.date,A85,_xlpm.count,COUNTIF(A52:A85,_xlpm.date),_xlpm.config_range,CONFIG!A:X,_xlpm.date_index,MATCH(_xlpm.date,INDEX(_xlpm.config_range,,1),0),IF(_xlpm.count=1,INDEX(_xlpm.config_range,_xlpm.date_index+1,24),INDEX(_xlpm.config_range,_xlpm.date_index+_xlpm.count,24))),"")</f>
        <v>0</v>
      </c>
      <c r="AB86" s="102" cm="1">
        <f t="array" ref="AB86">IFERROR(_xlfn.LET(_xlpm.date,A85,_xlpm.count,COUNTIF(A52:A85,_xlpm.date),_xlpm.config_range,CONFIG!A:Y,_xlpm.date_index,MATCH(_xlpm.date,INDEX(_xlpm.config_range,,1),0),IF(_xlpm.count=1,INDEX(_xlpm.config_range,_xlpm.date_index+1,25),INDEX(_xlpm.config_range,_xlpm.date_index+_xlpm.count,25))),"")</f>
        <v>0</v>
      </c>
      <c r="AC86" s="103" cm="1">
        <f t="array" ref="AC86">IFERROR(_xlfn.LET(_xlpm.date,A85,_xlpm.count,COUNTIF(A52:A85,_xlpm.date),_xlpm.config_range,CONFIG!A:Z,_xlpm.date_index,MATCH(_xlpm.date,INDEX(_xlpm.config_range,,1),0),IF(_xlpm.count=1,INDEX(_xlpm.config_range,_xlpm.date_index+1,26),INDEX(_xlpm.config_range,_xlpm.date_index+_xlpm.count,26))),"")</f>
        <v>0</v>
      </c>
    </row>
    <row r="87" spans="1:29" ht="15" thickBot="1" x14ac:dyDescent="0.4">
      <c r="A87" s="183" cm="1">
        <f t="array" ref="A87">IFERROR(
  _xlfn.LET(
    _xlpm.date, A86,
    _xlpm.count, COUNTIF(A53:A86, _xlpm.date),
    _xlpm.config_range, CONFIG!A:A,
    _xlpm.date_index, MATCH(_xlpm.date, _xlpm.config_range, 0),
    IF(
      _xlpm.count = 1,
      INDEX(_xlpm.config_range, _xlpm.date_index + 1),
      INDEX(_xlpm.config_range, _xlpm.date_index + _xlpm.count)
    )
  ),
  ""
)</f>
        <v>45154</v>
      </c>
      <c r="B87" s="177" t="str" cm="1">
        <f t="array" ref="B87">IFERROR(
  _xlfn.LET(
    _xlpm.date, A86,
    _xlpm.count, COUNTIF(A53:A86, _xlpm.date),
    _xlpm.config_range, CONFIG!A:B,
    _xlpm.date_index, MATCH(_xlpm.date, INDEX(_xlpm.config_range, , 1), 0),
    IF(
      _xlpm.count = 1,
      INDEX(_xlpm.config_range, _xlpm.date_index + 1, 2),
      INDEX(_xlpm.config_range, _xlpm.date_index + _xlpm.count, 2)
    )
  ),
  ""
)</f>
        <v>SIM</v>
      </c>
      <c r="C87" s="177" t="str" cm="1">
        <f t="array" ref="C87">IFERROR(_xlfn.LET(_xlpm.date,A86,_xlpm.count,COUNTIF(A53:A86,_xlpm.date),_xlpm.config_range,CONFIG!A:C,_xlpm.date_index,MATCH(_xlpm.date,INDEX(_xlpm.config_range,,1),0),IF(_xlpm.count=1,INDEX(_xlpm.config_range,_xlpm.date_index+1,3),INDEX(_xlpm.config_range,_xlpm.date_index+_xlpm.count,3))),"")</f>
        <v>CR12</v>
      </c>
      <c r="D87" s="177" t="str" cm="1">
        <f t="array" ref="D87">IFERROR(_xlfn.LET(_xlpm.date,A86,_xlpm.count,COUNTIF(A53:A86,_xlpm.date),_xlpm.config_range,CONFIG!A:D,_xlpm.date_index,MATCH(_xlpm.date,INDEX(_xlpm.config_range,,1),0),IF(_xlpm.count=1,INDEX(_xlpm.config_range,_xlpm.date_index+1,4),INDEX(_xlpm.config_range,_xlpm.date_index+_xlpm.count,4))),"")</f>
        <v>C.SPENCER</v>
      </c>
      <c r="E87" s="177" t="str" cm="1">
        <f t="array" ref="E87">IFERROR(_xlfn.LET(_xlpm.date,A86,_xlpm.count,COUNTIF(A53:A86,_xlpm.date),_xlpm.config_range,CONFIG!A:E,_xlpm.date_index,MATCH(_xlpm.date,INDEX(_xlpm.config_range,,1),0),IF(_xlpm.count=1,INDEX(_xlpm.config_range,_xlpm.date_index+1,5),INDEX(_xlpm.config_range,_xlpm.date_index+_xlpm.count,5))),"")</f>
        <v>SELF</v>
      </c>
      <c r="F87" s="178" cm="1">
        <f t="array" ref="F87">IFERROR(_xlfn.LET(_xlpm.date,A86,_xlpm.count,COUNTIF(A53:A86,_xlpm.date),_xlpm.config_range,CONFIG!A:F,_xlpm.date_index,MATCH(_xlpm.date,INDEX(_xlpm.config_range,,1),0),IF(_xlpm.count=1,INDEX(_xlpm.config_range,_xlpm.date_index+1,6),INDEX(_xlpm.config_range,_xlpm.date_index+_xlpm.count,6))),"")</f>
        <v>0</v>
      </c>
      <c r="G87" s="179" t="str" cm="1">
        <f t="array" ref="G87">IFERROR(_xlfn.LET(_xlpm.date,A86,_xlpm.count,COUNTIF(A53:A86,_xlpm.date),_xlpm.config_range,CONFIG!A:G,_xlpm.date_index,MATCH(_xlpm.date,INDEX(_xlpm.config_range,,1),0),IF(_xlpm.count=1,INDEX(_xlpm.config_range,_xlpm.date_index+1,7),INDEX(_xlpm.config_range,_xlpm.date_index+_xlpm.count,7))),"")</f>
        <v>INSTRUMENTS</v>
      </c>
      <c r="H87" s="180"/>
      <c r="I87" s="104"/>
      <c r="J87" s="105"/>
      <c r="K87" s="82" cm="1">
        <f t="array" ref="K87">IFERROR(_xlfn.LET(_xlpm.date,A86,_xlpm.count,COUNTIF(A53:A86,_xlpm.date),_xlpm.config_range,CONFIG!A:H,_xlpm.date_index,MATCH(_xlpm.date,INDEX(_xlpm.config_range,,1),0),IF(_xlpm.count=1,INDEX(_xlpm.config_range,_xlpm.date_index+1,8),INDEX(_xlpm.config_range,_xlpm.date_index+_xlpm.count,8))),"")</f>
        <v>0</v>
      </c>
      <c r="L87" s="106" cm="1">
        <f t="array" ref="L87">IFERROR(_xlfn.LET(_xlpm.date,A86,_xlpm.count,COUNTIF(A53:A86,_xlpm.date),_xlpm.config_range,CONFIG!A:I,_xlpm.date_index,MATCH(_xlpm.date,INDEX(_xlpm.config_range,,1),0),IF(_xlpm.count=1,INDEX(_xlpm.config_range,_xlpm.date_index+1,9),INDEX(_xlpm.config_range,_xlpm.date_index+_xlpm.count,9))),"")</f>
        <v>0</v>
      </c>
      <c r="M87" s="106" cm="1">
        <f t="array" ref="M87">IFERROR(_xlfn.LET(_xlpm.date,A86,_xlpm.count,COUNTIF(A53:A86,_xlpm.date),_xlpm.config_range,CONFIG!A:J,_xlpm.date_index,MATCH(_xlpm.date,INDEX(_xlpm.config_range,,1),0),IF(_xlpm.count=1,INDEX(_xlpm.config_range,_xlpm.date_index+1,10),INDEX(_xlpm.config_range,_xlpm.date_index+_xlpm.count,10))),"")</f>
        <v>0</v>
      </c>
      <c r="N87" s="106" cm="1">
        <f t="array" ref="N87">IFERROR(_xlfn.LET(_xlpm.date,A86,_xlpm.count,COUNTIF(A53:A86,_xlpm.date),_xlpm.config_range,CONFIG!A:K,_xlpm.date_index,MATCH(_xlpm.date,INDEX(_xlpm.config_range,,1),0),IF(_xlpm.count=1,INDEX(_xlpm.config_range,_xlpm.date_index+1,11),INDEX(_xlpm.config_range,_xlpm.date_index+_xlpm.count,11))),"")</f>
        <v>0</v>
      </c>
      <c r="O87" s="106" cm="1">
        <f t="array" ref="O87">IFERROR(_xlfn.LET(_xlpm.date,A86,_xlpm.count,COUNTIF(A53:A86,_xlpm.date),_xlpm.config_range,CONFIG!A:L,_xlpm.date_index,MATCH(_xlpm.date,INDEX(_xlpm.config_range,,1),0),IF(_xlpm.count=1,INDEX(_xlpm.config_range,_xlpm.date_index+1,12),INDEX(_xlpm.config_range,_xlpm.date_index+_xlpm.count,12))),"")</f>
        <v>0</v>
      </c>
      <c r="P87" s="107" cm="1">
        <f t="array" ref="P87">IFERROR(_xlfn.LET(_xlpm.date,A86,_xlpm.count,COUNTIF(A53:A86,_xlpm.date),_xlpm.config_range,CONFIG!A:M,_xlpm.date_index,MATCH(_xlpm.date,INDEX(_xlpm.config_range,,1),0),IF(_xlpm.count=1,INDEX(_xlpm.config_range,_xlpm.date_index+1,13),INDEX(_xlpm.config_range,_xlpm.date_index+_xlpm.count,13))),"")</f>
        <v>0</v>
      </c>
      <c r="Q87" s="82" cm="1">
        <f t="array" ref="Q87">IFERROR(_xlfn.LET(_xlpm.date,A86,_xlpm.count,COUNTIF(A53:A86,_xlpm.date),_xlpm.config_range,CONFIG!A:N,_xlpm.date_index,MATCH(_xlpm.date,INDEX(_xlpm.config_range,,1),0),IF(_xlpm.count=1,INDEX(_xlpm.config_range,_xlpm.date_index+1,14),INDEX(_xlpm.config_range,_xlpm.date_index+_xlpm.count,14))),"")</f>
        <v>0</v>
      </c>
      <c r="R87" s="106" cm="1">
        <f t="array" ref="R87">IFERROR(_xlfn.LET(_xlpm.date,A86,_xlpm.count,COUNTIF(A53:A86,_xlpm.date),_xlpm.config_range,CONFIG!A:O,_xlpm.date_index,MATCH(_xlpm.date,INDEX(_xlpm.config_range,,1),0),IF(_xlpm.count=1,INDEX(_xlpm.config_range,_xlpm.date_index+1,15),INDEX(_xlpm.config_range,_xlpm.date_index+_xlpm.count,15))),"")</f>
        <v>0</v>
      </c>
      <c r="S87" s="106" cm="1">
        <f t="array" ref="S87">IFERROR(_xlfn.LET(_xlpm.date,A86,_xlpm.count,COUNTIF(A53:A86,_xlpm.date),_xlpm.config_range,CONFIG!A:P,_xlpm.date_index,MATCH(_xlpm.date,INDEX(_xlpm.config_range,,1),0),IF(_xlpm.count=1,INDEX(_xlpm.config_range,_xlpm.date_index+1,16),INDEX(_xlpm.config_range,_xlpm.date_index+_xlpm.count,16))),"")</f>
        <v>0</v>
      </c>
      <c r="T87" s="106" cm="1">
        <f t="array" ref="T87">IFERROR(_xlfn.LET(_xlpm.date,A86,_xlpm.count,COUNTIF(A53:A86,_xlpm.date),_xlpm.config_range,CONFIG!A:Q,_xlpm.date_index,MATCH(_xlpm.date,INDEX(_xlpm.config_range,,1),0),IF(_xlpm.count=1,INDEX(_xlpm.config_range,_xlpm.date_index+1,17),INDEX(_xlpm.config_range,_xlpm.date_index+_xlpm.count,17))),"")</f>
        <v>0</v>
      </c>
      <c r="U87" s="106" cm="1">
        <f t="array" ref="U87">IFERROR(_xlfn.LET(_xlpm.date,A86,_xlpm.count,COUNTIF(A53:A86,_xlpm.date),_xlpm.config_range,CONFIG!A:R,_xlpm.date_index,MATCH(_xlpm.date,INDEX(_xlpm.config_range,,1),0),IF(_xlpm.count=1,INDEX(_xlpm.config_range,_xlpm.date_index+1,18),INDEX(_xlpm.config_range,_xlpm.date_index+_xlpm.count,18))),"")</f>
        <v>0</v>
      </c>
      <c r="V87" s="107" cm="1">
        <f t="array" ref="V87">IFERROR(_xlfn.LET(_xlpm.date,A86,_xlpm.count,COUNTIF(A53:A86,_xlpm.date),_xlpm.config_range,CONFIG!A:S,_xlpm.date_index,MATCH(_xlpm.date,INDEX(_xlpm.config_range,,1),0),IF(_xlpm.count=1,INDEX(_xlpm.config_range,_xlpm.date_index+1,19),INDEX(_xlpm.config_range,_xlpm.date_index+_xlpm.count,19))),"")</f>
        <v>0</v>
      </c>
      <c r="W87" s="82" cm="1">
        <f t="array" ref="W87">IFERROR(_xlfn.LET(_xlpm.date,A86,_xlpm.count,COUNTIF(A53:A86,_xlpm.date),_xlpm.config_range,CONFIG!A:T,_xlpm.date_index,MATCH(_xlpm.date,INDEX(_xlpm.config_range,,1),0),IF(_xlpm.count=1,INDEX(_xlpm.config_range,_xlpm.date_index+1,20),INDEX(_xlpm.config_range,_xlpm.date_index+_xlpm.count,20))),"")</f>
        <v>0</v>
      </c>
      <c r="X87" s="107" cm="1">
        <f t="array" ref="X87">IFERROR(_xlfn.LET(_xlpm.date,A86,_xlpm.count,COUNTIF(A53:A86,_xlpm.date),_xlpm.config_range,CONFIG!A:U,_xlpm.date_index,MATCH(_xlpm.date,INDEX(_xlpm.config_range,,1),0),IF(_xlpm.count=1,INDEX(_xlpm.config_range,_xlpm.date_index+1,21),INDEX(_xlpm.config_range,_xlpm.date_index+_xlpm.count,21))),"")</f>
        <v>0</v>
      </c>
      <c r="Y87" s="82" cm="1">
        <f t="array" ref="Y87">IFERROR(_xlfn.LET(_xlpm.date,A86,_xlpm.count,COUNTIF(A53:A86,_xlpm.date),_xlpm.config_range,CONFIG!A:V,_xlpm.date_index,MATCH(_xlpm.date,INDEX(_xlpm.config_range,,1),0),IF(_xlpm.count=1,INDEX(_xlpm.config_range,_xlpm.date_index+1,22),INDEX(_xlpm.config_range,_xlpm.date_index+_xlpm.count,22))),"")</f>
        <v>0</v>
      </c>
      <c r="Z87" s="107" cm="1">
        <f t="array" ref="Z87">IFERROR(_xlfn.LET(_xlpm.date,A86,_xlpm.count,COUNTIF(A53:A86,_xlpm.date),_xlpm.config_range,CONFIG!A:W,_xlpm.date_index,MATCH(_xlpm.date,INDEX(_xlpm.config_range,,1),0),IF(_xlpm.count=1,INDEX(_xlpm.config_range,_xlpm.date_index+1,23),INDEX(_xlpm.config_range,_xlpm.date_index+_xlpm.count,23))),"")</f>
        <v>1</v>
      </c>
      <c r="AA87" s="82" cm="1">
        <f t="array" ref="AA87">IFERROR(_xlfn.LET(_xlpm.date,A86,_xlpm.count,COUNTIF(A53:A86,_xlpm.date),_xlpm.config_range,CONFIG!A:X,_xlpm.date_index,MATCH(_xlpm.date,INDEX(_xlpm.config_range,,1),0),IF(_xlpm.count=1,INDEX(_xlpm.config_range,_xlpm.date_index+1,24),INDEX(_xlpm.config_range,_xlpm.date_index+_xlpm.count,24))),"")</f>
        <v>0</v>
      </c>
      <c r="AB87" s="106" cm="1">
        <f t="array" ref="AB87">IFERROR(_xlfn.LET(_xlpm.date,A86,_xlpm.count,COUNTIF(A53:A86,_xlpm.date),_xlpm.config_range,CONFIG!A:Y,_xlpm.date_index,MATCH(_xlpm.date,INDEX(_xlpm.config_range,,1),0),IF(_xlpm.count=1,INDEX(_xlpm.config_range,_xlpm.date_index+1,25),INDEX(_xlpm.config_range,_xlpm.date_index+_xlpm.count,25))),"")</f>
        <v>0</v>
      </c>
      <c r="AC87" s="107" cm="1">
        <f t="array" ref="AC87">IFERROR(_xlfn.LET(_xlpm.date,A86,_xlpm.count,COUNTIF(A53:A86,_xlpm.date),_xlpm.config_range,CONFIG!A:Z,_xlpm.date_index,MATCH(_xlpm.date,INDEX(_xlpm.config_range,,1),0),IF(_xlpm.count=1,INDEX(_xlpm.config_range,_xlpm.date_index+1,26),INDEX(_xlpm.config_range,_xlpm.date_index+_xlpm.count,26))),"")</f>
        <v>0</v>
      </c>
    </row>
    <row r="88" spans="1:29" ht="15" customHeight="1" x14ac:dyDescent="0.35">
      <c r="A88" s="397" t="s">
        <v>86</v>
      </c>
      <c r="B88" s="398"/>
      <c r="C88" s="398"/>
      <c r="D88" s="399"/>
      <c r="E88" s="400" t="s">
        <v>94</v>
      </c>
      <c r="F88" s="401"/>
      <c r="G88" s="87">
        <f>SUM(K88:X88)</f>
        <v>46.600000000000009</v>
      </c>
      <c r="H88" s="400" t="s">
        <v>95</v>
      </c>
      <c r="I88" s="402"/>
      <c r="J88" s="403"/>
      <c r="K88" s="85">
        <f>SUM(K64:K87)</f>
        <v>0</v>
      </c>
      <c r="L88" s="86">
        <f t="shared" ref="L88:AC88" si="5">SUM(L64:L87)</f>
        <v>0</v>
      </c>
      <c r="M88" s="86">
        <f t="shared" si="5"/>
        <v>33.900000000000006</v>
      </c>
      <c r="N88" s="86">
        <f t="shared" si="5"/>
        <v>0</v>
      </c>
      <c r="O88" s="86">
        <f t="shared" si="5"/>
        <v>12.700000000000003</v>
      </c>
      <c r="P88" s="87">
        <f t="shared" si="5"/>
        <v>0</v>
      </c>
      <c r="Q88" s="85">
        <f t="shared" si="5"/>
        <v>0</v>
      </c>
      <c r="R88" s="86">
        <f t="shared" si="5"/>
        <v>0</v>
      </c>
      <c r="S88" s="86">
        <f t="shared" si="5"/>
        <v>0</v>
      </c>
      <c r="T88" s="86">
        <f t="shared" si="5"/>
        <v>0</v>
      </c>
      <c r="U88" s="86">
        <f t="shared" si="5"/>
        <v>0</v>
      </c>
      <c r="V88" s="87">
        <f t="shared" si="5"/>
        <v>0</v>
      </c>
      <c r="W88" s="85">
        <f t="shared" si="5"/>
        <v>0</v>
      </c>
      <c r="X88" s="87">
        <f t="shared" si="5"/>
        <v>0</v>
      </c>
      <c r="Y88" s="184">
        <f t="shared" si="5"/>
        <v>2.1</v>
      </c>
      <c r="Z88" s="87">
        <f t="shared" si="5"/>
        <v>1</v>
      </c>
      <c r="AA88" s="85">
        <f t="shared" si="5"/>
        <v>0</v>
      </c>
      <c r="AB88" s="86">
        <f t="shared" si="5"/>
        <v>0</v>
      </c>
      <c r="AC88" s="87">
        <f t="shared" si="5"/>
        <v>0</v>
      </c>
    </row>
    <row r="89" spans="1:29" x14ac:dyDescent="0.35">
      <c r="A89" s="404" t="s">
        <v>88</v>
      </c>
      <c r="B89" s="239"/>
      <c r="C89" t="s">
        <v>87</v>
      </c>
      <c r="D89" s="88"/>
      <c r="E89" s="405" t="s">
        <v>96</v>
      </c>
      <c r="F89" s="406"/>
      <c r="G89" s="55">
        <f>SUM(G88+G59)</f>
        <v>97.5</v>
      </c>
      <c r="H89" s="405" t="s">
        <v>97</v>
      </c>
      <c r="I89" s="407"/>
      <c r="J89" s="408"/>
      <c r="K89" s="89">
        <f>SUM(K60)</f>
        <v>0</v>
      </c>
      <c r="L89" s="90">
        <f t="shared" ref="L89:AC89" si="6">SUM(L60)</f>
        <v>0</v>
      </c>
      <c r="M89" s="90">
        <f t="shared" si="6"/>
        <v>40.5</v>
      </c>
      <c r="N89" s="90">
        <f t="shared" si="6"/>
        <v>0</v>
      </c>
      <c r="O89" s="90">
        <f t="shared" si="6"/>
        <v>10.4</v>
      </c>
      <c r="P89" s="91">
        <f t="shared" si="6"/>
        <v>0</v>
      </c>
      <c r="Q89" s="89">
        <f t="shared" si="6"/>
        <v>0</v>
      </c>
      <c r="R89" s="90">
        <f t="shared" si="6"/>
        <v>0</v>
      </c>
      <c r="S89" s="90">
        <f t="shared" si="6"/>
        <v>0</v>
      </c>
      <c r="T89" s="90">
        <f t="shared" si="6"/>
        <v>0</v>
      </c>
      <c r="U89" s="90">
        <f t="shared" si="6"/>
        <v>0</v>
      </c>
      <c r="V89" s="91">
        <f t="shared" si="6"/>
        <v>0</v>
      </c>
      <c r="W89" s="89">
        <f t="shared" si="6"/>
        <v>0</v>
      </c>
      <c r="X89" s="91">
        <f t="shared" si="6"/>
        <v>0</v>
      </c>
      <c r="Y89" s="185">
        <f t="shared" si="6"/>
        <v>1.2000000000000002</v>
      </c>
      <c r="Z89" s="91">
        <f t="shared" si="6"/>
        <v>0</v>
      </c>
      <c r="AA89" s="89">
        <f t="shared" si="6"/>
        <v>0</v>
      </c>
      <c r="AB89" s="90">
        <f t="shared" si="6"/>
        <v>0</v>
      </c>
      <c r="AC89" s="91">
        <f t="shared" si="6"/>
        <v>0</v>
      </c>
    </row>
    <row r="90" spans="1:29" ht="15" thickBot="1" x14ac:dyDescent="0.4">
      <c r="A90" s="391" t="s">
        <v>89</v>
      </c>
      <c r="B90" s="392"/>
      <c r="C90" s="92" t="s">
        <v>87</v>
      </c>
      <c r="D90" s="93"/>
      <c r="E90" s="393" t="s">
        <v>98</v>
      </c>
      <c r="F90" s="394"/>
      <c r="G90" s="97">
        <f>SUM(G89,Z90)</f>
        <v>98.5</v>
      </c>
      <c r="H90" s="393" t="s">
        <v>99</v>
      </c>
      <c r="I90" s="395"/>
      <c r="J90" s="396"/>
      <c r="K90" s="95">
        <f t="shared" ref="K90:N90" si="7">SUM(K88:K89)</f>
        <v>0</v>
      </c>
      <c r="L90" s="96">
        <f t="shared" si="7"/>
        <v>0</v>
      </c>
      <c r="M90" s="96">
        <f t="shared" si="7"/>
        <v>74.400000000000006</v>
      </c>
      <c r="N90" s="96">
        <f t="shared" si="7"/>
        <v>0</v>
      </c>
      <c r="O90" s="96">
        <f>SUM(O88:O89)</f>
        <v>23.1</v>
      </c>
      <c r="P90" s="97">
        <f t="shared" ref="P90:AC90" si="8">SUM(P88:P89)</f>
        <v>0</v>
      </c>
      <c r="Q90" s="95">
        <f t="shared" si="8"/>
        <v>0</v>
      </c>
      <c r="R90" s="96">
        <f t="shared" si="8"/>
        <v>0</v>
      </c>
      <c r="S90" s="96">
        <f t="shared" si="8"/>
        <v>0</v>
      </c>
      <c r="T90" s="96">
        <f t="shared" si="8"/>
        <v>0</v>
      </c>
      <c r="U90" s="96">
        <f t="shared" si="8"/>
        <v>0</v>
      </c>
      <c r="V90" s="97">
        <f t="shared" si="8"/>
        <v>0</v>
      </c>
      <c r="W90" s="95">
        <f t="shared" si="8"/>
        <v>0</v>
      </c>
      <c r="X90" s="97">
        <f t="shared" si="8"/>
        <v>0</v>
      </c>
      <c r="Y90" s="186">
        <f t="shared" si="8"/>
        <v>3.3000000000000003</v>
      </c>
      <c r="Z90" s="97">
        <f t="shared" si="8"/>
        <v>1</v>
      </c>
      <c r="AA90" s="95">
        <f t="shared" si="8"/>
        <v>0</v>
      </c>
      <c r="AB90" s="96">
        <f t="shared" si="8"/>
        <v>0</v>
      </c>
      <c r="AC90" s="97">
        <f t="shared" si="8"/>
        <v>0</v>
      </c>
    </row>
    <row r="91" spans="1:29" ht="15" customHeight="1" x14ac:dyDescent="0.35">
      <c r="A91" s="430" t="s">
        <v>0</v>
      </c>
      <c r="B91" s="433" t="s">
        <v>23</v>
      </c>
      <c r="C91" s="434"/>
      <c r="D91" s="433" t="s">
        <v>24</v>
      </c>
      <c r="E91" s="434"/>
      <c r="F91" s="433" t="s">
        <v>6</v>
      </c>
      <c r="G91" s="437"/>
      <c r="H91" s="437"/>
      <c r="I91" s="437"/>
      <c r="J91" s="438"/>
      <c r="K91" s="409" t="s">
        <v>7</v>
      </c>
      <c r="L91" s="410"/>
      <c r="M91" s="410"/>
      <c r="N91" s="410"/>
      <c r="O91" s="410"/>
      <c r="P91" s="411"/>
      <c r="Q91" s="409" t="s">
        <v>13</v>
      </c>
      <c r="R91" s="410"/>
      <c r="S91" s="410"/>
      <c r="T91" s="410"/>
      <c r="U91" s="410"/>
      <c r="V91" s="411"/>
      <c r="W91" s="412" t="s">
        <v>14</v>
      </c>
      <c r="X91" s="413"/>
      <c r="Y91" s="409" t="s">
        <v>15</v>
      </c>
      <c r="Z91" s="411"/>
      <c r="AA91" s="409" t="s">
        <v>18</v>
      </c>
      <c r="AB91" s="410"/>
      <c r="AC91" s="411"/>
    </row>
    <row r="92" spans="1:29" ht="15" customHeight="1" x14ac:dyDescent="0.35">
      <c r="A92" s="431"/>
      <c r="B92" s="435"/>
      <c r="C92" s="436"/>
      <c r="D92" s="435"/>
      <c r="E92" s="436"/>
      <c r="F92" s="435"/>
      <c r="G92" s="439"/>
      <c r="H92" s="439"/>
      <c r="I92" s="439"/>
      <c r="J92" s="440"/>
      <c r="K92" s="416" t="s">
        <v>8</v>
      </c>
      <c r="L92" s="417"/>
      <c r="M92" s="418" t="s">
        <v>11</v>
      </c>
      <c r="N92" s="417"/>
      <c r="O92" s="418" t="s">
        <v>12</v>
      </c>
      <c r="P92" s="419"/>
      <c r="Q92" s="416" t="s">
        <v>8</v>
      </c>
      <c r="R92" s="417"/>
      <c r="S92" s="418" t="s">
        <v>11</v>
      </c>
      <c r="T92" s="417"/>
      <c r="U92" s="418" t="s">
        <v>12</v>
      </c>
      <c r="V92" s="419"/>
      <c r="W92" s="414"/>
      <c r="X92" s="415"/>
      <c r="Y92" s="420" t="s">
        <v>16</v>
      </c>
      <c r="Z92" s="422" t="s">
        <v>93</v>
      </c>
      <c r="AA92" s="424">
        <f>'LOGBOOK DATA'!$Y$2</f>
        <v>0</v>
      </c>
      <c r="AB92" s="426">
        <f>'LOGBOOK DATA'!$Z$2</f>
        <v>0</v>
      </c>
      <c r="AC92" s="428">
        <f>'LOGBOOK DATA'!$AA$2</f>
        <v>0</v>
      </c>
    </row>
    <row r="93" spans="1:29" ht="34" thickBot="1" x14ac:dyDescent="0.4">
      <c r="A93" s="432"/>
      <c r="B93" s="61" t="s">
        <v>2</v>
      </c>
      <c r="C93" s="61" t="s">
        <v>1</v>
      </c>
      <c r="D93" s="62" t="s">
        <v>3</v>
      </c>
      <c r="E93" s="63" t="s">
        <v>4</v>
      </c>
      <c r="F93" s="61" t="s">
        <v>5</v>
      </c>
      <c r="G93" s="441" t="s">
        <v>6</v>
      </c>
      <c r="H93" s="442"/>
      <c r="I93" s="442"/>
      <c r="J93" s="443"/>
      <c r="K93" s="59" t="s">
        <v>9</v>
      </c>
      <c r="L93" s="60" t="s">
        <v>10</v>
      </c>
      <c r="M93" s="60" t="s">
        <v>9</v>
      </c>
      <c r="N93" s="60" t="s">
        <v>10</v>
      </c>
      <c r="O93" s="60" t="s">
        <v>9</v>
      </c>
      <c r="P93" s="58" t="s">
        <v>10</v>
      </c>
      <c r="Q93" s="59" t="s">
        <v>9</v>
      </c>
      <c r="R93" s="60" t="s">
        <v>10</v>
      </c>
      <c r="S93" s="60" t="s">
        <v>9</v>
      </c>
      <c r="T93" s="60" t="s">
        <v>10</v>
      </c>
      <c r="U93" s="60" t="s">
        <v>9</v>
      </c>
      <c r="V93" s="58" t="s">
        <v>10</v>
      </c>
      <c r="W93" s="59" t="s">
        <v>9</v>
      </c>
      <c r="X93" s="58" t="s">
        <v>10</v>
      </c>
      <c r="Y93" s="421"/>
      <c r="Z93" s="423"/>
      <c r="AA93" s="425"/>
      <c r="AB93" s="427"/>
      <c r="AC93" s="429"/>
    </row>
    <row r="94" spans="1:29" x14ac:dyDescent="0.35">
      <c r="A94" s="181" cm="1">
        <f t="array" ref="A94">IFERROR(
  _xlfn.LET(
    _xlpm.date, A87,
    _xlpm.count, COUNTIF(A61:A87, _xlpm.date),
    _xlpm.config_range, CONFIG!A:A,
    _xlpm.date_index, MATCH(_xlpm.date, _xlpm.config_range, 0),
    IF(
      _xlpm.count = 1,
      INDEX(_xlpm.config_range, _xlpm.date_index + 1),
      INDEX(_xlpm.config_range, _xlpm.date_index + _xlpm.count)
    )
  ),
  ""
)</f>
        <v>45154</v>
      </c>
      <c r="B94" s="170" t="str" cm="1">
        <f t="array" ref="B94">IFERROR(
  _xlfn.LET(
    _xlpm.date, A87,
    _xlpm.count, COUNTIF(A61:A87, _xlpm.date),
    _xlpm.config_range, CONFIG!A:B,
    _xlpm.date_index, MATCH(_xlpm.date, INDEX(_xlpm.config_range,,1), 0),
    IF(
      _xlpm.count = 1,
      INDEX(_xlpm.config_range, _xlpm.date_index + 1, 2),
      INDEX(_xlpm.config_range, _xlpm.date_index + _xlpm.count, 2)
    )
  ),
  ""
)</f>
        <v>SIM</v>
      </c>
      <c r="C94" s="170" t="str" cm="1">
        <f t="array" ref="C94">IFERROR(_xlfn.LET(_xlpm.date,A87,_xlpm.count,COUNTIF(A61:A87,_xlpm.date),_xlpm.config_range,CONFIG!A:C,_xlpm.date_index,MATCH(_xlpm.date,INDEX(_xlpm.config_range,,1),0),IF(_xlpm.count=1,INDEX(_xlpm.config_range,_xlpm.date_index+1,3),INDEX(_xlpm.config_range,_xlpm.date_index+_xlpm.count,3))),"")</f>
        <v>DCX</v>
      </c>
      <c r="D94" s="170" t="str" cm="1">
        <f t="array" ref="D94">IFERROR(_xlfn.LET(_xlpm.date,A87,_xlpm.count,COUNTIF(A61:A87,_xlpm.date),_xlpm.config_range,CONFIG!A:D,_xlpm.date_index,MATCH(_xlpm.date,INDEX(_xlpm.config_range,,1),0),IF(_xlpm.count=1,INDEX(_xlpm.config_range,_xlpm.date_index+1,4),INDEX(_xlpm.config_range,_xlpm.date_index+_xlpm.count,4))),"")</f>
        <v>D.LERKIC</v>
      </c>
      <c r="E94" s="170" t="str" cm="1">
        <f t="array" ref="E94">IFERROR(_xlfn.LET(_xlpm.date,A87,_xlpm.count,COUNTIF(A61:A87,_xlpm.date),_xlpm.config_range,CONFIG!A:E,_xlpm.date_index,MATCH(_xlpm.date,INDEX(_xlpm.config_range,,1),0),IF(_xlpm.count=1,INDEX(_xlpm.config_range,_xlpm.date_index+1,5),INDEX(_xlpm.config_range,_xlpm.date_index+_xlpm.count,5))),"")</f>
        <v>SELF</v>
      </c>
      <c r="F94" s="171" cm="1">
        <f t="array" ref="F94">IFERROR(_xlfn.LET(_xlpm.date,A87,_xlpm.count,COUNTIF(A61:A87,_xlpm.date),_xlpm.config_range,CONFIG!A:F,_xlpm.date_index,MATCH(_xlpm.date,INDEX(_xlpm.config_range,,1),0),IF(_xlpm.count=1,INDEX(_xlpm.config_range,_xlpm.date_index+1,6),INDEX(_xlpm.config_range,_xlpm.date_index+_xlpm.count,6))),"")</f>
        <v>0</v>
      </c>
      <c r="G94" s="171" t="str" cm="1">
        <f t="array" ref="G94">IFERROR(_xlfn.LET(_xlpm.date,A87,_xlpm.count,COUNTIF(A61:A87,_xlpm.date),_xlpm.config_range,CONFIG!A:G,_xlpm.date_index,MATCH(_xlpm.date,INDEX(_xlpm.config_range,,1),0),IF(_xlpm.count=1,INDEX(_xlpm.config_range,_xlpm.date_index+1,7),INDEX(_xlpm.config_range,_xlpm.date_index+_xlpm.count,7))),"")</f>
        <v>ADF/NDB</v>
      </c>
      <c r="H94" s="172"/>
      <c r="I94" s="66"/>
      <c r="J94" s="67"/>
      <c r="K94" s="68" cm="1">
        <f t="array" ref="K94">IFERROR(_xlfn.LET(_xlpm.date,A87,_xlpm.count,COUNTIF(A61:A87,_xlpm.date),_xlpm.config_range,CONFIG!A:H,_xlpm.date_index,MATCH(_xlpm.date,INDEX(_xlpm.config_range,,1),0),IF(_xlpm.count=1,INDEX(_xlpm.config_range,_xlpm.date_index+1,8),INDEX(_xlpm.config_range,_xlpm.date_index+_xlpm.count,8))),"")</f>
        <v>0</v>
      </c>
      <c r="L94" s="98" cm="1">
        <f t="array" ref="L94">IFERROR(_xlfn.LET(_xlpm.date,A87,_xlpm.count,COUNTIF(A61:A87,_xlpm.date),_xlpm.config_range,CONFIG!A:I,_xlpm.date_index,MATCH(_xlpm.date,INDEX(_xlpm.config_range,,1),0),IF(_xlpm.count=1,INDEX(_xlpm.config_range,_xlpm.date_index+1,9),INDEX(_xlpm.config_range,_xlpm.date_index+_xlpm.count,9))),"")</f>
        <v>0</v>
      </c>
      <c r="M94" s="98" cm="1">
        <f t="array" ref="M94">IFERROR(_xlfn.LET(_xlpm.date,A87,_xlpm.count,COUNTIF(A61:A87,_xlpm.date),_xlpm.config_range,CONFIG!A:J,_xlpm.date_index,MATCH(_xlpm.date,INDEX(_xlpm.config_range,,1),0),IF(_xlpm.count=1,INDEX(_xlpm.config_range,_xlpm.date_index+1,10),INDEX(_xlpm.config_range,_xlpm.date_index+_xlpm.count,10))),"")</f>
        <v>0</v>
      </c>
      <c r="N94" s="98" cm="1">
        <f t="array" ref="N94">IFERROR(_xlfn.LET(_xlpm.date,A87,_xlpm.count,COUNTIF(A61:A87,_xlpm.date),_xlpm.config_range,CONFIG!A:K,_xlpm.date_index,MATCH(_xlpm.date,INDEX(_xlpm.config_range,,1),0),IF(_xlpm.count=1,INDEX(_xlpm.config_range,_xlpm.date_index+1,11),INDEX(_xlpm.config_range,_xlpm.date_index+_xlpm.count,11))),"")</f>
        <v>0</v>
      </c>
      <c r="O94" s="98" cm="1">
        <f t="array" ref="O94">IFERROR(_xlfn.LET(_xlpm.date,A87,_xlpm.count,COUNTIF(A61:A87,_xlpm.date),_xlpm.config_range,CONFIG!A:L,_xlpm.date_index,MATCH(_xlpm.date,INDEX(_xlpm.config_range,,1),0),IF(_xlpm.count=1,INDEX(_xlpm.config_range,_xlpm.date_index+1,12),INDEX(_xlpm.config_range,_xlpm.date_index+_xlpm.count,12))),"")</f>
        <v>0</v>
      </c>
      <c r="P94" s="99" cm="1">
        <f t="array" ref="P94">IFERROR(_xlfn.LET(_xlpm.date,A87,_xlpm.count,COUNTIF(A61:A87,_xlpm.date),_xlpm.config_range,CONFIG!A:M,_xlpm.date_index,MATCH(_xlpm.date,INDEX(_xlpm.config_range,,1),0),IF(_xlpm.count=1,INDEX(_xlpm.config_range,_xlpm.date_index+1,13),INDEX(_xlpm.config_range,_xlpm.date_index+_xlpm.count,13))),"")</f>
        <v>0</v>
      </c>
      <c r="Q94" s="68" cm="1">
        <f t="array" ref="Q94">IFERROR(_xlfn.LET(_xlpm.date,A87,_xlpm.count,COUNTIF(A61:A87,_xlpm.date),_xlpm.config_range,CONFIG!A:N,_xlpm.date_index,MATCH(_xlpm.date,INDEX(_xlpm.config_range,,1),0),IF(_xlpm.count=1,INDEX(_xlpm.config_range,_xlpm.date_index+1,14),INDEX(_xlpm.config_range,_xlpm.date_index+_xlpm.count,14))),"")</f>
        <v>0</v>
      </c>
      <c r="R94" s="98" cm="1">
        <f t="array" ref="R94">IFERROR(_xlfn.LET(_xlpm.date,A87,_xlpm.count,COUNTIF(A61:A87,_xlpm.date),_xlpm.config_range,CONFIG!A:O,_xlpm.date_index,MATCH(_xlpm.date,INDEX(_xlpm.config_range,,1),0),IF(_xlpm.count=1,INDEX(_xlpm.config_range,_xlpm.date_index+1,15),INDEX(_xlpm.config_range,_xlpm.date_index+_xlpm.count,15))),"")</f>
        <v>0</v>
      </c>
      <c r="S94" s="98" cm="1">
        <f t="array" ref="S94">IFERROR(_xlfn.LET(_xlpm.date,A87,_xlpm.count,COUNTIF(A61:A87,_xlpm.date),_xlpm.config_range,CONFIG!A:P,_xlpm.date_index,MATCH(_xlpm.date,INDEX(_xlpm.config_range,,1),0),IF(_xlpm.count=1,INDEX(_xlpm.config_range,_xlpm.date_index+1,16),INDEX(_xlpm.config_range,_xlpm.date_index+_xlpm.count,16))),"")</f>
        <v>0</v>
      </c>
      <c r="T94" s="98" cm="1">
        <f t="array" ref="T94">IFERROR(_xlfn.LET(_xlpm.date,A87,_xlpm.count,COUNTIF(A61:A87,_xlpm.date),_xlpm.config_range,CONFIG!A:Q,_xlpm.date_index,MATCH(_xlpm.date,INDEX(_xlpm.config_range,,1),0),IF(_xlpm.count=1,INDEX(_xlpm.config_range,_xlpm.date_index+1,17),INDEX(_xlpm.config_range,_xlpm.date_index+_xlpm.count,17))),"")</f>
        <v>0</v>
      </c>
      <c r="U94" s="98" cm="1">
        <f t="array" ref="U94">IFERROR(_xlfn.LET(_xlpm.date,A87,_xlpm.count,COUNTIF(A61:A87,_xlpm.date),_xlpm.config_range,CONFIG!A:R,_xlpm.date_index,MATCH(_xlpm.date,INDEX(_xlpm.config_range,,1),0),IF(_xlpm.count=1,INDEX(_xlpm.config_range,_xlpm.date_index+1,18),INDEX(_xlpm.config_range,_xlpm.date_index+_xlpm.count,18))),"")</f>
        <v>0</v>
      </c>
      <c r="V94" s="99" cm="1">
        <f t="array" ref="V94">IFERROR(_xlfn.LET(_xlpm.date,A87,_xlpm.count,COUNTIF(A61:A87,_xlpm.date),_xlpm.config_range,CONFIG!A:S,_xlpm.date_index,MATCH(_xlpm.date,INDEX(_xlpm.config_range,,1),0),IF(_xlpm.count=1,INDEX(_xlpm.config_range,_xlpm.date_index+1,19),INDEX(_xlpm.config_range,_xlpm.date_index+_xlpm.count,19))),"")</f>
        <v>0</v>
      </c>
      <c r="W94" s="68" cm="1">
        <f t="array" ref="W94">IFERROR(_xlfn.LET(_xlpm.date,A87,_xlpm.count,COUNTIF(A61:A87,_xlpm.date),_xlpm.config_range,CONFIG!A:T,_xlpm.date_index,MATCH(_xlpm.date,INDEX(_xlpm.config_range,,1),0),IF(_xlpm.count=1,INDEX(_xlpm.config_range,_xlpm.date_index+1,20),INDEX(_xlpm.config_range,_xlpm.date_index+_xlpm.count,20))),"")</f>
        <v>0</v>
      </c>
      <c r="X94" s="99" cm="1">
        <f t="array" ref="X94">IFERROR(_xlfn.LET(_xlpm.date,A87,_xlpm.count,COUNTIF(A61:A87,_xlpm.date),_xlpm.config_range,CONFIG!A:U,_xlpm.date_index,MATCH(_xlpm.date,INDEX(_xlpm.config_range,,1),0),IF(_xlpm.count=1,INDEX(_xlpm.config_range,_xlpm.date_index+1,21),INDEX(_xlpm.config_range,_xlpm.date_index+_xlpm.count,21))),"")</f>
        <v>0</v>
      </c>
      <c r="Y94" s="68" cm="1">
        <f t="array" ref="Y94">IFERROR(_xlfn.LET(_xlpm.date,A87,_xlpm.count,COUNTIF(A61:A87,_xlpm.date),_xlpm.config_range,CONFIG!A:V,_xlpm.date_index,MATCH(_xlpm.date,INDEX(_xlpm.config_range,,1),0),IF(_xlpm.count=1,INDEX(_xlpm.config_range,_xlpm.date_index+1,22),INDEX(_xlpm.config_range,_xlpm.date_index+_xlpm.count,22))),"")</f>
        <v>0</v>
      </c>
      <c r="Z94" s="99" cm="1">
        <f t="array" ref="Z94">IFERROR(_xlfn.LET(_xlpm.date,A87,_xlpm.count,COUNTIF(A61:A87,_xlpm.date),_xlpm.config_range,CONFIG!A:W,_xlpm.date_index,MATCH(_xlpm.date,INDEX(_xlpm.config_range,,1),0),IF(_xlpm.count=1,INDEX(_xlpm.config_range,_xlpm.date_index+1,23),INDEX(_xlpm.config_range,_xlpm.date_index+_xlpm.count,23))),"")</f>
        <v>1.2</v>
      </c>
      <c r="AA94" s="68" cm="1">
        <f t="array" ref="AA94">IFERROR(_xlfn.LET(_xlpm.date,A87,_xlpm.count,COUNTIF(A61:A87,_xlpm.date),_xlpm.config_range,CONFIG!A:X,_xlpm.date_index,MATCH(_xlpm.date,INDEX(_xlpm.config_range,,1),0),IF(_xlpm.count=1,INDEX(_xlpm.config_range,_xlpm.date_index+1,24),INDEX(_xlpm.config_range,_xlpm.date_index+_xlpm.count,24))),"")</f>
        <v>0</v>
      </c>
      <c r="AB94" s="98" cm="1">
        <f t="array" ref="AB94">IFERROR(_xlfn.LET(_xlpm.date,A87,_xlpm.count,COUNTIF(A61:A87,_xlpm.date),_xlpm.config_range,CONFIG!A:Z,_xlpm.date_index,MATCH(_xlpm.date,INDEX(_xlpm.config_range,,1),0),IF(_xlpm.count=1,INDEX(_xlpm.config_range,_xlpm.date_index+1,26),INDEX(_xlpm.config_range,_xlpm.date_index+_xlpm.count,26))),"")</f>
        <v>0</v>
      </c>
      <c r="AC94" s="99" cm="1">
        <f t="array" ref="AC94">IFERROR(_xlfn.LET(_xlpm.date,A87,_xlpm.count,COUNTIF(A61:A87,_xlpm.date),_xlpm.config_range,CONFIG!A:Z,_xlpm.date_index,MATCH(_xlpm.date,INDEX(_xlpm.config_range,,1),0),IF(_xlpm.count=1,INDEX(_xlpm.config_range,_xlpm.date_index+1,26),INDEX(_xlpm.config_range,_xlpm.date_index+_xlpm.count,26))),"")</f>
        <v>0</v>
      </c>
    </row>
    <row r="95" spans="1:29" x14ac:dyDescent="0.35">
      <c r="A95" s="182" cm="1">
        <f t="array" ref="A95">IFERROR(
  _xlfn.LET(
    _xlpm.date, A94,
    _xlpm.count, COUNTIF(A61:A94, _xlpm.date),
    _xlpm.config_range, CONFIG!A:A,
    _xlpm.date_index, MATCH(_xlpm.date, _xlpm.config_range, 0),
    IF(
      _xlpm.count = 1,
      INDEX(_xlpm.config_range, _xlpm.date_index + 1),
      INDEX(_xlpm.config_range, _xlpm.date_index + _xlpm.count)
    )
  ),
  ""
)</f>
        <v>45155</v>
      </c>
      <c r="B95" s="173" t="str" cm="1">
        <f t="array" ref="B95">IFERROR(
  _xlfn.LET(
    _xlpm.date, A94,
    _xlpm.count, COUNTIF(A61:A94, _xlpm.date),
    _xlpm.config_range, CONFIG!A:B,
    _xlpm.date_index, MATCH(_xlpm.date, INDEX(_xlpm.config_range, , 1), 0),
    IF(
      _xlpm.count = 1,
      INDEX(_xlpm.config_range, _xlpm.date_index + 1, 2),
      INDEX(_xlpm.config_range, _xlpm.date_index + _xlpm.count, 2)
    )
  ),
  ""
)</f>
        <v>SIM</v>
      </c>
      <c r="C95" s="173" t="str" cm="1">
        <f t="array" ref="C95">IFERROR(_xlfn.LET(_xlpm.date,A94,_xlpm.count,COUNTIF(A61:A94,_xlpm.date),_xlpm.config_range,CONFIG!A:C,_xlpm.date_index,MATCH(_xlpm.date,INDEX(_xlpm.config_range,,1),0),IF(_xlpm.count=1,INDEX(_xlpm.config_range,_xlpm.date_index+1,3),INDEX(_xlpm.config_range,_xlpm.date_index+_xlpm.count,3))),"")</f>
        <v>DCX</v>
      </c>
      <c r="D95" s="173" t="str" cm="1">
        <f t="array" ref="D95">IFERROR(_xlfn.LET(_xlpm.date,A94,_xlpm.count,COUNTIF(A61:A94,_xlpm.date),_xlpm.config_range,CONFIG!A:D,_xlpm.date_index,MATCH(_xlpm.date,INDEX(_xlpm.config_range,,1),0),IF(_xlpm.count=1,INDEX(_xlpm.config_range,_xlpm.date_index+1,4),INDEX(_xlpm.config_range,_xlpm.date_index+_xlpm.count,4))),"")</f>
        <v>D.LERKIC</v>
      </c>
      <c r="E95" s="173" t="str" cm="1">
        <f t="array" ref="E95">IFERROR(_xlfn.LET(_xlpm.date,A94,_xlpm.count,COUNTIF(A61:A94,_xlpm.date),_xlpm.config_range,CONFIG!A:E,_xlpm.date_index,MATCH(_xlpm.date,INDEX(_xlpm.config_range,,1),0),IF(_xlpm.count=1,INDEX(_xlpm.config_range,_xlpm.date_index+1,5),INDEX(_xlpm.config_range,_xlpm.date_index+_xlpm.count,5))),"")</f>
        <v>SELF</v>
      </c>
      <c r="F95" s="174" cm="1">
        <f t="array" ref="F95">IFERROR(_xlfn.LET(_xlpm.date,A94,_xlpm.count,COUNTIF(A61:A94,_xlpm.date),_xlpm.config_range,CONFIG!A:F,_xlpm.date_index,MATCH(_xlpm.date,INDEX(_xlpm.config_range,,1),0),IF(_xlpm.count=1,INDEX(_xlpm.config_range,_xlpm.date_index+1,6),INDEX(_xlpm.config_range,_xlpm.date_index+_xlpm.count,6))),"")</f>
        <v>0</v>
      </c>
      <c r="G95" s="175" t="str" cm="1">
        <f t="array" ref="G95">IFERROR(_xlfn.LET(_xlpm.date,A94,_xlpm.count,COUNTIF(A61:A94,_xlpm.date),_xlpm.config_range,CONFIG!A:G,_xlpm.date_index,MATCH(_xlpm.date,INDEX(_xlpm.config_range,,1),0),IF(_xlpm.count=1,INDEX(_xlpm.config_range,_xlpm.date_index+1,7),INDEX(_xlpm.config_range,_xlpm.date_index+_xlpm.count,7))),"")</f>
        <v>VOR</v>
      </c>
      <c r="H95" s="176"/>
      <c r="I95" s="100"/>
      <c r="J95" s="101"/>
      <c r="K95" s="75" cm="1">
        <f t="array" ref="K95">IFERROR(_xlfn.LET(_xlpm.date,A94,_xlpm.count,COUNTIF(A61:A94,_xlpm.date),_xlpm.config_range,CONFIG!A:H,_xlpm.date_index,MATCH(_xlpm.date,INDEX(_xlpm.config_range,,1),0),IF(_xlpm.count=1,INDEX(_xlpm.config_range,_xlpm.date_index+1,8),INDEX(_xlpm.config_range,_xlpm.date_index+_xlpm.count,8))),"")</f>
        <v>0</v>
      </c>
      <c r="L95" s="102" cm="1">
        <f t="array" ref="L95">IFERROR(_xlfn.LET(_xlpm.date,A94,_xlpm.count,COUNTIF(A61:A94,_xlpm.date),_xlpm.config_range,CONFIG!A:I,_xlpm.date_index,MATCH(_xlpm.date,INDEX(_xlpm.config_range,,1),0),IF(_xlpm.count=1,INDEX(_xlpm.config_range,_xlpm.date_index+1,9),INDEX(_xlpm.config_range,_xlpm.date_index+_xlpm.count,9))),"")</f>
        <v>0</v>
      </c>
      <c r="M95" s="102" cm="1">
        <f t="array" ref="M95">IFERROR(_xlfn.LET(_xlpm.date,A94,_xlpm.count,COUNTIF(A61:A94,_xlpm.date),_xlpm.config_range,CONFIG!A:J,_xlpm.date_index,MATCH(_xlpm.date,INDEX(_xlpm.config_range,,1),0),IF(_xlpm.count=1,INDEX(_xlpm.config_range,_xlpm.date_index+1,10),INDEX(_xlpm.config_range,_xlpm.date_index+_xlpm.count,10))),"")</f>
        <v>0</v>
      </c>
      <c r="N95" s="102" cm="1">
        <f t="array" ref="N95">IFERROR(_xlfn.LET(_xlpm.date,A94,_xlpm.count,COUNTIF(A61:A94,_xlpm.date),_xlpm.config_range,CONFIG!A:K,_xlpm.date_index,MATCH(_xlpm.date,INDEX(_xlpm.config_range,,1),0),IF(_xlpm.count=1,INDEX(_xlpm.config_range,_xlpm.date_index+1,11),INDEX(_xlpm.config_range,_xlpm.date_index+_xlpm.count,11))),"")</f>
        <v>0</v>
      </c>
      <c r="O95" s="102" cm="1">
        <f t="array" ref="O95">IFERROR(_xlfn.LET(_xlpm.date,A94,_xlpm.count,COUNTIF(A61:A94,_xlpm.date),_xlpm.config_range,CONFIG!A:L,_xlpm.date_index,MATCH(_xlpm.date,INDEX(_xlpm.config_range,,1),0),IF(_xlpm.count=1,INDEX(_xlpm.config_range,_xlpm.date_index+1,12),INDEX(_xlpm.config_range,_xlpm.date_index+_xlpm.count,12))),"")</f>
        <v>0</v>
      </c>
      <c r="P95" s="103" cm="1">
        <f t="array" ref="P95">IFERROR(_xlfn.LET(_xlpm.date,A94,_xlpm.count,COUNTIF(A61:A94,_xlpm.date),_xlpm.config_range,CONFIG!A:M,_xlpm.date_index,MATCH(_xlpm.date,INDEX(_xlpm.config_range,,1),0),IF(_xlpm.count=1,INDEX(_xlpm.config_range,_xlpm.date_index+1,13),INDEX(_xlpm.config_range,_xlpm.date_index+_xlpm.count,13))),"")</f>
        <v>0</v>
      </c>
      <c r="Q95" s="75" cm="1">
        <f t="array" ref="Q95">IFERROR(_xlfn.LET(_xlpm.date,A94,_xlpm.count,COUNTIF(A61:A94,_xlpm.date),_xlpm.config_range,CONFIG!A:N,_xlpm.date_index,MATCH(_xlpm.date,INDEX(_xlpm.config_range,,1),0),IF(_xlpm.count=1,INDEX(_xlpm.config_range,_xlpm.date_index+1,14),INDEX(_xlpm.config_range,_xlpm.date_index+_xlpm.count,14))),"")</f>
        <v>0</v>
      </c>
      <c r="R95" s="102" cm="1">
        <f t="array" ref="R95">IFERROR(_xlfn.LET(_xlpm.date,A94,_xlpm.count,COUNTIF(A61:A94,_xlpm.date),_xlpm.config_range,CONFIG!A:O,_xlpm.date_index,MATCH(_xlpm.date,INDEX(_xlpm.config_range,,1),0),IF(_xlpm.count=1,INDEX(_xlpm.config_range,_xlpm.date_index+1,15),INDEX(_xlpm.config_range,_xlpm.date_index+_xlpm.count,15))),"")</f>
        <v>0</v>
      </c>
      <c r="S95" s="102" cm="1">
        <f t="array" ref="S95">IFERROR(_xlfn.LET(_xlpm.date,A94,_xlpm.count,COUNTIF(A61:A94,_xlpm.date),_xlpm.config_range,CONFIG!A:P,_xlpm.date_index,MATCH(_xlpm.date,INDEX(_xlpm.config_range,,1),0),IF(_xlpm.count=1,INDEX(_xlpm.config_range,_xlpm.date_index+1,16),INDEX(_xlpm.config_range,_xlpm.date_index+_xlpm.count,16))),"")</f>
        <v>0</v>
      </c>
      <c r="T95" s="102" cm="1">
        <f t="array" ref="T95">IFERROR(_xlfn.LET(_xlpm.date,A94,_xlpm.count,COUNTIF(A61:A94,_xlpm.date),_xlpm.config_range,CONFIG!A:Q,_xlpm.date_index,MATCH(_xlpm.date,INDEX(_xlpm.config_range,,1),0),IF(_xlpm.count=1,INDEX(_xlpm.config_range,_xlpm.date_index+1,17),INDEX(_xlpm.config_range,_xlpm.date_index+_xlpm.count,17))),"")</f>
        <v>0</v>
      </c>
      <c r="U95" s="102" cm="1">
        <f t="array" ref="U95">IFERROR(_xlfn.LET(_xlpm.date,A94,_xlpm.count,COUNTIF(A61:A94,_xlpm.date),_xlpm.config_range,CONFIG!A:R,_xlpm.date_index,MATCH(_xlpm.date,INDEX(_xlpm.config_range,,1),0),IF(_xlpm.count=1,INDEX(_xlpm.config_range,_xlpm.date_index+1,18),INDEX(_xlpm.config_range,_xlpm.date_index+_xlpm.count,18))),"")</f>
        <v>0</v>
      </c>
      <c r="V95" s="103" cm="1">
        <f t="array" ref="V95">IFERROR(_xlfn.LET(_xlpm.date,A94,_xlpm.count,COUNTIF(A61:A94,_xlpm.date),_xlpm.config_range,CONFIG!A:S,_xlpm.date_index,MATCH(_xlpm.date,INDEX(_xlpm.config_range,,1),0),IF(_xlpm.count=1,INDEX(_xlpm.config_range,_xlpm.date_index+1,19),INDEX(_xlpm.config_range,_xlpm.date_index+_xlpm.count,19))),"")</f>
        <v>0</v>
      </c>
      <c r="W95" s="75" cm="1">
        <f t="array" ref="W95">IFERROR(_xlfn.LET(_xlpm.date,A94,_xlpm.count,COUNTIF(A61:A94,_xlpm.date),_xlpm.config_range,CONFIG!A:T,_xlpm.date_index,MATCH(_xlpm.date,INDEX(_xlpm.config_range,,1),0),IF(_xlpm.count=1,INDEX(_xlpm.config_range,_xlpm.date_index+1,20),INDEX(_xlpm.config_range,_xlpm.date_index+_xlpm.count,20))),"")</f>
        <v>0</v>
      </c>
      <c r="X95" s="103" cm="1">
        <f t="array" ref="X95">IFERROR(_xlfn.LET(_xlpm.date,A94,_xlpm.count,COUNTIF(A61:A94,_xlpm.date),_xlpm.config_range,CONFIG!A:U,_xlpm.date_index,MATCH(_xlpm.date,INDEX(_xlpm.config_range,,1),0),IF(_xlpm.count=1,INDEX(_xlpm.config_range,_xlpm.date_index+1,21),INDEX(_xlpm.config_range,_xlpm.date_index+_xlpm.count,21))),"")</f>
        <v>0</v>
      </c>
      <c r="Y95" s="75" cm="1">
        <f t="array" ref="Y95">IFERROR(_xlfn.LET(_xlpm.date,A94,_xlpm.count,COUNTIF(A61:A94,_xlpm.date),_xlpm.config_range,CONFIG!A:V,_xlpm.date_index,MATCH(_xlpm.date,INDEX(_xlpm.config_range,,1),0),IF(_xlpm.count=1,INDEX(_xlpm.config_range,_xlpm.date_index+1,22),INDEX(_xlpm.config_range,_xlpm.date_index+_xlpm.count,22))),"")</f>
        <v>0</v>
      </c>
      <c r="Z95" s="103" cm="1">
        <f t="array" ref="Z95">IFERROR(_xlfn.LET(_xlpm.date,A94,_xlpm.count,COUNTIF(A61:A94,_xlpm.date),_xlpm.config_range,CONFIG!A:W,_xlpm.date_index,MATCH(_xlpm.date,INDEX(_xlpm.config_range,,1),0),IF(_xlpm.count=1,INDEX(_xlpm.config_range,_xlpm.date_index+1,23),INDEX(_xlpm.config_range,_xlpm.date_index+_xlpm.count,23))),"")</f>
        <v>1</v>
      </c>
      <c r="AA95" s="75" cm="1">
        <f t="array" ref="AA95">IFERROR(_xlfn.LET(_xlpm.date,A94,_xlpm.count,COUNTIF(A61:A94,_xlpm.date),_xlpm.config_range,CONFIG!A:X,_xlpm.date_index,MATCH(_xlpm.date,INDEX(_xlpm.config_range,,1),0),IF(_xlpm.count=1,INDEX(_xlpm.config_range,_xlpm.date_index+1,24),INDEX(_xlpm.config_range,_xlpm.date_index+_xlpm.count,24))),"")</f>
        <v>0</v>
      </c>
      <c r="AB95" s="102" cm="1">
        <f t="array" ref="AB95">IFERROR(_xlfn.LET(_xlpm.date,A94,_xlpm.count,COUNTIF(A61:A94,_xlpm.date),_xlpm.config_range,CONFIG!A:Y,_xlpm.date_index,MATCH(_xlpm.date,INDEX(_xlpm.config_range,,1),0),IF(_xlpm.count=1,INDEX(_xlpm.config_range,_xlpm.date_index+1,25),INDEX(_xlpm.config_range,_xlpm.date_index+_xlpm.count,25))),"")</f>
        <v>0</v>
      </c>
      <c r="AC95" s="103" cm="1">
        <f t="array" ref="AC95">IFERROR(_xlfn.LET(_xlpm.date,A94,_xlpm.count,COUNTIF(A61:A94,_xlpm.date),_xlpm.config_range,CONFIG!A:Z,_xlpm.date_index,MATCH(_xlpm.date,INDEX(_xlpm.config_range,,1),0),IF(_xlpm.count=1,INDEX(_xlpm.config_range,_xlpm.date_index+1,26),INDEX(_xlpm.config_range,_xlpm.date_index+_xlpm.count,26))),"")</f>
        <v>0</v>
      </c>
    </row>
    <row r="96" spans="1:29" x14ac:dyDescent="0.35">
      <c r="A96" s="182" cm="1">
        <f t="array" ref="A96">IFERROR(
  _xlfn.LET(
    _xlpm.date, A95,
    _xlpm.count, COUNTIF(A62:A95, _xlpm.date),
    _xlpm.config_range, CONFIG!A:A,
    _xlpm.date_index, MATCH(_xlpm.date, _xlpm.config_range, 0),
    IF(
      _xlpm.count = 1,
      INDEX(_xlpm.config_range, _xlpm.date_index + 1),
      INDEX(_xlpm.config_range, _xlpm.date_index + _xlpm.count)
    )
  ),
  ""
)</f>
        <v>45155</v>
      </c>
      <c r="B96" s="173" t="str" cm="1">
        <f t="array" ref="B96">IFERROR(
  _xlfn.LET(
    _xlpm.date, A95,
    _xlpm.count, COUNTIF(A62:A95, _xlpm.date),
    _xlpm.config_range, CONFIG!A:B,
    _xlpm.date_index, MATCH(_xlpm.date, INDEX(_xlpm.config_range, , 1), 0),
    IF(
      _xlpm.count = 1,
      INDEX(_xlpm.config_range, _xlpm.date_index + 1, 2),
      INDEX(_xlpm.config_range, _xlpm.date_index + _xlpm.count, 2)
    )
  ),
  ""
)</f>
        <v>SIM</v>
      </c>
      <c r="C96" s="173" t="str" cm="1">
        <f t="array" ref="C96">IFERROR(_xlfn.LET(_xlpm.date,A95,_xlpm.count,COUNTIF(A62:A95,_xlpm.date),_xlpm.config_range,CONFIG!A:C,_xlpm.date_index,MATCH(_xlpm.date,INDEX(_xlpm.config_range,,1),0),IF(_xlpm.count=1,INDEX(_xlpm.config_range,_xlpm.date_index+1,3),INDEX(_xlpm.config_range,_xlpm.date_index+_xlpm.count,3))),"")</f>
        <v>CR12</v>
      </c>
      <c r="D96" s="173" t="str" cm="1">
        <f t="array" ref="D96">IFERROR(_xlfn.LET(_xlpm.date,A95,_xlpm.count,COUNTIF(A62:A95,_xlpm.date),_xlpm.config_range,CONFIG!A:D,_xlpm.date_index,MATCH(_xlpm.date,INDEX(_xlpm.config_range,,1),0),IF(_xlpm.count=1,INDEX(_xlpm.config_range,_xlpm.date_index+1,4),INDEX(_xlpm.config_range,_xlpm.date_index+_xlpm.count,4))),"")</f>
        <v>C.HUGHES</v>
      </c>
      <c r="E96" s="173" t="str" cm="1">
        <f t="array" ref="E96">IFERROR(_xlfn.LET(_xlpm.date,A95,_xlpm.count,COUNTIF(A62:A95,_xlpm.date),_xlpm.config_range,CONFIG!A:E,_xlpm.date_index,MATCH(_xlpm.date,INDEX(_xlpm.config_range,,1),0),IF(_xlpm.count=1,INDEX(_xlpm.config_range,_xlpm.date_index+1,5),INDEX(_xlpm.config_range,_xlpm.date_index+_xlpm.count,5))),"")</f>
        <v>SELF</v>
      </c>
      <c r="F96" s="174" cm="1">
        <f t="array" ref="F96">IFERROR(_xlfn.LET(_xlpm.date,A95,_xlpm.count,COUNTIF(A62:A95,_xlpm.date),_xlpm.config_range,CONFIG!A:F,_xlpm.date_index,MATCH(_xlpm.date,INDEX(_xlpm.config_range,,1),0),IF(_xlpm.count=1,INDEX(_xlpm.config_range,_xlpm.date_index+1,6),INDEX(_xlpm.config_range,_xlpm.date_index+_xlpm.count,6))),"")</f>
        <v>0</v>
      </c>
      <c r="G96" s="175" t="str" cm="1">
        <f t="array" ref="G96">IFERROR(_xlfn.LET(_xlpm.date,A95,_xlpm.count,COUNTIF(A62:A95,_xlpm.date),_xlpm.config_range,CONFIG!A:G,_xlpm.date_index,MATCH(_xlpm.date,INDEX(_xlpm.config_range,,1),0),IF(_xlpm.count=1,INDEX(_xlpm.config_range,_xlpm.date_index+1,7),INDEX(_xlpm.config_range,_xlpm.date_index+_xlpm.count,7))),"")</f>
        <v>GNSS</v>
      </c>
      <c r="H96" s="176"/>
      <c r="I96" s="100"/>
      <c r="J96" s="101"/>
      <c r="K96" s="75" cm="1">
        <f t="array" ref="K96">IFERROR(_xlfn.LET(_xlpm.date,A95,_xlpm.count,COUNTIF(A62:A95,_xlpm.date),_xlpm.config_range,CONFIG!A:H,_xlpm.date_index,MATCH(_xlpm.date,INDEX(_xlpm.config_range,,1),0),IF(_xlpm.count=1,INDEX(_xlpm.config_range,_xlpm.date_index+1,8),INDEX(_xlpm.config_range,_xlpm.date_index+_xlpm.count,8))),"")</f>
        <v>0</v>
      </c>
      <c r="L96" s="102" cm="1">
        <f t="array" ref="L96">IFERROR(_xlfn.LET(_xlpm.date,A95,_xlpm.count,COUNTIF(A62:A95,_xlpm.date),_xlpm.config_range,CONFIG!A:I,_xlpm.date_index,MATCH(_xlpm.date,INDEX(_xlpm.config_range,,1),0),IF(_xlpm.count=1,INDEX(_xlpm.config_range,_xlpm.date_index+1,9),INDEX(_xlpm.config_range,_xlpm.date_index+_xlpm.count,9))),"")</f>
        <v>0</v>
      </c>
      <c r="M96" s="102" cm="1">
        <f t="array" ref="M96">IFERROR(_xlfn.LET(_xlpm.date,A95,_xlpm.count,COUNTIF(A62:A95,_xlpm.date),_xlpm.config_range,CONFIG!A:J,_xlpm.date_index,MATCH(_xlpm.date,INDEX(_xlpm.config_range,,1),0),IF(_xlpm.count=1,INDEX(_xlpm.config_range,_xlpm.date_index+1,10),INDEX(_xlpm.config_range,_xlpm.date_index+_xlpm.count,10))),"")</f>
        <v>0</v>
      </c>
      <c r="N96" s="102" cm="1">
        <f t="array" ref="N96">IFERROR(_xlfn.LET(_xlpm.date,A95,_xlpm.count,COUNTIF(A62:A95,_xlpm.date),_xlpm.config_range,CONFIG!A:K,_xlpm.date_index,MATCH(_xlpm.date,INDEX(_xlpm.config_range,,1),0),IF(_xlpm.count=1,INDEX(_xlpm.config_range,_xlpm.date_index+1,11),INDEX(_xlpm.config_range,_xlpm.date_index+_xlpm.count,11))),"")</f>
        <v>0</v>
      </c>
      <c r="O96" s="102" cm="1">
        <f t="array" ref="O96">IFERROR(_xlfn.LET(_xlpm.date,A95,_xlpm.count,COUNTIF(A62:A95,_xlpm.date),_xlpm.config_range,CONFIG!A:L,_xlpm.date_index,MATCH(_xlpm.date,INDEX(_xlpm.config_range,,1),0),IF(_xlpm.count=1,INDEX(_xlpm.config_range,_xlpm.date_index+1,12),INDEX(_xlpm.config_range,_xlpm.date_index+_xlpm.count,12))),"")</f>
        <v>0</v>
      </c>
      <c r="P96" s="103" cm="1">
        <f t="array" ref="P96">IFERROR(_xlfn.LET(_xlpm.date,A95,_xlpm.count,COUNTIF(A62:A95,_xlpm.date),_xlpm.config_range,CONFIG!A:M,_xlpm.date_index,MATCH(_xlpm.date,INDEX(_xlpm.config_range,,1),0),IF(_xlpm.count=1,INDEX(_xlpm.config_range,_xlpm.date_index+1,13),INDEX(_xlpm.config_range,_xlpm.date_index+_xlpm.count,13))),"")</f>
        <v>0</v>
      </c>
      <c r="Q96" s="75" cm="1">
        <f t="array" ref="Q96">IFERROR(_xlfn.LET(_xlpm.date,A95,_xlpm.count,COUNTIF(A62:A95,_xlpm.date),_xlpm.config_range,CONFIG!A:N,_xlpm.date_index,MATCH(_xlpm.date,INDEX(_xlpm.config_range,,1),0),IF(_xlpm.count=1,INDEX(_xlpm.config_range,_xlpm.date_index+1,14),INDEX(_xlpm.config_range,_xlpm.date_index+_xlpm.count,14))),"")</f>
        <v>0</v>
      </c>
      <c r="R96" s="102" cm="1">
        <f t="array" ref="R96">IFERROR(_xlfn.LET(_xlpm.date,A95,_xlpm.count,COUNTIF(A62:A95,_xlpm.date),_xlpm.config_range,CONFIG!A:O,_xlpm.date_index,MATCH(_xlpm.date,INDEX(_xlpm.config_range,,1),0),IF(_xlpm.count=1,INDEX(_xlpm.config_range,_xlpm.date_index+1,15),INDEX(_xlpm.config_range,_xlpm.date_index+_xlpm.count,15))),"")</f>
        <v>0</v>
      </c>
      <c r="S96" s="102" cm="1">
        <f t="array" ref="S96">IFERROR(_xlfn.LET(_xlpm.date,A95,_xlpm.count,COUNTIF(A62:A95,_xlpm.date),_xlpm.config_range,CONFIG!A:P,_xlpm.date_index,MATCH(_xlpm.date,INDEX(_xlpm.config_range,,1),0),IF(_xlpm.count=1,INDEX(_xlpm.config_range,_xlpm.date_index+1,16),INDEX(_xlpm.config_range,_xlpm.date_index+_xlpm.count,16))),"")</f>
        <v>0</v>
      </c>
      <c r="T96" s="102" cm="1">
        <f t="array" ref="T96">IFERROR(_xlfn.LET(_xlpm.date,A95,_xlpm.count,COUNTIF(A62:A95,_xlpm.date),_xlpm.config_range,CONFIG!A:Q,_xlpm.date_index,MATCH(_xlpm.date,INDEX(_xlpm.config_range,,1),0),IF(_xlpm.count=1,INDEX(_xlpm.config_range,_xlpm.date_index+1,17),INDEX(_xlpm.config_range,_xlpm.date_index+_xlpm.count,17))),"")</f>
        <v>0</v>
      </c>
      <c r="U96" s="102" cm="1">
        <f t="array" ref="U96">IFERROR(_xlfn.LET(_xlpm.date,A95,_xlpm.count,COUNTIF(A62:A95,_xlpm.date),_xlpm.config_range,CONFIG!A:R,_xlpm.date_index,MATCH(_xlpm.date,INDEX(_xlpm.config_range,,1),0),IF(_xlpm.count=1,INDEX(_xlpm.config_range,_xlpm.date_index+1,18),INDEX(_xlpm.config_range,_xlpm.date_index+_xlpm.count,18))),"")</f>
        <v>0</v>
      </c>
      <c r="V96" s="103" cm="1">
        <f t="array" ref="V96">IFERROR(_xlfn.LET(_xlpm.date,A95,_xlpm.count,COUNTIF(A62:A95,_xlpm.date),_xlpm.config_range,CONFIG!A:S,_xlpm.date_index,MATCH(_xlpm.date,INDEX(_xlpm.config_range,,1),0),IF(_xlpm.count=1,INDEX(_xlpm.config_range,_xlpm.date_index+1,19),INDEX(_xlpm.config_range,_xlpm.date_index+_xlpm.count,19))),"")</f>
        <v>0</v>
      </c>
      <c r="W96" s="75" cm="1">
        <f t="array" ref="W96">IFERROR(_xlfn.LET(_xlpm.date,A95,_xlpm.count,COUNTIF(A62:A95,_xlpm.date),_xlpm.config_range,CONFIG!A:T,_xlpm.date_index,MATCH(_xlpm.date,INDEX(_xlpm.config_range,,1),0),IF(_xlpm.count=1,INDEX(_xlpm.config_range,_xlpm.date_index+1,20),INDEX(_xlpm.config_range,_xlpm.date_index+_xlpm.count,20))),"")</f>
        <v>0</v>
      </c>
      <c r="X96" s="103" cm="1">
        <f t="array" ref="X96">IFERROR(_xlfn.LET(_xlpm.date,A95,_xlpm.count,COUNTIF(A62:A95,_xlpm.date),_xlpm.config_range,CONFIG!A:U,_xlpm.date_index,MATCH(_xlpm.date,INDEX(_xlpm.config_range,,1),0),IF(_xlpm.count=1,INDEX(_xlpm.config_range,_xlpm.date_index+1,21),INDEX(_xlpm.config_range,_xlpm.date_index+_xlpm.count,21))),"")</f>
        <v>0</v>
      </c>
      <c r="Y96" s="75" cm="1">
        <f t="array" ref="Y96">IFERROR(_xlfn.LET(_xlpm.date,A95,_xlpm.count,COUNTIF(A62:A95,_xlpm.date),_xlpm.config_range,CONFIG!A:V,_xlpm.date_index,MATCH(_xlpm.date,INDEX(_xlpm.config_range,,1),0),IF(_xlpm.count=1,INDEX(_xlpm.config_range,_xlpm.date_index+1,22),INDEX(_xlpm.config_range,_xlpm.date_index+_xlpm.count,22))),"")</f>
        <v>0</v>
      </c>
      <c r="Z96" s="103" cm="1">
        <f t="array" ref="Z96">IFERROR(_xlfn.LET(_xlpm.date,A95,_xlpm.count,COUNTIF(A62:A95,_xlpm.date),_xlpm.config_range,CONFIG!A:W,_xlpm.date_index,MATCH(_xlpm.date,INDEX(_xlpm.config_range,,1),0),IF(_xlpm.count=1,INDEX(_xlpm.config_range,_xlpm.date_index+1,23),INDEX(_xlpm.config_range,_xlpm.date_index+_xlpm.count,23))),"")</f>
        <v>0.9</v>
      </c>
      <c r="AA96" s="75" cm="1">
        <f t="array" ref="AA96">IFERROR(_xlfn.LET(_xlpm.date,A95,_xlpm.count,COUNTIF(A62:A95,_xlpm.date),_xlpm.config_range,CONFIG!A:X,_xlpm.date_index,MATCH(_xlpm.date,INDEX(_xlpm.config_range,,1),0),IF(_xlpm.count=1,INDEX(_xlpm.config_range,_xlpm.date_index+1,24),INDEX(_xlpm.config_range,_xlpm.date_index+_xlpm.count,24))),"")</f>
        <v>0</v>
      </c>
      <c r="AB96" s="102" cm="1">
        <f t="array" ref="AB96">IFERROR(_xlfn.LET(_xlpm.date,A95,_xlpm.count,COUNTIF(A62:A95,_xlpm.date),_xlpm.config_range,CONFIG!A:Y,_xlpm.date_index,MATCH(_xlpm.date,INDEX(_xlpm.config_range,,1),0),IF(_xlpm.count=1,INDEX(_xlpm.config_range,_xlpm.date_index+1,25),INDEX(_xlpm.config_range,_xlpm.date_index+_xlpm.count,25))),"")</f>
        <v>0</v>
      </c>
      <c r="AC96" s="103" cm="1">
        <f t="array" ref="AC96">IFERROR(_xlfn.LET(_xlpm.date,A95,_xlpm.count,COUNTIF(A62:A95,_xlpm.date),_xlpm.config_range,CONFIG!A:Z,_xlpm.date_index,MATCH(_xlpm.date,INDEX(_xlpm.config_range,,1),0),IF(_xlpm.count=1,INDEX(_xlpm.config_range,_xlpm.date_index+1,26),INDEX(_xlpm.config_range,_xlpm.date_index+_xlpm.count,26))),"")</f>
        <v>0</v>
      </c>
    </row>
    <row r="97" spans="1:29" x14ac:dyDescent="0.35">
      <c r="A97" s="182" cm="1">
        <f t="array" ref="A97">IFERROR(
  _xlfn.LET(
    _xlpm.date, A96,
    _xlpm.count, COUNTIF(A63:A96, _xlpm.date),
    _xlpm.config_range, CONFIG!A:A,
    _xlpm.date_index, MATCH(_xlpm.date, _xlpm.config_range, 0),
    IF(
      _xlpm.count = 1,
      INDEX(_xlpm.config_range, _xlpm.date_index + 1),
      INDEX(_xlpm.config_range, _xlpm.date_index + _xlpm.count)
    )
  ),
  ""
)</f>
        <v>45159</v>
      </c>
      <c r="B97" s="173" t="str" cm="1">
        <f t="array" ref="B97">IFERROR(
  _xlfn.LET(
    _xlpm.date, A96,
    _xlpm.count, COUNTIF(A63:A96, _xlpm.date),
    _xlpm.config_range, CONFIG!A:B,
    _xlpm.date_index, MATCH(_xlpm.date, INDEX(_xlpm.config_range, , 1), 0),
    IF(
      _xlpm.count = 1,
      INDEX(_xlpm.config_range, _xlpm.date_index + 1, 2),
      INDEX(_xlpm.config_range, _xlpm.date_index + _xlpm.count, 2)
    )
  ),
  ""
)</f>
        <v>SIM</v>
      </c>
      <c r="C97" s="173" t="str" cm="1">
        <f t="array" ref="C97">IFERROR(_xlfn.LET(_xlpm.date,A96,_xlpm.count,COUNTIF(A63:A96,_xlpm.date),_xlpm.config_range,CONFIG!A:C,_xlpm.date_index,MATCH(_xlpm.date,INDEX(_xlpm.config_range,,1),0),IF(_xlpm.count=1,INDEX(_xlpm.config_range,_xlpm.date_index+1,3),INDEX(_xlpm.config_range,_xlpm.date_index+_xlpm.count,3))),"")</f>
        <v>CR12</v>
      </c>
      <c r="D97" s="173" t="str" cm="1">
        <f t="array" ref="D97">IFERROR(_xlfn.LET(_xlpm.date,A96,_xlpm.count,COUNTIF(A63:A96,_xlpm.date),_xlpm.config_range,CONFIG!A:D,_xlpm.date_index,MATCH(_xlpm.date,INDEX(_xlpm.config_range,,1),0),IF(_xlpm.count=1,INDEX(_xlpm.config_range,_xlpm.date_index+1,4),INDEX(_xlpm.config_range,_xlpm.date_index+_xlpm.count,4))),"")</f>
        <v>C.HUGHES</v>
      </c>
      <c r="E97" s="173" t="str" cm="1">
        <f t="array" ref="E97">IFERROR(_xlfn.LET(_xlpm.date,A96,_xlpm.count,COUNTIF(A63:A96,_xlpm.date),_xlpm.config_range,CONFIG!A:E,_xlpm.date_index,MATCH(_xlpm.date,INDEX(_xlpm.config_range,,1),0),IF(_xlpm.count=1,INDEX(_xlpm.config_range,_xlpm.date_index+1,5),INDEX(_xlpm.config_range,_xlpm.date_index+_xlpm.count,5))),"")</f>
        <v>SELF</v>
      </c>
      <c r="F97" s="174" cm="1">
        <f t="array" ref="F97">IFERROR(_xlfn.LET(_xlpm.date,A96,_xlpm.count,COUNTIF(A63:A96,_xlpm.date),_xlpm.config_range,CONFIG!A:F,_xlpm.date_index,MATCH(_xlpm.date,INDEX(_xlpm.config_range,,1),0),IF(_xlpm.count=1,INDEX(_xlpm.config_range,_xlpm.date_index+1,6),INDEX(_xlpm.config_range,_xlpm.date_index+_xlpm.count,6))),"")</f>
        <v>0</v>
      </c>
      <c r="G97" s="175" t="str" cm="1">
        <f t="array" ref="G97">IFERROR(_xlfn.LET(_xlpm.date,A96,_xlpm.count,COUNTIF(A63:A96,_xlpm.date),_xlpm.config_range,CONFIG!A:G,_xlpm.date_index,MATCH(_xlpm.date,INDEX(_xlpm.config_range,,1),0),IF(_xlpm.count=1,INDEX(_xlpm.config_range,_xlpm.date_index+1,7),INDEX(_xlpm.config_range,_xlpm.date_index+_xlpm.count,7))),"")</f>
        <v>NAV</v>
      </c>
      <c r="H97" s="176"/>
      <c r="I97" s="100"/>
      <c r="J97" s="101"/>
      <c r="K97" s="75" cm="1">
        <f t="array" ref="K97">IFERROR(_xlfn.LET(_xlpm.date,A96,_xlpm.count,COUNTIF(A63:A96,_xlpm.date),_xlpm.config_range,CONFIG!A:H,_xlpm.date_index,MATCH(_xlpm.date,INDEX(_xlpm.config_range,,1),0),IF(_xlpm.count=1,INDEX(_xlpm.config_range,_xlpm.date_index+1,8),INDEX(_xlpm.config_range,_xlpm.date_index+_xlpm.count,8))),"")</f>
        <v>0</v>
      </c>
      <c r="L97" s="102" cm="1">
        <f t="array" ref="L97">IFERROR(_xlfn.LET(_xlpm.date,A96,_xlpm.count,COUNTIF(A63:A96,_xlpm.date),_xlpm.config_range,CONFIG!A:I,_xlpm.date_index,MATCH(_xlpm.date,INDEX(_xlpm.config_range,,1),0),IF(_xlpm.count=1,INDEX(_xlpm.config_range,_xlpm.date_index+1,9),INDEX(_xlpm.config_range,_xlpm.date_index+_xlpm.count,9))),"")</f>
        <v>0</v>
      </c>
      <c r="M97" s="102" cm="1">
        <f t="array" ref="M97">IFERROR(_xlfn.LET(_xlpm.date,A96,_xlpm.count,COUNTIF(A63:A96,_xlpm.date),_xlpm.config_range,CONFIG!A:J,_xlpm.date_index,MATCH(_xlpm.date,INDEX(_xlpm.config_range,,1),0),IF(_xlpm.count=1,INDEX(_xlpm.config_range,_xlpm.date_index+1,10),INDEX(_xlpm.config_range,_xlpm.date_index+_xlpm.count,10))),"")</f>
        <v>0</v>
      </c>
      <c r="N97" s="102" cm="1">
        <f t="array" ref="N97">IFERROR(_xlfn.LET(_xlpm.date,A96,_xlpm.count,COUNTIF(A63:A96,_xlpm.date),_xlpm.config_range,CONFIG!A:K,_xlpm.date_index,MATCH(_xlpm.date,INDEX(_xlpm.config_range,,1),0),IF(_xlpm.count=1,INDEX(_xlpm.config_range,_xlpm.date_index+1,11),INDEX(_xlpm.config_range,_xlpm.date_index+_xlpm.count,11))),"")</f>
        <v>0</v>
      </c>
      <c r="O97" s="102" cm="1">
        <f t="array" ref="O97">IFERROR(_xlfn.LET(_xlpm.date,A96,_xlpm.count,COUNTIF(A63:A96,_xlpm.date),_xlpm.config_range,CONFIG!A:L,_xlpm.date_index,MATCH(_xlpm.date,INDEX(_xlpm.config_range,,1),0),IF(_xlpm.count=1,INDEX(_xlpm.config_range,_xlpm.date_index+1,12),INDEX(_xlpm.config_range,_xlpm.date_index+_xlpm.count,12))),"")</f>
        <v>0</v>
      </c>
      <c r="P97" s="103" cm="1">
        <f t="array" ref="P97">IFERROR(_xlfn.LET(_xlpm.date,A96,_xlpm.count,COUNTIF(A63:A96,_xlpm.date),_xlpm.config_range,CONFIG!A:M,_xlpm.date_index,MATCH(_xlpm.date,INDEX(_xlpm.config_range,,1),0),IF(_xlpm.count=1,INDEX(_xlpm.config_range,_xlpm.date_index+1,13),INDEX(_xlpm.config_range,_xlpm.date_index+_xlpm.count,13))),"")</f>
        <v>0</v>
      </c>
      <c r="Q97" s="75" cm="1">
        <f t="array" ref="Q97">IFERROR(_xlfn.LET(_xlpm.date,A96,_xlpm.count,COUNTIF(A63:A96,_xlpm.date),_xlpm.config_range,CONFIG!A:N,_xlpm.date_index,MATCH(_xlpm.date,INDEX(_xlpm.config_range,,1),0),IF(_xlpm.count=1,INDEX(_xlpm.config_range,_xlpm.date_index+1,14),INDEX(_xlpm.config_range,_xlpm.date_index+_xlpm.count,14))),"")</f>
        <v>0</v>
      </c>
      <c r="R97" s="102" cm="1">
        <f t="array" ref="R97">IFERROR(_xlfn.LET(_xlpm.date,A96,_xlpm.count,COUNTIF(A63:A96,_xlpm.date),_xlpm.config_range,CONFIG!A:O,_xlpm.date_index,MATCH(_xlpm.date,INDEX(_xlpm.config_range,,1),0),IF(_xlpm.count=1,INDEX(_xlpm.config_range,_xlpm.date_index+1,15),INDEX(_xlpm.config_range,_xlpm.date_index+_xlpm.count,15))),"")</f>
        <v>0</v>
      </c>
      <c r="S97" s="102" cm="1">
        <f t="array" ref="S97">IFERROR(_xlfn.LET(_xlpm.date,A96,_xlpm.count,COUNTIF(A63:A96,_xlpm.date),_xlpm.config_range,CONFIG!A:P,_xlpm.date_index,MATCH(_xlpm.date,INDEX(_xlpm.config_range,,1),0),IF(_xlpm.count=1,INDEX(_xlpm.config_range,_xlpm.date_index+1,16),INDEX(_xlpm.config_range,_xlpm.date_index+_xlpm.count,16))),"")</f>
        <v>0</v>
      </c>
      <c r="T97" s="102" cm="1">
        <f t="array" ref="T97">IFERROR(_xlfn.LET(_xlpm.date,A96,_xlpm.count,COUNTIF(A63:A96,_xlpm.date),_xlpm.config_range,CONFIG!A:Q,_xlpm.date_index,MATCH(_xlpm.date,INDEX(_xlpm.config_range,,1),0),IF(_xlpm.count=1,INDEX(_xlpm.config_range,_xlpm.date_index+1,17),INDEX(_xlpm.config_range,_xlpm.date_index+_xlpm.count,17))),"")</f>
        <v>0</v>
      </c>
      <c r="U97" s="102" cm="1">
        <f t="array" ref="U97">IFERROR(_xlfn.LET(_xlpm.date,A96,_xlpm.count,COUNTIF(A63:A96,_xlpm.date),_xlpm.config_range,CONFIG!A:R,_xlpm.date_index,MATCH(_xlpm.date,INDEX(_xlpm.config_range,,1),0),IF(_xlpm.count=1,INDEX(_xlpm.config_range,_xlpm.date_index+1,18),INDEX(_xlpm.config_range,_xlpm.date_index+_xlpm.count,18))),"")</f>
        <v>0</v>
      </c>
      <c r="V97" s="103" cm="1">
        <f t="array" ref="V97">IFERROR(_xlfn.LET(_xlpm.date,A96,_xlpm.count,COUNTIF(A63:A96,_xlpm.date),_xlpm.config_range,CONFIG!A:S,_xlpm.date_index,MATCH(_xlpm.date,INDEX(_xlpm.config_range,,1),0),IF(_xlpm.count=1,INDEX(_xlpm.config_range,_xlpm.date_index+1,19),INDEX(_xlpm.config_range,_xlpm.date_index+_xlpm.count,19))),"")</f>
        <v>0</v>
      </c>
      <c r="W97" s="75" cm="1">
        <f t="array" ref="W97">IFERROR(_xlfn.LET(_xlpm.date,A96,_xlpm.count,COUNTIF(A63:A96,_xlpm.date),_xlpm.config_range,CONFIG!A:T,_xlpm.date_index,MATCH(_xlpm.date,INDEX(_xlpm.config_range,,1),0),IF(_xlpm.count=1,INDEX(_xlpm.config_range,_xlpm.date_index+1,20),INDEX(_xlpm.config_range,_xlpm.date_index+_xlpm.count,20))),"")</f>
        <v>0</v>
      </c>
      <c r="X97" s="103" cm="1">
        <f t="array" ref="X97">IFERROR(_xlfn.LET(_xlpm.date,A96,_xlpm.count,COUNTIF(A63:A96,_xlpm.date),_xlpm.config_range,CONFIG!A:U,_xlpm.date_index,MATCH(_xlpm.date,INDEX(_xlpm.config_range,,1),0),IF(_xlpm.count=1,INDEX(_xlpm.config_range,_xlpm.date_index+1,21),INDEX(_xlpm.config_range,_xlpm.date_index+_xlpm.count,21))),"")</f>
        <v>0</v>
      </c>
      <c r="Y97" s="75" cm="1">
        <f t="array" ref="Y97">IFERROR(_xlfn.LET(_xlpm.date,A96,_xlpm.count,COUNTIF(A63:A96,_xlpm.date),_xlpm.config_range,CONFIG!A:V,_xlpm.date_index,MATCH(_xlpm.date,INDEX(_xlpm.config_range,,1),0),IF(_xlpm.count=1,INDEX(_xlpm.config_range,_xlpm.date_index+1,22),INDEX(_xlpm.config_range,_xlpm.date_index+_xlpm.count,22))),"")</f>
        <v>0</v>
      </c>
      <c r="Z97" s="103" cm="1">
        <f t="array" ref="Z97">IFERROR(_xlfn.LET(_xlpm.date,A96,_xlpm.count,COUNTIF(A63:A96,_xlpm.date),_xlpm.config_range,CONFIG!A:W,_xlpm.date_index,MATCH(_xlpm.date,INDEX(_xlpm.config_range,,1),0),IF(_xlpm.count=1,INDEX(_xlpm.config_range,_xlpm.date_index+1,23),INDEX(_xlpm.config_range,_xlpm.date_index+_xlpm.count,23))),"")</f>
        <v>1</v>
      </c>
      <c r="AA97" s="75" cm="1">
        <f t="array" ref="AA97">IFERROR(_xlfn.LET(_xlpm.date,A96,_xlpm.count,COUNTIF(A63:A96,_xlpm.date),_xlpm.config_range,CONFIG!A:X,_xlpm.date_index,MATCH(_xlpm.date,INDEX(_xlpm.config_range,,1),0),IF(_xlpm.count=1,INDEX(_xlpm.config_range,_xlpm.date_index+1,24),INDEX(_xlpm.config_range,_xlpm.date_index+_xlpm.count,24))),"")</f>
        <v>0</v>
      </c>
      <c r="AB97" s="102" cm="1">
        <f t="array" ref="AB97">IFERROR(_xlfn.LET(_xlpm.date,A96,_xlpm.count,COUNTIF(A63:A96,_xlpm.date),_xlpm.config_range,CONFIG!A:Y,_xlpm.date_index,MATCH(_xlpm.date,INDEX(_xlpm.config_range,,1),0),IF(_xlpm.count=1,INDEX(_xlpm.config_range,_xlpm.date_index+1,25),INDEX(_xlpm.config_range,_xlpm.date_index+_xlpm.count,25))),"")</f>
        <v>0</v>
      </c>
      <c r="AC97" s="103" cm="1">
        <f t="array" ref="AC97">IFERROR(_xlfn.LET(_xlpm.date,A96,_xlpm.count,COUNTIF(A63:A96,_xlpm.date),_xlpm.config_range,CONFIG!A:Z,_xlpm.date_index,MATCH(_xlpm.date,INDEX(_xlpm.config_range,,1),0),IF(_xlpm.count=1,INDEX(_xlpm.config_range,_xlpm.date_index+1,26),INDEX(_xlpm.config_range,_xlpm.date_index+_xlpm.count,26))),"")</f>
        <v>0</v>
      </c>
    </row>
    <row r="98" spans="1:29" x14ac:dyDescent="0.35">
      <c r="A98" s="182" cm="1">
        <f t="array" ref="A98">IFERROR(
  _xlfn.LET(
    _xlpm.date, A97,
    _xlpm.count, COUNTIF(A64:A97, _xlpm.date),
    _xlpm.config_range, CONFIG!A:A,
    _xlpm.date_index, MATCH(_xlpm.date, _xlpm.config_range, 0),
    IF(
      _xlpm.count = 1,
      INDEX(_xlpm.config_range, _xlpm.date_index + 1),
      INDEX(_xlpm.config_range, _xlpm.date_index + _xlpm.count)
    )
  ),
  ""
)</f>
        <v>45162</v>
      </c>
      <c r="B98" s="173" t="str" cm="1">
        <f t="array" ref="B98">IFERROR(
  _xlfn.LET(
    _xlpm.date, A97,
    _xlpm.count, COUNTIF(A64:A97, _xlpm.date),
    _xlpm.config_range, CONFIG!A:B,
    _xlpm.date_index, MATCH(_xlpm.date, INDEX(_xlpm.config_range, , 1), 0),
    IF(
      _xlpm.count = 1,
      INDEX(_xlpm.config_range, _xlpm.date_index + 1, 2),
      INDEX(_xlpm.config_range, _xlpm.date_index + _xlpm.count, 2)
    )
  ),
  ""
)</f>
        <v>PA28</v>
      </c>
      <c r="C98" s="173" t="str" cm="1">
        <f t="array" ref="C98">IFERROR(_xlfn.LET(_xlpm.date,A97,_xlpm.count,COUNTIF(A64:A97,_xlpm.date),_xlpm.config_range,CONFIG!A:C,_xlpm.date_index,MATCH(_xlpm.date,INDEX(_xlpm.config_range,,1),0),IF(_xlpm.count=1,INDEX(_xlpm.config_range,_xlpm.date_index+1,3),INDEX(_xlpm.config_range,_xlpm.date_index+_xlpm.count,3))),"")</f>
        <v>VH-MFS</v>
      </c>
      <c r="D98" s="173" t="str" cm="1">
        <f t="array" ref="D98">IFERROR(_xlfn.LET(_xlpm.date,A97,_xlpm.count,COUNTIF(A64:A97,_xlpm.date),_xlpm.config_range,CONFIG!A:D,_xlpm.date_index,MATCH(_xlpm.date,INDEX(_xlpm.config_range,,1),0),IF(_xlpm.count=1,INDEX(_xlpm.config_range,_xlpm.date_index+1,4),INDEX(_xlpm.config_range,_xlpm.date_index+_xlpm.count,4))),"")</f>
        <v>M.IYER</v>
      </c>
      <c r="E98" s="173" t="str" cm="1">
        <f t="array" ref="E98">IFERROR(_xlfn.LET(_xlpm.date,A97,_xlpm.count,COUNTIF(A64:A97,_xlpm.date),_xlpm.config_range,CONFIG!A:E,_xlpm.date_index,MATCH(_xlpm.date,INDEX(_xlpm.config_range,,1),0),IF(_xlpm.count=1,INDEX(_xlpm.config_range,_xlpm.date_index+1,5),INDEX(_xlpm.config_range,_xlpm.date_index+_xlpm.count,5))),"")</f>
        <v>SELF</v>
      </c>
      <c r="F98" s="174" t="str" cm="1">
        <f t="array" ref="F98">IFERROR(_xlfn.LET(_xlpm.date,A97,_xlpm.count,COUNTIF(A64:A97,_xlpm.date),_xlpm.config_range,CONFIG!A:F,_xlpm.date_index,MATCH(_xlpm.date,INDEX(_xlpm.config_range,,1),0),IF(_xlpm.count=1,INDEX(_xlpm.config_range,_xlpm.date_index+1,6),INDEX(_xlpm.config_range,_xlpm.date_index+_xlpm.count,6))),"")</f>
        <v>YMMB-YLTV-YIVE-CARR-YMMB</v>
      </c>
      <c r="G98" s="175" t="str" cm="1">
        <f t="array" ref="G98">IFERROR(_xlfn.LET(_xlpm.date,A97,_xlpm.count,COUNTIF(A64:A97,_xlpm.date),_xlpm.config_range,CONFIG!A:G,_xlpm.date_index,MATCH(_xlpm.date,INDEX(_xlpm.config_range,,1),0),IF(_xlpm.count=1,INDEX(_xlpm.config_range,_xlpm.date_index+1,7),INDEX(_xlpm.config_range,_xlpm.date_index+_xlpm.count,7))),"")</f>
        <v>NAV</v>
      </c>
      <c r="H98" s="176"/>
      <c r="I98" s="100"/>
      <c r="J98" s="101"/>
      <c r="K98" s="75" cm="1">
        <f t="array" ref="K98">IFERROR(_xlfn.LET(_xlpm.date,A97,_xlpm.count,COUNTIF(A64:A97,_xlpm.date),_xlpm.config_range,CONFIG!A:H,_xlpm.date_index,MATCH(_xlpm.date,INDEX(_xlpm.config_range,,1),0),IF(_xlpm.count=1,INDEX(_xlpm.config_range,_xlpm.date_index+1,8),INDEX(_xlpm.config_range,_xlpm.date_index+_xlpm.count,8))),"")</f>
        <v>0</v>
      </c>
      <c r="L98" s="102" cm="1">
        <f t="array" ref="L98">IFERROR(_xlfn.LET(_xlpm.date,A97,_xlpm.count,COUNTIF(A64:A97,_xlpm.date),_xlpm.config_range,CONFIG!A:I,_xlpm.date_index,MATCH(_xlpm.date,INDEX(_xlpm.config_range,,1),0),IF(_xlpm.count=1,INDEX(_xlpm.config_range,_xlpm.date_index+1,9),INDEX(_xlpm.config_range,_xlpm.date_index+_xlpm.count,9))),"")</f>
        <v>0</v>
      </c>
      <c r="M98" s="102" cm="1">
        <f t="array" ref="M98">IFERROR(_xlfn.LET(_xlpm.date,A97,_xlpm.count,COUNTIF(A64:A97,_xlpm.date),_xlpm.config_range,CONFIG!A:J,_xlpm.date_index,MATCH(_xlpm.date,INDEX(_xlpm.config_range,,1),0),IF(_xlpm.count=1,INDEX(_xlpm.config_range,_xlpm.date_index+1,10),INDEX(_xlpm.config_range,_xlpm.date_index+_xlpm.count,10))),"")</f>
        <v>2.6</v>
      </c>
      <c r="N98" s="102" cm="1">
        <f t="array" ref="N98">IFERROR(_xlfn.LET(_xlpm.date,A97,_xlpm.count,COUNTIF(A64:A97,_xlpm.date),_xlpm.config_range,CONFIG!A:K,_xlpm.date_index,MATCH(_xlpm.date,INDEX(_xlpm.config_range,,1),0),IF(_xlpm.count=1,INDEX(_xlpm.config_range,_xlpm.date_index+1,11),INDEX(_xlpm.config_range,_xlpm.date_index+_xlpm.count,11))),"")</f>
        <v>0</v>
      </c>
      <c r="O98" s="102" cm="1">
        <f t="array" ref="O98">IFERROR(_xlfn.LET(_xlpm.date,A97,_xlpm.count,COUNTIF(A64:A97,_xlpm.date),_xlpm.config_range,CONFIG!A:L,_xlpm.date_index,MATCH(_xlpm.date,INDEX(_xlpm.config_range,,1),0),IF(_xlpm.count=1,INDEX(_xlpm.config_range,_xlpm.date_index+1,12),INDEX(_xlpm.config_range,_xlpm.date_index+_xlpm.count,12))),"")</f>
        <v>0</v>
      </c>
      <c r="P98" s="103" cm="1">
        <f t="array" ref="P98">IFERROR(_xlfn.LET(_xlpm.date,A97,_xlpm.count,COUNTIF(A64:A97,_xlpm.date),_xlpm.config_range,CONFIG!A:M,_xlpm.date_index,MATCH(_xlpm.date,INDEX(_xlpm.config_range,,1),0),IF(_xlpm.count=1,INDEX(_xlpm.config_range,_xlpm.date_index+1,13),INDEX(_xlpm.config_range,_xlpm.date_index+_xlpm.count,13))),"")</f>
        <v>0</v>
      </c>
      <c r="Q98" s="75" cm="1">
        <f t="array" ref="Q98">IFERROR(_xlfn.LET(_xlpm.date,A97,_xlpm.count,COUNTIF(A64:A97,_xlpm.date),_xlpm.config_range,CONFIG!A:N,_xlpm.date_index,MATCH(_xlpm.date,INDEX(_xlpm.config_range,,1),0),IF(_xlpm.count=1,INDEX(_xlpm.config_range,_xlpm.date_index+1,14),INDEX(_xlpm.config_range,_xlpm.date_index+_xlpm.count,14))),"")</f>
        <v>0</v>
      </c>
      <c r="R98" s="102" cm="1">
        <f t="array" ref="R98">IFERROR(_xlfn.LET(_xlpm.date,A97,_xlpm.count,COUNTIF(A64:A97,_xlpm.date),_xlpm.config_range,CONFIG!A:O,_xlpm.date_index,MATCH(_xlpm.date,INDEX(_xlpm.config_range,,1),0),IF(_xlpm.count=1,INDEX(_xlpm.config_range,_xlpm.date_index+1,15),INDEX(_xlpm.config_range,_xlpm.date_index+_xlpm.count,15))),"")</f>
        <v>0</v>
      </c>
      <c r="S98" s="102" cm="1">
        <f t="array" ref="S98">IFERROR(_xlfn.LET(_xlpm.date,A97,_xlpm.count,COUNTIF(A64:A97,_xlpm.date),_xlpm.config_range,CONFIG!A:P,_xlpm.date_index,MATCH(_xlpm.date,INDEX(_xlpm.config_range,,1),0),IF(_xlpm.count=1,INDEX(_xlpm.config_range,_xlpm.date_index+1,16),INDEX(_xlpm.config_range,_xlpm.date_index+_xlpm.count,16))),"")</f>
        <v>0</v>
      </c>
      <c r="T98" s="102" cm="1">
        <f t="array" ref="T98">IFERROR(_xlfn.LET(_xlpm.date,A97,_xlpm.count,COUNTIF(A64:A97,_xlpm.date),_xlpm.config_range,CONFIG!A:Q,_xlpm.date_index,MATCH(_xlpm.date,INDEX(_xlpm.config_range,,1),0),IF(_xlpm.count=1,INDEX(_xlpm.config_range,_xlpm.date_index+1,17),INDEX(_xlpm.config_range,_xlpm.date_index+_xlpm.count,17))),"")</f>
        <v>0</v>
      </c>
      <c r="U98" s="102" cm="1">
        <f t="array" ref="U98">IFERROR(_xlfn.LET(_xlpm.date,A97,_xlpm.count,COUNTIF(A64:A97,_xlpm.date),_xlpm.config_range,CONFIG!A:R,_xlpm.date_index,MATCH(_xlpm.date,INDEX(_xlpm.config_range,,1),0),IF(_xlpm.count=1,INDEX(_xlpm.config_range,_xlpm.date_index+1,18),INDEX(_xlpm.config_range,_xlpm.date_index+_xlpm.count,18))),"")</f>
        <v>0</v>
      </c>
      <c r="V98" s="103" cm="1">
        <f t="array" ref="V98">IFERROR(_xlfn.LET(_xlpm.date,A97,_xlpm.count,COUNTIF(A64:A97,_xlpm.date),_xlpm.config_range,CONFIG!A:S,_xlpm.date_index,MATCH(_xlpm.date,INDEX(_xlpm.config_range,,1),0),IF(_xlpm.count=1,INDEX(_xlpm.config_range,_xlpm.date_index+1,19),INDEX(_xlpm.config_range,_xlpm.date_index+_xlpm.count,19))),"")</f>
        <v>0</v>
      </c>
      <c r="W98" s="75" cm="1">
        <f t="array" ref="W98">IFERROR(_xlfn.LET(_xlpm.date,A97,_xlpm.count,COUNTIF(A64:A97,_xlpm.date),_xlpm.config_range,CONFIG!A:T,_xlpm.date_index,MATCH(_xlpm.date,INDEX(_xlpm.config_range,,1),0),IF(_xlpm.count=1,INDEX(_xlpm.config_range,_xlpm.date_index+1,20),INDEX(_xlpm.config_range,_xlpm.date_index+_xlpm.count,20))),"")</f>
        <v>0</v>
      </c>
      <c r="X98" s="103" cm="1">
        <f t="array" ref="X98">IFERROR(_xlfn.LET(_xlpm.date,A97,_xlpm.count,COUNTIF(A64:A97,_xlpm.date),_xlpm.config_range,CONFIG!A:U,_xlpm.date_index,MATCH(_xlpm.date,INDEX(_xlpm.config_range,,1),0),IF(_xlpm.count=1,INDEX(_xlpm.config_range,_xlpm.date_index+1,21),INDEX(_xlpm.config_range,_xlpm.date_index+_xlpm.count,21))),"")</f>
        <v>0</v>
      </c>
      <c r="Y98" s="75" cm="1">
        <f t="array" ref="Y98">IFERROR(_xlfn.LET(_xlpm.date,A97,_xlpm.count,COUNTIF(A64:A97,_xlpm.date),_xlpm.config_range,CONFIG!A:V,_xlpm.date_index,MATCH(_xlpm.date,INDEX(_xlpm.config_range,,1),0),IF(_xlpm.count=1,INDEX(_xlpm.config_range,_xlpm.date_index+1,22),INDEX(_xlpm.config_range,_xlpm.date_index+_xlpm.count,22))),"")</f>
        <v>0</v>
      </c>
      <c r="Z98" s="103" cm="1">
        <f t="array" ref="Z98">IFERROR(_xlfn.LET(_xlpm.date,A97,_xlpm.count,COUNTIF(A64:A97,_xlpm.date),_xlpm.config_range,CONFIG!A:W,_xlpm.date_index,MATCH(_xlpm.date,INDEX(_xlpm.config_range,,1),0),IF(_xlpm.count=1,INDEX(_xlpm.config_range,_xlpm.date_index+1,23),INDEX(_xlpm.config_range,_xlpm.date_index+_xlpm.count,23))),"")</f>
        <v>0</v>
      </c>
      <c r="AA98" s="75" cm="1">
        <f t="array" ref="AA98">IFERROR(_xlfn.LET(_xlpm.date,A97,_xlpm.count,COUNTIF(A64:A97,_xlpm.date),_xlpm.config_range,CONFIG!A:X,_xlpm.date_index,MATCH(_xlpm.date,INDEX(_xlpm.config_range,,1),0),IF(_xlpm.count=1,INDEX(_xlpm.config_range,_xlpm.date_index+1,24),INDEX(_xlpm.config_range,_xlpm.date_index+_xlpm.count,24))),"")</f>
        <v>0</v>
      </c>
      <c r="AB98" s="102" cm="1">
        <f t="array" ref="AB98">IFERROR(_xlfn.LET(_xlpm.date,A97,_xlpm.count,COUNTIF(A64:A97,_xlpm.date),_xlpm.config_range,CONFIG!A:Y,_xlpm.date_index,MATCH(_xlpm.date,INDEX(_xlpm.config_range,,1),0),IF(_xlpm.count=1,INDEX(_xlpm.config_range,_xlpm.date_index+1,25),INDEX(_xlpm.config_range,_xlpm.date_index+_xlpm.count,25))),"")</f>
        <v>0</v>
      </c>
      <c r="AC98" s="103" cm="1">
        <f t="array" ref="AC98">IFERROR(_xlfn.LET(_xlpm.date,A97,_xlpm.count,COUNTIF(A64:A97,_xlpm.date),_xlpm.config_range,CONFIG!A:Z,_xlpm.date_index,MATCH(_xlpm.date,INDEX(_xlpm.config_range,,1),0),IF(_xlpm.count=1,INDEX(_xlpm.config_range,_xlpm.date_index+1,26),INDEX(_xlpm.config_range,_xlpm.date_index+_xlpm.count,26))),"")</f>
        <v>0</v>
      </c>
    </row>
    <row r="99" spans="1:29" x14ac:dyDescent="0.35">
      <c r="A99" s="182" cm="1">
        <f t="array" ref="A99">IFERROR(
  _xlfn.LET(
    _xlpm.date, A98,
    _xlpm.count, COUNTIF(A65:A98, _xlpm.date),
    _xlpm.config_range, CONFIG!A:A,
    _xlpm.date_index, MATCH(_xlpm.date, _xlpm.config_range, 0),
    IF(
      _xlpm.count = 1,
      INDEX(_xlpm.config_range, _xlpm.date_index + 1),
      INDEX(_xlpm.config_range, _xlpm.date_index + _xlpm.count)
    )
  ),
  ""
)</f>
        <v>45165</v>
      </c>
      <c r="B99" s="173" t="str" cm="1">
        <f t="array" ref="B99">IFERROR(
  _xlfn.LET(
    _xlpm.date, A98,
    _xlpm.count, COUNTIF(A65:A98, _xlpm.date),
    _xlpm.config_range, CONFIG!A:B,
    _xlpm.date_index, MATCH(_xlpm.date, INDEX(_xlpm.config_range, , 1), 0),
    IF(
      _xlpm.count = 1,
      INDEX(_xlpm.config_range, _xlpm.date_index + 1, 2),
      INDEX(_xlpm.config_range, _xlpm.date_index + _xlpm.count, 2)
    )
  ),
  ""
)</f>
        <v>PA28</v>
      </c>
      <c r="C99" s="173" t="str" cm="1">
        <f t="array" ref="C99">IFERROR(_xlfn.LET(_xlpm.date,A98,_xlpm.count,COUNTIF(A65:A98,_xlpm.date),_xlpm.config_range,CONFIG!A:C,_xlpm.date_index,MATCH(_xlpm.date,INDEX(_xlpm.config_range,,1),0),IF(_xlpm.count=1,INDEX(_xlpm.config_range,_xlpm.date_index+1,3),INDEX(_xlpm.config_range,_xlpm.date_index+_xlpm.count,3))),"")</f>
        <v>VH-JIO</v>
      </c>
      <c r="D99" s="173" t="str" cm="1">
        <f t="array" ref="D99">IFERROR(_xlfn.LET(_xlpm.date,A98,_xlpm.count,COUNTIF(A65:A98,_xlpm.date),_xlpm.config_range,CONFIG!A:D,_xlpm.date_index,MATCH(_xlpm.date,INDEX(_xlpm.config_range,,1),0),IF(_xlpm.count=1,INDEX(_xlpm.config_range,_xlpm.date_index+1,4),INDEX(_xlpm.config_range,_xlpm.date_index+_xlpm.count,4))),"")</f>
        <v>SELF</v>
      </c>
      <c r="E99" s="173" cm="1">
        <f t="array" ref="E99">IFERROR(_xlfn.LET(_xlpm.date,A98,_xlpm.count,COUNTIF(A65:A98,_xlpm.date),_xlpm.config_range,CONFIG!A:E,_xlpm.date_index,MATCH(_xlpm.date,INDEX(_xlpm.config_range,,1),0),IF(_xlpm.count=1,INDEX(_xlpm.config_range,_xlpm.date_index+1,5),INDEX(_xlpm.config_range,_xlpm.date_index+_xlpm.count,5))),"")</f>
        <v>0</v>
      </c>
      <c r="F99" s="174" t="str" cm="1">
        <f t="array" ref="F99">IFERROR(_xlfn.LET(_xlpm.date,A98,_xlpm.count,COUNTIF(A65:A98,_xlpm.date),_xlpm.config_range,CONFIG!A:F,_xlpm.date_index,MATCH(_xlpm.date,INDEX(_xlpm.config_range,,1),0),IF(_xlpm.count=1,INDEX(_xlpm.config_range,_xlpm.date_index+1,6),INDEX(_xlpm.config_range,_xlpm.date_index+_xlpm.count,6))),"")</f>
        <v>YMMB-YWLP-YMMB</v>
      </c>
      <c r="G99" s="175" t="str" cm="1">
        <f t="array" ref="G99">IFERROR(_xlfn.LET(_xlpm.date,A98,_xlpm.count,COUNTIF(A65:A98,_xlpm.date),_xlpm.config_range,CONFIG!A:G,_xlpm.date_index,MATCH(_xlpm.date,INDEX(_xlpm.config_range,,1),0),IF(_xlpm.count=1,INDEX(_xlpm.config_range,_xlpm.date_index+1,7),INDEX(_xlpm.config_range,_xlpm.date_index+_xlpm.count,7))),"")</f>
        <v>NAV</v>
      </c>
      <c r="H99" s="176"/>
      <c r="I99" s="100"/>
      <c r="J99" s="101"/>
      <c r="K99" s="75" cm="1">
        <f t="array" ref="K99">IFERROR(_xlfn.LET(_xlpm.date,A98,_xlpm.count,COUNTIF(A65:A98,_xlpm.date),_xlpm.config_range,CONFIG!A:H,_xlpm.date_index,MATCH(_xlpm.date,INDEX(_xlpm.config_range,,1),0),IF(_xlpm.count=1,INDEX(_xlpm.config_range,_xlpm.date_index+1,8),INDEX(_xlpm.config_range,_xlpm.date_index+_xlpm.count,8))),"")</f>
        <v>0</v>
      </c>
      <c r="L99" s="102" cm="1">
        <f t="array" ref="L99">IFERROR(_xlfn.LET(_xlpm.date,A98,_xlpm.count,COUNTIF(A65:A98,_xlpm.date),_xlpm.config_range,CONFIG!A:I,_xlpm.date_index,MATCH(_xlpm.date,INDEX(_xlpm.config_range,,1),0),IF(_xlpm.count=1,INDEX(_xlpm.config_range,_xlpm.date_index+1,9),INDEX(_xlpm.config_range,_xlpm.date_index+_xlpm.count,9))),"")</f>
        <v>0</v>
      </c>
      <c r="M99" s="102" cm="1">
        <f t="array" ref="M99">IFERROR(_xlfn.LET(_xlpm.date,A98,_xlpm.count,COUNTIF(A65:A98,_xlpm.date),_xlpm.config_range,CONFIG!A:J,_xlpm.date_index,MATCH(_xlpm.date,INDEX(_xlpm.config_range,,1),0),IF(_xlpm.count=1,INDEX(_xlpm.config_range,_xlpm.date_index+1,10),INDEX(_xlpm.config_range,_xlpm.date_index+_xlpm.count,10))),"")</f>
        <v>0</v>
      </c>
      <c r="N99" s="102" cm="1">
        <f t="array" ref="N99">IFERROR(_xlfn.LET(_xlpm.date,A98,_xlpm.count,COUNTIF(A65:A98,_xlpm.date),_xlpm.config_range,CONFIG!A:K,_xlpm.date_index,MATCH(_xlpm.date,INDEX(_xlpm.config_range,,1),0),IF(_xlpm.count=1,INDEX(_xlpm.config_range,_xlpm.date_index+1,11),INDEX(_xlpm.config_range,_xlpm.date_index+_xlpm.count,11))),"")</f>
        <v>0</v>
      </c>
      <c r="O99" s="102" cm="1">
        <f t="array" ref="O99">IFERROR(_xlfn.LET(_xlpm.date,A98,_xlpm.count,COUNTIF(A65:A98,_xlpm.date),_xlpm.config_range,CONFIG!A:L,_xlpm.date_index,MATCH(_xlpm.date,INDEX(_xlpm.config_range,,1),0),IF(_xlpm.count=1,INDEX(_xlpm.config_range,_xlpm.date_index+1,12),INDEX(_xlpm.config_range,_xlpm.date_index+_xlpm.count,12))),"")</f>
        <v>1.9</v>
      </c>
      <c r="P99" s="103" cm="1">
        <f t="array" ref="P99">IFERROR(_xlfn.LET(_xlpm.date,A98,_xlpm.count,COUNTIF(A65:A98,_xlpm.date),_xlpm.config_range,CONFIG!A:M,_xlpm.date_index,MATCH(_xlpm.date,INDEX(_xlpm.config_range,,1),0),IF(_xlpm.count=1,INDEX(_xlpm.config_range,_xlpm.date_index+1,13),INDEX(_xlpm.config_range,_xlpm.date_index+_xlpm.count,13))),"")</f>
        <v>0</v>
      </c>
      <c r="Q99" s="75" cm="1">
        <f t="array" ref="Q99">IFERROR(_xlfn.LET(_xlpm.date,A98,_xlpm.count,COUNTIF(A65:A98,_xlpm.date),_xlpm.config_range,CONFIG!A:N,_xlpm.date_index,MATCH(_xlpm.date,INDEX(_xlpm.config_range,,1),0),IF(_xlpm.count=1,INDEX(_xlpm.config_range,_xlpm.date_index+1,14),INDEX(_xlpm.config_range,_xlpm.date_index+_xlpm.count,14))),"")</f>
        <v>0</v>
      </c>
      <c r="R99" s="102" cm="1">
        <f t="array" ref="R99">IFERROR(_xlfn.LET(_xlpm.date,A98,_xlpm.count,COUNTIF(A65:A98,_xlpm.date),_xlpm.config_range,CONFIG!A:O,_xlpm.date_index,MATCH(_xlpm.date,INDEX(_xlpm.config_range,,1),0),IF(_xlpm.count=1,INDEX(_xlpm.config_range,_xlpm.date_index+1,15),INDEX(_xlpm.config_range,_xlpm.date_index+_xlpm.count,15))),"")</f>
        <v>0</v>
      </c>
      <c r="S99" s="102" cm="1">
        <f t="array" ref="S99">IFERROR(_xlfn.LET(_xlpm.date,A98,_xlpm.count,COUNTIF(A65:A98,_xlpm.date),_xlpm.config_range,CONFIG!A:P,_xlpm.date_index,MATCH(_xlpm.date,INDEX(_xlpm.config_range,,1),0),IF(_xlpm.count=1,INDEX(_xlpm.config_range,_xlpm.date_index+1,16),INDEX(_xlpm.config_range,_xlpm.date_index+_xlpm.count,16))),"")</f>
        <v>0</v>
      </c>
      <c r="T99" s="102" cm="1">
        <f t="array" ref="T99">IFERROR(_xlfn.LET(_xlpm.date,A98,_xlpm.count,COUNTIF(A65:A98,_xlpm.date),_xlpm.config_range,CONFIG!A:Q,_xlpm.date_index,MATCH(_xlpm.date,INDEX(_xlpm.config_range,,1),0),IF(_xlpm.count=1,INDEX(_xlpm.config_range,_xlpm.date_index+1,17),INDEX(_xlpm.config_range,_xlpm.date_index+_xlpm.count,17))),"")</f>
        <v>0</v>
      </c>
      <c r="U99" s="102" cm="1">
        <f t="array" ref="U99">IFERROR(_xlfn.LET(_xlpm.date,A98,_xlpm.count,COUNTIF(A65:A98,_xlpm.date),_xlpm.config_range,CONFIG!A:R,_xlpm.date_index,MATCH(_xlpm.date,INDEX(_xlpm.config_range,,1),0),IF(_xlpm.count=1,INDEX(_xlpm.config_range,_xlpm.date_index+1,18),INDEX(_xlpm.config_range,_xlpm.date_index+_xlpm.count,18))),"")</f>
        <v>0</v>
      </c>
      <c r="V99" s="103" cm="1">
        <f t="array" ref="V99">IFERROR(_xlfn.LET(_xlpm.date,A98,_xlpm.count,COUNTIF(A65:A98,_xlpm.date),_xlpm.config_range,CONFIG!A:S,_xlpm.date_index,MATCH(_xlpm.date,INDEX(_xlpm.config_range,,1),0),IF(_xlpm.count=1,INDEX(_xlpm.config_range,_xlpm.date_index+1,19),INDEX(_xlpm.config_range,_xlpm.date_index+_xlpm.count,19))),"")</f>
        <v>0</v>
      </c>
      <c r="W99" s="75" cm="1">
        <f t="array" ref="W99">IFERROR(_xlfn.LET(_xlpm.date,A98,_xlpm.count,COUNTIF(A65:A98,_xlpm.date),_xlpm.config_range,CONFIG!A:T,_xlpm.date_index,MATCH(_xlpm.date,INDEX(_xlpm.config_range,,1),0),IF(_xlpm.count=1,INDEX(_xlpm.config_range,_xlpm.date_index+1,20),INDEX(_xlpm.config_range,_xlpm.date_index+_xlpm.count,20))),"")</f>
        <v>0</v>
      </c>
      <c r="X99" s="103" cm="1">
        <f t="array" ref="X99">IFERROR(_xlfn.LET(_xlpm.date,A98,_xlpm.count,COUNTIF(A65:A98,_xlpm.date),_xlpm.config_range,CONFIG!A:U,_xlpm.date_index,MATCH(_xlpm.date,INDEX(_xlpm.config_range,,1),0),IF(_xlpm.count=1,INDEX(_xlpm.config_range,_xlpm.date_index+1,21),INDEX(_xlpm.config_range,_xlpm.date_index+_xlpm.count,21))),"")</f>
        <v>0</v>
      </c>
      <c r="Y99" s="75" cm="1">
        <f t="array" ref="Y99">IFERROR(_xlfn.LET(_xlpm.date,A98,_xlpm.count,COUNTIF(A65:A98,_xlpm.date),_xlpm.config_range,CONFIG!A:V,_xlpm.date_index,MATCH(_xlpm.date,INDEX(_xlpm.config_range,,1),0),IF(_xlpm.count=1,INDEX(_xlpm.config_range,_xlpm.date_index+1,22),INDEX(_xlpm.config_range,_xlpm.date_index+_xlpm.count,22))),"")</f>
        <v>0</v>
      </c>
      <c r="Z99" s="103" cm="1">
        <f t="array" ref="Z99">IFERROR(_xlfn.LET(_xlpm.date,A98,_xlpm.count,COUNTIF(A65:A98,_xlpm.date),_xlpm.config_range,CONFIG!A:W,_xlpm.date_index,MATCH(_xlpm.date,INDEX(_xlpm.config_range,,1),0),IF(_xlpm.count=1,INDEX(_xlpm.config_range,_xlpm.date_index+1,23),INDEX(_xlpm.config_range,_xlpm.date_index+_xlpm.count,23))),"")</f>
        <v>0</v>
      </c>
      <c r="AA99" s="75" cm="1">
        <f t="array" ref="AA99">IFERROR(_xlfn.LET(_xlpm.date,A98,_xlpm.count,COUNTIF(A65:A98,_xlpm.date),_xlpm.config_range,CONFIG!A:X,_xlpm.date_index,MATCH(_xlpm.date,INDEX(_xlpm.config_range,,1),0),IF(_xlpm.count=1,INDEX(_xlpm.config_range,_xlpm.date_index+1,24),INDEX(_xlpm.config_range,_xlpm.date_index+_xlpm.count,24))),"")</f>
        <v>0</v>
      </c>
      <c r="AB99" s="102" cm="1">
        <f t="array" ref="AB99">IFERROR(_xlfn.LET(_xlpm.date,A98,_xlpm.count,COUNTIF(A65:A98,_xlpm.date),_xlpm.config_range,CONFIG!A:Y,_xlpm.date_index,MATCH(_xlpm.date,INDEX(_xlpm.config_range,,1),0),IF(_xlpm.count=1,INDEX(_xlpm.config_range,_xlpm.date_index+1,25),INDEX(_xlpm.config_range,_xlpm.date_index+_xlpm.count,25))),"")</f>
        <v>0</v>
      </c>
      <c r="AC99" s="103" cm="1">
        <f t="array" ref="AC99">IFERROR(_xlfn.LET(_xlpm.date,A98,_xlpm.count,COUNTIF(A65:A98,_xlpm.date),_xlpm.config_range,CONFIG!A:Z,_xlpm.date_index,MATCH(_xlpm.date,INDEX(_xlpm.config_range,,1),0),IF(_xlpm.count=1,INDEX(_xlpm.config_range,_xlpm.date_index+1,26),INDEX(_xlpm.config_range,_xlpm.date_index+_xlpm.count,26))),"")</f>
        <v>0</v>
      </c>
    </row>
    <row r="100" spans="1:29" x14ac:dyDescent="0.35">
      <c r="A100" s="182" cm="1">
        <f t="array" ref="A100">IFERROR(
  _xlfn.LET(
    _xlpm.date, A99,
    _xlpm.count, COUNTIF(A66:A99, _xlpm.date),
    _xlpm.config_range, CONFIG!A:A,
    _xlpm.date_index, MATCH(_xlpm.date, _xlpm.config_range, 0),
    IF(
      _xlpm.count = 1,
      INDEX(_xlpm.config_range, _xlpm.date_index + 1),
      INDEX(_xlpm.config_range, _xlpm.date_index + _xlpm.count)
    )
  ),
  ""
)</f>
        <v>45167</v>
      </c>
      <c r="B100" s="173" t="str" cm="1">
        <f t="array" ref="B100">IFERROR(
  _xlfn.LET(
    _xlpm.date, A99,
    _xlpm.count, COUNTIF(A66:A99, _xlpm.date),
    _xlpm.config_range, CONFIG!A:B,
    _xlpm.date_index, MATCH(_xlpm.date, INDEX(_xlpm.config_range, , 1), 0),
    IF(
      _xlpm.count = 1,
      INDEX(_xlpm.config_range, _xlpm.date_index + 1, 2),
      INDEX(_xlpm.config_range, _xlpm.date_index + _xlpm.count, 2)
    )
  ),
  ""
)</f>
        <v>PA28</v>
      </c>
      <c r="C100" s="173" t="str" cm="1">
        <f t="array" ref="C100">IFERROR(_xlfn.LET(_xlpm.date,A99,_xlpm.count,COUNTIF(A66:A99,_xlpm.date),_xlpm.config_range,CONFIG!A:C,_xlpm.date_index,MATCH(_xlpm.date,INDEX(_xlpm.config_range,,1),0),IF(_xlpm.count=1,INDEX(_xlpm.config_range,_xlpm.date_index+1,3),INDEX(_xlpm.config_range,_xlpm.date_index+_xlpm.count,3))),"")</f>
        <v>VH-MRX</v>
      </c>
      <c r="D100" s="173" t="str" cm="1">
        <f t="array" ref="D100">IFERROR(_xlfn.LET(_xlpm.date,A99,_xlpm.count,COUNTIF(A66:A99,_xlpm.date),_xlpm.config_range,CONFIG!A:D,_xlpm.date_index,MATCH(_xlpm.date,INDEX(_xlpm.config_range,,1),0),IF(_xlpm.count=1,INDEX(_xlpm.config_range,_xlpm.date_index+1,4),INDEX(_xlpm.config_range,_xlpm.date_index+_xlpm.count,4))),"")</f>
        <v>C.HUGHES</v>
      </c>
      <c r="E100" s="173" t="str" cm="1">
        <f t="array" ref="E100">IFERROR(_xlfn.LET(_xlpm.date,A99,_xlpm.count,COUNTIF(A66:A99,_xlpm.date),_xlpm.config_range,CONFIG!A:E,_xlpm.date_index,MATCH(_xlpm.date,INDEX(_xlpm.config_range,,1),0),IF(_xlpm.count=1,INDEX(_xlpm.config_range,_xlpm.date_index+1,5),INDEX(_xlpm.config_range,_xlpm.date_index+_xlpm.count,5))),"")</f>
        <v>SELF</v>
      </c>
      <c r="F100" s="174" t="str" cm="1">
        <f t="array" ref="F100">IFERROR(_xlfn.LET(_xlpm.date,A99,_xlpm.count,COUNTIF(A66:A99,_xlpm.date),_xlpm.config_range,CONFIG!A:F,_xlpm.date_index,MATCH(_xlpm.date,INDEX(_xlpm.config_range,,1),0),IF(_xlpm.count=1,INDEX(_xlpm.config_range,_xlpm.date_index+1,6),INDEX(_xlpm.config_range,_xlpm.date_index+_xlpm.count,6))),"")</f>
        <v>YMMB-YBDG-TON-YMMB</v>
      </c>
      <c r="G100" s="175" t="str" cm="1">
        <f t="array" ref="G100">IFERROR(_xlfn.LET(_xlpm.date,A99,_xlpm.count,COUNTIF(A66:A99,_xlpm.date),_xlpm.config_range,CONFIG!A:G,_xlpm.date_index,MATCH(_xlpm.date,INDEX(_xlpm.config_range,,1),0),IF(_xlpm.count=1,INDEX(_xlpm.config_range,_xlpm.date_index+1,7),INDEX(_xlpm.config_range,_xlpm.date_index+_xlpm.count,7))),"")</f>
        <v>NAV</v>
      </c>
      <c r="H100" s="176"/>
      <c r="I100" s="100"/>
      <c r="J100" s="101"/>
      <c r="K100" s="75" cm="1">
        <f t="array" ref="K100">IFERROR(_xlfn.LET(_xlpm.date,A99,_xlpm.count,COUNTIF(A66:A99,_xlpm.date),_xlpm.config_range,CONFIG!A:H,_xlpm.date_index,MATCH(_xlpm.date,INDEX(_xlpm.config_range,,1),0),IF(_xlpm.count=1,INDEX(_xlpm.config_range,_xlpm.date_index+1,8),INDEX(_xlpm.config_range,_xlpm.date_index+_xlpm.count,8))),"")</f>
        <v>0</v>
      </c>
      <c r="L100" s="102" cm="1">
        <f t="array" ref="L100">IFERROR(_xlfn.LET(_xlpm.date,A99,_xlpm.count,COUNTIF(A66:A99,_xlpm.date),_xlpm.config_range,CONFIG!A:I,_xlpm.date_index,MATCH(_xlpm.date,INDEX(_xlpm.config_range,,1),0),IF(_xlpm.count=1,INDEX(_xlpm.config_range,_xlpm.date_index+1,9),INDEX(_xlpm.config_range,_xlpm.date_index+_xlpm.count,9))),"")</f>
        <v>0</v>
      </c>
      <c r="M100" s="102" cm="1">
        <f t="array" ref="M100">IFERROR(_xlfn.LET(_xlpm.date,A99,_xlpm.count,COUNTIF(A66:A99,_xlpm.date),_xlpm.config_range,CONFIG!A:J,_xlpm.date_index,MATCH(_xlpm.date,INDEX(_xlpm.config_range,,1),0),IF(_xlpm.count=1,INDEX(_xlpm.config_range,_xlpm.date_index+1,10),INDEX(_xlpm.config_range,_xlpm.date_index+_xlpm.count,10))),"")</f>
        <v>2.2999999999999998</v>
      </c>
      <c r="N100" s="102" cm="1">
        <f t="array" ref="N100">IFERROR(_xlfn.LET(_xlpm.date,A99,_xlpm.count,COUNTIF(A66:A99,_xlpm.date),_xlpm.config_range,CONFIG!A:K,_xlpm.date_index,MATCH(_xlpm.date,INDEX(_xlpm.config_range,,1),0),IF(_xlpm.count=1,INDEX(_xlpm.config_range,_xlpm.date_index+1,11),INDEX(_xlpm.config_range,_xlpm.date_index+_xlpm.count,11))),"")</f>
        <v>0</v>
      </c>
      <c r="O100" s="102" cm="1">
        <f t="array" ref="O100">IFERROR(_xlfn.LET(_xlpm.date,A99,_xlpm.count,COUNTIF(A66:A99,_xlpm.date),_xlpm.config_range,CONFIG!A:L,_xlpm.date_index,MATCH(_xlpm.date,INDEX(_xlpm.config_range,,1),0),IF(_xlpm.count=1,INDEX(_xlpm.config_range,_xlpm.date_index+1,12),INDEX(_xlpm.config_range,_xlpm.date_index+_xlpm.count,12))),"")</f>
        <v>0</v>
      </c>
      <c r="P100" s="103" cm="1">
        <f t="array" ref="P100">IFERROR(_xlfn.LET(_xlpm.date,A99,_xlpm.count,COUNTIF(A66:A99,_xlpm.date),_xlpm.config_range,CONFIG!A:M,_xlpm.date_index,MATCH(_xlpm.date,INDEX(_xlpm.config_range,,1),0),IF(_xlpm.count=1,INDEX(_xlpm.config_range,_xlpm.date_index+1,13),INDEX(_xlpm.config_range,_xlpm.date_index+_xlpm.count,13))),"")</f>
        <v>0</v>
      </c>
      <c r="Q100" s="75" cm="1">
        <f t="array" ref="Q100">IFERROR(_xlfn.LET(_xlpm.date,A99,_xlpm.count,COUNTIF(A66:A99,_xlpm.date),_xlpm.config_range,CONFIG!A:N,_xlpm.date_index,MATCH(_xlpm.date,INDEX(_xlpm.config_range,,1),0),IF(_xlpm.count=1,INDEX(_xlpm.config_range,_xlpm.date_index+1,14),INDEX(_xlpm.config_range,_xlpm.date_index+_xlpm.count,14))),"")</f>
        <v>0</v>
      </c>
      <c r="R100" s="102" cm="1">
        <f t="array" ref="R100">IFERROR(_xlfn.LET(_xlpm.date,A99,_xlpm.count,COUNTIF(A66:A99,_xlpm.date),_xlpm.config_range,CONFIG!A:O,_xlpm.date_index,MATCH(_xlpm.date,INDEX(_xlpm.config_range,,1),0),IF(_xlpm.count=1,INDEX(_xlpm.config_range,_xlpm.date_index+1,15),INDEX(_xlpm.config_range,_xlpm.date_index+_xlpm.count,15))),"")</f>
        <v>0</v>
      </c>
      <c r="S100" s="102" cm="1">
        <f t="array" ref="S100">IFERROR(_xlfn.LET(_xlpm.date,A99,_xlpm.count,COUNTIF(A66:A99,_xlpm.date),_xlpm.config_range,CONFIG!A:P,_xlpm.date_index,MATCH(_xlpm.date,INDEX(_xlpm.config_range,,1),0),IF(_xlpm.count=1,INDEX(_xlpm.config_range,_xlpm.date_index+1,16),INDEX(_xlpm.config_range,_xlpm.date_index+_xlpm.count,16))),"")</f>
        <v>0</v>
      </c>
      <c r="T100" s="102" cm="1">
        <f t="array" ref="T100">IFERROR(_xlfn.LET(_xlpm.date,A99,_xlpm.count,COUNTIF(A66:A99,_xlpm.date),_xlpm.config_range,CONFIG!A:Q,_xlpm.date_index,MATCH(_xlpm.date,INDEX(_xlpm.config_range,,1),0),IF(_xlpm.count=1,INDEX(_xlpm.config_range,_xlpm.date_index+1,17),INDEX(_xlpm.config_range,_xlpm.date_index+_xlpm.count,17))),"")</f>
        <v>0</v>
      </c>
      <c r="U100" s="102" cm="1">
        <f t="array" ref="U100">IFERROR(_xlfn.LET(_xlpm.date,A99,_xlpm.count,COUNTIF(A66:A99,_xlpm.date),_xlpm.config_range,CONFIG!A:R,_xlpm.date_index,MATCH(_xlpm.date,INDEX(_xlpm.config_range,,1),0),IF(_xlpm.count=1,INDEX(_xlpm.config_range,_xlpm.date_index+1,18),INDEX(_xlpm.config_range,_xlpm.date_index+_xlpm.count,18))),"")</f>
        <v>0</v>
      </c>
      <c r="V100" s="103" cm="1">
        <f t="array" ref="V100">IFERROR(_xlfn.LET(_xlpm.date,A99,_xlpm.count,COUNTIF(A66:A99,_xlpm.date),_xlpm.config_range,CONFIG!A:S,_xlpm.date_index,MATCH(_xlpm.date,INDEX(_xlpm.config_range,,1),0),IF(_xlpm.count=1,INDEX(_xlpm.config_range,_xlpm.date_index+1,19),INDEX(_xlpm.config_range,_xlpm.date_index+_xlpm.count,19))),"")</f>
        <v>0</v>
      </c>
      <c r="W100" s="75" cm="1">
        <f t="array" ref="W100">IFERROR(_xlfn.LET(_xlpm.date,A99,_xlpm.count,COUNTIF(A66:A99,_xlpm.date),_xlpm.config_range,CONFIG!A:T,_xlpm.date_index,MATCH(_xlpm.date,INDEX(_xlpm.config_range,,1),0),IF(_xlpm.count=1,INDEX(_xlpm.config_range,_xlpm.date_index+1,20),INDEX(_xlpm.config_range,_xlpm.date_index+_xlpm.count,20))),"")</f>
        <v>0</v>
      </c>
      <c r="X100" s="103" cm="1">
        <f t="array" ref="X100">IFERROR(_xlfn.LET(_xlpm.date,A99,_xlpm.count,COUNTIF(A66:A99,_xlpm.date),_xlpm.config_range,CONFIG!A:U,_xlpm.date_index,MATCH(_xlpm.date,INDEX(_xlpm.config_range,,1),0),IF(_xlpm.count=1,INDEX(_xlpm.config_range,_xlpm.date_index+1,21),INDEX(_xlpm.config_range,_xlpm.date_index+_xlpm.count,21))),"")</f>
        <v>0</v>
      </c>
      <c r="Y100" s="75" cm="1">
        <f t="array" ref="Y100">IFERROR(_xlfn.LET(_xlpm.date,A99,_xlpm.count,COUNTIF(A66:A99,_xlpm.date),_xlpm.config_range,CONFIG!A:V,_xlpm.date_index,MATCH(_xlpm.date,INDEX(_xlpm.config_range,,1),0),IF(_xlpm.count=1,INDEX(_xlpm.config_range,_xlpm.date_index+1,22),INDEX(_xlpm.config_range,_xlpm.date_index+_xlpm.count,22))),"")</f>
        <v>0.2</v>
      </c>
      <c r="Z100" s="103" cm="1">
        <f t="array" ref="Z100">IFERROR(_xlfn.LET(_xlpm.date,A99,_xlpm.count,COUNTIF(A66:A99,_xlpm.date),_xlpm.config_range,CONFIG!A:W,_xlpm.date_index,MATCH(_xlpm.date,INDEX(_xlpm.config_range,,1),0),IF(_xlpm.count=1,INDEX(_xlpm.config_range,_xlpm.date_index+1,23),INDEX(_xlpm.config_range,_xlpm.date_index+_xlpm.count,23))),"")</f>
        <v>0</v>
      </c>
      <c r="AA100" s="75" cm="1">
        <f t="array" ref="AA100">IFERROR(_xlfn.LET(_xlpm.date,A99,_xlpm.count,COUNTIF(A66:A99,_xlpm.date),_xlpm.config_range,CONFIG!A:X,_xlpm.date_index,MATCH(_xlpm.date,INDEX(_xlpm.config_range,,1),0),IF(_xlpm.count=1,INDEX(_xlpm.config_range,_xlpm.date_index+1,24),INDEX(_xlpm.config_range,_xlpm.date_index+_xlpm.count,24))),"")</f>
        <v>0</v>
      </c>
      <c r="AB100" s="102" cm="1">
        <f t="array" ref="AB100">IFERROR(_xlfn.LET(_xlpm.date,A99,_xlpm.count,COUNTIF(A66:A99,_xlpm.date),_xlpm.config_range,CONFIG!A:Y,_xlpm.date_index,MATCH(_xlpm.date,INDEX(_xlpm.config_range,,1),0),IF(_xlpm.count=1,INDEX(_xlpm.config_range,_xlpm.date_index+1,25),INDEX(_xlpm.config_range,_xlpm.date_index+_xlpm.count,25))),"")</f>
        <v>0</v>
      </c>
      <c r="AC100" s="103" cm="1">
        <f t="array" ref="AC100">IFERROR(_xlfn.LET(_xlpm.date,A99,_xlpm.count,COUNTIF(A66:A99,_xlpm.date),_xlpm.config_range,CONFIG!A:Z,_xlpm.date_index,MATCH(_xlpm.date,INDEX(_xlpm.config_range,,1),0),IF(_xlpm.count=1,INDEX(_xlpm.config_range,_xlpm.date_index+1,26),INDEX(_xlpm.config_range,_xlpm.date_index+_xlpm.count,26))),"")</f>
        <v>0</v>
      </c>
    </row>
    <row r="101" spans="1:29" x14ac:dyDescent="0.35">
      <c r="A101" s="182" cm="1">
        <f t="array" ref="A101">IFERROR(
  _xlfn.LET(
    _xlpm.date, A100,
    _xlpm.count, COUNTIF(A67:A100, _xlpm.date),
    _xlpm.config_range, CONFIG!A:A,
    _xlpm.date_index, MATCH(_xlpm.date, _xlpm.config_range, 0),
    IF(
      _xlpm.count = 1,
      INDEX(_xlpm.config_range, _xlpm.date_index + 1),
      INDEX(_xlpm.config_range, _xlpm.date_index + _xlpm.count)
    )
  ),
  ""
)</f>
        <v>45170</v>
      </c>
      <c r="B101" s="173" t="str" cm="1">
        <f t="array" ref="B101">IFERROR(
  _xlfn.LET(
    _xlpm.date, A100,
    _xlpm.count, COUNTIF(A67:A100, _xlpm.date),
    _xlpm.config_range, CONFIG!A:B,
    _xlpm.date_index, MATCH(_xlpm.date, INDEX(_xlpm.config_range, , 1), 0),
    IF(
      _xlpm.count = 1,
      INDEX(_xlpm.config_range, _xlpm.date_index + 1, 2),
      INDEX(_xlpm.config_range, _xlpm.date_index + _xlpm.count, 2)
    )
  ),
  ""
)</f>
        <v>PA28</v>
      </c>
      <c r="C101" s="173" t="str" cm="1">
        <f t="array" ref="C101">IFERROR(_xlfn.LET(_xlpm.date,A100,_xlpm.count,COUNTIF(A67:A100,_xlpm.date),_xlpm.config_range,CONFIG!A:C,_xlpm.date_index,MATCH(_xlpm.date,INDEX(_xlpm.config_range,,1),0),IF(_xlpm.count=1,INDEX(_xlpm.config_range,_xlpm.date_index+1,3),INDEX(_xlpm.config_range,_xlpm.date_index+_xlpm.count,3))),"")</f>
        <v>VH-UMB</v>
      </c>
      <c r="D101" s="173" t="str" cm="1">
        <f t="array" ref="D101">IFERROR(_xlfn.LET(_xlpm.date,A100,_xlpm.count,COUNTIF(A67:A100,_xlpm.date),_xlpm.config_range,CONFIG!A:D,_xlpm.date_index,MATCH(_xlpm.date,INDEX(_xlpm.config_range,,1),0),IF(_xlpm.count=1,INDEX(_xlpm.config_range,_xlpm.date_index+1,4),INDEX(_xlpm.config_range,_xlpm.date_index+_xlpm.count,4))),"")</f>
        <v>SELF</v>
      </c>
      <c r="E101" s="173" cm="1">
        <f t="array" ref="E101">IFERROR(_xlfn.LET(_xlpm.date,A100,_xlpm.count,COUNTIF(A67:A100,_xlpm.date),_xlpm.config_range,CONFIG!A:E,_xlpm.date_index,MATCH(_xlpm.date,INDEX(_xlpm.config_range,,1),0),IF(_xlpm.count=1,INDEX(_xlpm.config_range,_xlpm.date_index+1,5),INDEX(_xlpm.config_range,_xlpm.date_index+_xlpm.count,5))),"")</f>
        <v>0</v>
      </c>
      <c r="F101" s="174" t="str" cm="1">
        <f t="array" ref="F101">IFERROR(_xlfn.LET(_xlpm.date,A100,_xlpm.count,COUNTIF(A67:A100,_xlpm.date),_xlpm.config_range,CONFIG!A:F,_xlpm.date_index,MATCH(_xlpm.date,INDEX(_xlpm.config_range,,1),0),IF(_xlpm.count=1,INDEX(_xlpm.config_range,_xlpm.date_index+1,6),INDEX(_xlpm.config_range,_xlpm.date_index+_xlpm.count,6))),"")</f>
        <v>YMMB-YOLA-YCDE-YMMB</v>
      </c>
      <c r="G101" s="175" t="str" cm="1">
        <f t="array" ref="G101">IFERROR(_xlfn.LET(_xlpm.date,A100,_xlpm.count,COUNTIF(A67:A100,_xlpm.date),_xlpm.config_range,CONFIG!A:G,_xlpm.date_index,MATCH(_xlpm.date,INDEX(_xlpm.config_range,,1),0),IF(_xlpm.count=1,INDEX(_xlpm.config_range,_xlpm.date_index+1,7),INDEX(_xlpm.config_range,_xlpm.date_index+_xlpm.count,7))),"")</f>
        <v>NAV</v>
      </c>
      <c r="H101" s="176"/>
      <c r="I101" s="100"/>
      <c r="J101" s="101"/>
      <c r="K101" s="75" cm="1">
        <f t="array" ref="K101">IFERROR(_xlfn.LET(_xlpm.date,A100,_xlpm.count,COUNTIF(A67:A100,_xlpm.date),_xlpm.config_range,CONFIG!A:H,_xlpm.date_index,MATCH(_xlpm.date,INDEX(_xlpm.config_range,,1),0),IF(_xlpm.count=1,INDEX(_xlpm.config_range,_xlpm.date_index+1,8),INDEX(_xlpm.config_range,_xlpm.date_index+_xlpm.count,8))),"")</f>
        <v>0</v>
      </c>
      <c r="L101" s="102" cm="1">
        <f t="array" ref="L101">IFERROR(_xlfn.LET(_xlpm.date,A100,_xlpm.count,COUNTIF(A67:A100,_xlpm.date),_xlpm.config_range,CONFIG!A:I,_xlpm.date_index,MATCH(_xlpm.date,INDEX(_xlpm.config_range,,1),0),IF(_xlpm.count=1,INDEX(_xlpm.config_range,_xlpm.date_index+1,9),INDEX(_xlpm.config_range,_xlpm.date_index+_xlpm.count,9))),"")</f>
        <v>0</v>
      </c>
      <c r="M101" s="102" cm="1">
        <f t="array" ref="M101">IFERROR(_xlfn.LET(_xlpm.date,A100,_xlpm.count,COUNTIF(A67:A100,_xlpm.date),_xlpm.config_range,CONFIG!A:J,_xlpm.date_index,MATCH(_xlpm.date,INDEX(_xlpm.config_range,,1),0),IF(_xlpm.count=1,INDEX(_xlpm.config_range,_xlpm.date_index+1,10),INDEX(_xlpm.config_range,_xlpm.date_index+_xlpm.count,10))),"")</f>
        <v>0</v>
      </c>
      <c r="N101" s="102" cm="1">
        <f t="array" ref="N101">IFERROR(_xlfn.LET(_xlpm.date,A100,_xlpm.count,COUNTIF(A67:A100,_xlpm.date),_xlpm.config_range,CONFIG!A:K,_xlpm.date_index,MATCH(_xlpm.date,INDEX(_xlpm.config_range,,1),0),IF(_xlpm.count=1,INDEX(_xlpm.config_range,_xlpm.date_index+1,11),INDEX(_xlpm.config_range,_xlpm.date_index+_xlpm.count,11))),"")</f>
        <v>0</v>
      </c>
      <c r="O101" s="102" cm="1">
        <f t="array" ref="O101">IFERROR(_xlfn.LET(_xlpm.date,A100,_xlpm.count,COUNTIF(A67:A100,_xlpm.date),_xlpm.config_range,CONFIG!A:L,_xlpm.date_index,MATCH(_xlpm.date,INDEX(_xlpm.config_range,,1),0),IF(_xlpm.count=1,INDEX(_xlpm.config_range,_xlpm.date_index+1,12),INDEX(_xlpm.config_range,_xlpm.date_index+_xlpm.count,12))),"")</f>
        <v>3.2</v>
      </c>
      <c r="P101" s="103" cm="1">
        <f t="array" ref="P101">IFERROR(_xlfn.LET(_xlpm.date,A100,_xlpm.count,COUNTIF(A67:A100,_xlpm.date),_xlpm.config_range,CONFIG!A:M,_xlpm.date_index,MATCH(_xlpm.date,INDEX(_xlpm.config_range,,1),0),IF(_xlpm.count=1,INDEX(_xlpm.config_range,_xlpm.date_index+1,13),INDEX(_xlpm.config_range,_xlpm.date_index+_xlpm.count,13))),"")</f>
        <v>0</v>
      </c>
      <c r="Q101" s="75" cm="1">
        <f t="array" ref="Q101">IFERROR(_xlfn.LET(_xlpm.date,A100,_xlpm.count,COUNTIF(A67:A100,_xlpm.date),_xlpm.config_range,CONFIG!A:N,_xlpm.date_index,MATCH(_xlpm.date,INDEX(_xlpm.config_range,,1),0),IF(_xlpm.count=1,INDEX(_xlpm.config_range,_xlpm.date_index+1,14),INDEX(_xlpm.config_range,_xlpm.date_index+_xlpm.count,14))),"")</f>
        <v>0</v>
      </c>
      <c r="R101" s="102" cm="1">
        <f t="array" ref="R101">IFERROR(_xlfn.LET(_xlpm.date,A100,_xlpm.count,COUNTIF(A67:A100,_xlpm.date),_xlpm.config_range,CONFIG!A:O,_xlpm.date_index,MATCH(_xlpm.date,INDEX(_xlpm.config_range,,1),0),IF(_xlpm.count=1,INDEX(_xlpm.config_range,_xlpm.date_index+1,15),INDEX(_xlpm.config_range,_xlpm.date_index+_xlpm.count,15))),"")</f>
        <v>0</v>
      </c>
      <c r="S101" s="102" cm="1">
        <f t="array" ref="S101">IFERROR(_xlfn.LET(_xlpm.date,A100,_xlpm.count,COUNTIF(A67:A100,_xlpm.date),_xlpm.config_range,CONFIG!A:P,_xlpm.date_index,MATCH(_xlpm.date,INDEX(_xlpm.config_range,,1),0),IF(_xlpm.count=1,INDEX(_xlpm.config_range,_xlpm.date_index+1,16),INDEX(_xlpm.config_range,_xlpm.date_index+_xlpm.count,16))),"")</f>
        <v>0</v>
      </c>
      <c r="T101" s="102" cm="1">
        <f t="array" ref="T101">IFERROR(_xlfn.LET(_xlpm.date,A100,_xlpm.count,COUNTIF(A67:A100,_xlpm.date),_xlpm.config_range,CONFIG!A:Q,_xlpm.date_index,MATCH(_xlpm.date,INDEX(_xlpm.config_range,,1),0),IF(_xlpm.count=1,INDEX(_xlpm.config_range,_xlpm.date_index+1,17),INDEX(_xlpm.config_range,_xlpm.date_index+_xlpm.count,17))),"")</f>
        <v>0</v>
      </c>
      <c r="U101" s="102" cm="1">
        <f t="array" ref="U101">IFERROR(_xlfn.LET(_xlpm.date,A100,_xlpm.count,COUNTIF(A67:A100,_xlpm.date),_xlpm.config_range,CONFIG!A:R,_xlpm.date_index,MATCH(_xlpm.date,INDEX(_xlpm.config_range,,1),0),IF(_xlpm.count=1,INDEX(_xlpm.config_range,_xlpm.date_index+1,18),INDEX(_xlpm.config_range,_xlpm.date_index+_xlpm.count,18))),"")</f>
        <v>0</v>
      </c>
      <c r="V101" s="103" cm="1">
        <f t="array" ref="V101">IFERROR(_xlfn.LET(_xlpm.date,A100,_xlpm.count,COUNTIF(A67:A100,_xlpm.date),_xlpm.config_range,CONFIG!A:S,_xlpm.date_index,MATCH(_xlpm.date,INDEX(_xlpm.config_range,,1),0),IF(_xlpm.count=1,INDEX(_xlpm.config_range,_xlpm.date_index+1,19),INDEX(_xlpm.config_range,_xlpm.date_index+_xlpm.count,19))),"")</f>
        <v>0</v>
      </c>
      <c r="W101" s="75" cm="1">
        <f t="array" ref="W101">IFERROR(_xlfn.LET(_xlpm.date,A100,_xlpm.count,COUNTIF(A67:A100,_xlpm.date),_xlpm.config_range,CONFIG!A:T,_xlpm.date_index,MATCH(_xlpm.date,INDEX(_xlpm.config_range,,1),0),IF(_xlpm.count=1,INDEX(_xlpm.config_range,_xlpm.date_index+1,20),INDEX(_xlpm.config_range,_xlpm.date_index+_xlpm.count,20))),"")</f>
        <v>0</v>
      </c>
      <c r="X101" s="103" cm="1">
        <f t="array" ref="X101">IFERROR(_xlfn.LET(_xlpm.date,A100,_xlpm.count,COUNTIF(A67:A100,_xlpm.date),_xlpm.config_range,CONFIG!A:U,_xlpm.date_index,MATCH(_xlpm.date,INDEX(_xlpm.config_range,,1),0),IF(_xlpm.count=1,INDEX(_xlpm.config_range,_xlpm.date_index+1,21),INDEX(_xlpm.config_range,_xlpm.date_index+_xlpm.count,21))),"")</f>
        <v>0</v>
      </c>
      <c r="Y101" s="75" cm="1">
        <f t="array" ref="Y101">IFERROR(_xlfn.LET(_xlpm.date,A100,_xlpm.count,COUNTIF(A67:A100,_xlpm.date),_xlpm.config_range,CONFIG!A:V,_xlpm.date_index,MATCH(_xlpm.date,INDEX(_xlpm.config_range,,1),0),IF(_xlpm.count=1,INDEX(_xlpm.config_range,_xlpm.date_index+1,22),INDEX(_xlpm.config_range,_xlpm.date_index+_xlpm.count,22))),"")</f>
        <v>0</v>
      </c>
      <c r="Z101" s="103" cm="1">
        <f t="array" ref="Z101">IFERROR(_xlfn.LET(_xlpm.date,A100,_xlpm.count,COUNTIF(A67:A100,_xlpm.date),_xlpm.config_range,CONFIG!A:W,_xlpm.date_index,MATCH(_xlpm.date,INDEX(_xlpm.config_range,,1),0),IF(_xlpm.count=1,INDEX(_xlpm.config_range,_xlpm.date_index+1,23),INDEX(_xlpm.config_range,_xlpm.date_index+_xlpm.count,23))),"")</f>
        <v>0</v>
      </c>
      <c r="AA101" s="75" cm="1">
        <f t="array" ref="AA101">IFERROR(_xlfn.LET(_xlpm.date,A100,_xlpm.count,COUNTIF(A67:A100,_xlpm.date),_xlpm.config_range,CONFIG!A:X,_xlpm.date_index,MATCH(_xlpm.date,INDEX(_xlpm.config_range,,1),0),IF(_xlpm.count=1,INDEX(_xlpm.config_range,_xlpm.date_index+1,24),INDEX(_xlpm.config_range,_xlpm.date_index+_xlpm.count,24))),"")</f>
        <v>0</v>
      </c>
      <c r="AB101" s="102" cm="1">
        <f t="array" ref="AB101">IFERROR(_xlfn.LET(_xlpm.date,A100,_xlpm.count,COUNTIF(A67:A100,_xlpm.date),_xlpm.config_range,CONFIG!A:Y,_xlpm.date_index,MATCH(_xlpm.date,INDEX(_xlpm.config_range,,1),0),IF(_xlpm.count=1,INDEX(_xlpm.config_range,_xlpm.date_index+1,25),INDEX(_xlpm.config_range,_xlpm.date_index+_xlpm.count,25))),"")</f>
        <v>0</v>
      </c>
      <c r="AC101" s="103" cm="1">
        <f t="array" ref="AC101">IFERROR(_xlfn.LET(_xlpm.date,A100,_xlpm.count,COUNTIF(A67:A100,_xlpm.date),_xlpm.config_range,CONFIG!A:Z,_xlpm.date_index,MATCH(_xlpm.date,INDEX(_xlpm.config_range,,1),0),IF(_xlpm.count=1,INDEX(_xlpm.config_range,_xlpm.date_index+1,26),INDEX(_xlpm.config_range,_xlpm.date_index+_xlpm.count,26))),"")</f>
        <v>0</v>
      </c>
    </row>
    <row r="102" spans="1:29" x14ac:dyDescent="0.35">
      <c r="A102" s="182" cm="1">
        <f t="array" ref="A102">IFERROR(
  _xlfn.LET(
    _xlpm.date, A101,
    _xlpm.count, COUNTIF(A68:A101, _xlpm.date),
    _xlpm.config_range, CONFIG!A:A,
    _xlpm.date_index, MATCH(_xlpm.date, _xlpm.config_range, 0),
    IF(
      _xlpm.count = 1,
      INDEX(_xlpm.config_range, _xlpm.date_index + 1),
      INDEX(_xlpm.config_range, _xlpm.date_index + _xlpm.count)
    )
  ),
  ""
)</f>
        <v>45173</v>
      </c>
      <c r="B102" s="173" t="str" cm="1">
        <f t="array" ref="B102">IFERROR(
  _xlfn.LET(
    _xlpm.date, A101,
    _xlpm.count, COUNTIF(A68:A101, _xlpm.date),
    _xlpm.config_range, CONFIG!A:B,
    _xlpm.date_index, MATCH(_xlpm.date, INDEX(_xlpm.config_range, , 1), 0),
    IF(
      _xlpm.count = 1,
      INDEX(_xlpm.config_range, _xlpm.date_index + 1, 2),
      INDEX(_xlpm.config_range, _xlpm.date_index + _xlpm.count, 2)
    )
  ),
  ""
)</f>
        <v>PA28</v>
      </c>
      <c r="C102" s="173" t="str" cm="1">
        <f t="array" ref="C102">IFERROR(_xlfn.LET(_xlpm.date,A101,_xlpm.count,COUNTIF(A68:A101,_xlpm.date),_xlpm.config_range,CONFIG!A:C,_xlpm.date_index,MATCH(_xlpm.date,INDEX(_xlpm.config_range,,1),0),IF(_xlpm.count=1,INDEX(_xlpm.config_range,_xlpm.date_index+1,3),INDEX(_xlpm.config_range,_xlpm.date_index+_xlpm.count,3))),"")</f>
        <v>VH-ITK</v>
      </c>
      <c r="D102" s="173" t="str" cm="1">
        <f t="array" ref="D102">IFERROR(_xlfn.LET(_xlpm.date,A101,_xlpm.count,COUNTIF(A68:A101,_xlpm.date),_xlpm.config_range,CONFIG!A:D,_xlpm.date_index,MATCH(_xlpm.date,INDEX(_xlpm.config_range,,1),0),IF(_xlpm.count=1,INDEX(_xlpm.config_range,_xlpm.date_index+1,4),INDEX(_xlpm.config_range,_xlpm.date_index+_xlpm.count,4))),"")</f>
        <v>SELF</v>
      </c>
      <c r="E102" s="173" cm="1">
        <f t="array" ref="E102">IFERROR(_xlfn.LET(_xlpm.date,A101,_xlpm.count,COUNTIF(A68:A101,_xlpm.date),_xlpm.config_range,CONFIG!A:E,_xlpm.date_index,MATCH(_xlpm.date,INDEX(_xlpm.config_range,,1),0),IF(_xlpm.count=1,INDEX(_xlpm.config_range,_xlpm.date_index+1,5),INDEX(_xlpm.config_range,_xlpm.date_index+_xlpm.count,5))),"")</f>
        <v>0</v>
      </c>
      <c r="F102" s="174" t="str" cm="1">
        <f t="array" ref="F102">IFERROR(_xlfn.LET(_xlpm.date,A101,_xlpm.count,COUNTIF(A68:A101,_xlpm.date),_xlpm.config_range,CONFIG!A:F,_xlpm.date_index,MATCH(_xlpm.date,INDEX(_xlpm.config_range,,1),0),IF(_xlpm.count=1,INDEX(_xlpm.config_range,_xlpm.date_index+1,6),INDEX(_xlpm.config_range,_xlpm.date_index+_xlpm.count,6))),"")</f>
        <v>YMMB-YWBL-YMMB</v>
      </c>
      <c r="G102" s="175" t="str" cm="1">
        <f t="array" ref="G102">IFERROR(_xlfn.LET(_xlpm.date,A101,_xlpm.count,COUNTIF(A68:A101,_xlpm.date),_xlpm.config_range,CONFIG!A:G,_xlpm.date_index,MATCH(_xlpm.date,INDEX(_xlpm.config_range,,1),0),IF(_xlpm.count=1,INDEX(_xlpm.config_range,_xlpm.date_index+1,7),INDEX(_xlpm.config_range,_xlpm.date_index+_xlpm.count,7))),"")</f>
        <v>NAV</v>
      </c>
      <c r="H102" s="176"/>
      <c r="I102" s="100"/>
      <c r="J102" s="101"/>
      <c r="K102" s="75" cm="1">
        <f t="array" ref="K102">IFERROR(_xlfn.LET(_xlpm.date,A101,_xlpm.count,COUNTIF(A68:A101,_xlpm.date),_xlpm.config_range,CONFIG!A:H,_xlpm.date_index,MATCH(_xlpm.date,INDEX(_xlpm.config_range,,1),0),IF(_xlpm.count=1,INDEX(_xlpm.config_range,_xlpm.date_index+1,8),INDEX(_xlpm.config_range,_xlpm.date_index+_xlpm.count,8))),"")</f>
        <v>0</v>
      </c>
      <c r="L102" s="102" cm="1">
        <f t="array" ref="L102">IFERROR(_xlfn.LET(_xlpm.date,A101,_xlpm.count,COUNTIF(A68:A101,_xlpm.date),_xlpm.config_range,CONFIG!A:I,_xlpm.date_index,MATCH(_xlpm.date,INDEX(_xlpm.config_range,,1),0),IF(_xlpm.count=1,INDEX(_xlpm.config_range,_xlpm.date_index+1,9),INDEX(_xlpm.config_range,_xlpm.date_index+_xlpm.count,9))),"")</f>
        <v>0</v>
      </c>
      <c r="M102" s="102" cm="1">
        <f t="array" ref="M102">IFERROR(_xlfn.LET(_xlpm.date,A101,_xlpm.count,COUNTIF(A68:A101,_xlpm.date),_xlpm.config_range,CONFIG!A:J,_xlpm.date_index,MATCH(_xlpm.date,INDEX(_xlpm.config_range,,1),0),IF(_xlpm.count=1,INDEX(_xlpm.config_range,_xlpm.date_index+1,10),INDEX(_xlpm.config_range,_xlpm.date_index+_xlpm.count,10))),"")</f>
        <v>0</v>
      </c>
      <c r="N102" s="102" cm="1">
        <f t="array" ref="N102">IFERROR(_xlfn.LET(_xlpm.date,A101,_xlpm.count,COUNTIF(A68:A101,_xlpm.date),_xlpm.config_range,CONFIG!A:K,_xlpm.date_index,MATCH(_xlpm.date,INDEX(_xlpm.config_range,,1),0),IF(_xlpm.count=1,INDEX(_xlpm.config_range,_xlpm.date_index+1,11),INDEX(_xlpm.config_range,_xlpm.date_index+_xlpm.count,11))),"")</f>
        <v>0</v>
      </c>
      <c r="O102" s="102" cm="1">
        <f t="array" ref="O102">IFERROR(_xlfn.LET(_xlpm.date,A101,_xlpm.count,COUNTIF(A68:A101,_xlpm.date),_xlpm.config_range,CONFIG!A:L,_xlpm.date_index,MATCH(_xlpm.date,INDEX(_xlpm.config_range,,1),0),IF(_xlpm.count=1,INDEX(_xlpm.config_range,_xlpm.date_index+1,12),INDEX(_xlpm.config_range,_xlpm.date_index+_xlpm.count,12))),"")</f>
        <v>3.6</v>
      </c>
      <c r="P102" s="103" cm="1">
        <f t="array" ref="P102">IFERROR(_xlfn.LET(_xlpm.date,A101,_xlpm.count,COUNTIF(A68:A101,_xlpm.date),_xlpm.config_range,CONFIG!A:M,_xlpm.date_index,MATCH(_xlpm.date,INDEX(_xlpm.config_range,,1),0),IF(_xlpm.count=1,INDEX(_xlpm.config_range,_xlpm.date_index+1,13),INDEX(_xlpm.config_range,_xlpm.date_index+_xlpm.count,13))),"")</f>
        <v>0</v>
      </c>
      <c r="Q102" s="75" cm="1">
        <f t="array" ref="Q102">IFERROR(_xlfn.LET(_xlpm.date,A101,_xlpm.count,COUNTIF(A68:A101,_xlpm.date),_xlpm.config_range,CONFIG!A:N,_xlpm.date_index,MATCH(_xlpm.date,INDEX(_xlpm.config_range,,1),0),IF(_xlpm.count=1,INDEX(_xlpm.config_range,_xlpm.date_index+1,14),INDEX(_xlpm.config_range,_xlpm.date_index+_xlpm.count,14))),"")</f>
        <v>0</v>
      </c>
      <c r="R102" s="102" cm="1">
        <f t="array" ref="R102">IFERROR(_xlfn.LET(_xlpm.date,A101,_xlpm.count,COUNTIF(A68:A101,_xlpm.date),_xlpm.config_range,CONFIG!A:O,_xlpm.date_index,MATCH(_xlpm.date,INDEX(_xlpm.config_range,,1),0),IF(_xlpm.count=1,INDEX(_xlpm.config_range,_xlpm.date_index+1,15),INDEX(_xlpm.config_range,_xlpm.date_index+_xlpm.count,15))),"")</f>
        <v>0</v>
      </c>
      <c r="S102" s="102" cm="1">
        <f t="array" ref="S102">IFERROR(_xlfn.LET(_xlpm.date,A101,_xlpm.count,COUNTIF(A68:A101,_xlpm.date),_xlpm.config_range,CONFIG!A:P,_xlpm.date_index,MATCH(_xlpm.date,INDEX(_xlpm.config_range,,1),0),IF(_xlpm.count=1,INDEX(_xlpm.config_range,_xlpm.date_index+1,16),INDEX(_xlpm.config_range,_xlpm.date_index+_xlpm.count,16))),"")</f>
        <v>0</v>
      </c>
      <c r="T102" s="102" cm="1">
        <f t="array" ref="T102">IFERROR(_xlfn.LET(_xlpm.date,A101,_xlpm.count,COUNTIF(A68:A101,_xlpm.date),_xlpm.config_range,CONFIG!A:Q,_xlpm.date_index,MATCH(_xlpm.date,INDEX(_xlpm.config_range,,1),0),IF(_xlpm.count=1,INDEX(_xlpm.config_range,_xlpm.date_index+1,17),INDEX(_xlpm.config_range,_xlpm.date_index+_xlpm.count,17))),"")</f>
        <v>0</v>
      </c>
      <c r="U102" s="102" cm="1">
        <f t="array" ref="U102">IFERROR(_xlfn.LET(_xlpm.date,A101,_xlpm.count,COUNTIF(A68:A101,_xlpm.date),_xlpm.config_range,CONFIG!A:R,_xlpm.date_index,MATCH(_xlpm.date,INDEX(_xlpm.config_range,,1),0),IF(_xlpm.count=1,INDEX(_xlpm.config_range,_xlpm.date_index+1,18),INDEX(_xlpm.config_range,_xlpm.date_index+_xlpm.count,18))),"")</f>
        <v>0</v>
      </c>
      <c r="V102" s="103" cm="1">
        <f t="array" ref="V102">IFERROR(_xlfn.LET(_xlpm.date,A101,_xlpm.count,COUNTIF(A68:A101,_xlpm.date),_xlpm.config_range,CONFIG!A:S,_xlpm.date_index,MATCH(_xlpm.date,INDEX(_xlpm.config_range,,1),0),IF(_xlpm.count=1,INDEX(_xlpm.config_range,_xlpm.date_index+1,19),INDEX(_xlpm.config_range,_xlpm.date_index+_xlpm.count,19))),"")</f>
        <v>0</v>
      </c>
      <c r="W102" s="75" cm="1">
        <f t="array" ref="W102">IFERROR(_xlfn.LET(_xlpm.date,A101,_xlpm.count,COUNTIF(A68:A101,_xlpm.date),_xlpm.config_range,CONFIG!A:T,_xlpm.date_index,MATCH(_xlpm.date,INDEX(_xlpm.config_range,,1),0),IF(_xlpm.count=1,INDEX(_xlpm.config_range,_xlpm.date_index+1,20),INDEX(_xlpm.config_range,_xlpm.date_index+_xlpm.count,20))),"")</f>
        <v>0</v>
      </c>
      <c r="X102" s="103" cm="1">
        <f t="array" ref="X102">IFERROR(_xlfn.LET(_xlpm.date,A101,_xlpm.count,COUNTIF(A68:A101,_xlpm.date),_xlpm.config_range,CONFIG!A:U,_xlpm.date_index,MATCH(_xlpm.date,INDEX(_xlpm.config_range,,1),0),IF(_xlpm.count=1,INDEX(_xlpm.config_range,_xlpm.date_index+1,21),INDEX(_xlpm.config_range,_xlpm.date_index+_xlpm.count,21))),"")</f>
        <v>0</v>
      </c>
      <c r="Y102" s="75" cm="1">
        <f t="array" ref="Y102">IFERROR(_xlfn.LET(_xlpm.date,A101,_xlpm.count,COUNTIF(A68:A101,_xlpm.date),_xlpm.config_range,CONFIG!A:V,_xlpm.date_index,MATCH(_xlpm.date,INDEX(_xlpm.config_range,,1),0),IF(_xlpm.count=1,INDEX(_xlpm.config_range,_xlpm.date_index+1,22),INDEX(_xlpm.config_range,_xlpm.date_index+_xlpm.count,22))),"")</f>
        <v>0</v>
      </c>
      <c r="Z102" s="103" cm="1">
        <f t="array" ref="Z102">IFERROR(_xlfn.LET(_xlpm.date,A101,_xlpm.count,COUNTIF(A68:A101,_xlpm.date),_xlpm.config_range,CONFIG!A:W,_xlpm.date_index,MATCH(_xlpm.date,INDEX(_xlpm.config_range,,1),0),IF(_xlpm.count=1,INDEX(_xlpm.config_range,_xlpm.date_index+1,23),INDEX(_xlpm.config_range,_xlpm.date_index+_xlpm.count,23))),"")</f>
        <v>0</v>
      </c>
      <c r="AA102" s="75" cm="1">
        <f t="array" ref="AA102">IFERROR(_xlfn.LET(_xlpm.date,A101,_xlpm.count,COUNTIF(A68:A101,_xlpm.date),_xlpm.config_range,CONFIG!A:X,_xlpm.date_index,MATCH(_xlpm.date,INDEX(_xlpm.config_range,,1),0),IF(_xlpm.count=1,INDEX(_xlpm.config_range,_xlpm.date_index+1,24),INDEX(_xlpm.config_range,_xlpm.date_index+_xlpm.count,24))),"")</f>
        <v>0</v>
      </c>
      <c r="AB102" s="102" cm="1">
        <f t="array" ref="AB102">IFERROR(_xlfn.LET(_xlpm.date,A101,_xlpm.count,COUNTIF(A68:A101,_xlpm.date),_xlpm.config_range,CONFIG!A:Y,_xlpm.date_index,MATCH(_xlpm.date,INDEX(_xlpm.config_range,,1),0),IF(_xlpm.count=1,INDEX(_xlpm.config_range,_xlpm.date_index+1,25),INDEX(_xlpm.config_range,_xlpm.date_index+_xlpm.count,25))),"")</f>
        <v>0</v>
      </c>
      <c r="AC102" s="103" cm="1">
        <f t="array" ref="AC102">IFERROR(_xlfn.LET(_xlpm.date,A101,_xlpm.count,COUNTIF(A68:A101,_xlpm.date),_xlpm.config_range,CONFIG!A:Z,_xlpm.date_index,MATCH(_xlpm.date,INDEX(_xlpm.config_range,,1),0),IF(_xlpm.count=1,INDEX(_xlpm.config_range,_xlpm.date_index+1,26),INDEX(_xlpm.config_range,_xlpm.date_index+_xlpm.count,26))),"")</f>
        <v>0</v>
      </c>
    </row>
    <row r="103" spans="1:29" x14ac:dyDescent="0.35">
      <c r="A103" s="182" cm="1">
        <f t="array" ref="A103">IFERROR(
  _xlfn.LET(
    _xlpm.date, A102,
    _xlpm.count, COUNTIF(A69:A102, _xlpm.date),
    _xlpm.config_range, CONFIG!A:A,
    _xlpm.date_index, MATCH(_xlpm.date, _xlpm.config_range, 0),
    IF(
      _xlpm.count = 1,
      INDEX(_xlpm.config_range, _xlpm.date_index + 1),
      INDEX(_xlpm.config_range, _xlpm.date_index + _xlpm.count)
    )
  ),
  ""
)</f>
        <v>45175</v>
      </c>
      <c r="B103" s="173" t="str" cm="1">
        <f t="array" ref="B103">IFERROR(
  _xlfn.LET(
    _xlpm.date, A102,
    _xlpm.count, COUNTIF(A69:A102, _xlpm.date),
    _xlpm.config_range, CONFIG!A:B,
    _xlpm.date_index, MATCH(_xlpm.date, INDEX(_xlpm.config_range, , 1), 0),
    IF(
      _xlpm.count = 1,
      INDEX(_xlpm.config_range, _xlpm.date_index + 1, 2),
      INDEX(_xlpm.config_range, _xlpm.date_index + _xlpm.count, 2)
    )
  ),
  ""
)</f>
        <v>PA28</v>
      </c>
      <c r="C103" s="173" t="str" cm="1">
        <f t="array" ref="C103">IFERROR(_xlfn.LET(_xlpm.date,A102,_xlpm.count,COUNTIF(A69:A102,_xlpm.date),_xlpm.config_range,CONFIG!A:C,_xlpm.date_index,MATCH(_xlpm.date,INDEX(_xlpm.config_range,,1),0),IF(_xlpm.count=1,INDEX(_xlpm.config_range,_xlpm.date_index+1,3),INDEX(_xlpm.config_range,_xlpm.date_index+_xlpm.count,3))),"")</f>
        <v>VH-TPW</v>
      </c>
      <c r="D103" s="173" t="str" cm="1">
        <f t="array" ref="D103">IFERROR(_xlfn.LET(_xlpm.date,A102,_xlpm.count,COUNTIF(A69:A102,_xlpm.date),_xlpm.config_range,CONFIG!A:D,_xlpm.date_index,MATCH(_xlpm.date,INDEX(_xlpm.config_range,,1),0),IF(_xlpm.count=1,INDEX(_xlpm.config_range,_xlpm.date_index+1,4),INDEX(_xlpm.config_range,_xlpm.date_index+_xlpm.count,4))),"")</f>
        <v>SELF</v>
      </c>
      <c r="E103" s="173" cm="1">
        <f t="array" ref="E103">IFERROR(_xlfn.LET(_xlpm.date,A102,_xlpm.count,COUNTIF(A69:A102,_xlpm.date),_xlpm.config_range,CONFIG!A:E,_xlpm.date_index,MATCH(_xlpm.date,INDEX(_xlpm.config_range,,1),0),IF(_xlpm.count=1,INDEX(_xlpm.config_range,_xlpm.date_index+1,5),INDEX(_xlpm.config_range,_xlpm.date_index+_xlpm.count,5))),"")</f>
        <v>0</v>
      </c>
      <c r="F103" s="174" t="str" cm="1">
        <f t="array" ref="F103">IFERROR(_xlfn.LET(_xlpm.date,A102,_xlpm.count,COUNTIF(A69:A102,_xlpm.date),_xlpm.config_range,CONFIG!A:F,_xlpm.date_index,MATCH(_xlpm.date,INDEX(_xlpm.config_range,,1),0),IF(_xlpm.count=1,INDEX(_xlpm.config_range,_xlpm.date_index+1,6),INDEX(_xlpm.config_range,_xlpm.date_index+_xlpm.count,6))),"")</f>
        <v>YMMB-YSHT-YECH-YBDG-YMMB</v>
      </c>
      <c r="G103" s="175" t="str" cm="1">
        <f t="array" ref="G103">IFERROR(_xlfn.LET(_xlpm.date,A102,_xlpm.count,COUNTIF(A69:A102,_xlpm.date),_xlpm.config_range,CONFIG!A:G,_xlpm.date_index,MATCH(_xlpm.date,INDEX(_xlpm.config_range,,1),0),IF(_xlpm.count=1,INDEX(_xlpm.config_range,_xlpm.date_index+1,7),INDEX(_xlpm.config_range,_xlpm.date_index+_xlpm.count,7))),"")</f>
        <v>NAV</v>
      </c>
      <c r="H103" s="176"/>
      <c r="I103" s="100"/>
      <c r="J103" s="101"/>
      <c r="K103" s="75" cm="1">
        <f t="array" ref="K103">IFERROR(_xlfn.LET(_xlpm.date,A102,_xlpm.count,COUNTIF(A69:A102,_xlpm.date),_xlpm.config_range,CONFIG!A:H,_xlpm.date_index,MATCH(_xlpm.date,INDEX(_xlpm.config_range,,1),0),IF(_xlpm.count=1,INDEX(_xlpm.config_range,_xlpm.date_index+1,8),INDEX(_xlpm.config_range,_xlpm.date_index+_xlpm.count,8))),"")</f>
        <v>0</v>
      </c>
      <c r="L103" s="102" cm="1">
        <f t="array" ref="L103">IFERROR(_xlfn.LET(_xlpm.date,A102,_xlpm.count,COUNTIF(A69:A102,_xlpm.date),_xlpm.config_range,CONFIG!A:I,_xlpm.date_index,MATCH(_xlpm.date,INDEX(_xlpm.config_range,,1),0),IF(_xlpm.count=1,INDEX(_xlpm.config_range,_xlpm.date_index+1,9),INDEX(_xlpm.config_range,_xlpm.date_index+_xlpm.count,9))),"")</f>
        <v>0</v>
      </c>
      <c r="M103" s="102" cm="1">
        <f t="array" ref="M103">IFERROR(_xlfn.LET(_xlpm.date,A102,_xlpm.count,COUNTIF(A69:A102,_xlpm.date),_xlpm.config_range,CONFIG!A:J,_xlpm.date_index,MATCH(_xlpm.date,INDEX(_xlpm.config_range,,1),0),IF(_xlpm.count=1,INDEX(_xlpm.config_range,_xlpm.date_index+1,10),INDEX(_xlpm.config_range,_xlpm.date_index+_xlpm.count,10))),"")</f>
        <v>0</v>
      </c>
      <c r="N103" s="102" cm="1">
        <f t="array" ref="N103">IFERROR(_xlfn.LET(_xlpm.date,A102,_xlpm.count,COUNTIF(A69:A102,_xlpm.date),_xlpm.config_range,CONFIG!A:K,_xlpm.date_index,MATCH(_xlpm.date,INDEX(_xlpm.config_range,,1),0),IF(_xlpm.count=1,INDEX(_xlpm.config_range,_xlpm.date_index+1,11),INDEX(_xlpm.config_range,_xlpm.date_index+_xlpm.count,11))),"")</f>
        <v>0</v>
      </c>
      <c r="O103" s="102" cm="1">
        <f t="array" ref="O103">IFERROR(_xlfn.LET(_xlpm.date,A102,_xlpm.count,COUNTIF(A69:A102,_xlpm.date),_xlpm.config_range,CONFIG!A:L,_xlpm.date_index,MATCH(_xlpm.date,INDEX(_xlpm.config_range,,1),0),IF(_xlpm.count=1,INDEX(_xlpm.config_range,_xlpm.date_index+1,12),INDEX(_xlpm.config_range,_xlpm.date_index+_xlpm.count,12))),"")</f>
        <v>3.8</v>
      </c>
      <c r="P103" s="103" cm="1">
        <f t="array" ref="P103">IFERROR(_xlfn.LET(_xlpm.date,A102,_xlpm.count,COUNTIF(A69:A102,_xlpm.date),_xlpm.config_range,CONFIG!A:M,_xlpm.date_index,MATCH(_xlpm.date,INDEX(_xlpm.config_range,,1),0),IF(_xlpm.count=1,INDEX(_xlpm.config_range,_xlpm.date_index+1,13),INDEX(_xlpm.config_range,_xlpm.date_index+_xlpm.count,13))),"")</f>
        <v>0</v>
      </c>
      <c r="Q103" s="75" cm="1">
        <f t="array" ref="Q103">IFERROR(_xlfn.LET(_xlpm.date,A102,_xlpm.count,COUNTIF(A69:A102,_xlpm.date),_xlpm.config_range,CONFIG!A:N,_xlpm.date_index,MATCH(_xlpm.date,INDEX(_xlpm.config_range,,1),0),IF(_xlpm.count=1,INDEX(_xlpm.config_range,_xlpm.date_index+1,14),INDEX(_xlpm.config_range,_xlpm.date_index+_xlpm.count,14))),"")</f>
        <v>0</v>
      </c>
      <c r="R103" s="102" cm="1">
        <f t="array" ref="R103">IFERROR(_xlfn.LET(_xlpm.date,A102,_xlpm.count,COUNTIF(A69:A102,_xlpm.date),_xlpm.config_range,CONFIG!A:O,_xlpm.date_index,MATCH(_xlpm.date,INDEX(_xlpm.config_range,,1),0),IF(_xlpm.count=1,INDEX(_xlpm.config_range,_xlpm.date_index+1,15),INDEX(_xlpm.config_range,_xlpm.date_index+_xlpm.count,15))),"")</f>
        <v>0</v>
      </c>
      <c r="S103" s="102" cm="1">
        <f t="array" ref="S103">IFERROR(_xlfn.LET(_xlpm.date,A102,_xlpm.count,COUNTIF(A69:A102,_xlpm.date),_xlpm.config_range,CONFIG!A:P,_xlpm.date_index,MATCH(_xlpm.date,INDEX(_xlpm.config_range,,1),0),IF(_xlpm.count=1,INDEX(_xlpm.config_range,_xlpm.date_index+1,16),INDEX(_xlpm.config_range,_xlpm.date_index+_xlpm.count,16))),"")</f>
        <v>0</v>
      </c>
      <c r="T103" s="102" cm="1">
        <f t="array" ref="T103">IFERROR(_xlfn.LET(_xlpm.date,A102,_xlpm.count,COUNTIF(A69:A102,_xlpm.date),_xlpm.config_range,CONFIG!A:Q,_xlpm.date_index,MATCH(_xlpm.date,INDEX(_xlpm.config_range,,1),0),IF(_xlpm.count=1,INDEX(_xlpm.config_range,_xlpm.date_index+1,17),INDEX(_xlpm.config_range,_xlpm.date_index+_xlpm.count,17))),"")</f>
        <v>0</v>
      </c>
      <c r="U103" s="102" cm="1">
        <f t="array" ref="U103">IFERROR(_xlfn.LET(_xlpm.date,A102,_xlpm.count,COUNTIF(A69:A102,_xlpm.date),_xlpm.config_range,CONFIG!A:R,_xlpm.date_index,MATCH(_xlpm.date,INDEX(_xlpm.config_range,,1),0),IF(_xlpm.count=1,INDEX(_xlpm.config_range,_xlpm.date_index+1,18),INDEX(_xlpm.config_range,_xlpm.date_index+_xlpm.count,18))),"")</f>
        <v>0</v>
      </c>
      <c r="V103" s="103" cm="1">
        <f t="array" ref="V103">IFERROR(_xlfn.LET(_xlpm.date,A102,_xlpm.count,COUNTIF(A69:A102,_xlpm.date),_xlpm.config_range,CONFIG!A:S,_xlpm.date_index,MATCH(_xlpm.date,INDEX(_xlpm.config_range,,1),0),IF(_xlpm.count=1,INDEX(_xlpm.config_range,_xlpm.date_index+1,19),INDEX(_xlpm.config_range,_xlpm.date_index+_xlpm.count,19))),"")</f>
        <v>0</v>
      </c>
      <c r="W103" s="75" cm="1">
        <f t="array" ref="W103">IFERROR(_xlfn.LET(_xlpm.date,A102,_xlpm.count,COUNTIF(A69:A102,_xlpm.date),_xlpm.config_range,CONFIG!A:T,_xlpm.date_index,MATCH(_xlpm.date,INDEX(_xlpm.config_range,,1),0),IF(_xlpm.count=1,INDEX(_xlpm.config_range,_xlpm.date_index+1,20),INDEX(_xlpm.config_range,_xlpm.date_index+_xlpm.count,20))),"")</f>
        <v>0</v>
      </c>
      <c r="X103" s="103" cm="1">
        <f t="array" ref="X103">IFERROR(_xlfn.LET(_xlpm.date,A102,_xlpm.count,COUNTIF(A69:A102,_xlpm.date),_xlpm.config_range,CONFIG!A:U,_xlpm.date_index,MATCH(_xlpm.date,INDEX(_xlpm.config_range,,1),0),IF(_xlpm.count=1,INDEX(_xlpm.config_range,_xlpm.date_index+1,21),INDEX(_xlpm.config_range,_xlpm.date_index+_xlpm.count,21))),"")</f>
        <v>0</v>
      </c>
      <c r="Y103" s="75" cm="1">
        <f t="array" ref="Y103">IFERROR(_xlfn.LET(_xlpm.date,A102,_xlpm.count,COUNTIF(A69:A102,_xlpm.date),_xlpm.config_range,CONFIG!A:V,_xlpm.date_index,MATCH(_xlpm.date,INDEX(_xlpm.config_range,,1),0),IF(_xlpm.count=1,INDEX(_xlpm.config_range,_xlpm.date_index+1,22),INDEX(_xlpm.config_range,_xlpm.date_index+_xlpm.count,22))),"")</f>
        <v>0</v>
      </c>
      <c r="Z103" s="103" cm="1">
        <f t="array" ref="Z103">IFERROR(_xlfn.LET(_xlpm.date,A102,_xlpm.count,COUNTIF(A69:A102,_xlpm.date),_xlpm.config_range,CONFIG!A:W,_xlpm.date_index,MATCH(_xlpm.date,INDEX(_xlpm.config_range,,1),0),IF(_xlpm.count=1,INDEX(_xlpm.config_range,_xlpm.date_index+1,23),INDEX(_xlpm.config_range,_xlpm.date_index+_xlpm.count,23))),"")</f>
        <v>0</v>
      </c>
      <c r="AA103" s="75" cm="1">
        <f t="array" ref="AA103">IFERROR(_xlfn.LET(_xlpm.date,A102,_xlpm.count,COUNTIF(A69:A102,_xlpm.date),_xlpm.config_range,CONFIG!A:X,_xlpm.date_index,MATCH(_xlpm.date,INDEX(_xlpm.config_range,,1),0),IF(_xlpm.count=1,INDEX(_xlpm.config_range,_xlpm.date_index+1,24),INDEX(_xlpm.config_range,_xlpm.date_index+_xlpm.count,24))),"")</f>
        <v>0</v>
      </c>
      <c r="AB103" s="102" cm="1">
        <f t="array" ref="AB103">IFERROR(_xlfn.LET(_xlpm.date,A102,_xlpm.count,COUNTIF(A69:A102,_xlpm.date),_xlpm.config_range,CONFIG!A:Y,_xlpm.date_index,MATCH(_xlpm.date,INDEX(_xlpm.config_range,,1),0),IF(_xlpm.count=1,INDEX(_xlpm.config_range,_xlpm.date_index+1,25),INDEX(_xlpm.config_range,_xlpm.date_index+_xlpm.count,25))),"")</f>
        <v>0</v>
      </c>
      <c r="AC103" s="103" cm="1">
        <f t="array" ref="AC103">IFERROR(_xlfn.LET(_xlpm.date,A102,_xlpm.count,COUNTIF(A69:A102,_xlpm.date),_xlpm.config_range,CONFIG!A:Z,_xlpm.date_index,MATCH(_xlpm.date,INDEX(_xlpm.config_range,,1),0),IF(_xlpm.count=1,INDEX(_xlpm.config_range,_xlpm.date_index+1,26),INDEX(_xlpm.config_range,_xlpm.date_index+_xlpm.count,26))),"")</f>
        <v>0</v>
      </c>
    </row>
    <row r="104" spans="1:29" x14ac:dyDescent="0.35">
      <c r="A104" s="182" cm="1">
        <f t="array" ref="A104">IFERROR(
  _xlfn.LET(
    _xlpm.date, A103,
    _xlpm.count, COUNTIF(A70:A103, _xlpm.date),
    _xlpm.config_range, CONFIG!A:A,
    _xlpm.date_index, MATCH(_xlpm.date, _xlpm.config_range, 0),
    IF(
      _xlpm.count = 1,
      INDEX(_xlpm.config_range, _xlpm.date_index + 1),
      INDEX(_xlpm.config_range, _xlpm.date_index + _xlpm.count)
    )
  ),
  ""
)</f>
        <v>45180</v>
      </c>
      <c r="B104" s="173" t="str" cm="1">
        <f t="array" ref="B104">IFERROR(
  _xlfn.LET(
    _xlpm.date, A103,
    _xlpm.count, COUNTIF(A70:A103, _xlpm.date),
    _xlpm.config_range, CONFIG!A:B,
    _xlpm.date_index, MATCH(_xlpm.date, INDEX(_xlpm.config_range, , 1), 0),
    IF(
      _xlpm.count = 1,
      INDEX(_xlpm.config_range, _xlpm.date_index + 1, 2),
      INDEX(_xlpm.config_range, _xlpm.date_index + _xlpm.count, 2)
    )
  ),
  ""
)</f>
        <v>PA28</v>
      </c>
      <c r="C104" s="173" t="str" cm="1">
        <f t="array" ref="C104">IFERROR(_xlfn.LET(_xlpm.date,A103,_xlpm.count,COUNTIF(A70:A103,_xlpm.date),_xlpm.config_range,CONFIG!A:C,_xlpm.date_index,MATCH(_xlpm.date,INDEX(_xlpm.config_range,,1),0),IF(_xlpm.count=1,INDEX(_xlpm.config_range,_xlpm.date_index+1,3),INDEX(_xlpm.config_range,_xlpm.date_index+_xlpm.count,3))),"")</f>
        <v>VH-MFS</v>
      </c>
      <c r="D104" s="173" t="str" cm="1">
        <f t="array" ref="D104">IFERROR(_xlfn.LET(_xlpm.date,A103,_xlpm.count,COUNTIF(A70:A103,_xlpm.date),_xlpm.config_range,CONFIG!A:D,_xlpm.date_index,MATCH(_xlpm.date,INDEX(_xlpm.config_range,,1),0),IF(_xlpm.count=1,INDEX(_xlpm.config_range,_xlpm.date_index+1,4),INDEX(_xlpm.config_range,_xlpm.date_index+_xlpm.count,4))),"")</f>
        <v>K.BARTLETT</v>
      </c>
      <c r="E104" s="173" t="str" cm="1">
        <f t="array" ref="E104">IFERROR(_xlfn.LET(_xlpm.date,A103,_xlpm.count,COUNTIF(A70:A103,_xlpm.date),_xlpm.config_range,CONFIG!A:E,_xlpm.date_index,MATCH(_xlpm.date,INDEX(_xlpm.config_range,,1),0),IF(_xlpm.count=1,INDEX(_xlpm.config_range,_xlpm.date_index+1,5),INDEX(_xlpm.config_range,_xlpm.date_index+_xlpm.count,5))),"")</f>
        <v>SELF</v>
      </c>
      <c r="F104" s="174" t="str" cm="1">
        <f t="array" ref="F104">IFERROR(_xlfn.LET(_xlpm.date,A103,_xlpm.count,COUNTIF(A70:A103,_xlpm.date),_xlpm.config_range,CONFIG!A:F,_xlpm.date_index,MATCH(_xlpm.date,INDEX(_xlpm.config_range,,1),0),IF(_xlpm.count=1,INDEX(_xlpm.config_range,_xlpm.date_index+1,6),INDEX(_xlpm.config_range,_xlpm.date_index+_xlpm.count,6))),"")</f>
        <v>YMMB-YTYA-YBRS-YMMB</v>
      </c>
      <c r="G104" s="175" t="str" cm="1">
        <f t="array" ref="G104">IFERROR(_xlfn.LET(_xlpm.date,A103,_xlpm.count,COUNTIF(A70:A103,_xlpm.date),_xlpm.config_range,CONFIG!A:G,_xlpm.date_index,MATCH(_xlpm.date,INDEX(_xlpm.config_range,,1),0),IF(_xlpm.count=1,INDEX(_xlpm.config_range,_xlpm.date_index+1,7),INDEX(_xlpm.config_range,_xlpm.date_index+_xlpm.count,7))),"")</f>
        <v>NAV</v>
      </c>
      <c r="H104" s="176"/>
      <c r="I104" s="100"/>
      <c r="J104" s="101"/>
      <c r="K104" s="75" cm="1">
        <f t="array" ref="K104">IFERROR(_xlfn.LET(_xlpm.date,A103,_xlpm.count,COUNTIF(A70:A103,_xlpm.date),_xlpm.config_range,CONFIG!A:H,_xlpm.date_index,MATCH(_xlpm.date,INDEX(_xlpm.config_range,,1),0),IF(_xlpm.count=1,INDEX(_xlpm.config_range,_xlpm.date_index+1,8),INDEX(_xlpm.config_range,_xlpm.date_index+_xlpm.count,8))),"")</f>
        <v>0</v>
      </c>
      <c r="L104" s="102" cm="1">
        <f t="array" ref="L104">IFERROR(_xlfn.LET(_xlpm.date,A103,_xlpm.count,COUNTIF(A70:A103,_xlpm.date),_xlpm.config_range,CONFIG!A:I,_xlpm.date_index,MATCH(_xlpm.date,INDEX(_xlpm.config_range,,1),0),IF(_xlpm.count=1,INDEX(_xlpm.config_range,_xlpm.date_index+1,9),INDEX(_xlpm.config_range,_xlpm.date_index+_xlpm.count,9))),"")</f>
        <v>0</v>
      </c>
      <c r="M104" s="102" cm="1">
        <f t="array" ref="M104">IFERROR(_xlfn.LET(_xlpm.date,A103,_xlpm.count,COUNTIF(A70:A103,_xlpm.date),_xlpm.config_range,CONFIG!A:J,_xlpm.date_index,MATCH(_xlpm.date,INDEX(_xlpm.config_range,,1),0),IF(_xlpm.count=1,INDEX(_xlpm.config_range,_xlpm.date_index+1,10),INDEX(_xlpm.config_range,_xlpm.date_index+_xlpm.count,10))),"")</f>
        <v>2.1</v>
      </c>
      <c r="N104" s="102" cm="1">
        <f t="array" ref="N104">IFERROR(_xlfn.LET(_xlpm.date,A103,_xlpm.count,COUNTIF(A70:A103,_xlpm.date),_xlpm.config_range,CONFIG!A:K,_xlpm.date_index,MATCH(_xlpm.date,INDEX(_xlpm.config_range,,1),0),IF(_xlpm.count=1,INDEX(_xlpm.config_range,_xlpm.date_index+1,11),INDEX(_xlpm.config_range,_xlpm.date_index+_xlpm.count,11))),"")</f>
        <v>0</v>
      </c>
      <c r="O104" s="102" cm="1">
        <f t="array" ref="O104">IFERROR(_xlfn.LET(_xlpm.date,A103,_xlpm.count,COUNTIF(A70:A103,_xlpm.date),_xlpm.config_range,CONFIG!A:L,_xlpm.date_index,MATCH(_xlpm.date,INDEX(_xlpm.config_range,,1),0),IF(_xlpm.count=1,INDEX(_xlpm.config_range,_xlpm.date_index+1,12),INDEX(_xlpm.config_range,_xlpm.date_index+_xlpm.count,12))),"")</f>
        <v>0</v>
      </c>
      <c r="P104" s="103" cm="1">
        <f t="array" ref="P104">IFERROR(_xlfn.LET(_xlpm.date,A103,_xlpm.count,COUNTIF(A70:A103,_xlpm.date),_xlpm.config_range,CONFIG!A:M,_xlpm.date_index,MATCH(_xlpm.date,INDEX(_xlpm.config_range,,1),0),IF(_xlpm.count=1,INDEX(_xlpm.config_range,_xlpm.date_index+1,13),INDEX(_xlpm.config_range,_xlpm.date_index+_xlpm.count,13))),"")</f>
        <v>0</v>
      </c>
      <c r="Q104" s="75" cm="1">
        <f t="array" ref="Q104">IFERROR(_xlfn.LET(_xlpm.date,A103,_xlpm.count,COUNTIF(A70:A103,_xlpm.date),_xlpm.config_range,CONFIG!A:N,_xlpm.date_index,MATCH(_xlpm.date,INDEX(_xlpm.config_range,,1),0),IF(_xlpm.count=1,INDEX(_xlpm.config_range,_xlpm.date_index+1,14),INDEX(_xlpm.config_range,_xlpm.date_index+_xlpm.count,14))),"")</f>
        <v>0</v>
      </c>
      <c r="R104" s="102" cm="1">
        <f t="array" ref="R104">IFERROR(_xlfn.LET(_xlpm.date,A103,_xlpm.count,COUNTIF(A70:A103,_xlpm.date),_xlpm.config_range,CONFIG!A:O,_xlpm.date_index,MATCH(_xlpm.date,INDEX(_xlpm.config_range,,1),0),IF(_xlpm.count=1,INDEX(_xlpm.config_range,_xlpm.date_index+1,15),INDEX(_xlpm.config_range,_xlpm.date_index+_xlpm.count,15))),"")</f>
        <v>0</v>
      </c>
      <c r="S104" s="102" cm="1">
        <f t="array" ref="S104">IFERROR(_xlfn.LET(_xlpm.date,A103,_xlpm.count,COUNTIF(A70:A103,_xlpm.date),_xlpm.config_range,CONFIG!A:P,_xlpm.date_index,MATCH(_xlpm.date,INDEX(_xlpm.config_range,,1),0),IF(_xlpm.count=1,INDEX(_xlpm.config_range,_xlpm.date_index+1,16),INDEX(_xlpm.config_range,_xlpm.date_index+_xlpm.count,16))),"")</f>
        <v>0</v>
      </c>
      <c r="T104" s="102" cm="1">
        <f t="array" ref="T104">IFERROR(_xlfn.LET(_xlpm.date,A103,_xlpm.count,COUNTIF(A70:A103,_xlpm.date),_xlpm.config_range,CONFIG!A:Q,_xlpm.date_index,MATCH(_xlpm.date,INDEX(_xlpm.config_range,,1),0),IF(_xlpm.count=1,INDEX(_xlpm.config_range,_xlpm.date_index+1,17),INDEX(_xlpm.config_range,_xlpm.date_index+_xlpm.count,17))),"")</f>
        <v>0</v>
      </c>
      <c r="U104" s="102" cm="1">
        <f t="array" ref="U104">IFERROR(_xlfn.LET(_xlpm.date,A103,_xlpm.count,COUNTIF(A70:A103,_xlpm.date),_xlpm.config_range,CONFIG!A:R,_xlpm.date_index,MATCH(_xlpm.date,INDEX(_xlpm.config_range,,1),0),IF(_xlpm.count=1,INDEX(_xlpm.config_range,_xlpm.date_index+1,18),INDEX(_xlpm.config_range,_xlpm.date_index+_xlpm.count,18))),"")</f>
        <v>0</v>
      </c>
      <c r="V104" s="103" cm="1">
        <f t="array" ref="V104">IFERROR(_xlfn.LET(_xlpm.date,A103,_xlpm.count,COUNTIF(A70:A103,_xlpm.date),_xlpm.config_range,CONFIG!A:S,_xlpm.date_index,MATCH(_xlpm.date,INDEX(_xlpm.config_range,,1),0),IF(_xlpm.count=1,INDEX(_xlpm.config_range,_xlpm.date_index+1,19),INDEX(_xlpm.config_range,_xlpm.date_index+_xlpm.count,19))),"")</f>
        <v>0</v>
      </c>
      <c r="W104" s="75" cm="1">
        <f t="array" ref="W104">IFERROR(_xlfn.LET(_xlpm.date,A103,_xlpm.count,COUNTIF(A70:A103,_xlpm.date),_xlpm.config_range,CONFIG!A:T,_xlpm.date_index,MATCH(_xlpm.date,INDEX(_xlpm.config_range,,1),0),IF(_xlpm.count=1,INDEX(_xlpm.config_range,_xlpm.date_index+1,20),INDEX(_xlpm.config_range,_xlpm.date_index+_xlpm.count,20))),"")</f>
        <v>0</v>
      </c>
      <c r="X104" s="103" cm="1">
        <f t="array" ref="X104">IFERROR(_xlfn.LET(_xlpm.date,A103,_xlpm.count,COUNTIF(A70:A103,_xlpm.date),_xlpm.config_range,CONFIG!A:U,_xlpm.date_index,MATCH(_xlpm.date,INDEX(_xlpm.config_range,,1),0),IF(_xlpm.count=1,INDEX(_xlpm.config_range,_xlpm.date_index+1,21),INDEX(_xlpm.config_range,_xlpm.date_index+_xlpm.count,21))),"")</f>
        <v>0</v>
      </c>
      <c r="Y104" s="75" cm="1">
        <f t="array" ref="Y104">IFERROR(_xlfn.LET(_xlpm.date,A103,_xlpm.count,COUNTIF(A70:A103,_xlpm.date),_xlpm.config_range,CONFIG!A:V,_xlpm.date_index,MATCH(_xlpm.date,INDEX(_xlpm.config_range,,1),0),IF(_xlpm.count=1,INDEX(_xlpm.config_range,_xlpm.date_index+1,22),INDEX(_xlpm.config_range,_xlpm.date_index+_xlpm.count,22))),"")</f>
        <v>0.3</v>
      </c>
      <c r="Z104" s="103" cm="1">
        <f t="array" ref="Z104">IFERROR(_xlfn.LET(_xlpm.date,A103,_xlpm.count,COUNTIF(A70:A103,_xlpm.date),_xlpm.config_range,CONFIG!A:W,_xlpm.date_index,MATCH(_xlpm.date,INDEX(_xlpm.config_range,,1),0),IF(_xlpm.count=1,INDEX(_xlpm.config_range,_xlpm.date_index+1,23),INDEX(_xlpm.config_range,_xlpm.date_index+_xlpm.count,23))),"")</f>
        <v>0</v>
      </c>
      <c r="AA104" s="75" cm="1">
        <f t="array" ref="AA104">IFERROR(_xlfn.LET(_xlpm.date,A103,_xlpm.count,COUNTIF(A70:A103,_xlpm.date),_xlpm.config_range,CONFIG!A:X,_xlpm.date_index,MATCH(_xlpm.date,INDEX(_xlpm.config_range,,1),0),IF(_xlpm.count=1,INDEX(_xlpm.config_range,_xlpm.date_index+1,24),INDEX(_xlpm.config_range,_xlpm.date_index+_xlpm.count,24))),"")</f>
        <v>0</v>
      </c>
      <c r="AB104" s="102" cm="1">
        <f t="array" ref="AB104">IFERROR(_xlfn.LET(_xlpm.date,A103,_xlpm.count,COUNTIF(A70:A103,_xlpm.date),_xlpm.config_range,CONFIG!A:Y,_xlpm.date_index,MATCH(_xlpm.date,INDEX(_xlpm.config_range,,1),0),IF(_xlpm.count=1,INDEX(_xlpm.config_range,_xlpm.date_index+1,25),INDEX(_xlpm.config_range,_xlpm.date_index+_xlpm.count,25))),"")</f>
        <v>0</v>
      </c>
      <c r="AC104" s="103" cm="1">
        <f t="array" ref="AC104">IFERROR(_xlfn.LET(_xlpm.date,A103,_xlpm.count,COUNTIF(A70:A103,_xlpm.date),_xlpm.config_range,CONFIG!A:Z,_xlpm.date_index,MATCH(_xlpm.date,INDEX(_xlpm.config_range,,1),0),IF(_xlpm.count=1,INDEX(_xlpm.config_range,_xlpm.date_index+1,26),INDEX(_xlpm.config_range,_xlpm.date_index+_xlpm.count,26))),"")</f>
        <v>0</v>
      </c>
    </row>
    <row r="105" spans="1:29" x14ac:dyDescent="0.35">
      <c r="A105" s="182" cm="1">
        <f t="array" ref="A105">IFERROR(
  _xlfn.LET(
    _xlpm.date, A104,
    _xlpm.count, COUNTIF(A71:A104, _xlpm.date),
    _xlpm.config_range, CONFIG!A:A,
    _xlpm.date_index, MATCH(_xlpm.date, _xlpm.config_range, 0),
    IF(
      _xlpm.count = 1,
      INDEX(_xlpm.config_range, _xlpm.date_index + 1),
      INDEX(_xlpm.config_range, _xlpm.date_index + _xlpm.count)
    )
  ),
  ""
)</f>
        <v>45181</v>
      </c>
      <c r="B105" s="173" t="str" cm="1">
        <f t="array" ref="B105">IFERROR(
  _xlfn.LET(
    _xlpm.date, A104,
    _xlpm.count, COUNTIF(A71:A104, _xlpm.date),
    _xlpm.config_range, CONFIG!A:B,
    _xlpm.date_index, MATCH(_xlpm.date, INDEX(_xlpm.config_range, , 1), 0),
    IF(
      _xlpm.count = 1,
      INDEX(_xlpm.config_range, _xlpm.date_index + 1, 2),
      INDEX(_xlpm.config_range, _xlpm.date_index + _xlpm.count, 2)
    )
  ),
  ""
)</f>
        <v>PA28</v>
      </c>
      <c r="C105" s="173" t="str" cm="1">
        <f t="array" ref="C105">IFERROR(_xlfn.LET(_xlpm.date,A104,_xlpm.count,COUNTIF(A71:A104,_xlpm.date),_xlpm.config_range,CONFIG!A:C,_xlpm.date_index,MATCH(_xlpm.date,INDEX(_xlpm.config_range,,1),0),IF(_xlpm.count=1,INDEX(_xlpm.config_range,_xlpm.date_index+1,3),INDEX(_xlpm.config_range,_xlpm.date_index+_xlpm.count,3))),"")</f>
        <v>VH-UMB</v>
      </c>
      <c r="D105" s="173" t="str" cm="1">
        <f t="array" ref="D105">IFERROR(_xlfn.LET(_xlpm.date,A104,_xlpm.count,COUNTIF(A71:A104,_xlpm.date),_xlpm.config_range,CONFIG!A:D,_xlpm.date_index,MATCH(_xlpm.date,INDEX(_xlpm.config_range,,1),0),IF(_xlpm.count=1,INDEX(_xlpm.config_range,_xlpm.date_index+1,4),INDEX(_xlpm.config_range,_xlpm.date_index+_xlpm.count,4))),"")</f>
        <v>SELF</v>
      </c>
      <c r="E105" s="173" cm="1">
        <f t="array" ref="E105">IFERROR(_xlfn.LET(_xlpm.date,A104,_xlpm.count,COUNTIF(A71:A104,_xlpm.date),_xlpm.config_range,CONFIG!A:E,_xlpm.date_index,MATCH(_xlpm.date,INDEX(_xlpm.config_range,,1),0),IF(_xlpm.count=1,INDEX(_xlpm.config_range,_xlpm.date_index+1,5),INDEX(_xlpm.config_range,_xlpm.date_index+_xlpm.count,5))),"")</f>
        <v>0</v>
      </c>
      <c r="F105" s="174" t="str" cm="1">
        <f t="array" ref="F105">IFERROR(_xlfn.LET(_xlpm.date,A104,_xlpm.count,COUNTIF(A71:A104,_xlpm.date),_xlpm.config_range,CONFIG!A:F,_xlpm.date_index,MATCH(_xlpm.date,INDEX(_xlpm.config_range,,1),0),IF(_xlpm.count=1,INDEX(_xlpm.config_range,_xlpm.date_index+1,6),INDEX(_xlpm.config_range,_xlpm.date_index+_xlpm.count,6))),"")</f>
        <v>YMMB-YBLT-YARA-YMMB</v>
      </c>
      <c r="G105" s="175" t="str" cm="1">
        <f t="array" ref="G105">IFERROR(_xlfn.LET(_xlpm.date,A104,_xlpm.count,COUNTIF(A71:A104,_xlpm.date),_xlpm.config_range,CONFIG!A:G,_xlpm.date_index,MATCH(_xlpm.date,INDEX(_xlpm.config_range,,1),0),IF(_xlpm.count=1,INDEX(_xlpm.config_range,_xlpm.date_index+1,7),INDEX(_xlpm.config_range,_xlpm.date_index+_xlpm.count,7))),"")</f>
        <v>NAV</v>
      </c>
      <c r="H105" s="176"/>
      <c r="I105" s="100"/>
      <c r="J105" s="101"/>
      <c r="K105" s="75" cm="1">
        <f t="array" ref="K105">IFERROR(_xlfn.LET(_xlpm.date,A104,_xlpm.count,COUNTIF(A71:A104,_xlpm.date),_xlpm.config_range,CONFIG!A:H,_xlpm.date_index,MATCH(_xlpm.date,INDEX(_xlpm.config_range,,1),0),IF(_xlpm.count=1,INDEX(_xlpm.config_range,_xlpm.date_index+1,8),INDEX(_xlpm.config_range,_xlpm.date_index+_xlpm.count,8))),"")</f>
        <v>0</v>
      </c>
      <c r="L105" s="102" cm="1">
        <f t="array" ref="L105">IFERROR(_xlfn.LET(_xlpm.date,A104,_xlpm.count,COUNTIF(A71:A104,_xlpm.date),_xlpm.config_range,CONFIG!A:I,_xlpm.date_index,MATCH(_xlpm.date,INDEX(_xlpm.config_range,,1),0),IF(_xlpm.count=1,INDEX(_xlpm.config_range,_xlpm.date_index+1,9),INDEX(_xlpm.config_range,_xlpm.date_index+_xlpm.count,9))),"")</f>
        <v>0</v>
      </c>
      <c r="M105" s="102" cm="1">
        <f t="array" ref="M105">IFERROR(_xlfn.LET(_xlpm.date,A104,_xlpm.count,COUNTIF(A71:A104,_xlpm.date),_xlpm.config_range,CONFIG!A:J,_xlpm.date_index,MATCH(_xlpm.date,INDEX(_xlpm.config_range,,1),0),IF(_xlpm.count=1,INDEX(_xlpm.config_range,_xlpm.date_index+1,10),INDEX(_xlpm.config_range,_xlpm.date_index+_xlpm.count,10))),"")</f>
        <v>0</v>
      </c>
      <c r="N105" s="102" cm="1">
        <f t="array" ref="N105">IFERROR(_xlfn.LET(_xlpm.date,A104,_xlpm.count,COUNTIF(A71:A104,_xlpm.date),_xlpm.config_range,CONFIG!A:K,_xlpm.date_index,MATCH(_xlpm.date,INDEX(_xlpm.config_range,,1),0),IF(_xlpm.count=1,INDEX(_xlpm.config_range,_xlpm.date_index+1,11),INDEX(_xlpm.config_range,_xlpm.date_index+_xlpm.count,11))),"")</f>
        <v>0</v>
      </c>
      <c r="O105" s="102" cm="1">
        <f t="array" ref="O105">IFERROR(_xlfn.LET(_xlpm.date,A104,_xlpm.count,COUNTIF(A71:A104,_xlpm.date),_xlpm.config_range,CONFIG!A:L,_xlpm.date_index,MATCH(_xlpm.date,INDEX(_xlpm.config_range,,1),0),IF(_xlpm.count=1,INDEX(_xlpm.config_range,_xlpm.date_index+1,12),INDEX(_xlpm.config_range,_xlpm.date_index+_xlpm.count,12))),"")</f>
        <v>3.1</v>
      </c>
      <c r="P105" s="103" cm="1">
        <f t="array" ref="P105">IFERROR(_xlfn.LET(_xlpm.date,A104,_xlpm.count,COUNTIF(A71:A104,_xlpm.date),_xlpm.config_range,CONFIG!A:M,_xlpm.date_index,MATCH(_xlpm.date,INDEX(_xlpm.config_range,,1),0),IF(_xlpm.count=1,INDEX(_xlpm.config_range,_xlpm.date_index+1,13),INDEX(_xlpm.config_range,_xlpm.date_index+_xlpm.count,13))),"")</f>
        <v>0</v>
      </c>
      <c r="Q105" s="75" cm="1">
        <f t="array" ref="Q105">IFERROR(_xlfn.LET(_xlpm.date,A104,_xlpm.count,COUNTIF(A71:A104,_xlpm.date),_xlpm.config_range,CONFIG!A:N,_xlpm.date_index,MATCH(_xlpm.date,INDEX(_xlpm.config_range,,1),0),IF(_xlpm.count=1,INDEX(_xlpm.config_range,_xlpm.date_index+1,14),INDEX(_xlpm.config_range,_xlpm.date_index+_xlpm.count,14))),"")</f>
        <v>0</v>
      </c>
      <c r="R105" s="102" cm="1">
        <f t="array" ref="R105">IFERROR(_xlfn.LET(_xlpm.date,A104,_xlpm.count,COUNTIF(A71:A104,_xlpm.date),_xlpm.config_range,CONFIG!A:O,_xlpm.date_index,MATCH(_xlpm.date,INDEX(_xlpm.config_range,,1),0),IF(_xlpm.count=1,INDEX(_xlpm.config_range,_xlpm.date_index+1,15),INDEX(_xlpm.config_range,_xlpm.date_index+_xlpm.count,15))),"")</f>
        <v>0</v>
      </c>
      <c r="S105" s="102" cm="1">
        <f t="array" ref="S105">IFERROR(_xlfn.LET(_xlpm.date,A104,_xlpm.count,COUNTIF(A71:A104,_xlpm.date),_xlpm.config_range,CONFIG!A:P,_xlpm.date_index,MATCH(_xlpm.date,INDEX(_xlpm.config_range,,1),0),IF(_xlpm.count=1,INDEX(_xlpm.config_range,_xlpm.date_index+1,16),INDEX(_xlpm.config_range,_xlpm.date_index+_xlpm.count,16))),"")</f>
        <v>0</v>
      </c>
      <c r="T105" s="102" cm="1">
        <f t="array" ref="T105">IFERROR(_xlfn.LET(_xlpm.date,A104,_xlpm.count,COUNTIF(A71:A104,_xlpm.date),_xlpm.config_range,CONFIG!A:Q,_xlpm.date_index,MATCH(_xlpm.date,INDEX(_xlpm.config_range,,1),0),IF(_xlpm.count=1,INDEX(_xlpm.config_range,_xlpm.date_index+1,17),INDEX(_xlpm.config_range,_xlpm.date_index+_xlpm.count,17))),"")</f>
        <v>0</v>
      </c>
      <c r="U105" s="102" cm="1">
        <f t="array" ref="U105">IFERROR(_xlfn.LET(_xlpm.date,A104,_xlpm.count,COUNTIF(A71:A104,_xlpm.date),_xlpm.config_range,CONFIG!A:R,_xlpm.date_index,MATCH(_xlpm.date,INDEX(_xlpm.config_range,,1),0),IF(_xlpm.count=1,INDEX(_xlpm.config_range,_xlpm.date_index+1,18),INDEX(_xlpm.config_range,_xlpm.date_index+_xlpm.count,18))),"")</f>
        <v>0</v>
      </c>
      <c r="V105" s="103" cm="1">
        <f t="array" ref="V105">IFERROR(_xlfn.LET(_xlpm.date,A104,_xlpm.count,COUNTIF(A71:A104,_xlpm.date),_xlpm.config_range,CONFIG!A:S,_xlpm.date_index,MATCH(_xlpm.date,INDEX(_xlpm.config_range,,1),0),IF(_xlpm.count=1,INDEX(_xlpm.config_range,_xlpm.date_index+1,19),INDEX(_xlpm.config_range,_xlpm.date_index+_xlpm.count,19))),"")</f>
        <v>0</v>
      </c>
      <c r="W105" s="75" cm="1">
        <f t="array" ref="W105">IFERROR(_xlfn.LET(_xlpm.date,A104,_xlpm.count,COUNTIF(A71:A104,_xlpm.date),_xlpm.config_range,CONFIG!A:T,_xlpm.date_index,MATCH(_xlpm.date,INDEX(_xlpm.config_range,,1),0),IF(_xlpm.count=1,INDEX(_xlpm.config_range,_xlpm.date_index+1,20),INDEX(_xlpm.config_range,_xlpm.date_index+_xlpm.count,20))),"")</f>
        <v>0</v>
      </c>
      <c r="X105" s="103" cm="1">
        <f t="array" ref="X105">IFERROR(_xlfn.LET(_xlpm.date,A104,_xlpm.count,COUNTIF(A71:A104,_xlpm.date),_xlpm.config_range,CONFIG!A:U,_xlpm.date_index,MATCH(_xlpm.date,INDEX(_xlpm.config_range,,1),0),IF(_xlpm.count=1,INDEX(_xlpm.config_range,_xlpm.date_index+1,21),INDEX(_xlpm.config_range,_xlpm.date_index+_xlpm.count,21))),"")</f>
        <v>0</v>
      </c>
      <c r="Y105" s="75" cm="1">
        <f t="array" ref="Y105">IFERROR(_xlfn.LET(_xlpm.date,A104,_xlpm.count,COUNTIF(A71:A104,_xlpm.date),_xlpm.config_range,CONFIG!A:V,_xlpm.date_index,MATCH(_xlpm.date,INDEX(_xlpm.config_range,,1),0),IF(_xlpm.count=1,INDEX(_xlpm.config_range,_xlpm.date_index+1,22),INDEX(_xlpm.config_range,_xlpm.date_index+_xlpm.count,22))),"")</f>
        <v>0</v>
      </c>
      <c r="Z105" s="103" cm="1">
        <f t="array" ref="Z105">IFERROR(_xlfn.LET(_xlpm.date,A104,_xlpm.count,COUNTIF(A71:A104,_xlpm.date),_xlpm.config_range,CONFIG!A:W,_xlpm.date_index,MATCH(_xlpm.date,INDEX(_xlpm.config_range,,1),0),IF(_xlpm.count=1,INDEX(_xlpm.config_range,_xlpm.date_index+1,23),INDEX(_xlpm.config_range,_xlpm.date_index+_xlpm.count,23))),"")</f>
        <v>0</v>
      </c>
      <c r="AA105" s="75" cm="1">
        <f t="array" ref="AA105">IFERROR(_xlfn.LET(_xlpm.date,A104,_xlpm.count,COUNTIF(A71:A104,_xlpm.date),_xlpm.config_range,CONFIG!A:X,_xlpm.date_index,MATCH(_xlpm.date,INDEX(_xlpm.config_range,,1),0),IF(_xlpm.count=1,INDEX(_xlpm.config_range,_xlpm.date_index+1,24),INDEX(_xlpm.config_range,_xlpm.date_index+_xlpm.count,24))),"")</f>
        <v>0</v>
      </c>
      <c r="AB105" s="102" cm="1">
        <f t="array" ref="AB105">IFERROR(_xlfn.LET(_xlpm.date,A104,_xlpm.count,COUNTIF(A71:A104,_xlpm.date),_xlpm.config_range,CONFIG!A:Y,_xlpm.date_index,MATCH(_xlpm.date,INDEX(_xlpm.config_range,,1),0),IF(_xlpm.count=1,INDEX(_xlpm.config_range,_xlpm.date_index+1,25),INDEX(_xlpm.config_range,_xlpm.date_index+_xlpm.count,25))),"")</f>
        <v>0</v>
      </c>
      <c r="AC105" s="103" cm="1">
        <f t="array" ref="AC105">IFERROR(_xlfn.LET(_xlpm.date,A104,_xlpm.count,COUNTIF(A71:A104,_xlpm.date),_xlpm.config_range,CONFIG!A:Z,_xlpm.date_index,MATCH(_xlpm.date,INDEX(_xlpm.config_range,,1),0),IF(_xlpm.count=1,INDEX(_xlpm.config_range,_xlpm.date_index+1,26),INDEX(_xlpm.config_range,_xlpm.date_index+_xlpm.count,26))),"")</f>
        <v>0</v>
      </c>
    </row>
    <row r="106" spans="1:29" x14ac:dyDescent="0.35">
      <c r="A106" s="182" cm="1">
        <f t="array" ref="A106">IFERROR(
  _xlfn.LET(
    _xlpm.date, A105,
    _xlpm.count, COUNTIF(A72:A105, _xlpm.date),
    _xlpm.config_range, CONFIG!A:A,
    _xlpm.date_index, MATCH(_xlpm.date, _xlpm.config_range, 0),
    IF(
      _xlpm.count = 1,
      INDEX(_xlpm.config_range, _xlpm.date_index + 1),
      INDEX(_xlpm.config_range, _xlpm.date_index + _xlpm.count)
    )
  ),
  ""
)</f>
        <v>45182</v>
      </c>
      <c r="B106" s="173" t="str" cm="1">
        <f t="array" ref="B106">IFERROR(
  _xlfn.LET(
    _xlpm.date, A105,
    _xlpm.count, COUNTIF(A72:A105, _xlpm.date),
    _xlpm.config_range, CONFIG!A:B,
    _xlpm.date_index, MATCH(_xlpm.date, INDEX(_xlpm.config_range, , 1), 0),
    IF(
      _xlpm.count = 1,
      INDEX(_xlpm.config_range, _xlpm.date_index + 1, 2),
      INDEX(_xlpm.config_range, _xlpm.date_index + _xlpm.count, 2)
    )
  ),
  ""
)</f>
        <v>PA28</v>
      </c>
      <c r="C106" s="173" t="str" cm="1">
        <f t="array" ref="C106">IFERROR(_xlfn.LET(_xlpm.date,A105,_xlpm.count,COUNTIF(A72:A105,_xlpm.date),_xlpm.config_range,CONFIG!A:C,_xlpm.date_index,MATCH(_xlpm.date,INDEX(_xlpm.config_range,,1),0),IF(_xlpm.count=1,INDEX(_xlpm.config_range,_xlpm.date_index+1,3),INDEX(_xlpm.config_range,_xlpm.date_index+_xlpm.count,3))),"")</f>
        <v>VH-MRX</v>
      </c>
      <c r="D106" s="173" t="str" cm="1">
        <f t="array" ref="D106">IFERROR(_xlfn.LET(_xlpm.date,A105,_xlpm.count,COUNTIF(A72:A105,_xlpm.date),_xlpm.config_range,CONFIG!A:D,_xlpm.date_index,MATCH(_xlpm.date,INDEX(_xlpm.config_range,,1),0),IF(_xlpm.count=1,INDEX(_xlpm.config_range,_xlpm.date_index+1,4),INDEX(_xlpm.config_range,_xlpm.date_index+_xlpm.count,4))),"")</f>
        <v>SELF</v>
      </c>
      <c r="E106" s="173" cm="1">
        <f t="array" ref="E106">IFERROR(_xlfn.LET(_xlpm.date,A105,_xlpm.count,COUNTIF(A72:A105,_xlpm.date),_xlpm.config_range,CONFIG!A:E,_xlpm.date_index,MATCH(_xlpm.date,INDEX(_xlpm.config_range,,1),0),IF(_xlpm.count=1,INDEX(_xlpm.config_range,_xlpm.date_index+1,5),INDEX(_xlpm.config_range,_xlpm.date_index+_xlpm.count,5))),"")</f>
        <v>0</v>
      </c>
      <c r="F106" s="174" t="str" cm="1">
        <f t="array" ref="F106">IFERROR(_xlfn.LET(_xlpm.date,A105,_xlpm.count,COUNTIF(A72:A105,_xlpm.date),_xlpm.config_range,CONFIG!A:F,_xlpm.date_index,MATCH(_xlpm.date,INDEX(_xlpm.config_range,,1),0),IF(_xlpm.count=1,INDEX(_xlpm.config_range,_xlpm.date_index+1,6),INDEX(_xlpm.config_range,_xlpm.date_index+_xlpm.count,6))),"")</f>
        <v>YMMB-YLTV-YYRM-YMMB</v>
      </c>
      <c r="G106" s="175" t="str" cm="1">
        <f t="array" ref="G106">IFERROR(_xlfn.LET(_xlpm.date,A105,_xlpm.count,COUNTIF(A72:A105,_xlpm.date),_xlpm.config_range,CONFIG!A:G,_xlpm.date_index,MATCH(_xlpm.date,INDEX(_xlpm.config_range,,1),0),IF(_xlpm.count=1,INDEX(_xlpm.config_range,_xlpm.date_index+1,7),INDEX(_xlpm.config_range,_xlpm.date_index+_xlpm.count,7))),"")</f>
        <v>NAV</v>
      </c>
      <c r="H106" s="176"/>
      <c r="I106" s="100"/>
      <c r="J106" s="101"/>
      <c r="K106" s="75" cm="1">
        <f t="array" ref="K106">IFERROR(_xlfn.LET(_xlpm.date,A105,_xlpm.count,COUNTIF(A72:A105,_xlpm.date),_xlpm.config_range,CONFIG!A:H,_xlpm.date_index,MATCH(_xlpm.date,INDEX(_xlpm.config_range,,1),0),IF(_xlpm.count=1,INDEX(_xlpm.config_range,_xlpm.date_index+1,8),INDEX(_xlpm.config_range,_xlpm.date_index+_xlpm.count,8))),"")</f>
        <v>0</v>
      </c>
      <c r="L106" s="102" cm="1">
        <f t="array" ref="L106">IFERROR(_xlfn.LET(_xlpm.date,A105,_xlpm.count,COUNTIF(A72:A105,_xlpm.date),_xlpm.config_range,CONFIG!A:I,_xlpm.date_index,MATCH(_xlpm.date,INDEX(_xlpm.config_range,,1),0),IF(_xlpm.count=1,INDEX(_xlpm.config_range,_xlpm.date_index+1,9),INDEX(_xlpm.config_range,_xlpm.date_index+_xlpm.count,9))),"")</f>
        <v>0</v>
      </c>
      <c r="M106" s="102" cm="1">
        <f t="array" ref="M106">IFERROR(_xlfn.LET(_xlpm.date,A105,_xlpm.count,COUNTIF(A72:A105,_xlpm.date),_xlpm.config_range,CONFIG!A:J,_xlpm.date_index,MATCH(_xlpm.date,INDEX(_xlpm.config_range,,1),0),IF(_xlpm.count=1,INDEX(_xlpm.config_range,_xlpm.date_index+1,10),INDEX(_xlpm.config_range,_xlpm.date_index+_xlpm.count,10))),"")</f>
        <v>0</v>
      </c>
      <c r="N106" s="102" cm="1">
        <f t="array" ref="N106">IFERROR(_xlfn.LET(_xlpm.date,A105,_xlpm.count,COUNTIF(A72:A105,_xlpm.date),_xlpm.config_range,CONFIG!A:K,_xlpm.date_index,MATCH(_xlpm.date,INDEX(_xlpm.config_range,,1),0),IF(_xlpm.count=1,INDEX(_xlpm.config_range,_xlpm.date_index+1,11),INDEX(_xlpm.config_range,_xlpm.date_index+_xlpm.count,11))),"")</f>
        <v>0</v>
      </c>
      <c r="O106" s="102" cm="1">
        <f t="array" ref="O106">IFERROR(_xlfn.LET(_xlpm.date,A105,_xlpm.count,COUNTIF(A72:A105,_xlpm.date),_xlpm.config_range,CONFIG!A:L,_xlpm.date_index,MATCH(_xlpm.date,INDEX(_xlpm.config_range,,1),0),IF(_xlpm.count=1,INDEX(_xlpm.config_range,_xlpm.date_index+1,12),INDEX(_xlpm.config_range,_xlpm.date_index+_xlpm.count,12))),"")</f>
        <v>2.6</v>
      </c>
      <c r="P106" s="103" cm="1">
        <f t="array" ref="P106">IFERROR(_xlfn.LET(_xlpm.date,A105,_xlpm.count,COUNTIF(A72:A105,_xlpm.date),_xlpm.config_range,CONFIG!A:M,_xlpm.date_index,MATCH(_xlpm.date,INDEX(_xlpm.config_range,,1),0),IF(_xlpm.count=1,INDEX(_xlpm.config_range,_xlpm.date_index+1,13),INDEX(_xlpm.config_range,_xlpm.date_index+_xlpm.count,13))),"")</f>
        <v>0</v>
      </c>
      <c r="Q106" s="75" cm="1">
        <f t="array" ref="Q106">IFERROR(_xlfn.LET(_xlpm.date,A105,_xlpm.count,COUNTIF(A72:A105,_xlpm.date),_xlpm.config_range,CONFIG!A:N,_xlpm.date_index,MATCH(_xlpm.date,INDEX(_xlpm.config_range,,1),0),IF(_xlpm.count=1,INDEX(_xlpm.config_range,_xlpm.date_index+1,14),INDEX(_xlpm.config_range,_xlpm.date_index+_xlpm.count,14))),"")</f>
        <v>0</v>
      </c>
      <c r="R106" s="102" cm="1">
        <f t="array" ref="R106">IFERROR(_xlfn.LET(_xlpm.date,A105,_xlpm.count,COUNTIF(A72:A105,_xlpm.date),_xlpm.config_range,CONFIG!A:O,_xlpm.date_index,MATCH(_xlpm.date,INDEX(_xlpm.config_range,,1),0),IF(_xlpm.count=1,INDEX(_xlpm.config_range,_xlpm.date_index+1,15),INDEX(_xlpm.config_range,_xlpm.date_index+_xlpm.count,15))),"")</f>
        <v>0</v>
      </c>
      <c r="S106" s="102" cm="1">
        <f t="array" ref="S106">IFERROR(_xlfn.LET(_xlpm.date,A105,_xlpm.count,COUNTIF(A72:A105,_xlpm.date),_xlpm.config_range,CONFIG!A:P,_xlpm.date_index,MATCH(_xlpm.date,INDEX(_xlpm.config_range,,1),0),IF(_xlpm.count=1,INDEX(_xlpm.config_range,_xlpm.date_index+1,16),INDEX(_xlpm.config_range,_xlpm.date_index+_xlpm.count,16))),"")</f>
        <v>0</v>
      </c>
      <c r="T106" s="102" cm="1">
        <f t="array" ref="T106">IFERROR(_xlfn.LET(_xlpm.date,A105,_xlpm.count,COUNTIF(A72:A105,_xlpm.date),_xlpm.config_range,CONFIG!A:Q,_xlpm.date_index,MATCH(_xlpm.date,INDEX(_xlpm.config_range,,1),0),IF(_xlpm.count=1,INDEX(_xlpm.config_range,_xlpm.date_index+1,17),INDEX(_xlpm.config_range,_xlpm.date_index+_xlpm.count,17))),"")</f>
        <v>0</v>
      </c>
      <c r="U106" s="102" cm="1">
        <f t="array" ref="U106">IFERROR(_xlfn.LET(_xlpm.date,A105,_xlpm.count,COUNTIF(A72:A105,_xlpm.date),_xlpm.config_range,CONFIG!A:R,_xlpm.date_index,MATCH(_xlpm.date,INDEX(_xlpm.config_range,,1),0),IF(_xlpm.count=1,INDEX(_xlpm.config_range,_xlpm.date_index+1,18),INDEX(_xlpm.config_range,_xlpm.date_index+_xlpm.count,18))),"")</f>
        <v>0</v>
      </c>
      <c r="V106" s="103" cm="1">
        <f t="array" ref="V106">IFERROR(_xlfn.LET(_xlpm.date,A105,_xlpm.count,COUNTIF(A72:A105,_xlpm.date),_xlpm.config_range,CONFIG!A:S,_xlpm.date_index,MATCH(_xlpm.date,INDEX(_xlpm.config_range,,1),0),IF(_xlpm.count=1,INDEX(_xlpm.config_range,_xlpm.date_index+1,19),INDEX(_xlpm.config_range,_xlpm.date_index+_xlpm.count,19))),"")</f>
        <v>0</v>
      </c>
      <c r="W106" s="75" cm="1">
        <f t="array" ref="W106">IFERROR(_xlfn.LET(_xlpm.date,A105,_xlpm.count,COUNTIF(A72:A105,_xlpm.date),_xlpm.config_range,CONFIG!A:T,_xlpm.date_index,MATCH(_xlpm.date,INDEX(_xlpm.config_range,,1),0),IF(_xlpm.count=1,INDEX(_xlpm.config_range,_xlpm.date_index+1,20),INDEX(_xlpm.config_range,_xlpm.date_index+_xlpm.count,20))),"")</f>
        <v>0</v>
      </c>
      <c r="X106" s="103" cm="1">
        <f t="array" ref="X106">IFERROR(_xlfn.LET(_xlpm.date,A105,_xlpm.count,COUNTIF(A72:A105,_xlpm.date),_xlpm.config_range,CONFIG!A:U,_xlpm.date_index,MATCH(_xlpm.date,INDEX(_xlpm.config_range,,1),0),IF(_xlpm.count=1,INDEX(_xlpm.config_range,_xlpm.date_index+1,21),INDEX(_xlpm.config_range,_xlpm.date_index+_xlpm.count,21))),"")</f>
        <v>0</v>
      </c>
      <c r="Y106" s="75" cm="1">
        <f t="array" ref="Y106">IFERROR(_xlfn.LET(_xlpm.date,A105,_xlpm.count,COUNTIF(A72:A105,_xlpm.date),_xlpm.config_range,CONFIG!A:V,_xlpm.date_index,MATCH(_xlpm.date,INDEX(_xlpm.config_range,,1),0),IF(_xlpm.count=1,INDEX(_xlpm.config_range,_xlpm.date_index+1,22),INDEX(_xlpm.config_range,_xlpm.date_index+_xlpm.count,22))),"")</f>
        <v>0</v>
      </c>
      <c r="Z106" s="103" cm="1">
        <f t="array" ref="Z106">IFERROR(_xlfn.LET(_xlpm.date,A105,_xlpm.count,COUNTIF(A72:A105,_xlpm.date),_xlpm.config_range,CONFIG!A:W,_xlpm.date_index,MATCH(_xlpm.date,INDEX(_xlpm.config_range,,1),0),IF(_xlpm.count=1,INDEX(_xlpm.config_range,_xlpm.date_index+1,23),INDEX(_xlpm.config_range,_xlpm.date_index+_xlpm.count,23))),"")</f>
        <v>0</v>
      </c>
      <c r="AA106" s="75" cm="1">
        <f t="array" ref="AA106">IFERROR(_xlfn.LET(_xlpm.date,A105,_xlpm.count,COUNTIF(A72:A105,_xlpm.date),_xlpm.config_range,CONFIG!A:X,_xlpm.date_index,MATCH(_xlpm.date,INDEX(_xlpm.config_range,,1),0),IF(_xlpm.count=1,INDEX(_xlpm.config_range,_xlpm.date_index+1,24),INDEX(_xlpm.config_range,_xlpm.date_index+_xlpm.count,24))),"")</f>
        <v>0</v>
      </c>
      <c r="AB106" s="102" cm="1">
        <f t="array" ref="AB106">IFERROR(_xlfn.LET(_xlpm.date,A105,_xlpm.count,COUNTIF(A72:A105,_xlpm.date),_xlpm.config_range,CONFIG!A:Y,_xlpm.date_index,MATCH(_xlpm.date,INDEX(_xlpm.config_range,,1),0),IF(_xlpm.count=1,INDEX(_xlpm.config_range,_xlpm.date_index+1,25),INDEX(_xlpm.config_range,_xlpm.date_index+_xlpm.count,25))),"")</f>
        <v>0</v>
      </c>
      <c r="AC106" s="103" cm="1">
        <f t="array" ref="AC106">IFERROR(_xlfn.LET(_xlpm.date,A105,_xlpm.count,COUNTIF(A72:A105,_xlpm.date),_xlpm.config_range,CONFIG!A:Z,_xlpm.date_index,MATCH(_xlpm.date,INDEX(_xlpm.config_range,,1),0),IF(_xlpm.count=1,INDEX(_xlpm.config_range,_xlpm.date_index+1,26),INDEX(_xlpm.config_range,_xlpm.date_index+_xlpm.count,26))),"")</f>
        <v>0</v>
      </c>
    </row>
    <row r="107" spans="1:29" x14ac:dyDescent="0.35">
      <c r="A107" s="182" cm="1">
        <f t="array" ref="A107">IFERROR(
  _xlfn.LET(
    _xlpm.date, A106,
    _xlpm.count, COUNTIF(A73:A106, _xlpm.date),
    _xlpm.config_range, CONFIG!A:A,
    _xlpm.date_index, MATCH(_xlpm.date, _xlpm.config_range, 0),
    IF(
      _xlpm.count = 1,
      INDEX(_xlpm.config_range, _xlpm.date_index + 1),
      INDEX(_xlpm.config_range, _xlpm.date_index + _xlpm.count)
    )
  ),
  ""
)</f>
        <v>45183</v>
      </c>
      <c r="B107" s="173" t="str" cm="1">
        <f t="array" ref="B107">IFERROR(
  _xlfn.LET(
    _xlpm.date, A106,
    _xlpm.count, COUNTIF(A73:A106, _xlpm.date),
    _xlpm.config_range, CONFIG!A:B,
    _xlpm.date_index, MATCH(_xlpm.date, INDEX(_xlpm.config_range, , 1), 0),
    IF(
      _xlpm.count = 1,
      INDEX(_xlpm.config_range, _xlpm.date_index + 1, 2),
      INDEX(_xlpm.config_range, _xlpm.date_index + _xlpm.count, 2)
    )
  ),
  ""
)</f>
        <v>PA28</v>
      </c>
      <c r="C107" s="173" t="str" cm="1">
        <f t="array" ref="C107">IFERROR(_xlfn.LET(_xlpm.date,A106,_xlpm.count,COUNTIF(A73:A106,_xlpm.date),_xlpm.config_range,CONFIG!A:C,_xlpm.date_index,MATCH(_xlpm.date,INDEX(_xlpm.config_range,,1),0),IF(_xlpm.count=1,INDEX(_xlpm.config_range,_xlpm.date_index+1,3),INDEX(_xlpm.config_range,_xlpm.date_index+_xlpm.count,3))),"")</f>
        <v>VH-MFS</v>
      </c>
      <c r="D107" s="173" t="str" cm="1">
        <f t="array" ref="D107">IFERROR(_xlfn.LET(_xlpm.date,A106,_xlpm.count,COUNTIF(A73:A106,_xlpm.date),_xlpm.config_range,CONFIG!A:D,_xlpm.date_index,MATCH(_xlpm.date,INDEX(_xlpm.config_range,,1),0),IF(_xlpm.count=1,INDEX(_xlpm.config_range,_xlpm.date_index+1,4),INDEX(_xlpm.config_range,_xlpm.date_index+_xlpm.count,4))),"")</f>
        <v>SELF</v>
      </c>
      <c r="E107" s="173" cm="1">
        <f t="array" ref="E107">IFERROR(_xlfn.LET(_xlpm.date,A106,_xlpm.count,COUNTIF(A73:A106,_xlpm.date),_xlpm.config_range,CONFIG!A:E,_xlpm.date_index,MATCH(_xlpm.date,INDEX(_xlpm.config_range,,1),0),IF(_xlpm.count=1,INDEX(_xlpm.config_range,_xlpm.date_index+1,5),INDEX(_xlpm.config_range,_xlpm.date_index+_xlpm.count,5))),"")</f>
        <v>0</v>
      </c>
      <c r="F107" s="174" t="str" cm="1">
        <f t="array" ref="F107">IFERROR(_xlfn.LET(_xlpm.date,A106,_xlpm.count,COUNTIF(A73:A106,_xlpm.date),_xlpm.config_range,CONFIG!A:F,_xlpm.date_index,MATCH(_xlpm.date,INDEX(_xlpm.config_range,,1),0),IF(_xlpm.count=1,INDEX(_xlpm.config_range,_xlpm.date_index+1,6),INDEX(_xlpm.config_range,_xlpm.date_index+_xlpm.count,6))),"")</f>
        <v>YMMB-YBNS-YMMB</v>
      </c>
      <c r="G107" s="175" t="str" cm="1">
        <f t="array" ref="G107">IFERROR(_xlfn.LET(_xlpm.date,A106,_xlpm.count,COUNTIF(A73:A106,_xlpm.date),_xlpm.config_range,CONFIG!A:G,_xlpm.date_index,MATCH(_xlpm.date,INDEX(_xlpm.config_range,,1),0),IF(_xlpm.count=1,INDEX(_xlpm.config_range,_xlpm.date_index+1,7),INDEX(_xlpm.config_range,_xlpm.date_index+_xlpm.count,7))),"")</f>
        <v>NAV</v>
      </c>
      <c r="H107" s="176"/>
      <c r="I107" s="100"/>
      <c r="J107" s="101"/>
      <c r="K107" s="75" cm="1">
        <f t="array" ref="K107">IFERROR(_xlfn.LET(_xlpm.date,A106,_xlpm.count,COUNTIF(A73:A106,_xlpm.date),_xlpm.config_range,CONFIG!A:H,_xlpm.date_index,MATCH(_xlpm.date,INDEX(_xlpm.config_range,,1),0),IF(_xlpm.count=1,INDEX(_xlpm.config_range,_xlpm.date_index+1,8),INDEX(_xlpm.config_range,_xlpm.date_index+_xlpm.count,8))),"")</f>
        <v>0</v>
      </c>
      <c r="L107" s="102" cm="1">
        <f t="array" ref="L107">IFERROR(_xlfn.LET(_xlpm.date,A106,_xlpm.count,COUNTIF(A73:A106,_xlpm.date),_xlpm.config_range,CONFIG!A:I,_xlpm.date_index,MATCH(_xlpm.date,INDEX(_xlpm.config_range,,1),0),IF(_xlpm.count=1,INDEX(_xlpm.config_range,_xlpm.date_index+1,9),INDEX(_xlpm.config_range,_xlpm.date_index+_xlpm.count,9))),"")</f>
        <v>0</v>
      </c>
      <c r="M107" s="102" cm="1">
        <f t="array" ref="M107">IFERROR(_xlfn.LET(_xlpm.date,A106,_xlpm.count,COUNTIF(A73:A106,_xlpm.date),_xlpm.config_range,CONFIG!A:J,_xlpm.date_index,MATCH(_xlpm.date,INDEX(_xlpm.config_range,,1),0),IF(_xlpm.count=1,INDEX(_xlpm.config_range,_xlpm.date_index+1,10),INDEX(_xlpm.config_range,_xlpm.date_index+_xlpm.count,10))),"")</f>
        <v>0</v>
      </c>
      <c r="N107" s="102" cm="1">
        <f t="array" ref="N107">IFERROR(_xlfn.LET(_xlpm.date,A106,_xlpm.count,COUNTIF(A73:A106,_xlpm.date),_xlpm.config_range,CONFIG!A:K,_xlpm.date_index,MATCH(_xlpm.date,INDEX(_xlpm.config_range,,1),0),IF(_xlpm.count=1,INDEX(_xlpm.config_range,_xlpm.date_index+1,11),INDEX(_xlpm.config_range,_xlpm.date_index+_xlpm.count,11))),"")</f>
        <v>0</v>
      </c>
      <c r="O107" s="102" cm="1">
        <f t="array" ref="O107">IFERROR(_xlfn.LET(_xlpm.date,A106,_xlpm.count,COUNTIF(A73:A106,_xlpm.date),_xlpm.config_range,CONFIG!A:L,_xlpm.date_index,MATCH(_xlpm.date,INDEX(_xlpm.config_range,,1),0),IF(_xlpm.count=1,INDEX(_xlpm.config_range,_xlpm.date_index+1,12),INDEX(_xlpm.config_range,_xlpm.date_index+_xlpm.count,12))),"")</f>
        <v>3</v>
      </c>
      <c r="P107" s="103" cm="1">
        <f t="array" ref="P107">IFERROR(_xlfn.LET(_xlpm.date,A106,_xlpm.count,COUNTIF(A73:A106,_xlpm.date),_xlpm.config_range,CONFIG!A:M,_xlpm.date_index,MATCH(_xlpm.date,INDEX(_xlpm.config_range,,1),0),IF(_xlpm.count=1,INDEX(_xlpm.config_range,_xlpm.date_index+1,13),INDEX(_xlpm.config_range,_xlpm.date_index+_xlpm.count,13))),"")</f>
        <v>0</v>
      </c>
      <c r="Q107" s="75" cm="1">
        <f t="array" ref="Q107">IFERROR(_xlfn.LET(_xlpm.date,A106,_xlpm.count,COUNTIF(A73:A106,_xlpm.date),_xlpm.config_range,CONFIG!A:N,_xlpm.date_index,MATCH(_xlpm.date,INDEX(_xlpm.config_range,,1),0),IF(_xlpm.count=1,INDEX(_xlpm.config_range,_xlpm.date_index+1,14),INDEX(_xlpm.config_range,_xlpm.date_index+_xlpm.count,14))),"")</f>
        <v>0</v>
      </c>
      <c r="R107" s="102" cm="1">
        <f t="array" ref="R107">IFERROR(_xlfn.LET(_xlpm.date,A106,_xlpm.count,COUNTIF(A73:A106,_xlpm.date),_xlpm.config_range,CONFIG!A:O,_xlpm.date_index,MATCH(_xlpm.date,INDEX(_xlpm.config_range,,1),0),IF(_xlpm.count=1,INDEX(_xlpm.config_range,_xlpm.date_index+1,15),INDEX(_xlpm.config_range,_xlpm.date_index+_xlpm.count,15))),"")</f>
        <v>0</v>
      </c>
      <c r="S107" s="102" cm="1">
        <f t="array" ref="S107">IFERROR(_xlfn.LET(_xlpm.date,A106,_xlpm.count,COUNTIF(A73:A106,_xlpm.date),_xlpm.config_range,CONFIG!A:P,_xlpm.date_index,MATCH(_xlpm.date,INDEX(_xlpm.config_range,,1),0),IF(_xlpm.count=1,INDEX(_xlpm.config_range,_xlpm.date_index+1,16),INDEX(_xlpm.config_range,_xlpm.date_index+_xlpm.count,16))),"")</f>
        <v>0</v>
      </c>
      <c r="T107" s="102" cm="1">
        <f t="array" ref="T107">IFERROR(_xlfn.LET(_xlpm.date,A106,_xlpm.count,COUNTIF(A73:A106,_xlpm.date),_xlpm.config_range,CONFIG!A:Q,_xlpm.date_index,MATCH(_xlpm.date,INDEX(_xlpm.config_range,,1),0),IF(_xlpm.count=1,INDEX(_xlpm.config_range,_xlpm.date_index+1,17),INDEX(_xlpm.config_range,_xlpm.date_index+_xlpm.count,17))),"")</f>
        <v>0</v>
      </c>
      <c r="U107" s="102" cm="1">
        <f t="array" ref="U107">IFERROR(_xlfn.LET(_xlpm.date,A106,_xlpm.count,COUNTIF(A73:A106,_xlpm.date),_xlpm.config_range,CONFIG!A:R,_xlpm.date_index,MATCH(_xlpm.date,INDEX(_xlpm.config_range,,1),0),IF(_xlpm.count=1,INDEX(_xlpm.config_range,_xlpm.date_index+1,18),INDEX(_xlpm.config_range,_xlpm.date_index+_xlpm.count,18))),"")</f>
        <v>0</v>
      </c>
      <c r="V107" s="103" cm="1">
        <f t="array" ref="V107">IFERROR(_xlfn.LET(_xlpm.date,A106,_xlpm.count,COUNTIF(A73:A106,_xlpm.date),_xlpm.config_range,CONFIG!A:S,_xlpm.date_index,MATCH(_xlpm.date,INDEX(_xlpm.config_range,,1),0),IF(_xlpm.count=1,INDEX(_xlpm.config_range,_xlpm.date_index+1,19),INDEX(_xlpm.config_range,_xlpm.date_index+_xlpm.count,19))),"")</f>
        <v>0</v>
      </c>
      <c r="W107" s="75" cm="1">
        <f t="array" ref="W107">IFERROR(_xlfn.LET(_xlpm.date,A106,_xlpm.count,COUNTIF(A73:A106,_xlpm.date),_xlpm.config_range,CONFIG!A:T,_xlpm.date_index,MATCH(_xlpm.date,INDEX(_xlpm.config_range,,1),0),IF(_xlpm.count=1,INDEX(_xlpm.config_range,_xlpm.date_index+1,20),INDEX(_xlpm.config_range,_xlpm.date_index+_xlpm.count,20))),"")</f>
        <v>0</v>
      </c>
      <c r="X107" s="103" cm="1">
        <f t="array" ref="X107">IFERROR(_xlfn.LET(_xlpm.date,A106,_xlpm.count,COUNTIF(A73:A106,_xlpm.date),_xlpm.config_range,CONFIG!A:U,_xlpm.date_index,MATCH(_xlpm.date,INDEX(_xlpm.config_range,,1),0),IF(_xlpm.count=1,INDEX(_xlpm.config_range,_xlpm.date_index+1,21),INDEX(_xlpm.config_range,_xlpm.date_index+_xlpm.count,21))),"")</f>
        <v>0</v>
      </c>
      <c r="Y107" s="75" cm="1">
        <f t="array" ref="Y107">IFERROR(_xlfn.LET(_xlpm.date,A106,_xlpm.count,COUNTIF(A73:A106,_xlpm.date),_xlpm.config_range,CONFIG!A:V,_xlpm.date_index,MATCH(_xlpm.date,INDEX(_xlpm.config_range,,1),0),IF(_xlpm.count=1,INDEX(_xlpm.config_range,_xlpm.date_index+1,22),INDEX(_xlpm.config_range,_xlpm.date_index+_xlpm.count,22))),"")</f>
        <v>0</v>
      </c>
      <c r="Z107" s="103" cm="1">
        <f t="array" ref="Z107">IFERROR(_xlfn.LET(_xlpm.date,A106,_xlpm.count,COUNTIF(A73:A106,_xlpm.date),_xlpm.config_range,CONFIG!A:W,_xlpm.date_index,MATCH(_xlpm.date,INDEX(_xlpm.config_range,,1),0),IF(_xlpm.count=1,INDEX(_xlpm.config_range,_xlpm.date_index+1,23),INDEX(_xlpm.config_range,_xlpm.date_index+_xlpm.count,23))),"")</f>
        <v>0</v>
      </c>
      <c r="AA107" s="75" cm="1">
        <f t="array" ref="AA107">IFERROR(_xlfn.LET(_xlpm.date,A106,_xlpm.count,COUNTIF(A73:A106,_xlpm.date),_xlpm.config_range,CONFIG!A:X,_xlpm.date_index,MATCH(_xlpm.date,INDEX(_xlpm.config_range,,1),0),IF(_xlpm.count=1,INDEX(_xlpm.config_range,_xlpm.date_index+1,24),INDEX(_xlpm.config_range,_xlpm.date_index+_xlpm.count,24))),"")</f>
        <v>0</v>
      </c>
      <c r="AB107" s="102" cm="1">
        <f t="array" ref="AB107">IFERROR(_xlfn.LET(_xlpm.date,A106,_xlpm.count,COUNTIF(A73:A106,_xlpm.date),_xlpm.config_range,CONFIG!A:Y,_xlpm.date_index,MATCH(_xlpm.date,INDEX(_xlpm.config_range,,1),0),IF(_xlpm.count=1,INDEX(_xlpm.config_range,_xlpm.date_index+1,25),INDEX(_xlpm.config_range,_xlpm.date_index+_xlpm.count,25))),"")</f>
        <v>0</v>
      </c>
      <c r="AC107" s="103" cm="1">
        <f t="array" ref="AC107">IFERROR(_xlfn.LET(_xlpm.date,A106,_xlpm.count,COUNTIF(A73:A106,_xlpm.date),_xlpm.config_range,CONFIG!A:Z,_xlpm.date_index,MATCH(_xlpm.date,INDEX(_xlpm.config_range,,1),0),IF(_xlpm.count=1,INDEX(_xlpm.config_range,_xlpm.date_index+1,26),INDEX(_xlpm.config_range,_xlpm.date_index+_xlpm.count,26))),"")</f>
        <v>0</v>
      </c>
    </row>
    <row r="108" spans="1:29" x14ac:dyDescent="0.35">
      <c r="A108" s="182" cm="1">
        <f t="array" ref="A108">IFERROR(
  _xlfn.LET(
    _xlpm.date, A107,
    _xlpm.count, COUNTIF(A74:A107, _xlpm.date),
    _xlpm.config_range, CONFIG!A:A,
    _xlpm.date_index, MATCH(_xlpm.date, _xlpm.config_range, 0),
    IF(
      _xlpm.count = 1,
      INDEX(_xlpm.config_range, _xlpm.date_index + 1),
      INDEX(_xlpm.config_range, _xlpm.date_index + _xlpm.count)
    )
  ),
  ""
)</f>
        <v>45188</v>
      </c>
      <c r="B108" s="173" t="str" cm="1">
        <f t="array" ref="B108">IFERROR(
  _xlfn.LET(
    _xlpm.date, A107,
    _xlpm.count, COUNTIF(A74:A107, _xlpm.date),
    _xlpm.config_range, CONFIG!A:B,
    _xlpm.date_index, MATCH(_xlpm.date, INDEX(_xlpm.config_range, , 1), 0),
    IF(
      _xlpm.count = 1,
      INDEX(_xlpm.config_range, _xlpm.date_index + 1, 2),
      INDEX(_xlpm.config_range, _xlpm.date_index + _xlpm.count, 2)
    )
  ),
  ""
)</f>
        <v>PA28</v>
      </c>
      <c r="C108" s="173" t="str" cm="1">
        <f t="array" ref="C108">IFERROR(_xlfn.LET(_xlpm.date,A107,_xlpm.count,COUNTIF(A74:A107,_xlpm.date),_xlpm.config_range,CONFIG!A:C,_xlpm.date_index,MATCH(_xlpm.date,INDEX(_xlpm.config_range,,1),0),IF(_xlpm.count=1,INDEX(_xlpm.config_range,_xlpm.date_index+1,3),INDEX(_xlpm.config_range,_xlpm.date_index+_xlpm.count,3))),"")</f>
        <v>VH-MRX</v>
      </c>
      <c r="D108" s="173" t="str" cm="1">
        <f t="array" ref="D108">IFERROR(_xlfn.LET(_xlpm.date,A107,_xlpm.count,COUNTIF(A74:A107,_xlpm.date),_xlpm.config_range,CONFIG!A:D,_xlpm.date_index,MATCH(_xlpm.date,INDEX(_xlpm.config_range,,1),0),IF(_xlpm.count=1,INDEX(_xlpm.config_range,_xlpm.date_index+1,4),INDEX(_xlpm.config_range,_xlpm.date_index+_xlpm.count,4))),"")</f>
        <v>SELF</v>
      </c>
      <c r="E108" s="173" cm="1">
        <f t="array" ref="E108">IFERROR(_xlfn.LET(_xlpm.date,A107,_xlpm.count,COUNTIF(A74:A107,_xlpm.date),_xlpm.config_range,CONFIG!A:E,_xlpm.date_index,MATCH(_xlpm.date,INDEX(_xlpm.config_range,,1),0),IF(_xlpm.count=1,INDEX(_xlpm.config_range,_xlpm.date_index+1,5),INDEX(_xlpm.config_range,_xlpm.date_index+_xlpm.count,5))),"")</f>
        <v>0</v>
      </c>
      <c r="F108" s="174" t="str" cm="1">
        <f t="array" ref="F108">IFERROR(_xlfn.LET(_xlpm.date,A107,_xlpm.count,COUNTIF(A74:A107,_xlpm.date),_xlpm.config_range,CONFIG!A:F,_xlpm.date_index,MATCH(_xlpm.date,INDEX(_xlpm.config_range,,1),0),IF(_xlpm.count=1,INDEX(_xlpm.config_range,_xlpm.date_index+1,6),INDEX(_xlpm.config_range,_xlpm.date_index+_xlpm.count,6))),"")</f>
        <v>YMMB-YSWH-YSHT-YMMB</v>
      </c>
      <c r="G108" s="175" t="str" cm="1">
        <f t="array" ref="G108">IFERROR(_xlfn.LET(_xlpm.date,A107,_xlpm.count,COUNTIF(A74:A107,_xlpm.date),_xlpm.config_range,CONFIG!A:G,_xlpm.date_index,MATCH(_xlpm.date,INDEX(_xlpm.config_range,,1),0),IF(_xlpm.count=1,INDEX(_xlpm.config_range,_xlpm.date_index+1,7),INDEX(_xlpm.config_range,_xlpm.date_index+_xlpm.count,7))),"")</f>
        <v>NAV</v>
      </c>
      <c r="H108" s="176"/>
      <c r="I108" s="100"/>
      <c r="J108" s="101"/>
      <c r="K108" s="75" cm="1">
        <f t="array" ref="K108">IFERROR(_xlfn.LET(_xlpm.date,A107,_xlpm.count,COUNTIF(A74:A107,_xlpm.date),_xlpm.config_range,CONFIG!A:H,_xlpm.date_index,MATCH(_xlpm.date,INDEX(_xlpm.config_range,,1),0),IF(_xlpm.count=1,INDEX(_xlpm.config_range,_xlpm.date_index+1,8),INDEX(_xlpm.config_range,_xlpm.date_index+_xlpm.count,8))),"")</f>
        <v>0</v>
      </c>
      <c r="L108" s="102" cm="1">
        <f t="array" ref="L108">IFERROR(_xlfn.LET(_xlpm.date,A107,_xlpm.count,COUNTIF(A74:A107,_xlpm.date),_xlpm.config_range,CONFIG!A:I,_xlpm.date_index,MATCH(_xlpm.date,INDEX(_xlpm.config_range,,1),0),IF(_xlpm.count=1,INDEX(_xlpm.config_range,_xlpm.date_index+1,9),INDEX(_xlpm.config_range,_xlpm.date_index+_xlpm.count,9))),"")</f>
        <v>0</v>
      </c>
      <c r="M108" s="102" cm="1">
        <f t="array" ref="M108">IFERROR(_xlfn.LET(_xlpm.date,A107,_xlpm.count,COUNTIF(A74:A107,_xlpm.date),_xlpm.config_range,CONFIG!A:J,_xlpm.date_index,MATCH(_xlpm.date,INDEX(_xlpm.config_range,,1),0),IF(_xlpm.count=1,INDEX(_xlpm.config_range,_xlpm.date_index+1,10),INDEX(_xlpm.config_range,_xlpm.date_index+_xlpm.count,10))),"")</f>
        <v>0</v>
      </c>
      <c r="N108" s="102" cm="1">
        <f t="array" ref="N108">IFERROR(_xlfn.LET(_xlpm.date,A107,_xlpm.count,COUNTIF(A74:A107,_xlpm.date),_xlpm.config_range,CONFIG!A:K,_xlpm.date_index,MATCH(_xlpm.date,INDEX(_xlpm.config_range,,1),0),IF(_xlpm.count=1,INDEX(_xlpm.config_range,_xlpm.date_index+1,11),INDEX(_xlpm.config_range,_xlpm.date_index+_xlpm.count,11))),"")</f>
        <v>0</v>
      </c>
      <c r="O108" s="102" cm="1">
        <f t="array" ref="O108">IFERROR(_xlfn.LET(_xlpm.date,A107,_xlpm.count,COUNTIF(A74:A107,_xlpm.date),_xlpm.config_range,CONFIG!A:L,_xlpm.date_index,MATCH(_xlpm.date,INDEX(_xlpm.config_range,,1),0),IF(_xlpm.count=1,INDEX(_xlpm.config_range,_xlpm.date_index+1,12),INDEX(_xlpm.config_range,_xlpm.date_index+_xlpm.count,12))),"")</f>
        <v>4.8</v>
      </c>
      <c r="P108" s="103" cm="1">
        <f t="array" ref="P108">IFERROR(_xlfn.LET(_xlpm.date,A107,_xlpm.count,COUNTIF(A74:A107,_xlpm.date),_xlpm.config_range,CONFIG!A:M,_xlpm.date_index,MATCH(_xlpm.date,INDEX(_xlpm.config_range,,1),0),IF(_xlpm.count=1,INDEX(_xlpm.config_range,_xlpm.date_index+1,13),INDEX(_xlpm.config_range,_xlpm.date_index+_xlpm.count,13))),"")</f>
        <v>0</v>
      </c>
      <c r="Q108" s="75" cm="1">
        <f t="array" ref="Q108">IFERROR(_xlfn.LET(_xlpm.date,A107,_xlpm.count,COUNTIF(A74:A107,_xlpm.date),_xlpm.config_range,CONFIG!A:N,_xlpm.date_index,MATCH(_xlpm.date,INDEX(_xlpm.config_range,,1),0),IF(_xlpm.count=1,INDEX(_xlpm.config_range,_xlpm.date_index+1,14),INDEX(_xlpm.config_range,_xlpm.date_index+_xlpm.count,14))),"")</f>
        <v>0</v>
      </c>
      <c r="R108" s="102" cm="1">
        <f t="array" ref="R108">IFERROR(_xlfn.LET(_xlpm.date,A107,_xlpm.count,COUNTIF(A74:A107,_xlpm.date),_xlpm.config_range,CONFIG!A:O,_xlpm.date_index,MATCH(_xlpm.date,INDEX(_xlpm.config_range,,1),0),IF(_xlpm.count=1,INDEX(_xlpm.config_range,_xlpm.date_index+1,15),INDEX(_xlpm.config_range,_xlpm.date_index+_xlpm.count,15))),"")</f>
        <v>0</v>
      </c>
      <c r="S108" s="102" cm="1">
        <f t="array" ref="S108">IFERROR(_xlfn.LET(_xlpm.date,A107,_xlpm.count,COUNTIF(A74:A107,_xlpm.date),_xlpm.config_range,CONFIG!A:P,_xlpm.date_index,MATCH(_xlpm.date,INDEX(_xlpm.config_range,,1),0),IF(_xlpm.count=1,INDEX(_xlpm.config_range,_xlpm.date_index+1,16),INDEX(_xlpm.config_range,_xlpm.date_index+_xlpm.count,16))),"")</f>
        <v>0</v>
      </c>
      <c r="T108" s="102" cm="1">
        <f t="array" ref="T108">IFERROR(_xlfn.LET(_xlpm.date,A107,_xlpm.count,COUNTIF(A74:A107,_xlpm.date),_xlpm.config_range,CONFIG!A:Q,_xlpm.date_index,MATCH(_xlpm.date,INDEX(_xlpm.config_range,,1),0),IF(_xlpm.count=1,INDEX(_xlpm.config_range,_xlpm.date_index+1,17),INDEX(_xlpm.config_range,_xlpm.date_index+_xlpm.count,17))),"")</f>
        <v>0</v>
      </c>
      <c r="U108" s="102" cm="1">
        <f t="array" ref="U108">IFERROR(_xlfn.LET(_xlpm.date,A107,_xlpm.count,COUNTIF(A74:A107,_xlpm.date),_xlpm.config_range,CONFIG!A:R,_xlpm.date_index,MATCH(_xlpm.date,INDEX(_xlpm.config_range,,1),0),IF(_xlpm.count=1,INDEX(_xlpm.config_range,_xlpm.date_index+1,18),INDEX(_xlpm.config_range,_xlpm.date_index+_xlpm.count,18))),"")</f>
        <v>0</v>
      </c>
      <c r="V108" s="103" cm="1">
        <f t="array" ref="V108">IFERROR(_xlfn.LET(_xlpm.date,A107,_xlpm.count,COUNTIF(A74:A107,_xlpm.date),_xlpm.config_range,CONFIG!A:S,_xlpm.date_index,MATCH(_xlpm.date,INDEX(_xlpm.config_range,,1),0),IF(_xlpm.count=1,INDEX(_xlpm.config_range,_xlpm.date_index+1,19),INDEX(_xlpm.config_range,_xlpm.date_index+_xlpm.count,19))),"")</f>
        <v>0</v>
      </c>
      <c r="W108" s="75" cm="1">
        <f t="array" ref="W108">IFERROR(_xlfn.LET(_xlpm.date,A107,_xlpm.count,COUNTIF(A74:A107,_xlpm.date),_xlpm.config_range,CONFIG!A:T,_xlpm.date_index,MATCH(_xlpm.date,INDEX(_xlpm.config_range,,1),0),IF(_xlpm.count=1,INDEX(_xlpm.config_range,_xlpm.date_index+1,20),INDEX(_xlpm.config_range,_xlpm.date_index+_xlpm.count,20))),"")</f>
        <v>0</v>
      </c>
      <c r="X108" s="103" cm="1">
        <f t="array" ref="X108">IFERROR(_xlfn.LET(_xlpm.date,A107,_xlpm.count,COUNTIF(A74:A107,_xlpm.date),_xlpm.config_range,CONFIG!A:U,_xlpm.date_index,MATCH(_xlpm.date,INDEX(_xlpm.config_range,,1),0),IF(_xlpm.count=1,INDEX(_xlpm.config_range,_xlpm.date_index+1,21),INDEX(_xlpm.config_range,_xlpm.date_index+_xlpm.count,21))),"")</f>
        <v>0</v>
      </c>
      <c r="Y108" s="75" cm="1">
        <f t="array" ref="Y108">IFERROR(_xlfn.LET(_xlpm.date,A107,_xlpm.count,COUNTIF(A74:A107,_xlpm.date),_xlpm.config_range,CONFIG!A:V,_xlpm.date_index,MATCH(_xlpm.date,INDEX(_xlpm.config_range,,1),0),IF(_xlpm.count=1,INDEX(_xlpm.config_range,_xlpm.date_index+1,22),INDEX(_xlpm.config_range,_xlpm.date_index+_xlpm.count,22))),"")</f>
        <v>0</v>
      </c>
      <c r="Z108" s="103" cm="1">
        <f t="array" ref="Z108">IFERROR(_xlfn.LET(_xlpm.date,A107,_xlpm.count,COUNTIF(A74:A107,_xlpm.date),_xlpm.config_range,CONFIG!A:W,_xlpm.date_index,MATCH(_xlpm.date,INDEX(_xlpm.config_range,,1),0),IF(_xlpm.count=1,INDEX(_xlpm.config_range,_xlpm.date_index+1,23),INDEX(_xlpm.config_range,_xlpm.date_index+_xlpm.count,23))),"")</f>
        <v>0</v>
      </c>
      <c r="AA108" s="75" cm="1">
        <f t="array" ref="AA108">IFERROR(_xlfn.LET(_xlpm.date,A107,_xlpm.count,COUNTIF(A74:A107,_xlpm.date),_xlpm.config_range,CONFIG!A:X,_xlpm.date_index,MATCH(_xlpm.date,INDEX(_xlpm.config_range,,1),0),IF(_xlpm.count=1,INDEX(_xlpm.config_range,_xlpm.date_index+1,24),INDEX(_xlpm.config_range,_xlpm.date_index+_xlpm.count,24))),"")</f>
        <v>0</v>
      </c>
      <c r="AB108" s="102" cm="1">
        <f t="array" ref="AB108">IFERROR(_xlfn.LET(_xlpm.date,A107,_xlpm.count,COUNTIF(A74:A107,_xlpm.date),_xlpm.config_range,CONFIG!A:Y,_xlpm.date_index,MATCH(_xlpm.date,INDEX(_xlpm.config_range,,1),0),IF(_xlpm.count=1,INDEX(_xlpm.config_range,_xlpm.date_index+1,25),INDEX(_xlpm.config_range,_xlpm.date_index+_xlpm.count,25))),"")</f>
        <v>0</v>
      </c>
      <c r="AC108" s="103" cm="1">
        <f t="array" ref="AC108">IFERROR(_xlfn.LET(_xlpm.date,A107,_xlpm.count,COUNTIF(A74:A107,_xlpm.date),_xlpm.config_range,CONFIG!A:Z,_xlpm.date_index,MATCH(_xlpm.date,INDEX(_xlpm.config_range,,1),0),IF(_xlpm.count=1,INDEX(_xlpm.config_range,_xlpm.date_index+1,26),INDEX(_xlpm.config_range,_xlpm.date_index+_xlpm.count,26))),"")</f>
        <v>0</v>
      </c>
    </row>
    <row r="109" spans="1:29" x14ac:dyDescent="0.35">
      <c r="A109" s="182" cm="1">
        <f t="array" ref="A109">IFERROR(
  _xlfn.LET(
    _xlpm.date, A108,
    _xlpm.count, COUNTIF(A75:A108, _xlpm.date),
    _xlpm.config_range, CONFIG!A:A,
    _xlpm.date_index, MATCH(_xlpm.date, _xlpm.config_range, 0),
    IF(
      _xlpm.count = 1,
      INDEX(_xlpm.config_range, _xlpm.date_index + 1),
      INDEX(_xlpm.config_range, _xlpm.date_index + _xlpm.count)
    )
  ),
  ""
)</f>
        <v>45190</v>
      </c>
      <c r="B109" s="173" t="str" cm="1">
        <f t="array" ref="B109">IFERROR(
  _xlfn.LET(
    _xlpm.date, A108,
    _xlpm.count, COUNTIF(A75:A108, _xlpm.date),
    _xlpm.config_range, CONFIG!A:B,
    _xlpm.date_index, MATCH(_xlpm.date, INDEX(_xlpm.config_range, , 1), 0),
    IF(
      _xlpm.count = 1,
      INDEX(_xlpm.config_range, _xlpm.date_index + 1, 2),
      INDEX(_xlpm.config_range, _xlpm.date_index + _xlpm.count, 2)
    )
  ),
  ""
)</f>
        <v>PA28</v>
      </c>
      <c r="C109" s="173" t="str" cm="1">
        <f t="array" ref="C109">IFERROR(_xlfn.LET(_xlpm.date,A108,_xlpm.count,COUNTIF(A75:A108,_xlpm.date),_xlpm.config_range,CONFIG!A:C,_xlpm.date_index,MATCH(_xlpm.date,INDEX(_xlpm.config_range,,1),0),IF(_xlpm.count=1,INDEX(_xlpm.config_range,_xlpm.date_index+1,3),INDEX(_xlpm.config_range,_xlpm.date_index+_xlpm.count,3))),"")</f>
        <v>VH-BZE</v>
      </c>
      <c r="D109" s="173" t="str" cm="1">
        <f t="array" ref="D109">IFERROR(_xlfn.LET(_xlpm.date,A108,_xlpm.count,COUNTIF(A75:A108,_xlpm.date),_xlpm.config_range,CONFIG!A:D,_xlpm.date_index,MATCH(_xlpm.date,INDEX(_xlpm.config_range,,1),0),IF(_xlpm.count=1,INDEX(_xlpm.config_range,_xlpm.date_index+1,4),INDEX(_xlpm.config_range,_xlpm.date_index+_xlpm.count,4))),"")</f>
        <v>SELF</v>
      </c>
      <c r="E109" s="173" cm="1">
        <f t="array" ref="E109">IFERROR(_xlfn.LET(_xlpm.date,A108,_xlpm.count,COUNTIF(A75:A108,_xlpm.date),_xlpm.config_range,CONFIG!A:E,_xlpm.date_index,MATCH(_xlpm.date,INDEX(_xlpm.config_range,,1),0),IF(_xlpm.count=1,INDEX(_xlpm.config_range,_xlpm.date_index+1,5),INDEX(_xlpm.config_range,_xlpm.date_index+_xlpm.count,5))),"")</f>
        <v>0</v>
      </c>
      <c r="F109" s="174" t="str" cm="1">
        <f t="array" ref="F109">IFERROR(_xlfn.LET(_xlpm.date,A108,_xlpm.count,COUNTIF(A75:A108,_xlpm.date),_xlpm.config_range,CONFIG!A:F,_xlpm.date_index,MATCH(_xlpm.date,INDEX(_xlpm.config_range,,1),0),IF(_xlpm.count=1,INDEX(_xlpm.config_range,_xlpm.date_index+1,6),INDEX(_xlpm.config_range,_xlpm.date_index+_xlpm.count,6))),"")</f>
        <v>YMMB-YOLA-YMMB</v>
      </c>
      <c r="G109" s="175" cm="1">
        <f t="array" ref="G109">IFERROR(_xlfn.LET(_xlpm.date,A108,_xlpm.count,COUNTIF(A75:A108,_xlpm.date),_xlpm.config_range,CONFIG!A:G,_xlpm.date_index,MATCH(_xlpm.date,INDEX(_xlpm.config_range,,1),0),IF(_xlpm.count=1,INDEX(_xlpm.config_range,_xlpm.date_index+1,7),INDEX(_xlpm.config_range,_xlpm.date_index+_xlpm.count,7))),"")</f>
        <v>0</v>
      </c>
      <c r="H109" s="176"/>
      <c r="I109" s="100"/>
      <c r="J109" s="101"/>
      <c r="K109" s="75" cm="1">
        <f t="array" ref="K109">IFERROR(_xlfn.LET(_xlpm.date,A108,_xlpm.count,COUNTIF(A75:A108,_xlpm.date),_xlpm.config_range,CONFIG!A:H,_xlpm.date_index,MATCH(_xlpm.date,INDEX(_xlpm.config_range,,1),0),IF(_xlpm.count=1,INDEX(_xlpm.config_range,_xlpm.date_index+1,8),INDEX(_xlpm.config_range,_xlpm.date_index+_xlpm.count,8))),"")</f>
        <v>0</v>
      </c>
      <c r="L109" s="102" cm="1">
        <f t="array" ref="L109">IFERROR(_xlfn.LET(_xlpm.date,A108,_xlpm.count,COUNTIF(A75:A108,_xlpm.date),_xlpm.config_range,CONFIG!A:I,_xlpm.date_index,MATCH(_xlpm.date,INDEX(_xlpm.config_range,,1),0),IF(_xlpm.count=1,INDEX(_xlpm.config_range,_xlpm.date_index+1,9),INDEX(_xlpm.config_range,_xlpm.date_index+_xlpm.count,9))),"")</f>
        <v>0</v>
      </c>
      <c r="M109" s="102" cm="1">
        <f t="array" ref="M109">IFERROR(_xlfn.LET(_xlpm.date,A108,_xlpm.count,COUNTIF(A75:A108,_xlpm.date),_xlpm.config_range,CONFIG!A:J,_xlpm.date_index,MATCH(_xlpm.date,INDEX(_xlpm.config_range,,1),0),IF(_xlpm.count=1,INDEX(_xlpm.config_range,_xlpm.date_index+1,10),INDEX(_xlpm.config_range,_xlpm.date_index+_xlpm.count,10))),"")</f>
        <v>0</v>
      </c>
      <c r="N109" s="102" cm="1">
        <f t="array" ref="N109">IFERROR(_xlfn.LET(_xlpm.date,A108,_xlpm.count,COUNTIF(A75:A108,_xlpm.date),_xlpm.config_range,CONFIG!A:K,_xlpm.date_index,MATCH(_xlpm.date,INDEX(_xlpm.config_range,,1),0),IF(_xlpm.count=1,INDEX(_xlpm.config_range,_xlpm.date_index+1,11),INDEX(_xlpm.config_range,_xlpm.date_index+_xlpm.count,11))),"")</f>
        <v>0</v>
      </c>
      <c r="O109" s="102" cm="1">
        <f t="array" ref="O109">IFERROR(_xlfn.LET(_xlpm.date,A108,_xlpm.count,COUNTIF(A75:A108,_xlpm.date),_xlpm.config_range,CONFIG!A:L,_xlpm.date_index,MATCH(_xlpm.date,INDEX(_xlpm.config_range,,1),0),IF(_xlpm.count=1,INDEX(_xlpm.config_range,_xlpm.date_index+1,12),INDEX(_xlpm.config_range,_xlpm.date_index+_xlpm.count,12))),"")</f>
        <v>2.5</v>
      </c>
      <c r="P109" s="103" cm="1">
        <f t="array" ref="P109">IFERROR(_xlfn.LET(_xlpm.date,A108,_xlpm.count,COUNTIF(A75:A108,_xlpm.date),_xlpm.config_range,CONFIG!A:M,_xlpm.date_index,MATCH(_xlpm.date,INDEX(_xlpm.config_range,,1),0),IF(_xlpm.count=1,INDEX(_xlpm.config_range,_xlpm.date_index+1,13),INDEX(_xlpm.config_range,_xlpm.date_index+_xlpm.count,13))),"")</f>
        <v>0</v>
      </c>
      <c r="Q109" s="75" cm="1">
        <f t="array" ref="Q109">IFERROR(_xlfn.LET(_xlpm.date,A108,_xlpm.count,COUNTIF(A75:A108,_xlpm.date),_xlpm.config_range,CONFIG!A:N,_xlpm.date_index,MATCH(_xlpm.date,INDEX(_xlpm.config_range,,1),0),IF(_xlpm.count=1,INDEX(_xlpm.config_range,_xlpm.date_index+1,14),INDEX(_xlpm.config_range,_xlpm.date_index+_xlpm.count,14))),"")</f>
        <v>0</v>
      </c>
      <c r="R109" s="102" cm="1">
        <f t="array" ref="R109">IFERROR(_xlfn.LET(_xlpm.date,A108,_xlpm.count,COUNTIF(A75:A108,_xlpm.date),_xlpm.config_range,CONFIG!A:O,_xlpm.date_index,MATCH(_xlpm.date,INDEX(_xlpm.config_range,,1),0),IF(_xlpm.count=1,INDEX(_xlpm.config_range,_xlpm.date_index+1,15),INDEX(_xlpm.config_range,_xlpm.date_index+_xlpm.count,15))),"")</f>
        <v>0</v>
      </c>
      <c r="S109" s="102" cm="1">
        <f t="array" ref="S109">IFERROR(_xlfn.LET(_xlpm.date,A108,_xlpm.count,COUNTIF(A75:A108,_xlpm.date),_xlpm.config_range,CONFIG!A:P,_xlpm.date_index,MATCH(_xlpm.date,INDEX(_xlpm.config_range,,1),0),IF(_xlpm.count=1,INDEX(_xlpm.config_range,_xlpm.date_index+1,16),INDEX(_xlpm.config_range,_xlpm.date_index+_xlpm.count,16))),"")</f>
        <v>0</v>
      </c>
      <c r="T109" s="102" cm="1">
        <f t="array" ref="T109">IFERROR(_xlfn.LET(_xlpm.date,A108,_xlpm.count,COUNTIF(A75:A108,_xlpm.date),_xlpm.config_range,CONFIG!A:Q,_xlpm.date_index,MATCH(_xlpm.date,INDEX(_xlpm.config_range,,1),0),IF(_xlpm.count=1,INDEX(_xlpm.config_range,_xlpm.date_index+1,17),INDEX(_xlpm.config_range,_xlpm.date_index+_xlpm.count,17))),"")</f>
        <v>0</v>
      </c>
      <c r="U109" s="102" cm="1">
        <f t="array" ref="U109">IFERROR(_xlfn.LET(_xlpm.date,A108,_xlpm.count,COUNTIF(A75:A108,_xlpm.date),_xlpm.config_range,CONFIG!A:R,_xlpm.date_index,MATCH(_xlpm.date,INDEX(_xlpm.config_range,,1),0),IF(_xlpm.count=1,INDEX(_xlpm.config_range,_xlpm.date_index+1,18),INDEX(_xlpm.config_range,_xlpm.date_index+_xlpm.count,18))),"")</f>
        <v>0</v>
      </c>
      <c r="V109" s="103" cm="1">
        <f t="array" ref="V109">IFERROR(_xlfn.LET(_xlpm.date,A108,_xlpm.count,COUNTIF(A75:A108,_xlpm.date),_xlpm.config_range,CONFIG!A:S,_xlpm.date_index,MATCH(_xlpm.date,INDEX(_xlpm.config_range,,1),0),IF(_xlpm.count=1,INDEX(_xlpm.config_range,_xlpm.date_index+1,19),INDEX(_xlpm.config_range,_xlpm.date_index+_xlpm.count,19))),"")</f>
        <v>0</v>
      </c>
      <c r="W109" s="75" cm="1">
        <f t="array" ref="W109">IFERROR(_xlfn.LET(_xlpm.date,A108,_xlpm.count,COUNTIF(A75:A108,_xlpm.date),_xlpm.config_range,CONFIG!A:T,_xlpm.date_index,MATCH(_xlpm.date,INDEX(_xlpm.config_range,,1),0),IF(_xlpm.count=1,INDEX(_xlpm.config_range,_xlpm.date_index+1,20),INDEX(_xlpm.config_range,_xlpm.date_index+_xlpm.count,20))),"")</f>
        <v>0</v>
      </c>
      <c r="X109" s="103" cm="1">
        <f t="array" ref="X109">IFERROR(_xlfn.LET(_xlpm.date,A108,_xlpm.count,COUNTIF(A75:A108,_xlpm.date),_xlpm.config_range,CONFIG!A:U,_xlpm.date_index,MATCH(_xlpm.date,INDEX(_xlpm.config_range,,1),0),IF(_xlpm.count=1,INDEX(_xlpm.config_range,_xlpm.date_index+1,21),INDEX(_xlpm.config_range,_xlpm.date_index+_xlpm.count,21))),"")</f>
        <v>0</v>
      </c>
      <c r="Y109" s="75" cm="1">
        <f t="array" ref="Y109">IFERROR(_xlfn.LET(_xlpm.date,A108,_xlpm.count,COUNTIF(A75:A108,_xlpm.date),_xlpm.config_range,CONFIG!A:V,_xlpm.date_index,MATCH(_xlpm.date,INDEX(_xlpm.config_range,,1),0),IF(_xlpm.count=1,INDEX(_xlpm.config_range,_xlpm.date_index+1,22),INDEX(_xlpm.config_range,_xlpm.date_index+_xlpm.count,22))),"")</f>
        <v>0</v>
      </c>
      <c r="Z109" s="103" cm="1">
        <f t="array" ref="Z109">IFERROR(_xlfn.LET(_xlpm.date,A108,_xlpm.count,COUNTIF(A75:A108,_xlpm.date),_xlpm.config_range,CONFIG!A:W,_xlpm.date_index,MATCH(_xlpm.date,INDEX(_xlpm.config_range,,1),0),IF(_xlpm.count=1,INDEX(_xlpm.config_range,_xlpm.date_index+1,23),INDEX(_xlpm.config_range,_xlpm.date_index+_xlpm.count,23))),"")</f>
        <v>0</v>
      </c>
      <c r="AA109" s="75" cm="1">
        <f t="array" ref="AA109">IFERROR(_xlfn.LET(_xlpm.date,A108,_xlpm.count,COUNTIF(A75:A108,_xlpm.date),_xlpm.config_range,CONFIG!A:X,_xlpm.date_index,MATCH(_xlpm.date,INDEX(_xlpm.config_range,,1),0),IF(_xlpm.count=1,INDEX(_xlpm.config_range,_xlpm.date_index+1,24),INDEX(_xlpm.config_range,_xlpm.date_index+_xlpm.count,24))),"")</f>
        <v>0</v>
      </c>
      <c r="AB109" s="102" cm="1">
        <f t="array" ref="AB109">IFERROR(_xlfn.LET(_xlpm.date,A108,_xlpm.count,COUNTIF(A75:A108,_xlpm.date),_xlpm.config_range,CONFIG!A:Y,_xlpm.date_index,MATCH(_xlpm.date,INDEX(_xlpm.config_range,,1),0),IF(_xlpm.count=1,INDEX(_xlpm.config_range,_xlpm.date_index+1,25),INDEX(_xlpm.config_range,_xlpm.date_index+_xlpm.count,25))),"")</f>
        <v>0</v>
      </c>
      <c r="AC109" s="103" cm="1">
        <f t="array" ref="AC109">IFERROR(_xlfn.LET(_xlpm.date,A108,_xlpm.count,COUNTIF(A75:A108,_xlpm.date),_xlpm.config_range,CONFIG!A:Z,_xlpm.date_index,MATCH(_xlpm.date,INDEX(_xlpm.config_range,,1),0),IF(_xlpm.count=1,INDEX(_xlpm.config_range,_xlpm.date_index+1,26),INDEX(_xlpm.config_range,_xlpm.date_index+_xlpm.count,26))),"")</f>
        <v>0</v>
      </c>
    </row>
    <row r="110" spans="1:29" x14ac:dyDescent="0.35">
      <c r="A110" s="182" cm="1">
        <f t="array" ref="A110">IFERROR(
  _xlfn.LET(
    _xlpm.date, A109,
    _xlpm.count, COUNTIF(A76:A109, _xlpm.date),
    _xlpm.config_range, CONFIG!A:A,
    _xlpm.date_index, MATCH(_xlpm.date, _xlpm.config_range, 0),
    IF(
      _xlpm.count = 1,
      INDEX(_xlpm.config_range, _xlpm.date_index + 1),
      INDEX(_xlpm.config_range, _xlpm.date_index + _xlpm.count)
    )
  ),
  ""
)</f>
        <v>45191</v>
      </c>
      <c r="B110" s="173" t="str" cm="1">
        <f t="array" ref="B110">IFERROR(
  _xlfn.LET(
    _xlpm.date, A109,
    _xlpm.count, COUNTIF(A76:A109, _xlpm.date),
    _xlpm.config_range, CONFIG!A:B,
    _xlpm.date_index, MATCH(_xlpm.date, INDEX(_xlpm.config_range, , 1), 0),
    IF(
      _xlpm.count = 1,
      INDEX(_xlpm.config_range, _xlpm.date_index + 1, 2),
      INDEX(_xlpm.config_range, _xlpm.date_index + _xlpm.count, 2)
    )
  ),
  ""
)</f>
        <v>PA28</v>
      </c>
      <c r="C110" s="173" t="str" cm="1">
        <f t="array" ref="C110">IFERROR(_xlfn.LET(_xlpm.date,A109,_xlpm.count,COUNTIF(A76:A109,_xlpm.date),_xlpm.config_range,CONFIG!A:C,_xlpm.date_index,MATCH(_xlpm.date,INDEX(_xlpm.config_range,,1),0),IF(_xlpm.count=1,INDEX(_xlpm.config_range,_xlpm.date_index+1,3),INDEX(_xlpm.config_range,_xlpm.date_index+_xlpm.count,3))),"")</f>
        <v>VH-MFS</v>
      </c>
      <c r="D110" s="173" t="str" cm="1">
        <f t="array" ref="D110">IFERROR(_xlfn.LET(_xlpm.date,A109,_xlpm.count,COUNTIF(A76:A109,_xlpm.date),_xlpm.config_range,CONFIG!A:D,_xlpm.date_index,MATCH(_xlpm.date,INDEX(_xlpm.config_range,,1),0),IF(_xlpm.count=1,INDEX(_xlpm.config_range,_xlpm.date_index+1,4),INDEX(_xlpm.config_range,_xlpm.date_index+_xlpm.count,4))),"")</f>
        <v>SELF</v>
      </c>
      <c r="E110" s="173" cm="1">
        <f t="array" ref="E110">IFERROR(_xlfn.LET(_xlpm.date,A109,_xlpm.count,COUNTIF(A76:A109,_xlpm.date),_xlpm.config_range,CONFIG!A:E,_xlpm.date_index,MATCH(_xlpm.date,INDEX(_xlpm.config_range,,1),0),IF(_xlpm.count=1,INDEX(_xlpm.config_range,_xlpm.date_index+1,5),INDEX(_xlpm.config_range,_xlpm.date_index+_xlpm.count,5))),"")</f>
        <v>0</v>
      </c>
      <c r="F110" s="174" t="str" cm="1">
        <f t="array" ref="F110">IFERROR(_xlfn.LET(_xlpm.date,A109,_xlpm.count,COUNTIF(A76:A109,_xlpm.date),_xlpm.config_range,CONFIG!A:F,_xlpm.date_index,MATCH(_xlpm.date,INDEX(_xlpm.config_range,,1),0),IF(_xlpm.count=1,INDEX(_xlpm.config_range,_xlpm.date_index+1,6),INDEX(_xlpm.config_range,_xlpm.date_index+_xlpm.count,6))),"")</f>
        <v>YMMB-YHSM-YPOD-YWBL-YMMB</v>
      </c>
      <c r="G110" s="175" t="str" cm="1">
        <f t="array" ref="G110">IFERROR(_xlfn.LET(_xlpm.date,A109,_xlpm.count,COUNTIF(A76:A109,_xlpm.date),_xlpm.config_range,CONFIG!A:G,_xlpm.date_index,MATCH(_xlpm.date,INDEX(_xlpm.config_range,,1),0),IF(_xlpm.count=1,INDEX(_xlpm.config_range,_xlpm.date_index+1,7),INDEX(_xlpm.config_range,_xlpm.date_index+_xlpm.count,7))),"")</f>
        <v>NAV</v>
      </c>
      <c r="H110" s="176"/>
      <c r="I110" s="100"/>
      <c r="J110" s="101"/>
      <c r="K110" s="75" cm="1">
        <f t="array" ref="K110">IFERROR(_xlfn.LET(_xlpm.date,A109,_xlpm.count,COUNTIF(A76:A109,_xlpm.date),_xlpm.config_range,CONFIG!A:H,_xlpm.date_index,MATCH(_xlpm.date,INDEX(_xlpm.config_range,,1),0),IF(_xlpm.count=1,INDEX(_xlpm.config_range,_xlpm.date_index+1,8),INDEX(_xlpm.config_range,_xlpm.date_index+_xlpm.count,8))),"")</f>
        <v>0</v>
      </c>
      <c r="L110" s="102" cm="1">
        <f t="array" ref="L110">IFERROR(_xlfn.LET(_xlpm.date,A109,_xlpm.count,COUNTIF(A76:A109,_xlpm.date),_xlpm.config_range,CONFIG!A:I,_xlpm.date_index,MATCH(_xlpm.date,INDEX(_xlpm.config_range,,1),0),IF(_xlpm.count=1,INDEX(_xlpm.config_range,_xlpm.date_index+1,9),INDEX(_xlpm.config_range,_xlpm.date_index+_xlpm.count,9))),"")</f>
        <v>0</v>
      </c>
      <c r="M110" s="102" cm="1">
        <f t="array" ref="M110">IFERROR(_xlfn.LET(_xlpm.date,A109,_xlpm.count,COUNTIF(A76:A109,_xlpm.date),_xlpm.config_range,CONFIG!A:J,_xlpm.date_index,MATCH(_xlpm.date,INDEX(_xlpm.config_range,,1),0),IF(_xlpm.count=1,INDEX(_xlpm.config_range,_xlpm.date_index+1,10),INDEX(_xlpm.config_range,_xlpm.date_index+_xlpm.count,10))),"")</f>
        <v>0</v>
      </c>
      <c r="N110" s="102" cm="1">
        <f t="array" ref="N110">IFERROR(_xlfn.LET(_xlpm.date,A109,_xlpm.count,COUNTIF(A76:A109,_xlpm.date),_xlpm.config_range,CONFIG!A:K,_xlpm.date_index,MATCH(_xlpm.date,INDEX(_xlpm.config_range,,1),0),IF(_xlpm.count=1,INDEX(_xlpm.config_range,_xlpm.date_index+1,11),INDEX(_xlpm.config_range,_xlpm.date_index+_xlpm.count,11))),"")</f>
        <v>0</v>
      </c>
      <c r="O110" s="102" cm="1">
        <f t="array" ref="O110">IFERROR(_xlfn.LET(_xlpm.date,A109,_xlpm.count,COUNTIF(A76:A109,_xlpm.date),_xlpm.config_range,CONFIG!A:L,_xlpm.date_index,MATCH(_xlpm.date,INDEX(_xlpm.config_range,,1),0),IF(_xlpm.count=1,INDEX(_xlpm.config_range,_xlpm.date_index+1,12),INDEX(_xlpm.config_range,_xlpm.date_index+_xlpm.count,12))),"")</f>
        <v>5.3</v>
      </c>
      <c r="P110" s="103" cm="1">
        <f t="array" ref="P110">IFERROR(_xlfn.LET(_xlpm.date,A109,_xlpm.count,COUNTIF(A76:A109,_xlpm.date),_xlpm.config_range,CONFIG!A:M,_xlpm.date_index,MATCH(_xlpm.date,INDEX(_xlpm.config_range,,1),0),IF(_xlpm.count=1,INDEX(_xlpm.config_range,_xlpm.date_index+1,13),INDEX(_xlpm.config_range,_xlpm.date_index+_xlpm.count,13))),"")</f>
        <v>0</v>
      </c>
      <c r="Q110" s="75" cm="1">
        <f t="array" ref="Q110">IFERROR(_xlfn.LET(_xlpm.date,A109,_xlpm.count,COUNTIF(A76:A109,_xlpm.date),_xlpm.config_range,CONFIG!A:N,_xlpm.date_index,MATCH(_xlpm.date,INDEX(_xlpm.config_range,,1),0),IF(_xlpm.count=1,INDEX(_xlpm.config_range,_xlpm.date_index+1,14),INDEX(_xlpm.config_range,_xlpm.date_index+_xlpm.count,14))),"")</f>
        <v>0</v>
      </c>
      <c r="R110" s="102" cm="1">
        <f t="array" ref="R110">IFERROR(_xlfn.LET(_xlpm.date,A109,_xlpm.count,COUNTIF(A76:A109,_xlpm.date),_xlpm.config_range,CONFIG!A:O,_xlpm.date_index,MATCH(_xlpm.date,INDEX(_xlpm.config_range,,1),0),IF(_xlpm.count=1,INDEX(_xlpm.config_range,_xlpm.date_index+1,15),INDEX(_xlpm.config_range,_xlpm.date_index+_xlpm.count,15))),"")</f>
        <v>0</v>
      </c>
      <c r="S110" s="102" cm="1">
        <f t="array" ref="S110">IFERROR(_xlfn.LET(_xlpm.date,A109,_xlpm.count,COUNTIF(A76:A109,_xlpm.date),_xlpm.config_range,CONFIG!A:P,_xlpm.date_index,MATCH(_xlpm.date,INDEX(_xlpm.config_range,,1),0),IF(_xlpm.count=1,INDEX(_xlpm.config_range,_xlpm.date_index+1,16),INDEX(_xlpm.config_range,_xlpm.date_index+_xlpm.count,16))),"")</f>
        <v>0</v>
      </c>
      <c r="T110" s="102" cm="1">
        <f t="array" ref="T110">IFERROR(_xlfn.LET(_xlpm.date,A109,_xlpm.count,COUNTIF(A76:A109,_xlpm.date),_xlpm.config_range,CONFIG!A:Q,_xlpm.date_index,MATCH(_xlpm.date,INDEX(_xlpm.config_range,,1),0),IF(_xlpm.count=1,INDEX(_xlpm.config_range,_xlpm.date_index+1,17),INDEX(_xlpm.config_range,_xlpm.date_index+_xlpm.count,17))),"")</f>
        <v>0</v>
      </c>
      <c r="U110" s="102" cm="1">
        <f t="array" ref="U110">IFERROR(_xlfn.LET(_xlpm.date,A109,_xlpm.count,COUNTIF(A76:A109,_xlpm.date),_xlpm.config_range,CONFIG!A:R,_xlpm.date_index,MATCH(_xlpm.date,INDEX(_xlpm.config_range,,1),0),IF(_xlpm.count=1,INDEX(_xlpm.config_range,_xlpm.date_index+1,18),INDEX(_xlpm.config_range,_xlpm.date_index+_xlpm.count,18))),"")</f>
        <v>0</v>
      </c>
      <c r="V110" s="103" cm="1">
        <f t="array" ref="V110">IFERROR(_xlfn.LET(_xlpm.date,A109,_xlpm.count,COUNTIF(A76:A109,_xlpm.date),_xlpm.config_range,CONFIG!A:S,_xlpm.date_index,MATCH(_xlpm.date,INDEX(_xlpm.config_range,,1),0),IF(_xlpm.count=1,INDEX(_xlpm.config_range,_xlpm.date_index+1,19),INDEX(_xlpm.config_range,_xlpm.date_index+_xlpm.count,19))),"")</f>
        <v>0</v>
      </c>
      <c r="W110" s="75" cm="1">
        <f t="array" ref="W110">IFERROR(_xlfn.LET(_xlpm.date,A109,_xlpm.count,COUNTIF(A76:A109,_xlpm.date),_xlpm.config_range,CONFIG!A:T,_xlpm.date_index,MATCH(_xlpm.date,INDEX(_xlpm.config_range,,1),0),IF(_xlpm.count=1,INDEX(_xlpm.config_range,_xlpm.date_index+1,20),INDEX(_xlpm.config_range,_xlpm.date_index+_xlpm.count,20))),"")</f>
        <v>0</v>
      </c>
      <c r="X110" s="103" cm="1">
        <f t="array" ref="X110">IFERROR(_xlfn.LET(_xlpm.date,A109,_xlpm.count,COUNTIF(A76:A109,_xlpm.date),_xlpm.config_range,CONFIG!A:U,_xlpm.date_index,MATCH(_xlpm.date,INDEX(_xlpm.config_range,,1),0),IF(_xlpm.count=1,INDEX(_xlpm.config_range,_xlpm.date_index+1,21),INDEX(_xlpm.config_range,_xlpm.date_index+_xlpm.count,21))),"")</f>
        <v>0</v>
      </c>
      <c r="Y110" s="75" cm="1">
        <f t="array" ref="Y110">IFERROR(_xlfn.LET(_xlpm.date,A109,_xlpm.count,COUNTIF(A76:A109,_xlpm.date),_xlpm.config_range,CONFIG!A:V,_xlpm.date_index,MATCH(_xlpm.date,INDEX(_xlpm.config_range,,1),0),IF(_xlpm.count=1,INDEX(_xlpm.config_range,_xlpm.date_index+1,22),INDEX(_xlpm.config_range,_xlpm.date_index+_xlpm.count,22))),"")</f>
        <v>0</v>
      </c>
      <c r="Z110" s="103" cm="1">
        <f t="array" ref="Z110">IFERROR(_xlfn.LET(_xlpm.date,A109,_xlpm.count,COUNTIF(A76:A109,_xlpm.date),_xlpm.config_range,CONFIG!A:W,_xlpm.date_index,MATCH(_xlpm.date,INDEX(_xlpm.config_range,,1),0),IF(_xlpm.count=1,INDEX(_xlpm.config_range,_xlpm.date_index+1,23),INDEX(_xlpm.config_range,_xlpm.date_index+_xlpm.count,23))),"")</f>
        <v>0</v>
      </c>
      <c r="AA110" s="75" cm="1">
        <f t="array" ref="AA110">IFERROR(_xlfn.LET(_xlpm.date,A109,_xlpm.count,COUNTIF(A76:A109,_xlpm.date),_xlpm.config_range,CONFIG!A:X,_xlpm.date_index,MATCH(_xlpm.date,INDEX(_xlpm.config_range,,1),0),IF(_xlpm.count=1,INDEX(_xlpm.config_range,_xlpm.date_index+1,24),INDEX(_xlpm.config_range,_xlpm.date_index+_xlpm.count,24))),"")</f>
        <v>0</v>
      </c>
      <c r="AB110" s="102" cm="1">
        <f t="array" ref="AB110">IFERROR(_xlfn.LET(_xlpm.date,A109,_xlpm.count,COUNTIF(A76:A109,_xlpm.date),_xlpm.config_range,CONFIG!A:Y,_xlpm.date_index,MATCH(_xlpm.date,INDEX(_xlpm.config_range,,1),0),IF(_xlpm.count=1,INDEX(_xlpm.config_range,_xlpm.date_index+1,25),INDEX(_xlpm.config_range,_xlpm.date_index+_xlpm.count,25))),"")</f>
        <v>0</v>
      </c>
      <c r="AC110" s="103" cm="1">
        <f t="array" ref="AC110">IFERROR(_xlfn.LET(_xlpm.date,A109,_xlpm.count,COUNTIF(A76:A109,_xlpm.date),_xlpm.config_range,CONFIG!A:Z,_xlpm.date_index,MATCH(_xlpm.date,INDEX(_xlpm.config_range,,1),0),IF(_xlpm.count=1,INDEX(_xlpm.config_range,_xlpm.date_index+1,26),INDEX(_xlpm.config_range,_xlpm.date_index+_xlpm.count,26))),"")</f>
        <v>0</v>
      </c>
    </row>
    <row r="111" spans="1:29" x14ac:dyDescent="0.35">
      <c r="A111" s="182" cm="1">
        <f t="array" ref="A111">IFERROR(
  _xlfn.LET(
    _xlpm.date, A110,
    _xlpm.count, COUNTIF(A77:A110, _xlpm.date),
    _xlpm.config_range, CONFIG!A:A,
    _xlpm.date_index, MATCH(_xlpm.date, _xlpm.config_range, 0),
    IF(
      _xlpm.count = 1,
      INDEX(_xlpm.config_range, _xlpm.date_index + 1),
      INDEX(_xlpm.config_range, _xlpm.date_index + _xlpm.count)
    )
  ),
  ""
)</f>
        <v>45191</v>
      </c>
      <c r="B111" s="173" t="str" cm="1">
        <f t="array" ref="B111">IFERROR(
  _xlfn.LET(
    _xlpm.date, A110,
    _xlpm.count, COUNTIF(A77:A110, _xlpm.date),
    _xlpm.config_range, CONFIG!A:B,
    _xlpm.date_index, MATCH(_xlpm.date, INDEX(_xlpm.config_range, , 1), 0),
    IF(
      _xlpm.count = 1,
      INDEX(_xlpm.config_range, _xlpm.date_index + 1, 2),
      INDEX(_xlpm.config_range, _xlpm.date_index + _xlpm.count, 2)
    )
  ),
  ""
)</f>
        <v>PA28</v>
      </c>
      <c r="C111" s="173" t="str" cm="1">
        <f t="array" ref="C111">IFERROR(_xlfn.LET(_xlpm.date,A110,_xlpm.count,COUNTIF(A77:A110,_xlpm.date),_xlpm.config_range,CONFIG!A:C,_xlpm.date_index,MATCH(_xlpm.date,INDEX(_xlpm.config_range,,1),0),IF(_xlpm.count=1,INDEX(_xlpm.config_range,_xlpm.date_index+1,3),INDEX(_xlpm.config_range,_xlpm.date_index+_xlpm.count,3))),"")</f>
        <v>VH-MRX</v>
      </c>
      <c r="D111" s="173" t="str" cm="1">
        <f t="array" ref="D111">IFERROR(_xlfn.LET(_xlpm.date,A110,_xlpm.count,COUNTIF(A77:A110,_xlpm.date),_xlpm.config_range,CONFIG!A:D,_xlpm.date_index,MATCH(_xlpm.date,INDEX(_xlpm.config_range,,1),0),IF(_xlpm.count=1,INDEX(_xlpm.config_range,_xlpm.date_index+1,4),INDEX(_xlpm.config_range,_xlpm.date_index+_xlpm.count,4))),"")</f>
        <v>SELF</v>
      </c>
      <c r="E111" s="173" cm="1">
        <f t="array" ref="E111">IFERROR(_xlfn.LET(_xlpm.date,A110,_xlpm.count,COUNTIF(A77:A110,_xlpm.date),_xlpm.config_range,CONFIG!A:E,_xlpm.date_index,MATCH(_xlpm.date,INDEX(_xlpm.config_range,,1),0),IF(_xlpm.count=1,INDEX(_xlpm.config_range,_xlpm.date_index+1,5),INDEX(_xlpm.config_range,_xlpm.date_index+_xlpm.count,5))),"")</f>
        <v>0</v>
      </c>
      <c r="F111" s="174" t="str" cm="1">
        <f t="array" ref="F111">IFERROR(_xlfn.LET(_xlpm.date,A110,_xlpm.count,COUNTIF(A77:A110,_xlpm.date),_xlpm.config_range,CONFIG!A:F,_xlpm.date_index,MATCH(_xlpm.date,INDEX(_xlpm.config_range,,1),0),IF(_xlpm.count=1,INDEX(_xlpm.config_range,_xlpm.date_index+1,6),INDEX(_xlpm.config_range,_xlpm.date_index+_xlpm.count,6))),"")</f>
        <v>YMMB-YBNS-YMER-YMCO-YORB-YMMB</v>
      </c>
      <c r="G111" s="175" t="str" cm="1">
        <f t="array" ref="G111">IFERROR(_xlfn.LET(_xlpm.date,A110,_xlpm.count,COUNTIF(A77:A110,_xlpm.date),_xlpm.config_range,CONFIG!A:G,_xlpm.date_index,MATCH(_xlpm.date,INDEX(_xlpm.config_range,,1),0),IF(_xlpm.count=1,INDEX(_xlpm.config_range,_xlpm.date_index+1,7),INDEX(_xlpm.config_range,_xlpm.date_index+_xlpm.count,7))),"")</f>
        <v>NAV</v>
      </c>
      <c r="H111" s="176"/>
      <c r="I111" s="100"/>
      <c r="J111" s="101"/>
      <c r="K111" s="75" cm="1">
        <f t="array" ref="K111">IFERROR(_xlfn.LET(_xlpm.date,A110,_xlpm.count,COUNTIF(A77:A110,_xlpm.date),_xlpm.config_range,CONFIG!A:H,_xlpm.date_index,MATCH(_xlpm.date,INDEX(_xlpm.config_range,,1),0),IF(_xlpm.count=1,INDEX(_xlpm.config_range,_xlpm.date_index+1,8),INDEX(_xlpm.config_range,_xlpm.date_index+_xlpm.count,8))),"")</f>
        <v>0</v>
      </c>
      <c r="L111" s="102" cm="1">
        <f t="array" ref="L111">IFERROR(_xlfn.LET(_xlpm.date,A110,_xlpm.count,COUNTIF(A77:A110,_xlpm.date),_xlpm.config_range,CONFIG!A:I,_xlpm.date_index,MATCH(_xlpm.date,INDEX(_xlpm.config_range,,1),0),IF(_xlpm.count=1,INDEX(_xlpm.config_range,_xlpm.date_index+1,9),INDEX(_xlpm.config_range,_xlpm.date_index+_xlpm.count,9))),"")</f>
        <v>0</v>
      </c>
      <c r="M111" s="102" cm="1">
        <f t="array" ref="M111">IFERROR(_xlfn.LET(_xlpm.date,A110,_xlpm.count,COUNTIF(A77:A110,_xlpm.date),_xlpm.config_range,CONFIG!A:J,_xlpm.date_index,MATCH(_xlpm.date,INDEX(_xlpm.config_range,,1),0),IF(_xlpm.count=1,INDEX(_xlpm.config_range,_xlpm.date_index+1,10),INDEX(_xlpm.config_range,_xlpm.date_index+_xlpm.count,10))),"")</f>
        <v>0</v>
      </c>
      <c r="N111" s="102" cm="1">
        <f t="array" ref="N111">IFERROR(_xlfn.LET(_xlpm.date,A110,_xlpm.count,COUNTIF(A77:A110,_xlpm.date),_xlpm.config_range,CONFIG!A:K,_xlpm.date_index,MATCH(_xlpm.date,INDEX(_xlpm.config_range,,1),0),IF(_xlpm.count=1,INDEX(_xlpm.config_range,_xlpm.date_index+1,11),INDEX(_xlpm.config_range,_xlpm.date_index+_xlpm.count,11))),"")</f>
        <v>0</v>
      </c>
      <c r="O111" s="102" cm="1">
        <f t="array" ref="O111">IFERROR(_xlfn.LET(_xlpm.date,A110,_xlpm.count,COUNTIF(A77:A110,_xlpm.date),_xlpm.config_range,CONFIG!A:L,_xlpm.date_index,MATCH(_xlpm.date,INDEX(_xlpm.config_range,,1),0),IF(_xlpm.count=1,INDEX(_xlpm.config_range,_xlpm.date_index+1,12),INDEX(_xlpm.config_range,_xlpm.date_index+_xlpm.count,12))),"")</f>
        <v>5.3</v>
      </c>
      <c r="P111" s="103" cm="1">
        <f t="array" ref="P111">IFERROR(_xlfn.LET(_xlpm.date,A110,_xlpm.count,COUNTIF(A77:A110,_xlpm.date),_xlpm.config_range,CONFIG!A:M,_xlpm.date_index,MATCH(_xlpm.date,INDEX(_xlpm.config_range,,1),0),IF(_xlpm.count=1,INDEX(_xlpm.config_range,_xlpm.date_index+1,13),INDEX(_xlpm.config_range,_xlpm.date_index+_xlpm.count,13))),"")</f>
        <v>0</v>
      </c>
      <c r="Q111" s="75" cm="1">
        <f t="array" ref="Q111">IFERROR(_xlfn.LET(_xlpm.date,A110,_xlpm.count,COUNTIF(A77:A110,_xlpm.date),_xlpm.config_range,CONFIG!A:N,_xlpm.date_index,MATCH(_xlpm.date,INDEX(_xlpm.config_range,,1),0),IF(_xlpm.count=1,INDEX(_xlpm.config_range,_xlpm.date_index+1,14),INDEX(_xlpm.config_range,_xlpm.date_index+_xlpm.count,14))),"")</f>
        <v>0</v>
      </c>
      <c r="R111" s="102" cm="1">
        <f t="array" ref="R111">IFERROR(_xlfn.LET(_xlpm.date,A110,_xlpm.count,COUNTIF(A77:A110,_xlpm.date),_xlpm.config_range,CONFIG!A:O,_xlpm.date_index,MATCH(_xlpm.date,INDEX(_xlpm.config_range,,1),0),IF(_xlpm.count=1,INDEX(_xlpm.config_range,_xlpm.date_index+1,15),INDEX(_xlpm.config_range,_xlpm.date_index+_xlpm.count,15))),"")</f>
        <v>0</v>
      </c>
      <c r="S111" s="102" cm="1">
        <f t="array" ref="S111">IFERROR(_xlfn.LET(_xlpm.date,A110,_xlpm.count,COUNTIF(A77:A110,_xlpm.date),_xlpm.config_range,CONFIG!A:P,_xlpm.date_index,MATCH(_xlpm.date,INDEX(_xlpm.config_range,,1),0),IF(_xlpm.count=1,INDEX(_xlpm.config_range,_xlpm.date_index+1,16),INDEX(_xlpm.config_range,_xlpm.date_index+_xlpm.count,16))),"")</f>
        <v>0</v>
      </c>
      <c r="T111" s="102" cm="1">
        <f t="array" ref="T111">IFERROR(_xlfn.LET(_xlpm.date,A110,_xlpm.count,COUNTIF(A77:A110,_xlpm.date),_xlpm.config_range,CONFIG!A:Q,_xlpm.date_index,MATCH(_xlpm.date,INDEX(_xlpm.config_range,,1),0),IF(_xlpm.count=1,INDEX(_xlpm.config_range,_xlpm.date_index+1,17),INDEX(_xlpm.config_range,_xlpm.date_index+_xlpm.count,17))),"")</f>
        <v>0</v>
      </c>
      <c r="U111" s="102" cm="1">
        <f t="array" ref="U111">IFERROR(_xlfn.LET(_xlpm.date,A110,_xlpm.count,COUNTIF(A77:A110,_xlpm.date),_xlpm.config_range,CONFIG!A:R,_xlpm.date_index,MATCH(_xlpm.date,INDEX(_xlpm.config_range,,1),0),IF(_xlpm.count=1,INDEX(_xlpm.config_range,_xlpm.date_index+1,18),INDEX(_xlpm.config_range,_xlpm.date_index+_xlpm.count,18))),"")</f>
        <v>0</v>
      </c>
      <c r="V111" s="103" cm="1">
        <f t="array" ref="V111">IFERROR(_xlfn.LET(_xlpm.date,A110,_xlpm.count,COUNTIF(A77:A110,_xlpm.date),_xlpm.config_range,CONFIG!A:S,_xlpm.date_index,MATCH(_xlpm.date,INDEX(_xlpm.config_range,,1),0),IF(_xlpm.count=1,INDEX(_xlpm.config_range,_xlpm.date_index+1,19),INDEX(_xlpm.config_range,_xlpm.date_index+_xlpm.count,19))),"")</f>
        <v>0</v>
      </c>
      <c r="W111" s="75" cm="1">
        <f t="array" ref="W111">IFERROR(_xlfn.LET(_xlpm.date,A110,_xlpm.count,COUNTIF(A77:A110,_xlpm.date),_xlpm.config_range,CONFIG!A:T,_xlpm.date_index,MATCH(_xlpm.date,INDEX(_xlpm.config_range,,1),0),IF(_xlpm.count=1,INDEX(_xlpm.config_range,_xlpm.date_index+1,20),INDEX(_xlpm.config_range,_xlpm.date_index+_xlpm.count,20))),"")</f>
        <v>0</v>
      </c>
      <c r="X111" s="103" cm="1">
        <f t="array" ref="X111">IFERROR(_xlfn.LET(_xlpm.date,A110,_xlpm.count,COUNTIF(A77:A110,_xlpm.date),_xlpm.config_range,CONFIG!A:U,_xlpm.date_index,MATCH(_xlpm.date,INDEX(_xlpm.config_range,,1),0),IF(_xlpm.count=1,INDEX(_xlpm.config_range,_xlpm.date_index+1,21),INDEX(_xlpm.config_range,_xlpm.date_index+_xlpm.count,21))),"")</f>
        <v>0</v>
      </c>
      <c r="Y111" s="75" cm="1">
        <f t="array" ref="Y111">IFERROR(_xlfn.LET(_xlpm.date,A110,_xlpm.count,COUNTIF(A77:A110,_xlpm.date),_xlpm.config_range,CONFIG!A:V,_xlpm.date_index,MATCH(_xlpm.date,INDEX(_xlpm.config_range,,1),0),IF(_xlpm.count=1,INDEX(_xlpm.config_range,_xlpm.date_index+1,22),INDEX(_xlpm.config_range,_xlpm.date_index+_xlpm.count,22))),"")</f>
        <v>0</v>
      </c>
      <c r="Z111" s="103" cm="1">
        <f t="array" ref="Z111">IFERROR(_xlfn.LET(_xlpm.date,A110,_xlpm.count,COUNTIF(A77:A110,_xlpm.date),_xlpm.config_range,CONFIG!A:W,_xlpm.date_index,MATCH(_xlpm.date,INDEX(_xlpm.config_range,,1),0),IF(_xlpm.count=1,INDEX(_xlpm.config_range,_xlpm.date_index+1,23),INDEX(_xlpm.config_range,_xlpm.date_index+_xlpm.count,23))),"")</f>
        <v>0</v>
      </c>
      <c r="AA111" s="75" cm="1">
        <f t="array" ref="AA111">IFERROR(_xlfn.LET(_xlpm.date,A110,_xlpm.count,COUNTIF(A77:A110,_xlpm.date),_xlpm.config_range,CONFIG!A:X,_xlpm.date_index,MATCH(_xlpm.date,INDEX(_xlpm.config_range,,1),0),IF(_xlpm.count=1,INDEX(_xlpm.config_range,_xlpm.date_index+1,24),INDEX(_xlpm.config_range,_xlpm.date_index+_xlpm.count,24))),"")</f>
        <v>0</v>
      </c>
      <c r="AB111" s="102" cm="1">
        <f t="array" ref="AB111">IFERROR(_xlfn.LET(_xlpm.date,A110,_xlpm.count,COUNTIF(A77:A110,_xlpm.date),_xlpm.config_range,CONFIG!A:Y,_xlpm.date_index,MATCH(_xlpm.date,INDEX(_xlpm.config_range,,1),0),IF(_xlpm.count=1,INDEX(_xlpm.config_range,_xlpm.date_index+1,25),INDEX(_xlpm.config_range,_xlpm.date_index+_xlpm.count,25))),"")</f>
        <v>0</v>
      </c>
      <c r="AC111" s="103" cm="1">
        <f t="array" ref="AC111">IFERROR(_xlfn.LET(_xlpm.date,A110,_xlpm.count,COUNTIF(A77:A110,_xlpm.date),_xlpm.config_range,CONFIG!A:Z,_xlpm.date_index,MATCH(_xlpm.date,INDEX(_xlpm.config_range,,1),0),IF(_xlpm.count=1,INDEX(_xlpm.config_range,_xlpm.date_index+1,26),INDEX(_xlpm.config_range,_xlpm.date_index+_xlpm.count,26))),"")</f>
        <v>0</v>
      </c>
    </row>
    <row r="112" spans="1:29" x14ac:dyDescent="0.35">
      <c r="A112" s="182" cm="1">
        <f t="array" ref="A112">IFERROR(
  _xlfn.LET(
    _xlpm.date, A111,
    _xlpm.count, COUNTIF(A78:A111, _xlpm.date),
    _xlpm.config_range, CONFIG!A:A,
    _xlpm.date_index, MATCH(_xlpm.date, _xlpm.config_range, 0),
    IF(
      _xlpm.count = 1,
      INDEX(_xlpm.config_range, _xlpm.date_index + 1),
      INDEX(_xlpm.config_range, _xlpm.date_index + _xlpm.count)
    )
  ),
  ""
)</f>
        <v>45197</v>
      </c>
      <c r="B112" s="173" t="str" cm="1">
        <f t="array" ref="B112">IFERROR(
  _xlfn.LET(
    _xlpm.date, A111,
    _xlpm.count, COUNTIF(A78:A111, _xlpm.date),
    _xlpm.config_range, CONFIG!A:B,
    _xlpm.date_index, MATCH(_xlpm.date, INDEX(_xlpm.config_range, , 1), 0),
    IF(
      _xlpm.count = 1,
      INDEX(_xlpm.config_range, _xlpm.date_index + 1, 2),
      INDEX(_xlpm.config_range, _xlpm.date_index + _xlpm.count, 2)
    )
  ),
  ""
)</f>
        <v>PA28</v>
      </c>
      <c r="C112" s="173" t="str" cm="1">
        <f t="array" ref="C112">IFERROR(_xlfn.LET(_xlpm.date,A111,_xlpm.count,COUNTIF(A78:A111,_xlpm.date),_xlpm.config_range,CONFIG!A:C,_xlpm.date_index,MATCH(_xlpm.date,INDEX(_xlpm.config_range,,1),0),IF(_xlpm.count=1,INDEX(_xlpm.config_range,_xlpm.date_index+1,3),INDEX(_xlpm.config_range,_xlpm.date_index+_xlpm.count,3))),"")</f>
        <v>VH-BZE</v>
      </c>
      <c r="D112" s="173" t="str" cm="1">
        <f t="array" ref="D112">IFERROR(_xlfn.LET(_xlpm.date,A111,_xlpm.count,COUNTIF(A78:A111,_xlpm.date),_xlpm.config_range,CONFIG!A:D,_xlpm.date_index,MATCH(_xlpm.date,INDEX(_xlpm.config_range,,1),0),IF(_xlpm.count=1,INDEX(_xlpm.config_range,_xlpm.date_index+1,4),INDEX(_xlpm.config_range,_xlpm.date_index+_xlpm.count,4))),"")</f>
        <v>SELF</v>
      </c>
      <c r="E112" s="173" cm="1">
        <f t="array" ref="E112">IFERROR(_xlfn.LET(_xlpm.date,A111,_xlpm.count,COUNTIF(A78:A111,_xlpm.date),_xlpm.config_range,CONFIG!A:E,_xlpm.date_index,MATCH(_xlpm.date,INDEX(_xlpm.config_range,,1),0),IF(_xlpm.count=1,INDEX(_xlpm.config_range,_xlpm.date_index+1,5),INDEX(_xlpm.config_range,_xlpm.date_index+_xlpm.count,5))),"")</f>
        <v>0</v>
      </c>
      <c r="F112" s="174" t="str" cm="1">
        <f t="array" ref="F112">IFERROR(_xlfn.LET(_xlpm.date,A111,_xlpm.count,COUNTIF(A78:A111,_xlpm.date),_xlpm.config_range,CONFIG!A:F,_xlpm.date_index,MATCH(_xlpm.date,INDEX(_xlpm.config_range,,1),0),IF(_xlpm.count=1,INDEX(_xlpm.config_range,_xlpm.date_index+1,6),INDEX(_xlpm.config_range,_xlpm.date_index+_xlpm.count,6))),"")</f>
        <v>YMMB-YBDG-YBMU-YMMB</v>
      </c>
      <c r="G112" s="175" t="str" cm="1">
        <f t="array" ref="G112">IFERROR(_xlfn.LET(_xlpm.date,A111,_xlpm.count,COUNTIF(A78:A111,_xlpm.date),_xlpm.config_range,CONFIG!A:G,_xlpm.date_index,MATCH(_xlpm.date,INDEX(_xlpm.config_range,,1),0),IF(_xlpm.count=1,INDEX(_xlpm.config_range,_xlpm.date_index+1,7),INDEX(_xlpm.config_range,_xlpm.date_index+_xlpm.count,7))),"")</f>
        <v>NAV</v>
      </c>
      <c r="H112" s="176"/>
      <c r="I112" s="100"/>
      <c r="J112" s="101"/>
      <c r="K112" s="75" cm="1">
        <f t="array" ref="K112">IFERROR(_xlfn.LET(_xlpm.date,A111,_xlpm.count,COUNTIF(A78:A111,_xlpm.date),_xlpm.config_range,CONFIG!A:H,_xlpm.date_index,MATCH(_xlpm.date,INDEX(_xlpm.config_range,,1),0),IF(_xlpm.count=1,INDEX(_xlpm.config_range,_xlpm.date_index+1,8),INDEX(_xlpm.config_range,_xlpm.date_index+_xlpm.count,8))),"")</f>
        <v>0</v>
      </c>
      <c r="L112" s="102" cm="1">
        <f t="array" ref="L112">IFERROR(_xlfn.LET(_xlpm.date,A111,_xlpm.count,COUNTIF(A78:A111,_xlpm.date),_xlpm.config_range,CONFIG!A:I,_xlpm.date_index,MATCH(_xlpm.date,INDEX(_xlpm.config_range,,1),0),IF(_xlpm.count=1,INDEX(_xlpm.config_range,_xlpm.date_index+1,9),INDEX(_xlpm.config_range,_xlpm.date_index+_xlpm.count,9))),"")</f>
        <v>0</v>
      </c>
      <c r="M112" s="102" cm="1">
        <f t="array" ref="M112">IFERROR(_xlfn.LET(_xlpm.date,A111,_xlpm.count,COUNTIF(A78:A111,_xlpm.date),_xlpm.config_range,CONFIG!A:J,_xlpm.date_index,MATCH(_xlpm.date,INDEX(_xlpm.config_range,,1),0),IF(_xlpm.count=1,INDEX(_xlpm.config_range,_xlpm.date_index+1,10),INDEX(_xlpm.config_range,_xlpm.date_index+_xlpm.count,10))),"")</f>
        <v>0</v>
      </c>
      <c r="N112" s="102" cm="1">
        <f t="array" ref="N112">IFERROR(_xlfn.LET(_xlpm.date,A111,_xlpm.count,COUNTIF(A78:A111,_xlpm.date),_xlpm.config_range,CONFIG!A:K,_xlpm.date_index,MATCH(_xlpm.date,INDEX(_xlpm.config_range,,1),0),IF(_xlpm.count=1,INDEX(_xlpm.config_range,_xlpm.date_index+1,11),INDEX(_xlpm.config_range,_xlpm.date_index+_xlpm.count,11))),"")</f>
        <v>0</v>
      </c>
      <c r="O112" s="102" cm="1">
        <f t="array" ref="O112">IFERROR(_xlfn.LET(_xlpm.date,A111,_xlpm.count,COUNTIF(A78:A111,_xlpm.date),_xlpm.config_range,CONFIG!A:L,_xlpm.date_index,MATCH(_xlpm.date,INDEX(_xlpm.config_range,,1),0),IF(_xlpm.count=1,INDEX(_xlpm.config_range,_xlpm.date_index+1,12),INDEX(_xlpm.config_range,_xlpm.date_index+_xlpm.count,12))),"")</f>
        <v>2.5</v>
      </c>
      <c r="P112" s="103" cm="1">
        <f t="array" ref="P112">IFERROR(_xlfn.LET(_xlpm.date,A111,_xlpm.count,COUNTIF(A78:A111,_xlpm.date),_xlpm.config_range,CONFIG!A:M,_xlpm.date_index,MATCH(_xlpm.date,INDEX(_xlpm.config_range,,1),0),IF(_xlpm.count=1,INDEX(_xlpm.config_range,_xlpm.date_index+1,13),INDEX(_xlpm.config_range,_xlpm.date_index+_xlpm.count,13))),"")</f>
        <v>0</v>
      </c>
      <c r="Q112" s="75" cm="1">
        <f t="array" ref="Q112">IFERROR(_xlfn.LET(_xlpm.date,A111,_xlpm.count,COUNTIF(A78:A111,_xlpm.date),_xlpm.config_range,CONFIG!A:N,_xlpm.date_index,MATCH(_xlpm.date,INDEX(_xlpm.config_range,,1),0),IF(_xlpm.count=1,INDEX(_xlpm.config_range,_xlpm.date_index+1,14),INDEX(_xlpm.config_range,_xlpm.date_index+_xlpm.count,14))),"")</f>
        <v>0</v>
      </c>
      <c r="R112" s="102" cm="1">
        <f t="array" ref="R112">IFERROR(_xlfn.LET(_xlpm.date,A111,_xlpm.count,COUNTIF(A78:A111,_xlpm.date),_xlpm.config_range,CONFIG!A:O,_xlpm.date_index,MATCH(_xlpm.date,INDEX(_xlpm.config_range,,1),0),IF(_xlpm.count=1,INDEX(_xlpm.config_range,_xlpm.date_index+1,15),INDEX(_xlpm.config_range,_xlpm.date_index+_xlpm.count,15))),"")</f>
        <v>0</v>
      </c>
      <c r="S112" s="102" cm="1">
        <f t="array" ref="S112">IFERROR(_xlfn.LET(_xlpm.date,A111,_xlpm.count,COUNTIF(A78:A111,_xlpm.date),_xlpm.config_range,CONFIG!A:P,_xlpm.date_index,MATCH(_xlpm.date,INDEX(_xlpm.config_range,,1),0),IF(_xlpm.count=1,INDEX(_xlpm.config_range,_xlpm.date_index+1,16),INDEX(_xlpm.config_range,_xlpm.date_index+_xlpm.count,16))),"")</f>
        <v>0</v>
      </c>
      <c r="T112" s="102" cm="1">
        <f t="array" ref="T112">IFERROR(_xlfn.LET(_xlpm.date,A111,_xlpm.count,COUNTIF(A78:A111,_xlpm.date),_xlpm.config_range,CONFIG!A:Q,_xlpm.date_index,MATCH(_xlpm.date,INDEX(_xlpm.config_range,,1),0),IF(_xlpm.count=1,INDEX(_xlpm.config_range,_xlpm.date_index+1,17),INDEX(_xlpm.config_range,_xlpm.date_index+_xlpm.count,17))),"")</f>
        <v>0</v>
      </c>
      <c r="U112" s="102" cm="1">
        <f t="array" ref="U112">IFERROR(_xlfn.LET(_xlpm.date,A111,_xlpm.count,COUNTIF(A78:A111,_xlpm.date),_xlpm.config_range,CONFIG!A:R,_xlpm.date_index,MATCH(_xlpm.date,INDEX(_xlpm.config_range,,1),0),IF(_xlpm.count=1,INDEX(_xlpm.config_range,_xlpm.date_index+1,18),INDEX(_xlpm.config_range,_xlpm.date_index+_xlpm.count,18))),"")</f>
        <v>0</v>
      </c>
      <c r="V112" s="103" cm="1">
        <f t="array" ref="V112">IFERROR(_xlfn.LET(_xlpm.date,A111,_xlpm.count,COUNTIF(A78:A111,_xlpm.date),_xlpm.config_range,CONFIG!A:S,_xlpm.date_index,MATCH(_xlpm.date,INDEX(_xlpm.config_range,,1),0),IF(_xlpm.count=1,INDEX(_xlpm.config_range,_xlpm.date_index+1,19),INDEX(_xlpm.config_range,_xlpm.date_index+_xlpm.count,19))),"")</f>
        <v>0</v>
      </c>
      <c r="W112" s="75" cm="1">
        <f t="array" ref="W112">IFERROR(_xlfn.LET(_xlpm.date,A111,_xlpm.count,COUNTIF(A78:A111,_xlpm.date),_xlpm.config_range,CONFIG!A:T,_xlpm.date_index,MATCH(_xlpm.date,INDEX(_xlpm.config_range,,1),0),IF(_xlpm.count=1,INDEX(_xlpm.config_range,_xlpm.date_index+1,20),INDEX(_xlpm.config_range,_xlpm.date_index+_xlpm.count,20))),"")</f>
        <v>0</v>
      </c>
      <c r="X112" s="103" cm="1">
        <f t="array" ref="X112">IFERROR(_xlfn.LET(_xlpm.date,A111,_xlpm.count,COUNTIF(A78:A111,_xlpm.date),_xlpm.config_range,CONFIG!A:U,_xlpm.date_index,MATCH(_xlpm.date,INDEX(_xlpm.config_range,,1),0),IF(_xlpm.count=1,INDEX(_xlpm.config_range,_xlpm.date_index+1,21),INDEX(_xlpm.config_range,_xlpm.date_index+_xlpm.count,21))),"")</f>
        <v>0</v>
      </c>
      <c r="Y112" s="75" cm="1">
        <f t="array" ref="Y112">IFERROR(_xlfn.LET(_xlpm.date,A111,_xlpm.count,COUNTIF(A78:A111,_xlpm.date),_xlpm.config_range,CONFIG!A:V,_xlpm.date_index,MATCH(_xlpm.date,INDEX(_xlpm.config_range,,1),0),IF(_xlpm.count=1,INDEX(_xlpm.config_range,_xlpm.date_index+1,22),INDEX(_xlpm.config_range,_xlpm.date_index+_xlpm.count,22))),"")</f>
        <v>0</v>
      </c>
      <c r="Z112" s="103" cm="1">
        <f t="array" ref="Z112">IFERROR(_xlfn.LET(_xlpm.date,A111,_xlpm.count,COUNTIF(A78:A111,_xlpm.date),_xlpm.config_range,CONFIG!A:W,_xlpm.date_index,MATCH(_xlpm.date,INDEX(_xlpm.config_range,,1),0),IF(_xlpm.count=1,INDEX(_xlpm.config_range,_xlpm.date_index+1,23),INDEX(_xlpm.config_range,_xlpm.date_index+_xlpm.count,23))),"")</f>
        <v>0</v>
      </c>
      <c r="AA112" s="75" cm="1">
        <f t="array" ref="AA112">IFERROR(_xlfn.LET(_xlpm.date,A111,_xlpm.count,COUNTIF(A78:A111,_xlpm.date),_xlpm.config_range,CONFIG!A:X,_xlpm.date_index,MATCH(_xlpm.date,INDEX(_xlpm.config_range,,1),0),IF(_xlpm.count=1,INDEX(_xlpm.config_range,_xlpm.date_index+1,24),INDEX(_xlpm.config_range,_xlpm.date_index+_xlpm.count,24))),"")</f>
        <v>0</v>
      </c>
      <c r="AB112" s="102" cm="1">
        <f t="array" ref="AB112">IFERROR(_xlfn.LET(_xlpm.date,A111,_xlpm.count,COUNTIF(A78:A111,_xlpm.date),_xlpm.config_range,CONFIG!A:Y,_xlpm.date_index,MATCH(_xlpm.date,INDEX(_xlpm.config_range,,1),0),IF(_xlpm.count=1,INDEX(_xlpm.config_range,_xlpm.date_index+1,25),INDEX(_xlpm.config_range,_xlpm.date_index+_xlpm.count,25))),"")</f>
        <v>0</v>
      </c>
      <c r="AC112" s="103" cm="1">
        <f t="array" ref="AC112">IFERROR(_xlfn.LET(_xlpm.date,A111,_xlpm.count,COUNTIF(A78:A111,_xlpm.date),_xlpm.config_range,CONFIG!A:Z,_xlpm.date_index,MATCH(_xlpm.date,INDEX(_xlpm.config_range,,1),0),IF(_xlpm.count=1,INDEX(_xlpm.config_range,_xlpm.date_index+1,26),INDEX(_xlpm.config_range,_xlpm.date_index+_xlpm.count,26))),"")</f>
        <v>0</v>
      </c>
    </row>
    <row r="113" spans="1:29" x14ac:dyDescent="0.35">
      <c r="A113" s="182" cm="1">
        <f t="array" ref="A113">IFERROR(
  _xlfn.LET(
    _xlpm.date, A112,
    _xlpm.count, COUNTIF(A79:A112, _xlpm.date),
    _xlpm.config_range, CONFIG!A:A,
    _xlpm.date_index, MATCH(_xlpm.date, _xlpm.config_range, 0),
    IF(
      _xlpm.count = 1,
      INDEX(_xlpm.config_range, _xlpm.date_index + 1),
      INDEX(_xlpm.config_range, _xlpm.date_index + _xlpm.count)
    )
  ),
  ""
)</f>
        <v>45217</v>
      </c>
      <c r="B113" s="173" t="str" cm="1">
        <f t="array" ref="B113">IFERROR(
  _xlfn.LET(
    _xlpm.date, A112,
    _xlpm.count, COUNTIF(A79:A112, _xlpm.date),
    _xlpm.config_range, CONFIG!A:B,
    _xlpm.date_index, MATCH(_xlpm.date, INDEX(_xlpm.config_range, , 1), 0),
    IF(
      _xlpm.count = 1,
      INDEX(_xlpm.config_range, _xlpm.date_index + 1, 2),
      INDEX(_xlpm.config_range, _xlpm.date_index + _xlpm.count, 2)
    )
  ),
  ""
)</f>
        <v>PA28</v>
      </c>
      <c r="C113" s="173" t="str" cm="1">
        <f t="array" ref="C113">IFERROR(_xlfn.LET(_xlpm.date,A112,_xlpm.count,COUNTIF(A79:A112,_xlpm.date),_xlpm.config_range,CONFIG!A:C,_xlpm.date_index,MATCH(_xlpm.date,INDEX(_xlpm.config_range,,1),0),IF(_xlpm.count=1,INDEX(_xlpm.config_range,_xlpm.date_index+1,3),INDEX(_xlpm.config_range,_xlpm.date_index+_xlpm.count,3))),"")</f>
        <v>VH-BZE</v>
      </c>
      <c r="D113" s="173" t="str" cm="1">
        <f t="array" ref="D113">IFERROR(_xlfn.LET(_xlpm.date,A112,_xlpm.count,COUNTIF(A79:A112,_xlpm.date),_xlpm.config_range,CONFIG!A:D,_xlpm.date_index,MATCH(_xlpm.date,INDEX(_xlpm.config_range,,1),0),IF(_xlpm.count=1,INDEX(_xlpm.config_range,_xlpm.date_index+1,4),INDEX(_xlpm.config_range,_xlpm.date_index+_xlpm.count,4))),"")</f>
        <v>C.SPENCER</v>
      </c>
      <c r="E113" s="173" t="str" cm="1">
        <f t="array" ref="E113">IFERROR(_xlfn.LET(_xlpm.date,A112,_xlpm.count,COUNTIF(A79:A112,_xlpm.date),_xlpm.config_range,CONFIG!A:E,_xlpm.date_index,MATCH(_xlpm.date,INDEX(_xlpm.config_range,,1),0),IF(_xlpm.count=1,INDEX(_xlpm.config_range,_xlpm.date_index+1,5),INDEX(_xlpm.config_range,_xlpm.date_index+_xlpm.count,5))),"")</f>
        <v>SELF</v>
      </c>
      <c r="F113" s="174" t="str" cm="1">
        <f t="array" ref="F113">IFERROR(_xlfn.LET(_xlpm.date,A112,_xlpm.count,COUNTIF(A79:A112,_xlpm.date),_xlpm.config_range,CONFIG!A:F,_xlpm.date_index,MATCH(_xlpm.date,INDEX(_xlpm.config_range,,1),0),IF(_xlpm.count=1,INDEX(_xlpm.config_range,_xlpm.date_index+1,6),INDEX(_xlpm.config_range,_xlpm.date_index+_xlpm.count,6))),"")</f>
        <v>YMMB-YMEN-YCEM-YMMB</v>
      </c>
      <c r="G113" s="175" t="str" cm="1">
        <f t="array" ref="G113">IFERROR(_xlfn.LET(_xlpm.date,A112,_xlpm.count,COUNTIF(A79:A112,_xlpm.date),_xlpm.config_range,CONFIG!A:G,_xlpm.date_index,MATCH(_xlpm.date,INDEX(_xlpm.config_range,,1),0),IF(_xlpm.count=1,INDEX(_xlpm.config_range,_xlpm.date_index+1,7),INDEX(_xlpm.config_range,_xlpm.date_index+_xlpm.count,7))),"")</f>
        <v>NAV</v>
      </c>
      <c r="H113" s="176"/>
      <c r="I113" s="100"/>
      <c r="J113" s="101"/>
      <c r="K113" s="75" cm="1">
        <f t="array" ref="K113">IFERROR(_xlfn.LET(_xlpm.date,A112,_xlpm.count,COUNTIF(A79:A112,_xlpm.date),_xlpm.config_range,CONFIG!A:H,_xlpm.date_index,MATCH(_xlpm.date,INDEX(_xlpm.config_range,,1),0),IF(_xlpm.count=1,INDEX(_xlpm.config_range,_xlpm.date_index+1,8),INDEX(_xlpm.config_range,_xlpm.date_index+_xlpm.count,8))),"")</f>
        <v>0</v>
      </c>
      <c r="L113" s="102" cm="1">
        <f t="array" ref="L113">IFERROR(_xlfn.LET(_xlpm.date,A112,_xlpm.count,COUNTIF(A79:A112,_xlpm.date),_xlpm.config_range,CONFIG!A:I,_xlpm.date_index,MATCH(_xlpm.date,INDEX(_xlpm.config_range,,1),0),IF(_xlpm.count=1,INDEX(_xlpm.config_range,_xlpm.date_index+1,9),INDEX(_xlpm.config_range,_xlpm.date_index+_xlpm.count,9))),"")</f>
        <v>0</v>
      </c>
      <c r="M113" s="102" cm="1">
        <f t="array" ref="M113">IFERROR(_xlfn.LET(_xlpm.date,A112,_xlpm.count,COUNTIF(A79:A112,_xlpm.date),_xlpm.config_range,CONFIG!A:J,_xlpm.date_index,MATCH(_xlpm.date,INDEX(_xlpm.config_range,,1),0),IF(_xlpm.count=1,INDEX(_xlpm.config_range,_xlpm.date_index+1,10),INDEX(_xlpm.config_range,_xlpm.date_index+_xlpm.count,10))),"")</f>
        <v>2.2000000000000002</v>
      </c>
      <c r="N113" s="102" cm="1">
        <f t="array" ref="N113">IFERROR(_xlfn.LET(_xlpm.date,A112,_xlpm.count,COUNTIF(A79:A112,_xlpm.date),_xlpm.config_range,CONFIG!A:K,_xlpm.date_index,MATCH(_xlpm.date,INDEX(_xlpm.config_range,,1),0),IF(_xlpm.count=1,INDEX(_xlpm.config_range,_xlpm.date_index+1,11),INDEX(_xlpm.config_range,_xlpm.date_index+_xlpm.count,11))),"")</f>
        <v>0</v>
      </c>
      <c r="O113" s="102" cm="1">
        <f t="array" ref="O113">IFERROR(_xlfn.LET(_xlpm.date,A112,_xlpm.count,COUNTIF(A79:A112,_xlpm.date),_xlpm.config_range,CONFIG!A:L,_xlpm.date_index,MATCH(_xlpm.date,INDEX(_xlpm.config_range,,1),0),IF(_xlpm.count=1,INDEX(_xlpm.config_range,_xlpm.date_index+1,12),INDEX(_xlpm.config_range,_xlpm.date_index+_xlpm.count,12))),"")</f>
        <v>0</v>
      </c>
      <c r="P113" s="103" cm="1">
        <f t="array" ref="P113">IFERROR(_xlfn.LET(_xlpm.date,A112,_xlpm.count,COUNTIF(A79:A112,_xlpm.date),_xlpm.config_range,CONFIG!A:M,_xlpm.date_index,MATCH(_xlpm.date,INDEX(_xlpm.config_range,,1),0),IF(_xlpm.count=1,INDEX(_xlpm.config_range,_xlpm.date_index+1,13),INDEX(_xlpm.config_range,_xlpm.date_index+_xlpm.count,13))),"")</f>
        <v>0</v>
      </c>
      <c r="Q113" s="75" cm="1">
        <f t="array" ref="Q113">IFERROR(_xlfn.LET(_xlpm.date,A112,_xlpm.count,COUNTIF(A79:A112,_xlpm.date),_xlpm.config_range,CONFIG!A:N,_xlpm.date_index,MATCH(_xlpm.date,INDEX(_xlpm.config_range,,1),0),IF(_xlpm.count=1,INDEX(_xlpm.config_range,_xlpm.date_index+1,14),INDEX(_xlpm.config_range,_xlpm.date_index+_xlpm.count,14))),"")</f>
        <v>0</v>
      </c>
      <c r="R113" s="102" cm="1">
        <f t="array" ref="R113">IFERROR(_xlfn.LET(_xlpm.date,A112,_xlpm.count,COUNTIF(A79:A112,_xlpm.date),_xlpm.config_range,CONFIG!A:O,_xlpm.date_index,MATCH(_xlpm.date,INDEX(_xlpm.config_range,,1),0),IF(_xlpm.count=1,INDEX(_xlpm.config_range,_xlpm.date_index+1,15),INDEX(_xlpm.config_range,_xlpm.date_index+_xlpm.count,15))),"")</f>
        <v>0</v>
      </c>
      <c r="S113" s="102" cm="1">
        <f t="array" ref="S113">IFERROR(_xlfn.LET(_xlpm.date,A112,_xlpm.count,COUNTIF(A79:A112,_xlpm.date),_xlpm.config_range,CONFIG!A:P,_xlpm.date_index,MATCH(_xlpm.date,INDEX(_xlpm.config_range,,1),0),IF(_xlpm.count=1,INDEX(_xlpm.config_range,_xlpm.date_index+1,16),INDEX(_xlpm.config_range,_xlpm.date_index+_xlpm.count,16))),"")</f>
        <v>0</v>
      </c>
      <c r="T113" s="102" cm="1">
        <f t="array" ref="T113">IFERROR(_xlfn.LET(_xlpm.date,A112,_xlpm.count,COUNTIF(A79:A112,_xlpm.date),_xlpm.config_range,CONFIG!A:Q,_xlpm.date_index,MATCH(_xlpm.date,INDEX(_xlpm.config_range,,1),0),IF(_xlpm.count=1,INDEX(_xlpm.config_range,_xlpm.date_index+1,17),INDEX(_xlpm.config_range,_xlpm.date_index+_xlpm.count,17))),"")</f>
        <v>0</v>
      </c>
      <c r="U113" s="102" cm="1">
        <f t="array" ref="U113">IFERROR(_xlfn.LET(_xlpm.date,A112,_xlpm.count,COUNTIF(A79:A112,_xlpm.date),_xlpm.config_range,CONFIG!A:R,_xlpm.date_index,MATCH(_xlpm.date,INDEX(_xlpm.config_range,,1),0),IF(_xlpm.count=1,INDEX(_xlpm.config_range,_xlpm.date_index+1,18),INDEX(_xlpm.config_range,_xlpm.date_index+_xlpm.count,18))),"")</f>
        <v>0</v>
      </c>
      <c r="V113" s="103" cm="1">
        <f t="array" ref="V113">IFERROR(_xlfn.LET(_xlpm.date,A112,_xlpm.count,COUNTIF(A79:A112,_xlpm.date),_xlpm.config_range,CONFIG!A:S,_xlpm.date_index,MATCH(_xlpm.date,INDEX(_xlpm.config_range,,1),0),IF(_xlpm.count=1,INDEX(_xlpm.config_range,_xlpm.date_index+1,19),INDEX(_xlpm.config_range,_xlpm.date_index+_xlpm.count,19))),"")</f>
        <v>0</v>
      </c>
      <c r="W113" s="75" cm="1">
        <f t="array" ref="W113">IFERROR(_xlfn.LET(_xlpm.date,A112,_xlpm.count,COUNTIF(A79:A112,_xlpm.date),_xlpm.config_range,CONFIG!A:T,_xlpm.date_index,MATCH(_xlpm.date,INDEX(_xlpm.config_range,,1),0),IF(_xlpm.count=1,INDEX(_xlpm.config_range,_xlpm.date_index+1,20),INDEX(_xlpm.config_range,_xlpm.date_index+_xlpm.count,20))),"")</f>
        <v>0</v>
      </c>
      <c r="X113" s="103" cm="1">
        <f t="array" ref="X113">IFERROR(_xlfn.LET(_xlpm.date,A112,_xlpm.count,COUNTIF(A79:A112,_xlpm.date),_xlpm.config_range,CONFIG!A:U,_xlpm.date_index,MATCH(_xlpm.date,INDEX(_xlpm.config_range,,1),0),IF(_xlpm.count=1,INDEX(_xlpm.config_range,_xlpm.date_index+1,21),INDEX(_xlpm.config_range,_xlpm.date_index+_xlpm.count,21))),"")</f>
        <v>0</v>
      </c>
      <c r="Y113" s="75" cm="1">
        <f t="array" ref="Y113">IFERROR(_xlfn.LET(_xlpm.date,A112,_xlpm.count,COUNTIF(A79:A112,_xlpm.date),_xlpm.config_range,CONFIG!A:V,_xlpm.date_index,MATCH(_xlpm.date,INDEX(_xlpm.config_range,,1),0),IF(_xlpm.count=1,INDEX(_xlpm.config_range,_xlpm.date_index+1,22),INDEX(_xlpm.config_range,_xlpm.date_index+_xlpm.count,22))),"")</f>
        <v>0.4</v>
      </c>
      <c r="Z113" s="103" cm="1">
        <f t="array" ref="Z113">IFERROR(_xlfn.LET(_xlpm.date,A112,_xlpm.count,COUNTIF(A79:A112,_xlpm.date),_xlpm.config_range,CONFIG!A:W,_xlpm.date_index,MATCH(_xlpm.date,INDEX(_xlpm.config_range,,1),0),IF(_xlpm.count=1,INDEX(_xlpm.config_range,_xlpm.date_index+1,23),INDEX(_xlpm.config_range,_xlpm.date_index+_xlpm.count,23))),"")</f>
        <v>0</v>
      </c>
      <c r="AA113" s="75" cm="1">
        <f t="array" ref="AA113">IFERROR(_xlfn.LET(_xlpm.date,A112,_xlpm.count,COUNTIF(A79:A112,_xlpm.date),_xlpm.config_range,CONFIG!A:X,_xlpm.date_index,MATCH(_xlpm.date,INDEX(_xlpm.config_range,,1),0),IF(_xlpm.count=1,INDEX(_xlpm.config_range,_xlpm.date_index+1,24),INDEX(_xlpm.config_range,_xlpm.date_index+_xlpm.count,24))),"")</f>
        <v>0</v>
      </c>
      <c r="AB113" s="102" cm="1">
        <f t="array" ref="AB113">IFERROR(_xlfn.LET(_xlpm.date,A112,_xlpm.count,COUNTIF(A79:A112,_xlpm.date),_xlpm.config_range,CONFIG!A:Y,_xlpm.date_index,MATCH(_xlpm.date,INDEX(_xlpm.config_range,,1),0),IF(_xlpm.count=1,INDEX(_xlpm.config_range,_xlpm.date_index+1,25),INDEX(_xlpm.config_range,_xlpm.date_index+_xlpm.count,25))),"")</f>
        <v>0</v>
      </c>
      <c r="AC113" s="103" cm="1">
        <f t="array" ref="AC113">IFERROR(_xlfn.LET(_xlpm.date,A112,_xlpm.count,COUNTIF(A79:A112,_xlpm.date),_xlpm.config_range,CONFIG!A:Z,_xlpm.date_index,MATCH(_xlpm.date,INDEX(_xlpm.config_range,,1),0),IF(_xlpm.count=1,INDEX(_xlpm.config_range,_xlpm.date_index+1,26),INDEX(_xlpm.config_range,_xlpm.date_index+_xlpm.count,26))),"")</f>
        <v>0</v>
      </c>
    </row>
    <row r="114" spans="1:29" x14ac:dyDescent="0.35">
      <c r="A114" s="182" cm="1">
        <f t="array" ref="A114">IFERROR(
  _xlfn.LET(
    _xlpm.date, A113,
    _xlpm.count, COUNTIF(A80:A113, _xlpm.date),
    _xlpm.config_range, CONFIG!A:A,
    _xlpm.date_index, MATCH(_xlpm.date, _xlpm.config_range, 0),
    IF(
      _xlpm.count = 1,
      INDEX(_xlpm.config_range, _xlpm.date_index + 1),
      INDEX(_xlpm.config_range, _xlpm.date_index + _xlpm.count)
    )
  ),
  ""
)</f>
        <v>45223</v>
      </c>
      <c r="B114" s="173" t="str" cm="1">
        <f t="array" ref="B114">IFERROR(
  _xlfn.LET(
    _xlpm.date, A113,
    _xlpm.count, COUNTIF(A80:A113, _xlpm.date),
    _xlpm.config_range, CONFIG!A:B,
    _xlpm.date_index, MATCH(_xlpm.date, INDEX(_xlpm.config_range, , 1), 0),
    IF(
      _xlpm.count = 1,
      INDEX(_xlpm.config_range, _xlpm.date_index + 1, 2),
      INDEX(_xlpm.config_range, _xlpm.date_index + _xlpm.count, 2)
    )
  ),
  ""
)</f>
        <v>PA28</v>
      </c>
      <c r="C114" s="173" t="str" cm="1">
        <f t="array" ref="C114">IFERROR(_xlfn.LET(_xlpm.date,A113,_xlpm.count,COUNTIF(A80:A113,_xlpm.date),_xlpm.config_range,CONFIG!A:C,_xlpm.date_index,MATCH(_xlpm.date,INDEX(_xlpm.config_range,,1),0),IF(_xlpm.count=1,INDEX(_xlpm.config_range,_xlpm.date_index+1,3),INDEX(_xlpm.config_range,_xlpm.date_index+_xlpm.count,3))),"")</f>
        <v>VH-MRX</v>
      </c>
      <c r="D114" s="173" t="str" cm="1">
        <f t="array" ref="D114">IFERROR(_xlfn.LET(_xlpm.date,A113,_xlpm.count,COUNTIF(A80:A113,_xlpm.date),_xlpm.config_range,CONFIG!A:D,_xlpm.date_index,MATCH(_xlpm.date,INDEX(_xlpm.config_range,,1),0),IF(_xlpm.count=1,INDEX(_xlpm.config_range,_xlpm.date_index+1,4),INDEX(_xlpm.config_range,_xlpm.date_index+_xlpm.count,4))),"")</f>
        <v>SELF</v>
      </c>
      <c r="E114" s="173" cm="1">
        <f t="array" ref="E114">IFERROR(_xlfn.LET(_xlpm.date,A113,_xlpm.count,COUNTIF(A80:A113,_xlpm.date),_xlpm.config_range,CONFIG!A:E,_xlpm.date_index,MATCH(_xlpm.date,INDEX(_xlpm.config_range,,1),0),IF(_xlpm.count=1,INDEX(_xlpm.config_range,_xlpm.date_index+1,5),INDEX(_xlpm.config_range,_xlpm.date_index+_xlpm.count,5))),"")</f>
        <v>0</v>
      </c>
      <c r="F114" s="174" t="str" cm="1">
        <f t="array" ref="F114">IFERROR(_xlfn.LET(_xlpm.date,A113,_xlpm.count,COUNTIF(A80:A113,_xlpm.date),_xlpm.config_range,CONFIG!A:F,_xlpm.date_index,MATCH(_xlpm.date,INDEX(_xlpm.config_range,,1),0),IF(_xlpm.count=1,INDEX(_xlpm.config_range,_xlpm.date_index+1,6),INDEX(_xlpm.config_range,_xlpm.date_index+_xlpm.count,6))),"")</f>
        <v>YSCB-YMAY-YMMB</v>
      </c>
      <c r="G114" s="175" t="str" cm="1">
        <f t="array" ref="G114">IFERROR(_xlfn.LET(_xlpm.date,A113,_xlpm.count,COUNTIF(A80:A113,_xlpm.date),_xlpm.config_range,CONFIG!A:G,_xlpm.date_index,MATCH(_xlpm.date,INDEX(_xlpm.config_range,,1),0),IF(_xlpm.count=1,INDEX(_xlpm.config_range,_xlpm.date_index+1,7),INDEX(_xlpm.config_range,_xlpm.date_index+_xlpm.count,7))),"")</f>
        <v>NAV</v>
      </c>
      <c r="H114" s="176"/>
      <c r="I114" s="100"/>
      <c r="J114" s="101"/>
      <c r="K114" s="75" cm="1">
        <f t="array" ref="K114">IFERROR(_xlfn.LET(_xlpm.date,A113,_xlpm.count,COUNTIF(A80:A113,_xlpm.date),_xlpm.config_range,CONFIG!A:H,_xlpm.date_index,MATCH(_xlpm.date,INDEX(_xlpm.config_range,,1),0),IF(_xlpm.count=1,INDEX(_xlpm.config_range,_xlpm.date_index+1,8),INDEX(_xlpm.config_range,_xlpm.date_index+_xlpm.count,8))),"")</f>
        <v>0</v>
      </c>
      <c r="L114" s="102" cm="1">
        <f t="array" ref="L114">IFERROR(_xlfn.LET(_xlpm.date,A113,_xlpm.count,COUNTIF(A80:A113,_xlpm.date),_xlpm.config_range,CONFIG!A:I,_xlpm.date_index,MATCH(_xlpm.date,INDEX(_xlpm.config_range,,1),0),IF(_xlpm.count=1,INDEX(_xlpm.config_range,_xlpm.date_index+1,9),INDEX(_xlpm.config_range,_xlpm.date_index+_xlpm.count,9))),"")</f>
        <v>0</v>
      </c>
      <c r="M114" s="102" cm="1">
        <f t="array" ref="M114">IFERROR(_xlfn.LET(_xlpm.date,A113,_xlpm.count,COUNTIF(A80:A113,_xlpm.date),_xlpm.config_range,CONFIG!A:J,_xlpm.date_index,MATCH(_xlpm.date,INDEX(_xlpm.config_range,,1),0),IF(_xlpm.count=1,INDEX(_xlpm.config_range,_xlpm.date_index+1,10),INDEX(_xlpm.config_range,_xlpm.date_index+_xlpm.count,10))),"")</f>
        <v>0</v>
      </c>
      <c r="N114" s="102" cm="1">
        <f t="array" ref="N114">IFERROR(_xlfn.LET(_xlpm.date,A113,_xlpm.count,COUNTIF(A80:A113,_xlpm.date),_xlpm.config_range,CONFIG!A:K,_xlpm.date_index,MATCH(_xlpm.date,INDEX(_xlpm.config_range,,1),0),IF(_xlpm.count=1,INDEX(_xlpm.config_range,_xlpm.date_index+1,11),INDEX(_xlpm.config_range,_xlpm.date_index+_xlpm.count,11))),"")</f>
        <v>0</v>
      </c>
      <c r="O114" s="102" cm="1">
        <f t="array" ref="O114">IFERROR(_xlfn.LET(_xlpm.date,A113,_xlpm.count,COUNTIF(A80:A113,_xlpm.date),_xlpm.config_range,CONFIG!A:L,_xlpm.date_index,MATCH(_xlpm.date,INDEX(_xlpm.config_range,,1),0),IF(_xlpm.count=1,INDEX(_xlpm.config_range,_xlpm.date_index+1,12),INDEX(_xlpm.config_range,_xlpm.date_index+_xlpm.count,12))),"")</f>
        <v>3.5</v>
      </c>
      <c r="P114" s="103" cm="1">
        <f t="array" ref="P114">IFERROR(_xlfn.LET(_xlpm.date,A113,_xlpm.count,COUNTIF(A80:A113,_xlpm.date),_xlpm.config_range,CONFIG!A:M,_xlpm.date_index,MATCH(_xlpm.date,INDEX(_xlpm.config_range,,1),0),IF(_xlpm.count=1,INDEX(_xlpm.config_range,_xlpm.date_index+1,13),INDEX(_xlpm.config_range,_xlpm.date_index+_xlpm.count,13))),"")</f>
        <v>0</v>
      </c>
      <c r="Q114" s="75" cm="1">
        <f t="array" ref="Q114">IFERROR(_xlfn.LET(_xlpm.date,A113,_xlpm.count,COUNTIF(A80:A113,_xlpm.date),_xlpm.config_range,CONFIG!A:N,_xlpm.date_index,MATCH(_xlpm.date,INDEX(_xlpm.config_range,,1),0),IF(_xlpm.count=1,INDEX(_xlpm.config_range,_xlpm.date_index+1,14),INDEX(_xlpm.config_range,_xlpm.date_index+_xlpm.count,14))),"")</f>
        <v>0</v>
      </c>
      <c r="R114" s="102" cm="1">
        <f t="array" ref="R114">IFERROR(_xlfn.LET(_xlpm.date,A113,_xlpm.count,COUNTIF(A80:A113,_xlpm.date),_xlpm.config_range,CONFIG!A:O,_xlpm.date_index,MATCH(_xlpm.date,INDEX(_xlpm.config_range,,1),0),IF(_xlpm.count=1,INDEX(_xlpm.config_range,_xlpm.date_index+1,15),INDEX(_xlpm.config_range,_xlpm.date_index+_xlpm.count,15))),"")</f>
        <v>0</v>
      </c>
      <c r="S114" s="102" cm="1">
        <f t="array" ref="S114">IFERROR(_xlfn.LET(_xlpm.date,A113,_xlpm.count,COUNTIF(A80:A113,_xlpm.date),_xlpm.config_range,CONFIG!A:P,_xlpm.date_index,MATCH(_xlpm.date,INDEX(_xlpm.config_range,,1),0),IF(_xlpm.count=1,INDEX(_xlpm.config_range,_xlpm.date_index+1,16),INDEX(_xlpm.config_range,_xlpm.date_index+_xlpm.count,16))),"")</f>
        <v>0</v>
      </c>
      <c r="T114" s="102" cm="1">
        <f t="array" ref="T114">IFERROR(_xlfn.LET(_xlpm.date,A113,_xlpm.count,COUNTIF(A80:A113,_xlpm.date),_xlpm.config_range,CONFIG!A:Q,_xlpm.date_index,MATCH(_xlpm.date,INDEX(_xlpm.config_range,,1),0),IF(_xlpm.count=1,INDEX(_xlpm.config_range,_xlpm.date_index+1,17),INDEX(_xlpm.config_range,_xlpm.date_index+_xlpm.count,17))),"")</f>
        <v>0</v>
      </c>
      <c r="U114" s="102" cm="1">
        <f t="array" ref="U114">IFERROR(_xlfn.LET(_xlpm.date,A113,_xlpm.count,COUNTIF(A80:A113,_xlpm.date),_xlpm.config_range,CONFIG!A:R,_xlpm.date_index,MATCH(_xlpm.date,INDEX(_xlpm.config_range,,1),0),IF(_xlpm.count=1,INDEX(_xlpm.config_range,_xlpm.date_index+1,18),INDEX(_xlpm.config_range,_xlpm.date_index+_xlpm.count,18))),"")</f>
        <v>0</v>
      </c>
      <c r="V114" s="103" cm="1">
        <f t="array" ref="V114">IFERROR(_xlfn.LET(_xlpm.date,A113,_xlpm.count,COUNTIF(A80:A113,_xlpm.date),_xlpm.config_range,CONFIG!A:S,_xlpm.date_index,MATCH(_xlpm.date,INDEX(_xlpm.config_range,,1),0),IF(_xlpm.count=1,INDEX(_xlpm.config_range,_xlpm.date_index+1,19),INDEX(_xlpm.config_range,_xlpm.date_index+_xlpm.count,19))),"")</f>
        <v>0</v>
      </c>
      <c r="W114" s="75" cm="1">
        <f t="array" ref="W114">IFERROR(_xlfn.LET(_xlpm.date,A113,_xlpm.count,COUNTIF(A80:A113,_xlpm.date),_xlpm.config_range,CONFIG!A:T,_xlpm.date_index,MATCH(_xlpm.date,INDEX(_xlpm.config_range,,1),0),IF(_xlpm.count=1,INDEX(_xlpm.config_range,_xlpm.date_index+1,20),INDEX(_xlpm.config_range,_xlpm.date_index+_xlpm.count,20))),"")</f>
        <v>0</v>
      </c>
      <c r="X114" s="103" cm="1">
        <f t="array" ref="X114">IFERROR(_xlfn.LET(_xlpm.date,A113,_xlpm.count,COUNTIF(A80:A113,_xlpm.date),_xlpm.config_range,CONFIG!A:U,_xlpm.date_index,MATCH(_xlpm.date,INDEX(_xlpm.config_range,,1),0),IF(_xlpm.count=1,INDEX(_xlpm.config_range,_xlpm.date_index+1,21),INDEX(_xlpm.config_range,_xlpm.date_index+_xlpm.count,21))),"")</f>
        <v>0</v>
      </c>
      <c r="Y114" s="75" cm="1">
        <f t="array" ref="Y114">IFERROR(_xlfn.LET(_xlpm.date,A113,_xlpm.count,COUNTIF(A80:A113,_xlpm.date),_xlpm.config_range,CONFIG!A:V,_xlpm.date_index,MATCH(_xlpm.date,INDEX(_xlpm.config_range,,1),0),IF(_xlpm.count=1,INDEX(_xlpm.config_range,_xlpm.date_index+1,22),INDEX(_xlpm.config_range,_xlpm.date_index+_xlpm.count,22))),"")</f>
        <v>0</v>
      </c>
      <c r="Z114" s="103" cm="1">
        <f t="array" ref="Z114">IFERROR(_xlfn.LET(_xlpm.date,A113,_xlpm.count,COUNTIF(A80:A113,_xlpm.date),_xlpm.config_range,CONFIG!A:W,_xlpm.date_index,MATCH(_xlpm.date,INDEX(_xlpm.config_range,,1),0),IF(_xlpm.count=1,INDEX(_xlpm.config_range,_xlpm.date_index+1,23),INDEX(_xlpm.config_range,_xlpm.date_index+_xlpm.count,23))),"")</f>
        <v>0</v>
      </c>
      <c r="AA114" s="75" cm="1">
        <f t="array" ref="AA114">IFERROR(_xlfn.LET(_xlpm.date,A113,_xlpm.count,COUNTIF(A80:A113,_xlpm.date),_xlpm.config_range,CONFIG!A:X,_xlpm.date_index,MATCH(_xlpm.date,INDEX(_xlpm.config_range,,1),0),IF(_xlpm.count=1,INDEX(_xlpm.config_range,_xlpm.date_index+1,24),INDEX(_xlpm.config_range,_xlpm.date_index+_xlpm.count,24))),"")</f>
        <v>0</v>
      </c>
      <c r="AB114" s="102" cm="1">
        <f t="array" ref="AB114">IFERROR(_xlfn.LET(_xlpm.date,A113,_xlpm.count,COUNTIF(A80:A113,_xlpm.date),_xlpm.config_range,CONFIG!A:Y,_xlpm.date_index,MATCH(_xlpm.date,INDEX(_xlpm.config_range,,1),0),IF(_xlpm.count=1,INDEX(_xlpm.config_range,_xlpm.date_index+1,25),INDEX(_xlpm.config_range,_xlpm.date_index+_xlpm.count,25))),"")</f>
        <v>0</v>
      </c>
      <c r="AC114" s="103" cm="1">
        <f t="array" ref="AC114">IFERROR(_xlfn.LET(_xlpm.date,A113,_xlpm.count,COUNTIF(A80:A113,_xlpm.date),_xlpm.config_range,CONFIG!A:Z,_xlpm.date_index,MATCH(_xlpm.date,INDEX(_xlpm.config_range,,1),0),IF(_xlpm.count=1,INDEX(_xlpm.config_range,_xlpm.date_index+1,26),INDEX(_xlpm.config_range,_xlpm.date_index+_xlpm.count,26))),"")</f>
        <v>0</v>
      </c>
    </row>
    <row r="115" spans="1:29" x14ac:dyDescent="0.35">
      <c r="A115" s="182" cm="1">
        <f t="array" ref="A115">IFERROR(
  _xlfn.LET(
    _xlpm.date, A114,
    _xlpm.count, COUNTIF(A81:A114, _xlpm.date),
    _xlpm.config_range, CONFIG!A:A,
    _xlpm.date_index, MATCH(_xlpm.date, _xlpm.config_range, 0),
    IF(
      _xlpm.count = 1,
      INDEX(_xlpm.config_range, _xlpm.date_index + 1),
      INDEX(_xlpm.config_range, _xlpm.date_index + _xlpm.count)
    )
  ),
  ""
)</f>
        <v>45226</v>
      </c>
      <c r="B115" s="173" t="str" cm="1">
        <f t="array" ref="B115">IFERROR(
  _xlfn.LET(
    _xlpm.date, A114,
    _xlpm.count, COUNTIF(A81:A114, _xlpm.date),
    _xlpm.config_range, CONFIG!A:B,
    _xlpm.date_index, MATCH(_xlpm.date, INDEX(_xlpm.config_range, , 1), 0),
    IF(
      _xlpm.count = 1,
      INDEX(_xlpm.config_range, _xlpm.date_index + 1, 2),
      INDEX(_xlpm.config_range, _xlpm.date_index + _xlpm.count, 2)
    )
  ),
  ""
)</f>
        <v>PA28</v>
      </c>
      <c r="C115" s="173" t="str" cm="1">
        <f t="array" ref="C115">IFERROR(_xlfn.LET(_xlpm.date,A114,_xlpm.count,COUNTIF(A81:A114,_xlpm.date),_xlpm.config_range,CONFIG!A:C,_xlpm.date_index,MATCH(_xlpm.date,INDEX(_xlpm.config_range,,1),0),IF(_xlpm.count=1,INDEX(_xlpm.config_range,_xlpm.date_index+1,3),INDEX(_xlpm.config_range,_xlpm.date_index+_xlpm.count,3))),"")</f>
        <v>VH-MFS</v>
      </c>
      <c r="D115" s="173" t="str" cm="1">
        <f t="array" ref="D115">IFERROR(_xlfn.LET(_xlpm.date,A114,_xlpm.count,COUNTIF(A81:A114,_xlpm.date),_xlpm.config_range,CONFIG!A:D,_xlpm.date_index,MATCH(_xlpm.date,INDEX(_xlpm.config_range,,1),0),IF(_xlpm.count=1,INDEX(_xlpm.config_range,_xlpm.date_index+1,4),INDEX(_xlpm.config_range,_xlpm.date_index+_xlpm.count,4))),"")</f>
        <v>SELF</v>
      </c>
      <c r="E115" s="173" cm="1">
        <f t="array" ref="E115">IFERROR(_xlfn.LET(_xlpm.date,A114,_xlpm.count,COUNTIF(A81:A114,_xlpm.date),_xlpm.config_range,CONFIG!A:E,_xlpm.date_index,MATCH(_xlpm.date,INDEX(_xlpm.config_range,,1),0),IF(_xlpm.count=1,INDEX(_xlpm.config_range,_xlpm.date_index+1,5),INDEX(_xlpm.config_range,_xlpm.date_index+_xlpm.count,5))),"")</f>
        <v>0</v>
      </c>
      <c r="F115" s="174" t="str" cm="1">
        <f t="array" ref="F115">IFERROR(_xlfn.LET(_xlpm.date,A114,_xlpm.count,COUNTIF(A81:A114,_xlpm.date),_xlpm.config_range,CONFIG!A:F,_xlpm.date_index,MATCH(_xlpm.date,INDEX(_xlpm.config_range,,1),0),IF(_xlpm.count=1,INDEX(_xlpm.config_range,_xlpm.date_index+1,6),INDEX(_xlpm.config_range,_xlpm.date_index+_xlpm.count,6))),"")</f>
        <v xml:space="preserve">YMMB-YMMB </v>
      </c>
      <c r="G115" s="175" t="str" cm="1">
        <f t="array" ref="G115">IFERROR(_xlfn.LET(_xlpm.date,A114,_xlpm.count,COUNTIF(A81:A114,_xlpm.date),_xlpm.config_range,CONFIG!A:G,_xlpm.date_index,MATCH(_xlpm.date,INDEX(_xlpm.config_range,,1),0),IF(_xlpm.count=1,INDEX(_xlpm.config_range,_xlpm.date_index+1,7),INDEX(_xlpm.config_range,_xlpm.date_index+_xlpm.count,7))),"")</f>
        <v>PVT</v>
      </c>
      <c r="H115" s="176"/>
      <c r="I115" s="100"/>
      <c r="J115" s="101"/>
      <c r="K115" s="75" cm="1">
        <f t="array" ref="K115">IFERROR(_xlfn.LET(_xlpm.date,A114,_xlpm.count,COUNTIF(A81:A114,_xlpm.date),_xlpm.config_range,CONFIG!A:H,_xlpm.date_index,MATCH(_xlpm.date,INDEX(_xlpm.config_range,,1),0),IF(_xlpm.count=1,INDEX(_xlpm.config_range,_xlpm.date_index+1,8),INDEX(_xlpm.config_range,_xlpm.date_index+_xlpm.count,8))),"")</f>
        <v>0</v>
      </c>
      <c r="L115" s="102" cm="1">
        <f t="array" ref="L115">IFERROR(_xlfn.LET(_xlpm.date,A114,_xlpm.count,COUNTIF(A81:A114,_xlpm.date),_xlpm.config_range,CONFIG!A:I,_xlpm.date_index,MATCH(_xlpm.date,INDEX(_xlpm.config_range,,1),0),IF(_xlpm.count=1,INDEX(_xlpm.config_range,_xlpm.date_index+1,9),INDEX(_xlpm.config_range,_xlpm.date_index+_xlpm.count,9))),"")</f>
        <v>0</v>
      </c>
      <c r="M115" s="102" cm="1">
        <f t="array" ref="M115">IFERROR(_xlfn.LET(_xlpm.date,A114,_xlpm.count,COUNTIF(A81:A114,_xlpm.date),_xlpm.config_range,CONFIG!A:J,_xlpm.date_index,MATCH(_xlpm.date,INDEX(_xlpm.config_range,,1),0),IF(_xlpm.count=1,INDEX(_xlpm.config_range,_xlpm.date_index+1,10),INDEX(_xlpm.config_range,_xlpm.date_index+_xlpm.count,10))),"")</f>
        <v>0</v>
      </c>
      <c r="N115" s="102" cm="1">
        <f t="array" ref="N115">IFERROR(_xlfn.LET(_xlpm.date,A114,_xlpm.count,COUNTIF(A81:A114,_xlpm.date),_xlpm.config_range,CONFIG!A:K,_xlpm.date_index,MATCH(_xlpm.date,INDEX(_xlpm.config_range,,1),0),IF(_xlpm.count=1,INDEX(_xlpm.config_range,_xlpm.date_index+1,11),INDEX(_xlpm.config_range,_xlpm.date_index+_xlpm.count,11))),"")</f>
        <v>0</v>
      </c>
      <c r="O115" s="102" cm="1">
        <f t="array" ref="O115">IFERROR(_xlfn.LET(_xlpm.date,A114,_xlpm.count,COUNTIF(A81:A114,_xlpm.date),_xlpm.config_range,CONFIG!A:L,_xlpm.date_index,MATCH(_xlpm.date,INDEX(_xlpm.config_range,,1),0),IF(_xlpm.count=1,INDEX(_xlpm.config_range,_xlpm.date_index+1,12),INDEX(_xlpm.config_range,_xlpm.date_index+_xlpm.count,12))),"")</f>
        <v>0.6</v>
      </c>
      <c r="P115" s="103" cm="1">
        <f t="array" ref="P115">IFERROR(_xlfn.LET(_xlpm.date,A114,_xlpm.count,COUNTIF(A81:A114,_xlpm.date),_xlpm.config_range,CONFIG!A:M,_xlpm.date_index,MATCH(_xlpm.date,INDEX(_xlpm.config_range,,1),0),IF(_xlpm.count=1,INDEX(_xlpm.config_range,_xlpm.date_index+1,13),INDEX(_xlpm.config_range,_xlpm.date_index+_xlpm.count,13))),"")</f>
        <v>0</v>
      </c>
      <c r="Q115" s="75" cm="1">
        <f t="array" ref="Q115">IFERROR(_xlfn.LET(_xlpm.date,A114,_xlpm.count,COUNTIF(A81:A114,_xlpm.date),_xlpm.config_range,CONFIG!A:N,_xlpm.date_index,MATCH(_xlpm.date,INDEX(_xlpm.config_range,,1),0),IF(_xlpm.count=1,INDEX(_xlpm.config_range,_xlpm.date_index+1,14),INDEX(_xlpm.config_range,_xlpm.date_index+_xlpm.count,14))),"")</f>
        <v>0</v>
      </c>
      <c r="R115" s="102" cm="1">
        <f t="array" ref="R115">IFERROR(_xlfn.LET(_xlpm.date,A114,_xlpm.count,COUNTIF(A81:A114,_xlpm.date),_xlpm.config_range,CONFIG!A:O,_xlpm.date_index,MATCH(_xlpm.date,INDEX(_xlpm.config_range,,1),0),IF(_xlpm.count=1,INDEX(_xlpm.config_range,_xlpm.date_index+1,15),INDEX(_xlpm.config_range,_xlpm.date_index+_xlpm.count,15))),"")</f>
        <v>0</v>
      </c>
      <c r="S115" s="102" cm="1">
        <f t="array" ref="S115">IFERROR(_xlfn.LET(_xlpm.date,A114,_xlpm.count,COUNTIF(A81:A114,_xlpm.date),_xlpm.config_range,CONFIG!A:P,_xlpm.date_index,MATCH(_xlpm.date,INDEX(_xlpm.config_range,,1),0),IF(_xlpm.count=1,INDEX(_xlpm.config_range,_xlpm.date_index+1,16),INDEX(_xlpm.config_range,_xlpm.date_index+_xlpm.count,16))),"")</f>
        <v>0</v>
      </c>
      <c r="T115" s="102" cm="1">
        <f t="array" ref="T115">IFERROR(_xlfn.LET(_xlpm.date,A114,_xlpm.count,COUNTIF(A81:A114,_xlpm.date),_xlpm.config_range,CONFIG!A:Q,_xlpm.date_index,MATCH(_xlpm.date,INDEX(_xlpm.config_range,,1),0),IF(_xlpm.count=1,INDEX(_xlpm.config_range,_xlpm.date_index+1,17),INDEX(_xlpm.config_range,_xlpm.date_index+_xlpm.count,17))),"")</f>
        <v>0</v>
      </c>
      <c r="U115" s="102" cm="1">
        <f t="array" ref="U115">IFERROR(_xlfn.LET(_xlpm.date,A114,_xlpm.count,COUNTIF(A81:A114,_xlpm.date),_xlpm.config_range,CONFIG!A:R,_xlpm.date_index,MATCH(_xlpm.date,INDEX(_xlpm.config_range,,1),0),IF(_xlpm.count=1,INDEX(_xlpm.config_range,_xlpm.date_index+1,18),INDEX(_xlpm.config_range,_xlpm.date_index+_xlpm.count,18))),"")</f>
        <v>0</v>
      </c>
      <c r="V115" s="103" cm="1">
        <f t="array" ref="V115">IFERROR(_xlfn.LET(_xlpm.date,A114,_xlpm.count,COUNTIF(A81:A114,_xlpm.date),_xlpm.config_range,CONFIG!A:S,_xlpm.date_index,MATCH(_xlpm.date,INDEX(_xlpm.config_range,,1),0),IF(_xlpm.count=1,INDEX(_xlpm.config_range,_xlpm.date_index+1,19),INDEX(_xlpm.config_range,_xlpm.date_index+_xlpm.count,19))),"")</f>
        <v>0</v>
      </c>
      <c r="W115" s="75" cm="1">
        <f t="array" ref="W115">IFERROR(_xlfn.LET(_xlpm.date,A114,_xlpm.count,COUNTIF(A81:A114,_xlpm.date),_xlpm.config_range,CONFIG!A:T,_xlpm.date_index,MATCH(_xlpm.date,INDEX(_xlpm.config_range,,1),0),IF(_xlpm.count=1,INDEX(_xlpm.config_range,_xlpm.date_index+1,20),INDEX(_xlpm.config_range,_xlpm.date_index+_xlpm.count,20))),"")</f>
        <v>0</v>
      </c>
      <c r="X115" s="103" cm="1">
        <f t="array" ref="X115">IFERROR(_xlfn.LET(_xlpm.date,A114,_xlpm.count,COUNTIF(A81:A114,_xlpm.date),_xlpm.config_range,CONFIG!A:U,_xlpm.date_index,MATCH(_xlpm.date,INDEX(_xlpm.config_range,,1),0),IF(_xlpm.count=1,INDEX(_xlpm.config_range,_xlpm.date_index+1,21),INDEX(_xlpm.config_range,_xlpm.date_index+_xlpm.count,21))),"")</f>
        <v>0</v>
      </c>
      <c r="Y115" s="75" cm="1">
        <f t="array" ref="Y115">IFERROR(_xlfn.LET(_xlpm.date,A114,_xlpm.count,COUNTIF(A81:A114,_xlpm.date),_xlpm.config_range,CONFIG!A:V,_xlpm.date_index,MATCH(_xlpm.date,INDEX(_xlpm.config_range,,1),0),IF(_xlpm.count=1,INDEX(_xlpm.config_range,_xlpm.date_index+1,22),INDEX(_xlpm.config_range,_xlpm.date_index+_xlpm.count,22))),"")</f>
        <v>0</v>
      </c>
      <c r="Z115" s="103" cm="1">
        <f t="array" ref="Z115">IFERROR(_xlfn.LET(_xlpm.date,A114,_xlpm.count,COUNTIF(A81:A114,_xlpm.date),_xlpm.config_range,CONFIG!A:W,_xlpm.date_index,MATCH(_xlpm.date,INDEX(_xlpm.config_range,,1),0),IF(_xlpm.count=1,INDEX(_xlpm.config_range,_xlpm.date_index+1,23),INDEX(_xlpm.config_range,_xlpm.date_index+_xlpm.count,23))),"")</f>
        <v>0</v>
      </c>
      <c r="AA115" s="75" cm="1">
        <f t="array" ref="AA115">IFERROR(_xlfn.LET(_xlpm.date,A114,_xlpm.count,COUNTIF(A81:A114,_xlpm.date),_xlpm.config_range,CONFIG!A:X,_xlpm.date_index,MATCH(_xlpm.date,INDEX(_xlpm.config_range,,1),0),IF(_xlpm.count=1,INDEX(_xlpm.config_range,_xlpm.date_index+1,24),INDEX(_xlpm.config_range,_xlpm.date_index+_xlpm.count,24))),"")</f>
        <v>0</v>
      </c>
      <c r="AB115" s="102" cm="1">
        <f t="array" ref="AB115">IFERROR(_xlfn.LET(_xlpm.date,A114,_xlpm.count,COUNTIF(A81:A114,_xlpm.date),_xlpm.config_range,CONFIG!A:Y,_xlpm.date_index,MATCH(_xlpm.date,INDEX(_xlpm.config_range,,1),0),IF(_xlpm.count=1,INDEX(_xlpm.config_range,_xlpm.date_index+1,25),INDEX(_xlpm.config_range,_xlpm.date_index+_xlpm.count,25))),"")</f>
        <v>0</v>
      </c>
      <c r="AC115" s="103" cm="1">
        <f t="array" ref="AC115">IFERROR(_xlfn.LET(_xlpm.date,A114,_xlpm.count,COUNTIF(A81:A114,_xlpm.date),_xlpm.config_range,CONFIG!A:Z,_xlpm.date_index,MATCH(_xlpm.date,INDEX(_xlpm.config_range,,1),0),IF(_xlpm.count=1,INDEX(_xlpm.config_range,_xlpm.date_index+1,26),INDEX(_xlpm.config_range,_xlpm.date_index+_xlpm.count,26))),"")</f>
        <v>0</v>
      </c>
    </row>
    <row r="116" spans="1:29" x14ac:dyDescent="0.35">
      <c r="A116" s="182" cm="1">
        <f t="array" ref="A116">IFERROR(
  _xlfn.LET(
    _xlpm.date, A115,
    _xlpm.count, COUNTIF(A82:A115, _xlpm.date),
    _xlpm.config_range, CONFIG!A:A,
    _xlpm.date_index, MATCH(_xlpm.date, _xlpm.config_range, 0),
    IF(
      _xlpm.count = 1,
      INDEX(_xlpm.config_range, _xlpm.date_index + 1),
      INDEX(_xlpm.config_range, _xlpm.date_index + _xlpm.count)
    )
  ),
  ""
)</f>
        <v>45229</v>
      </c>
      <c r="B116" s="173" t="str" cm="1">
        <f t="array" ref="B116">IFERROR(
  _xlfn.LET(
    _xlpm.date, A115,
    _xlpm.count, COUNTIF(A82:A115, _xlpm.date),
    _xlpm.config_range, CONFIG!A:B,
    _xlpm.date_index, MATCH(_xlpm.date, INDEX(_xlpm.config_range, , 1), 0),
    IF(
      _xlpm.count = 1,
      INDEX(_xlpm.config_range, _xlpm.date_index + 1, 2),
      INDEX(_xlpm.config_range, _xlpm.date_index + _xlpm.count, 2)
    )
  ),
  ""
)</f>
        <v>PA28R</v>
      </c>
      <c r="C116" s="173" t="str" cm="1">
        <f t="array" ref="C116">IFERROR(_xlfn.LET(_xlpm.date,A115,_xlpm.count,COUNTIF(A82:A115,_xlpm.date),_xlpm.config_range,CONFIG!A:C,_xlpm.date_index,MATCH(_xlpm.date,INDEX(_xlpm.config_range,,1),0),IF(_xlpm.count=1,INDEX(_xlpm.config_range,_xlpm.date_index+1,3),INDEX(_xlpm.config_range,_xlpm.date_index+_xlpm.count,3))),"")</f>
        <v>VH-LXI</v>
      </c>
      <c r="D116" s="173" t="str" cm="1">
        <f t="array" ref="D116">IFERROR(_xlfn.LET(_xlpm.date,A115,_xlpm.count,COUNTIF(A82:A115,_xlpm.date),_xlpm.config_range,CONFIG!A:D,_xlpm.date_index,MATCH(_xlpm.date,INDEX(_xlpm.config_range,,1),0),IF(_xlpm.count=1,INDEX(_xlpm.config_range,_xlpm.date_index+1,4),INDEX(_xlpm.config_range,_xlpm.date_index+_xlpm.count,4))),"")</f>
        <v>K.BARTLETT</v>
      </c>
      <c r="E116" s="173" t="str" cm="1">
        <f t="array" ref="E116">IFERROR(_xlfn.LET(_xlpm.date,A115,_xlpm.count,COUNTIF(A82:A115,_xlpm.date),_xlpm.config_range,CONFIG!A:E,_xlpm.date_index,MATCH(_xlpm.date,INDEX(_xlpm.config_range,,1),0),IF(_xlpm.count=1,INDEX(_xlpm.config_range,_xlpm.date_index+1,5),INDEX(_xlpm.config_range,_xlpm.date_index+_xlpm.count,5))),"")</f>
        <v>SELF</v>
      </c>
      <c r="F116" s="174" t="str" cm="1">
        <f t="array" ref="F116">IFERROR(_xlfn.LET(_xlpm.date,A115,_xlpm.count,COUNTIF(A82:A115,_xlpm.date),_xlpm.config_range,CONFIG!A:F,_xlpm.date_index,MATCH(_xlpm.date,INDEX(_xlpm.config_range,,1),0),IF(_xlpm.count=1,INDEX(_xlpm.config_range,_xlpm.date_index+1,6),INDEX(_xlpm.config_range,_xlpm.date_index+_xlpm.count,6))),"")</f>
        <v xml:space="preserve">YMMB-YMMB </v>
      </c>
      <c r="G116" s="175" t="str" cm="1">
        <f t="array" ref="G116">IFERROR(_xlfn.LET(_xlpm.date,A115,_xlpm.count,COUNTIF(A82:A115,_xlpm.date),_xlpm.config_range,CONFIG!A:G,_xlpm.date_index,MATCH(_xlpm.date,INDEX(_xlpm.config_range,,1),0),IF(_xlpm.count=1,INDEX(_xlpm.config_range,_xlpm.date_index+1,7),INDEX(_xlpm.config_range,_xlpm.date_index+_xlpm.count,7))),"")</f>
        <v>CCTS</v>
      </c>
      <c r="H116" s="176"/>
      <c r="I116" s="100"/>
      <c r="J116" s="101"/>
      <c r="K116" s="75" cm="1">
        <f t="array" ref="K116">IFERROR(_xlfn.LET(_xlpm.date,A115,_xlpm.count,COUNTIF(A82:A115,_xlpm.date),_xlpm.config_range,CONFIG!A:H,_xlpm.date_index,MATCH(_xlpm.date,INDEX(_xlpm.config_range,,1),0),IF(_xlpm.count=1,INDEX(_xlpm.config_range,_xlpm.date_index+1,8),INDEX(_xlpm.config_range,_xlpm.date_index+_xlpm.count,8))),"")</f>
        <v>0</v>
      </c>
      <c r="L116" s="102" cm="1">
        <f t="array" ref="L116">IFERROR(_xlfn.LET(_xlpm.date,A115,_xlpm.count,COUNTIF(A82:A115,_xlpm.date),_xlpm.config_range,CONFIG!A:I,_xlpm.date_index,MATCH(_xlpm.date,INDEX(_xlpm.config_range,,1),0),IF(_xlpm.count=1,INDEX(_xlpm.config_range,_xlpm.date_index+1,9),INDEX(_xlpm.config_range,_xlpm.date_index+_xlpm.count,9))),"")</f>
        <v>0</v>
      </c>
      <c r="M116" s="102" cm="1">
        <f t="array" ref="M116">IFERROR(_xlfn.LET(_xlpm.date,A115,_xlpm.count,COUNTIF(A82:A115,_xlpm.date),_xlpm.config_range,CONFIG!A:J,_xlpm.date_index,MATCH(_xlpm.date,INDEX(_xlpm.config_range,,1),0),IF(_xlpm.count=1,INDEX(_xlpm.config_range,_xlpm.date_index+1,10),INDEX(_xlpm.config_range,_xlpm.date_index+_xlpm.count,10))),"")</f>
        <v>1</v>
      </c>
      <c r="N116" s="102" cm="1">
        <f t="array" ref="N116">IFERROR(_xlfn.LET(_xlpm.date,A115,_xlpm.count,COUNTIF(A82:A115,_xlpm.date),_xlpm.config_range,CONFIG!A:K,_xlpm.date_index,MATCH(_xlpm.date,INDEX(_xlpm.config_range,,1),0),IF(_xlpm.count=1,INDEX(_xlpm.config_range,_xlpm.date_index+1,11),INDEX(_xlpm.config_range,_xlpm.date_index+_xlpm.count,11))),"")</f>
        <v>0</v>
      </c>
      <c r="O116" s="102" cm="1">
        <f t="array" ref="O116">IFERROR(_xlfn.LET(_xlpm.date,A115,_xlpm.count,COUNTIF(A82:A115,_xlpm.date),_xlpm.config_range,CONFIG!A:L,_xlpm.date_index,MATCH(_xlpm.date,INDEX(_xlpm.config_range,,1),0),IF(_xlpm.count=1,INDEX(_xlpm.config_range,_xlpm.date_index+1,12),INDEX(_xlpm.config_range,_xlpm.date_index+_xlpm.count,12))),"")</f>
        <v>0</v>
      </c>
      <c r="P116" s="103" cm="1">
        <f t="array" ref="P116">IFERROR(_xlfn.LET(_xlpm.date,A115,_xlpm.count,COUNTIF(A82:A115,_xlpm.date),_xlpm.config_range,CONFIG!A:M,_xlpm.date_index,MATCH(_xlpm.date,INDEX(_xlpm.config_range,,1),0),IF(_xlpm.count=1,INDEX(_xlpm.config_range,_xlpm.date_index+1,13),INDEX(_xlpm.config_range,_xlpm.date_index+_xlpm.count,13))),"")</f>
        <v>0</v>
      </c>
      <c r="Q116" s="75" cm="1">
        <f t="array" ref="Q116">IFERROR(_xlfn.LET(_xlpm.date,A115,_xlpm.count,COUNTIF(A82:A115,_xlpm.date),_xlpm.config_range,CONFIG!A:N,_xlpm.date_index,MATCH(_xlpm.date,INDEX(_xlpm.config_range,,1),0),IF(_xlpm.count=1,INDEX(_xlpm.config_range,_xlpm.date_index+1,14),INDEX(_xlpm.config_range,_xlpm.date_index+_xlpm.count,14))),"")</f>
        <v>0</v>
      </c>
      <c r="R116" s="102" cm="1">
        <f t="array" ref="R116">IFERROR(_xlfn.LET(_xlpm.date,A115,_xlpm.count,COUNTIF(A82:A115,_xlpm.date),_xlpm.config_range,CONFIG!A:O,_xlpm.date_index,MATCH(_xlpm.date,INDEX(_xlpm.config_range,,1),0),IF(_xlpm.count=1,INDEX(_xlpm.config_range,_xlpm.date_index+1,15),INDEX(_xlpm.config_range,_xlpm.date_index+_xlpm.count,15))),"")</f>
        <v>0</v>
      </c>
      <c r="S116" s="102" cm="1">
        <f t="array" ref="S116">IFERROR(_xlfn.LET(_xlpm.date,A115,_xlpm.count,COUNTIF(A82:A115,_xlpm.date),_xlpm.config_range,CONFIG!A:P,_xlpm.date_index,MATCH(_xlpm.date,INDEX(_xlpm.config_range,,1),0),IF(_xlpm.count=1,INDEX(_xlpm.config_range,_xlpm.date_index+1,16),INDEX(_xlpm.config_range,_xlpm.date_index+_xlpm.count,16))),"")</f>
        <v>0</v>
      </c>
      <c r="T116" s="102" cm="1">
        <f t="array" ref="T116">IFERROR(_xlfn.LET(_xlpm.date,A115,_xlpm.count,COUNTIF(A82:A115,_xlpm.date),_xlpm.config_range,CONFIG!A:Q,_xlpm.date_index,MATCH(_xlpm.date,INDEX(_xlpm.config_range,,1),0),IF(_xlpm.count=1,INDEX(_xlpm.config_range,_xlpm.date_index+1,17),INDEX(_xlpm.config_range,_xlpm.date_index+_xlpm.count,17))),"")</f>
        <v>0</v>
      </c>
      <c r="U116" s="102" cm="1">
        <f t="array" ref="U116">IFERROR(_xlfn.LET(_xlpm.date,A115,_xlpm.count,COUNTIF(A82:A115,_xlpm.date),_xlpm.config_range,CONFIG!A:R,_xlpm.date_index,MATCH(_xlpm.date,INDEX(_xlpm.config_range,,1),0),IF(_xlpm.count=1,INDEX(_xlpm.config_range,_xlpm.date_index+1,18),INDEX(_xlpm.config_range,_xlpm.date_index+_xlpm.count,18))),"")</f>
        <v>0</v>
      </c>
      <c r="V116" s="103" cm="1">
        <f t="array" ref="V116">IFERROR(_xlfn.LET(_xlpm.date,A115,_xlpm.count,COUNTIF(A82:A115,_xlpm.date),_xlpm.config_range,CONFIG!A:S,_xlpm.date_index,MATCH(_xlpm.date,INDEX(_xlpm.config_range,,1),0),IF(_xlpm.count=1,INDEX(_xlpm.config_range,_xlpm.date_index+1,19),INDEX(_xlpm.config_range,_xlpm.date_index+_xlpm.count,19))),"")</f>
        <v>0</v>
      </c>
      <c r="W116" s="75" cm="1">
        <f t="array" ref="W116">IFERROR(_xlfn.LET(_xlpm.date,A115,_xlpm.count,COUNTIF(A82:A115,_xlpm.date),_xlpm.config_range,CONFIG!A:T,_xlpm.date_index,MATCH(_xlpm.date,INDEX(_xlpm.config_range,,1),0),IF(_xlpm.count=1,INDEX(_xlpm.config_range,_xlpm.date_index+1,20),INDEX(_xlpm.config_range,_xlpm.date_index+_xlpm.count,20))),"")</f>
        <v>0</v>
      </c>
      <c r="X116" s="103" cm="1">
        <f t="array" ref="X116">IFERROR(_xlfn.LET(_xlpm.date,A115,_xlpm.count,COUNTIF(A82:A115,_xlpm.date),_xlpm.config_range,CONFIG!A:U,_xlpm.date_index,MATCH(_xlpm.date,INDEX(_xlpm.config_range,,1),0),IF(_xlpm.count=1,INDEX(_xlpm.config_range,_xlpm.date_index+1,21),INDEX(_xlpm.config_range,_xlpm.date_index+_xlpm.count,21))),"")</f>
        <v>0</v>
      </c>
      <c r="Y116" s="75" cm="1">
        <f t="array" ref="Y116">IFERROR(_xlfn.LET(_xlpm.date,A115,_xlpm.count,COUNTIF(A82:A115,_xlpm.date),_xlpm.config_range,CONFIG!A:V,_xlpm.date_index,MATCH(_xlpm.date,INDEX(_xlpm.config_range,,1),0),IF(_xlpm.count=1,INDEX(_xlpm.config_range,_xlpm.date_index+1,22),INDEX(_xlpm.config_range,_xlpm.date_index+_xlpm.count,22))),"")</f>
        <v>0</v>
      </c>
      <c r="Z116" s="103" cm="1">
        <f t="array" ref="Z116">IFERROR(_xlfn.LET(_xlpm.date,A115,_xlpm.count,COUNTIF(A82:A115,_xlpm.date),_xlpm.config_range,CONFIG!A:W,_xlpm.date_index,MATCH(_xlpm.date,INDEX(_xlpm.config_range,,1),0),IF(_xlpm.count=1,INDEX(_xlpm.config_range,_xlpm.date_index+1,23),INDEX(_xlpm.config_range,_xlpm.date_index+_xlpm.count,23))),"")</f>
        <v>0</v>
      </c>
      <c r="AA116" s="75" cm="1">
        <f t="array" ref="AA116">IFERROR(_xlfn.LET(_xlpm.date,A115,_xlpm.count,COUNTIF(A82:A115,_xlpm.date),_xlpm.config_range,CONFIG!A:X,_xlpm.date_index,MATCH(_xlpm.date,INDEX(_xlpm.config_range,,1),0),IF(_xlpm.count=1,INDEX(_xlpm.config_range,_xlpm.date_index+1,24),INDEX(_xlpm.config_range,_xlpm.date_index+_xlpm.count,24))),"")</f>
        <v>0</v>
      </c>
      <c r="AB116" s="102" cm="1">
        <f t="array" ref="AB116">IFERROR(_xlfn.LET(_xlpm.date,A115,_xlpm.count,COUNTIF(A82:A115,_xlpm.date),_xlpm.config_range,CONFIG!A:Y,_xlpm.date_index,MATCH(_xlpm.date,INDEX(_xlpm.config_range,,1),0),IF(_xlpm.count=1,INDEX(_xlpm.config_range,_xlpm.date_index+1,25),INDEX(_xlpm.config_range,_xlpm.date_index+_xlpm.count,25))),"")</f>
        <v>0</v>
      </c>
      <c r="AC116" s="103" cm="1">
        <f t="array" ref="AC116">IFERROR(_xlfn.LET(_xlpm.date,A115,_xlpm.count,COUNTIF(A82:A115,_xlpm.date),_xlpm.config_range,CONFIG!A:Z,_xlpm.date_index,MATCH(_xlpm.date,INDEX(_xlpm.config_range,,1),0),IF(_xlpm.count=1,INDEX(_xlpm.config_range,_xlpm.date_index+1,26),INDEX(_xlpm.config_range,_xlpm.date_index+_xlpm.count,26))),"")</f>
        <v>0</v>
      </c>
    </row>
    <row r="117" spans="1:29" ht="15" thickBot="1" x14ac:dyDescent="0.4">
      <c r="A117" s="183" cm="1">
        <f t="array" ref="A117">IFERROR(
  _xlfn.LET(
    _xlpm.date, A116,
    _xlpm.count, COUNTIF(A83:A116, _xlpm.date),
    _xlpm.config_range, CONFIG!A:A,
    _xlpm.date_index, MATCH(_xlpm.date, _xlpm.config_range, 0),
    IF(
      _xlpm.count = 1,
      INDEX(_xlpm.config_range, _xlpm.date_index + 1),
      INDEX(_xlpm.config_range, _xlpm.date_index + _xlpm.count)
    )
  ),
  ""
)</f>
        <v>45230</v>
      </c>
      <c r="B117" s="177" t="str" cm="1">
        <f t="array" ref="B117">IFERROR(
  _xlfn.LET(
    _xlpm.date, A116,
    _xlpm.count, COUNTIF(A83:A116, _xlpm.date),
    _xlpm.config_range, CONFIG!A:B,
    _xlpm.date_index, MATCH(_xlpm.date, INDEX(_xlpm.config_range, , 1), 0),
    IF(
      _xlpm.count = 1,
      INDEX(_xlpm.config_range, _xlpm.date_index + 1, 2),
      INDEX(_xlpm.config_range, _xlpm.date_index + _xlpm.count, 2)
    )
  ),
  ""
)</f>
        <v>PA28R</v>
      </c>
      <c r="C117" s="177" t="str" cm="1">
        <f t="array" ref="C117">IFERROR(_xlfn.LET(_xlpm.date,A116,_xlpm.count,COUNTIF(A83:A116,_xlpm.date),_xlpm.config_range,CONFIG!A:C,_xlpm.date_index,MATCH(_xlpm.date,INDEX(_xlpm.config_range,,1),0),IF(_xlpm.count=1,INDEX(_xlpm.config_range,_xlpm.date_index+1,3),INDEX(_xlpm.config_range,_xlpm.date_index+_xlpm.count,3))),"")</f>
        <v>VH-LXI</v>
      </c>
      <c r="D117" s="177" t="str" cm="1">
        <f t="array" ref="D117">IFERROR(_xlfn.LET(_xlpm.date,A116,_xlpm.count,COUNTIF(A83:A116,_xlpm.date),_xlpm.config_range,CONFIG!A:D,_xlpm.date_index,MATCH(_xlpm.date,INDEX(_xlpm.config_range,,1),0),IF(_xlpm.count=1,INDEX(_xlpm.config_range,_xlpm.date_index+1,4),INDEX(_xlpm.config_range,_xlpm.date_index+_xlpm.count,4))),"")</f>
        <v>C.SPENCER</v>
      </c>
      <c r="E117" s="177" t="str" cm="1">
        <f t="array" ref="E117">IFERROR(_xlfn.LET(_xlpm.date,A116,_xlpm.count,COUNTIF(A83:A116,_xlpm.date),_xlpm.config_range,CONFIG!A:E,_xlpm.date_index,MATCH(_xlpm.date,INDEX(_xlpm.config_range,,1),0),IF(_xlpm.count=1,INDEX(_xlpm.config_range,_xlpm.date_index+1,5),INDEX(_xlpm.config_range,_xlpm.date_index+_xlpm.count,5))),"")</f>
        <v>SELF</v>
      </c>
      <c r="F117" s="178" t="str" cm="1">
        <f t="array" ref="F117">IFERROR(_xlfn.LET(_xlpm.date,A116,_xlpm.count,COUNTIF(A83:A116,_xlpm.date),_xlpm.config_range,CONFIG!A:F,_xlpm.date_index,MATCH(_xlpm.date,INDEX(_xlpm.config_range,,1),0),IF(_xlpm.count=1,INDEX(_xlpm.config_range,_xlpm.date_index+1,6),INDEX(_xlpm.config_range,_xlpm.date_index+_xlpm.count,6))),"")</f>
        <v>YMMB-YTDN-YMMB</v>
      </c>
      <c r="G117" s="179" t="str" cm="1">
        <f t="array" ref="G117">IFERROR(_xlfn.LET(_xlpm.date,A116,_xlpm.count,COUNTIF(A83:A116,_xlpm.date),_xlpm.config_range,CONFIG!A:G,_xlpm.date_index,MATCH(_xlpm.date,INDEX(_xlpm.config_range,,1),0),IF(_xlpm.count=1,INDEX(_xlpm.config_range,_xlpm.date_index+1,7),INDEX(_xlpm.config_range,_xlpm.date_index+_xlpm.count,7))),"")</f>
        <v>AWK</v>
      </c>
      <c r="H117" s="180"/>
      <c r="I117" s="104"/>
      <c r="J117" s="105"/>
      <c r="K117" s="82" cm="1">
        <f t="array" ref="K117">IFERROR(_xlfn.LET(_xlpm.date,A116,_xlpm.count,COUNTIF(A83:A116,_xlpm.date),_xlpm.config_range,CONFIG!A:H,_xlpm.date_index,MATCH(_xlpm.date,INDEX(_xlpm.config_range,,1),0),IF(_xlpm.count=1,INDEX(_xlpm.config_range,_xlpm.date_index+1,8),INDEX(_xlpm.config_range,_xlpm.date_index+_xlpm.count,8))),"")</f>
        <v>0</v>
      </c>
      <c r="L117" s="106" cm="1">
        <f t="array" ref="L117">IFERROR(_xlfn.LET(_xlpm.date,A116,_xlpm.count,COUNTIF(A83:A116,_xlpm.date),_xlpm.config_range,CONFIG!A:I,_xlpm.date_index,MATCH(_xlpm.date,INDEX(_xlpm.config_range,,1),0),IF(_xlpm.count=1,INDEX(_xlpm.config_range,_xlpm.date_index+1,9),INDEX(_xlpm.config_range,_xlpm.date_index+_xlpm.count,9))),"")</f>
        <v>0</v>
      </c>
      <c r="M117" s="106" cm="1">
        <f t="array" ref="M117">IFERROR(_xlfn.LET(_xlpm.date,A116,_xlpm.count,COUNTIF(A83:A116,_xlpm.date),_xlpm.config_range,CONFIG!A:J,_xlpm.date_index,MATCH(_xlpm.date,INDEX(_xlpm.config_range,,1),0),IF(_xlpm.count=1,INDEX(_xlpm.config_range,_xlpm.date_index+1,10),INDEX(_xlpm.config_range,_xlpm.date_index+_xlpm.count,10))),"")</f>
        <v>1.3</v>
      </c>
      <c r="N117" s="106" cm="1">
        <f t="array" ref="N117">IFERROR(_xlfn.LET(_xlpm.date,A116,_xlpm.count,COUNTIF(A83:A116,_xlpm.date),_xlpm.config_range,CONFIG!A:K,_xlpm.date_index,MATCH(_xlpm.date,INDEX(_xlpm.config_range,,1),0),IF(_xlpm.count=1,INDEX(_xlpm.config_range,_xlpm.date_index+1,11),INDEX(_xlpm.config_range,_xlpm.date_index+_xlpm.count,11))),"")</f>
        <v>0</v>
      </c>
      <c r="O117" s="106" cm="1">
        <f t="array" ref="O117">IFERROR(_xlfn.LET(_xlpm.date,A116,_xlpm.count,COUNTIF(A83:A116,_xlpm.date),_xlpm.config_range,CONFIG!A:L,_xlpm.date_index,MATCH(_xlpm.date,INDEX(_xlpm.config_range,,1),0),IF(_xlpm.count=1,INDEX(_xlpm.config_range,_xlpm.date_index+1,12),INDEX(_xlpm.config_range,_xlpm.date_index+_xlpm.count,12))),"")</f>
        <v>0</v>
      </c>
      <c r="P117" s="107" cm="1">
        <f t="array" ref="P117">IFERROR(_xlfn.LET(_xlpm.date,A116,_xlpm.count,COUNTIF(A83:A116,_xlpm.date),_xlpm.config_range,CONFIG!A:M,_xlpm.date_index,MATCH(_xlpm.date,INDEX(_xlpm.config_range,,1),0),IF(_xlpm.count=1,INDEX(_xlpm.config_range,_xlpm.date_index+1,13),INDEX(_xlpm.config_range,_xlpm.date_index+_xlpm.count,13))),"")</f>
        <v>0</v>
      </c>
      <c r="Q117" s="82" cm="1">
        <f t="array" ref="Q117">IFERROR(_xlfn.LET(_xlpm.date,A116,_xlpm.count,COUNTIF(A83:A116,_xlpm.date),_xlpm.config_range,CONFIG!A:N,_xlpm.date_index,MATCH(_xlpm.date,INDEX(_xlpm.config_range,,1),0),IF(_xlpm.count=1,INDEX(_xlpm.config_range,_xlpm.date_index+1,14),INDEX(_xlpm.config_range,_xlpm.date_index+_xlpm.count,14))),"")</f>
        <v>0</v>
      </c>
      <c r="R117" s="106" cm="1">
        <f t="array" ref="R117">IFERROR(_xlfn.LET(_xlpm.date,A116,_xlpm.count,COUNTIF(A83:A116,_xlpm.date),_xlpm.config_range,CONFIG!A:O,_xlpm.date_index,MATCH(_xlpm.date,INDEX(_xlpm.config_range,,1),0),IF(_xlpm.count=1,INDEX(_xlpm.config_range,_xlpm.date_index+1,15),INDEX(_xlpm.config_range,_xlpm.date_index+_xlpm.count,15))),"")</f>
        <v>0</v>
      </c>
      <c r="S117" s="106" cm="1">
        <f t="array" ref="S117">IFERROR(_xlfn.LET(_xlpm.date,A116,_xlpm.count,COUNTIF(A83:A116,_xlpm.date),_xlpm.config_range,CONFIG!A:P,_xlpm.date_index,MATCH(_xlpm.date,INDEX(_xlpm.config_range,,1),0),IF(_xlpm.count=1,INDEX(_xlpm.config_range,_xlpm.date_index+1,16),INDEX(_xlpm.config_range,_xlpm.date_index+_xlpm.count,16))),"")</f>
        <v>0</v>
      </c>
      <c r="T117" s="106" cm="1">
        <f t="array" ref="T117">IFERROR(_xlfn.LET(_xlpm.date,A116,_xlpm.count,COUNTIF(A83:A116,_xlpm.date),_xlpm.config_range,CONFIG!A:Q,_xlpm.date_index,MATCH(_xlpm.date,INDEX(_xlpm.config_range,,1),0),IF(_xlpm.count=1,INDEX(_xlpm.config_range,_xlpm.date_index+1,17),INDEX(_xlpm.config_range,_xlpm.date_index+_xlpm.count,17))),"")</f>
        <v>0</v>
      </c>
      <c r="U117" s="106" cm="1">
        <f t="array" ref="U117">IFERROR(_xlfn.LET(_xlpm.date,A116,_xlpm.count,COUNTIF(A83:A116,_xlpm.date),_xlpm.config_range,CONFIG!A:R,_xlpm.date_index,MATCH(_xlpm.date,INDEX(_xlpm.config_range,,1),0),IF(_xlpm.count=1,INDEX(_xlpm.config_range,_xlpm.date_index+1,18),INDEX(_xlpm.config_range,_xlpm.date_index+_xlpm.count,18))),"")</f>
        <v>0</v>
      </c>
      <c r="V117" s="107" cm="1">
        <f t="array" ref="V117">IFERROR(_xlfn.LET(_xlpm.date,A116,_xlpm.count,COUNTIF(A83:A116,_xlpm.date),_xlpm.config_range,CONFIG!A:S,_xlpm.date_index,MATCH(_xlpm.date,INDEX(_xlpm.config_range,,1),0),IF(_xlpm.count=1,INDEX(_xlpm.config_range,_xlpm.date_index+1,19),INDEX(_xlpm.config_range,_xlpm.date_index+_xlpm.count,19))),"")</f>
        <v>0</v>
      </c>
      <c r="W117" s="82" cm="1">
        <f t="array" ref="W117">IFERROR(_xlfn.LET(_xlpm.date,A116,_xlpm.count,COUNTIF(A83:A116,_xlpm.date),_xlpm.config_range,CONFIG!A:T,_xlpm.date_index,MATCH(_xlpm.date,INDEX(_xlpm.config_range,,1),0),IF(_xlpm.count=1,INDEX(_xlpm.config_range,_xlpm.date_index+1,20),INDEX(_xlpm.config_range,_xlpm.date_index+_xlpm.count,20))),"")</f>
        <v>0</v>
      </c>
      <c r="X117" s="107" cm="1">
        <f t="array" ref="X117">IFERROR(_xlfn.LET(_xlpm.date,A116,_xlpm.count,COUNTIF(A83:A116,_xlpm.date),_xlpm.config_range,CONFIG!A:U,_xlpm.date_index,MATCH(_xlpm.date,INDEX(_xlpm.config_range,,1),0),IF(_xlpm.count=1,INDEX(_xlpm.config_range,_xlpm.date_index+1,21),INDEX(_xlpm.config_range,_xlpm.date_index+_xlpm.count,21))),"")</f>
        <v>0</v>
      </c>
      <c r="Y117" s="82" cm="1">
        <f t="array" ref="Y117">IFERROR(_xlfn.LET(_xlpm.date,A116,_xlpm.count,COUNTIF(A83:A116,_xlpm.date),_xlpm.config_range,CONFIG!A:V,_xlpm.date_index,MATCH(_xlpm.date,INDEX(_xlpm.config_range,,1),0),IF(_xlpm.count=1,INDEX(_xlpm.config_range,_xlpm.date_index+1,22),INDEX(_xlpm.config_range,_xlpm.date_index+_xlpm.count,22))),"")</f>
        <v>0</v>
      </c>
      <c r="Z117" s="107" cm="1">
        <f t="array" ref="Z117">IFERROR(_xlfn.LET(_xlpm.date,A116,_xlpm.count,COUNTIF(A83:A116,_xlpm.date),_xlpm.config_range,CONFIG!A:W,_xlpm.date_index,MATCH(_xlpm.date,INDEX(_xlpm.config_range,,1),0),IF(_xlpm.count=1,INDEX(_xlpm.config_range,_xlpm.date_index+1,23),INDEX(_xlpm.config_range,_xlpm.date_index+_xlpm.count,23))),"")</f>
        <v>0</v>
      </c>
      <c r="AA117" s="82" cm="1">
        <f t="array" ref="AA117">IFERROR(_xlfn.LET(_xlpm.date,A116,_xlpm.count,COUNTIF(A83:A116,_xlpm.date),_xlpm.config_range,CONFIG!A:X,_xlpm.date_index,MATCH(_xlpm.date,INDEX(_xlpm.config_range,,1),0),IF(_xlpm.count=1,INDEX(_xlpm.config_range,_xlpm.date_index+1,24),INDEX(_xlpm.config_range,_xlpm.date_index+_xlpm.count,24))),"")</f>
        <v>0</v>
      </c>
      <c r="AB117" s="106" cm="1">
        <f t="array" ref="AB117">IFERROR(_xlfn.LET(_xlpm.date,A116,_xlpm.count,COUNTIF(A83:A116,_xlpm.date),_xlpm.config_range,CONFIG!A:Y,_xlpm.date_index,MATCH(_xlpm.date,INDEX(_xlpm.config_range,,1),0),IF(_xlpm.count=1,INDEX(_xlpm.config_range,_xlpm.date_index+1,25),INDEX(_xlpm.config_range,_xlpm.date_index+_xlpm.count,25))),"")</f>
        <v>0</v>
      </c>
      <c r="AC117" s="107" cm="1">
        <f t="array" ref="AC117">IFERROR(_xlfn.LET(_xlpm.date,A116,_xlpm.count,COUNTIF(A83:A116,_xlpm.date),_xlpm.config_range,CONFIG!A:Z,_xlpm.date_index,MATCH(_xlpm.date,INDEX(_xlpm.config_range,,1),0),IF(_xlpm.count=1,INDEX(_xlpm.config_range,_xlpm.date_index+1,26),INDEX(_xlpm.config_range,_xlpm.date_index+_xlpm.count,26))),"")</f>
        <v>0</v>
      </c>
    </row>
    <row r="118" spans="1:29" ht="15" customHeight="1" x14ac:dyDescent="0.35">
      <c r="A118" s="397" t="s">
        <v>86</v>
      </c>
      <c r="B118" s="398"/>
      <c r="C118" s="398"/>
      <c r="D118" s="399"/>
      <c r="E118" s="400" t="s">
        <v>94</v>
      </c>
      <c r="F118" s="401"/>
      <c r="G118" s="87">
        <f>SUM(K118:X118)</f>
        <v>57.199999999999996</v>
      </c>
      <c r="H118" s="400" t="s">
        <v>95</v>
      </c>
      <c r="I118" s="402"/>
      <c r="J118" s="403"/>
      <c r="K118" s="85">
        <f>SUM(K94:K117)</f>
        <v>0</v>
      </c>
      <c r="L118" s="86">
        <f t="shared" ref="L118:AC118" si="9">SUM(L94:L117)</f>
        <v>0</v>
      </c>
      <c r="M118" s="86">
        <f t="shared" si="9"/>
        <v>11.5</v>
      </c>
      <c r="N118" s="86">
        <f t="shared" si="9"/>
        <v>0</v>
      </c>
      <c r="O118" s="86">
        <f t="shared" si="9"/>
        <v>45.699999999999996</v>
      </c>
      <c r="P118" s="87">
        <f t="shared" si="9"/>
        <v>0</v>
      </c>
      <c r="Q118" s="85">
        <f t="shared" si="9"/>
        <v>0</v>
      </c>
      <c r="R118" s="86">
        <f t="shared" si="9"/>
        <v>0</v>
      </c>
      <c r="S118" s="86">
        <f t="shared" si="9"/>
        <v>0</v>
      </c>
      <c r="T118" s="86">
        <f t="shared" si="9"/>
        <v>0</v>
      </c>
      <c r="U118" s="86">
        <f t="shared" si="9"/>
        <v>0</v>
      </c>
      <c r="V118" s="87">
        <f t="shared" si="9"/>
        <v>0</v>
      </c>
      <c r="W118" s="85">
        <f t="shared" si="9"/>
        <v>0</v>
      </c>
      <c r="X118" s="87">
        <f t="shared" si="9"/>
        <v>0</v>
      </c>
      <c r="Y118" s="184">
        <f t="shared" si="9"/>
        <v>0.9</v>
      </c>
      <c r="Z118" s="87">
        <f t="shared" si="9"/>
        <v>4.0999999999999996</v>
      </c>
      <c r="AA118" s="85">
        <f t="shared" si="9"/>
        <v>0</v>
      </c>
      <c r="AB118" s="86">
        <f t="shared" si="9"/>
        <v>0</v>
      </c>
      <c r="AC118" s="87">
        <f t="shared" si="9"/>
        <v>0</v>
      </c>
    </row>
    <row r="119" spans="1:29" x14ac:dyDescent="0.35">
      <c r="A119" s="404" t="s">
        <v>88</v>
      </c>
      <c r="B119" s="239"/>
      <c r="C119" t="s">
        <v>87</v>
      </c>
      <c r="D119" s="88"/>
      <c r="E119" s="405" t="s">
        <v>96</v>
      </c>
      <c r="F119" s="406"/>
      <c r="G119" s="55">
        <f>SUM(G118+G89)</f>
        <v>154.69999999999999</v>
      </c>
      <c r="H119" s="405" t="s">
        <v>97</v>
      </c>
      <c r="I119" s="407"/>
      <c r="J119" s="408"/>
      <c r="K119" s="89">
        <f>SUM(K90)</f>
        <v>0</v>
      </c>
      <c r="L119" s="90">
        <f t="shared" ref="L119:AC119" si="10">SUM(L90)</f>
        <v>0</v>
      </c>
      <c r="M119" s="90">
        <f t="shared" si="10"/>
        <v>74.400000000000006</v>
      </c>
      <c r="N119" s="90">
        <f t="shared" si="10"/>
        <v>0</v>
      </c>
      <c r="O119" s="90">
        <f t="shared" si="10"/>
        <v>23.1</v>
      </c>
      <c r="P119" s="91">
        <f t="shared" si="10"/>
        <v>0</v>
      </c>
      <c r="Q119" s="89">
        <f t="shared" si="10"/>
        <v>0</v>
      </c>
      <c r="R119" s="90">
        <f t="shared" si="10"/>
        <v>0</v>
      </c>
      <c r="S119" s="90">
        <f t="shared" si="10"/>
        <v>0</v>
      </c>
      <c r="T119" s="90">
        <f t="shared" si="10"/>
        <v>0</v>
      </c>
      <c r="U119" s="90">
        <f t="shared" si="10"/>
        <v>0</v>
      </c>
      <c r="V119" s="91">
        <f t="shared" si="10"/>
        <v>0</v>
      </c>
      <c r="W119" s="89">
        <f t="shared" si="10"/>
        <v>0</v>
      </c>
      <c r="X119" s="91">
        <f t="shared" si="10"/>
        <v>0</v>
      </c>
      <c r="Y119" s="185">
        <f t="shared" si="10"/>
        <v>3.3000000000000003</v>
      </c>
      <c r="Z119" s="91">
        <f t="shared" si="10"/>
        <v>1</v>
      </c>
      <c r="AA119" s="89">
        <f t="shared" si="10"/>
        <v>0</v>
      </c>
      <c r="AB119" s="90">
        <f t="shared" si="10"/>
        <v>0</v>
      </c>
      <c r="AC119" s="91">
        <f t="shared" si="10"/>
        <v>0</v>
      </c>
    </row>
    <row r="120" spans="1:29" ht="15" thickBot="1" x14ac:dyDescent="0.4">
      <c r="A120" s="391" t="s">
        <v>89</v>
      </c>
      <c r="B120" s="392"/>
      <c r="C120" s="92" t="s">
        <v>87</v>
      </c>
      <c r="D120" s="93"/>
      <c r="E120" s="393" t="s">
        <v>98</v>
      </c>
      <c r="F120" s="394"/>
      <c r="G120" s="97">
        <f>SUM(G119,Z120)</f>
        <v>159.79999999999998</v>
      </c>
      <c r="H120" s="393" t="s">
        <v>99</v>
      </c>
      <c r="I120" s="395"/>
      <c r="J120" s="396"/>
      <c r="K120" s="95">
        <f t="shared" ref="K120:N120" si="11">SUM(K118:K119)</f>
        <v>0</v>
      </c>
      <c r="L120" s="96">
        <f t="shared" si="11"/>
        <v>0</v>
      </c>
      <c r="M120" s="96">
        <f t="shared" si="11"/>
        <v>85.9</v>
      </c>
      <c r="N120" s="96">
        <f t="shared" si="11"/>
        <v>0</v>
      </c>
      <c r="O120" s="96">
        <f>SUM(O118:O119)</f>
        <v>68.8</v>
      </c>
      <c r="P120" s="97">
        <f t="shared" ref="P120:AC120" si="12">SUM(P118:P119)</f>
        <v>0</v>
      </c>
      <c r="Q120" s="95">
        <f t="shared" si="12"/>
        <v>0</v>
      </c>
      <c r="R120" s="96">
        <f t="shared" si="12"/>
        <v>0</v>
      </c>
      <c r="S120" s="96">
        <f t="shared" si="12"/>
        <v>0</v>
      </c>
      <c r="T120" s="96">
        <f t="shared" si="12"/>
        <v>0</v>
      </c>
      <c r="U120" s="96">
        <f t="shared" si="12"/>
        <v>0</v>
      </c>
      <c r="V120" s="97">
        <f t="shared" si="12"/>
        <v>0</v>
      </c>
      <c r="W120" s="95">
        <f t="shared" si="12"/>
        <v>0</v>
      </c>
      <c r="X120" s="97">
        <f t="shared" si="12"/>
        <v>0</v>
      </c>
      <c r="Y120" s="186">
        <f t="shared" si="12"/>
        <v>4.2</v>
      </c>
      <c r="Z120" s="97">
        <f t="shared" si="12"/>
        <v>5.0999999999999996</v>
      </c>
      <c r="AA120" s="95">
        <f t="shared" si="12"/>
        <v>0</v>
      </c>
      <c r="AB120" s="96">
        <f t="shared" si="12"/>
        <v>0</v>
      </c>
      <c r="AC120" s="97">
        <f t="shared" si="12"/>
        <v>0</v>
      </c>
    </row>
    <row r="121" spans="1:29" ht="15" customHeight="1" x14ac:dyDescent="0.35">
      <c r="A121" s="112"/>
      <c r="B121" s="113"/>
      <c r="C121" s="113"/>
      <c r="D121" s="113"/>
      <c r="E121" s="113"/>
      <c r="F121" s="113"/>
      <c r="G121" s="113"/>
      <c r="H121" s="113"/>
      <c r="I121" s="113"/>
      <c r="J121" s="113"/>
      <c r="K121" s="114"/>
      <c r="L121" s="114"/>
      <c r="M121" s="114"/>
      <c r="N121" s="114"/>
      <c r="O121" s="114"/>
      <c r="P121" s="114"/>
      <c r="Q121" s="114"/>
      <c r="R121" s="114"/>
      <c r="S121" s="114"/>
      <c r="T121" s="114"/>
      <c r="U121" s="114"/>
      <c r="V121" s="114"/>
      <c r="W121" s="114"/>
      <c r="X121" s="114"/>
      <c r="Y121" s="114"/>
      <c r="Z121" s="114"/>
      <c r="AA121" s="114"/>
      <c r="AB121" s="114"/>
      <c r="AC121" s="114"/>
    </row>
    <row r="122" spans="1:29" ht="15" customHeight="1" x14ac:dyDescent="0.35">
      <c r="A122" s="112"/>
      <c r="B122" s="113"/>
      <c r="C122" s="113"/>
      <c r="D122" s="113"/>
      <c r="E122" s="113"/>
      <c r="F122" s="113"/>
      <c r="G122" s="113"/>
      <c r="H122" s="113"/>
      <c r="I122" s="113"/>
      <c r="J122" s="113"/>
      <c r="K122" s="115"/>
      <c r="L122" s="115"/>
      <c r="M122" s="115"/>
      <c r="N122" s="115"/>
      <c r="O122" s="115"/>
      <c r="P122" s="115"/>
      <c r="Q122" s="115"/>
      <c r="R122" s="115"/>
      <c r="S122" s="115"/>
      <c r="T122" s="115"/>
      <c r="U122" s="115"/>
      <c r="V122" s="115"/>
      <c r="W122" s="114"/>
      <c r="X122" s="114"/>
      <c r="Y122" s="116"/>
      <c r="Z122" s="117"/>
      <c r="AA122" s="117"/>
      <c r="AB122" s="117"/>
      <c r="AC122" s="117"/>
    </row>
    <row r="123" spans="1:29" x14ac:dyDescent="0.35">
      <c r="A123" s="112"/>
      <c r="B123" s="118"/>
      <c r="C123" s="118"/>
      <c r="D123" s="119"/>
      <c r="E123" s="120"/>
      <c r="F123" s="118"/>
      <c r="G123" s="118"/>
      <c r="H123" s="118"/>
      <c r="I123" s="118"/>
      <c r="J123" s="118"/>
      <c r="K123" s="117"/>
      <c r="L123" s="117"/>
      <c r="M123" s="117"/>
      <c r="N123" s="117"/>
      <c r="O123" s="117"/>
      <c r="P123" s="117"/>
      <c r="Q123" s="117"/>
      <c r="R123" s="117"/>
      <c r="S123" s="117"/>
      <c r="T123" s="117"/>
      <c r="U123" s="117"/>
      <c r="V123" s="117"/>
      <c r="W123" s="117"/>
      <c r="X123" s="117"/>
      <c r="Y123" s="116"/>
      <c r="Z123" s="117"/>
      <c r="AA123" s="117"/>
      <c r="AB123" s="117"/>
      <c r="AC123" s="117"/>
    </row>
    <row r="124" spans="1:29" x14ac:dyDescent="0.35">
      <c r="A124" s="121"/>
      <c r="B124" s="122"/>
      <c r="C124" s="122"/>
      <c r="D124" s="122"/>
      <c r="E124" s="122"/>
      <c r="F124" s="122"/>
      <c r="G124" s="122"/>
      <c r="H124" s="123"/>
      <c r="I124" s="123"/>
      <c r="J124" s="123"/>
      <c r="K124" s="124"/>
      <c r="L124" s="124"/>
      <c r="M124" s="124"/>
      <c r="N124" s="124"/>
      <c r="O124" s="124"/>
      <c r="P124" s="124"/>
      <c r="Q124" s="124"/>
      <c r="R124" s="124"/>
      <c r="S124" s="124"/>
      <c r="T124" s="124"/>
      <c r="U124" s="124"/>
      <c r="V124" s="124"/>
      <c r="W124" s="124"/>
      <c r="X124" s="124"/>
      <c r="Y124" s="124"/>
      <c r="Z124" s="124"/>
      <c r="AA124" s="124"/>
      <c r="AB124" s="124"/>
      <c r="AC124" s="124"/>
    </row>
    <row r="125" spans="1:29" x14ac:dyDescent="0.35">
      <c r="A125" s="121"/>
      <c r="B125" s="122"/>
      <c r="C125" s="122"/>
      <c r="D125" s="122"/>
      <c r="E125" s="122"/>
      <c r="F125" s="122"/>
      <c r="G125" s="122"/>
      <c r="H125" s="123"/>
      <c r="I125" s="123"/>
      <c r="J125" s="123"/>
      <c r="K125" s="124"/>
      <c r="L125" s="124"/>
      <c r="M125" s="124"/>
      <c r="N125" s="124"/>
      <c r="O125" s="124"/>
      <c r="P125" s="124"/>
      <c r="Q125" s="124"/>
      <c r="R125" s="124"/>
      <c r="S125" s="124"/>
      <c r="T125" s="124"/>
      <c r="U125" s="124"/>
      <c r="V125" s="124"/>
      <c r="W125" s="124"/>
      <c r="X125" s="124"/>
      <c r="Y125" s="124"/>
      <c r="Z125" s="124"/>
      <c r="AA125" s="124"/>
      <c r="AB125" s="124"/>
      <c r="AC125" s="124"/>
    </row>
    <row r="126" spans="1:29" x14ac:dyDescent="0.35">
      <c r="A126" s="121"/>
      <c r="B126" s="122"/>
      <c r="C126" s="122"/>
      <c r="D126" s="122"/>
      <c r="E126" s="122"/>
      <c r="F126" s="122"/>
      <c r="G126" s="122"/>
      <c r="H126" s="123"/>
      <c r="I126" s="123"/>
      <c r="J126" s="123"/>
      <c r="K126" s="124"/>
      <c r="L126" s="124"/>
      <c r="M126" s="124"/>
      <c r="N126" s="124"/>
      <c r="O126" s="124"/>
      <c r="P126" s="124"/>
      <c r="Q126" s="124"/>
      <c r="R126" s="124"/>
      <c r="S126" s="124"/>
      <c r="T126" s="124"/>
      <c r="U126" s="124"/>
      <c r="V126" s="124"/>
      <c r="W126" s="124"/>
      <c r="X126" s="124"/>
      <c r="Y126" s="124"/>
      <c r="Z126" s="124"/>
      <c r="AA126" s="124"/>
      <c r="AB126" s="124"/>
      <c r="AC126" s="124"/>
    </row>
    <row r="127" spans="1:29" x14ac:dyDescent="0.35">
      <c r="A127" s="121"/>
      <c r="B127" s="122"/>
      <c r="C127" s="122"/>
      <c r="D127" s="122"/>
      <c r="E127" s="122"/>
      <c r="F127" s="122"/>
      <c r="G127" s="122"/>
      <c r="H127" s="123"/>
      <c r="I127" s="123"/>
      <c r="J127" s="123"/>
      <c r="K127" s="124"/>
      <c r="L127" s="124"/>
      <c r="M127" s="124"/>
      <c r="N127" s="124"/>
      <c r="O127" s="124"/>
      <c r="P127" s="124"/>
      <c r="Q127" s="124"/>
      <c r="R127" s="124"/>
      <c r="S127" s="124"/>
      <c r="T127" s="124"/>
      <c r="U127" s="124"/>
      <c r="V127" s="124"/>
      <c r="W127" s="124"/>
      <c r="X127" s="124"/>
      <c r="Y127" s="124"/>
      <c r="Z127" s="124"/>
      <c r="AA127" s="124"/>
      <c r="AB127" s="124"/>
      <c r="AC127" s="124"/>
    </row>
    <row r="128" spans="1:29" x14ac:dyDescent="0.35">
      <c r="A128" s="121"/>
      <c r="B128" s="122"/>
      <c r="C128" s="122"/>
      <c r="D128" s="122"/>
      <c r="E128" s="122"/>
      <c r="F128" s="122"/>
      <c r="G128" s="122"/>
      <c r="H128" s="123"/>
      <c r="I128" s="123"/>
      <c r="J128" s="123"/>
      <c r="K128" s="124"/>
      <c r="L128" s="124"/>
      <c r="M128" s="124"/>
      <c r="N128" s="124"/>
      <c r="O128" s="124"/>
      <c r="P128" s="124"/>
      <c r="Q128" s="124"/>
      <c r="R128" s="124"/>
      <c r="S128" s="124"/>
      <c r="T128" s="124"/>
      <c r="U128" s="124"/>
      <c r="V128" s="124"/>
      <c r="W128" s="124"/>
      <c r="X128" s="124"/>
      <c r="Y128" s="124"/>
      <c r="Z128" s="124"/>
      <c r="AA128" s="124"/>
      <c r="AB128" s="124"/>
      <c r="AC128" s="124"/>
    </row>
    <row r="129" spans="1:29" x14ac:dyDescent="0.35">
      <c r="A129" s="121"/>
      <c r="B129" s="122"/>
      <c r="C129" s="122"/>
      <c r="D129" s="122"/>
      <c r="E129" s="122"/>
      <c r="F129" s="122"/>
      <c r="G129" s="122"/>
      <c r="H129" s="123"/>
      <c r="I129" s="123"/>
      <c r="J129" s="123"/>
      <c r="K129" s="124"/>
      <c r="L129" s="124"/>
      <c r="M129" s="124"/>
      <c r="N129" s="124"/>
      <c r="O129" s="124"/>
      <c r="P129" s="124"/>
      <c r="Q129" s="124"/>
      <c r="R129" s="124"/>
      <c r="S129" s="124"/>
      <c r="T129" s="124"/>
      <c r="U129" s="124"/>
      <c r="V129" s="124"/>
      <c r="W129" s="124"/>
      <c r="X129" s="124"/>
      <c r="Y129" s="124"/>
      <c r="Z129" s="124"/>
      <c r="AA129" s="124"/>
      <c r="AB129" s="124"/>
      <c r="AC129" s="124"/>
    </row>
    <row r="130" spans="1:29" x14ac:dyDescent="0.35">
      <c r="A130" s="121"/>
      <c r="B130" s="122"/>
      <c r="C130" s="122"/>
      <c r="D130" s="122"/>
      <c r="E130" s="122"/>
      <c r="F130" s="122"/>
      <c r="G130" s="122"/>
      <c r="H130" s="123"/>
      <c r="I130" s="123"/>
      <c r="J130" s="123"/>
      <c r="K130" s="124"/>
      <c r="L130" s="124"/>
      <c r="M130" s="124"/>
      <c r="N130" s="124"/>
      <c r="O130" s="124"/>
      <c r="P130" s="124"/>
      <c r="Q130" s="124"/>
      <c r="R130" s="124"/>
      <c r="S130" s="124"/>
      <c r="T130" s="124"/>
      <c r="U130" s="124"/>
      <c r="V130" s="124"/>
      <c r="W130" s="124"/>
      <c r="X130" s="124"/>
      <c r="Y130" s="124"/>
      <c r="Z130" s="124"/>
      <c r="AA130" s="124"/>
      <c r="AB130" s="124"/>
      <c r="AC130" s="124"/>
    </row>
    <row r="131" spans="1:29" x14ac:dyDescent="0.35">
      <c r="A131" s="121"/>
      <c r="B131" s="122"/>
      <c r="C131" s="122"/>
      <c r="D131" s="122"/>
      <c r="E131" s="122"/>
      <c r="F131" s="122"/>
      <c r="G131" s="122"/>
      <c r="H131" s="123"/>
      <c r="I131" s="123"/>
      <c r="J131" s="123"/>
      <c r="K131" s="124"/>
      <c r="L131" s="124"/>
      <c r="M131" s="124"/>
      <c r="N131" s="124"/>
      <c r="O131" s="124"/>
      <c r="P131" s="124"/>
      <c r="Q131" s="124"/>
      <c r="R131" s="124"/>
      <c r="S131" s="124"/>
      <c r="T131" s="124"/>
      <c r="U131" s="124"/>
      <c r="V131" s="124"/>
      <c r="W131" s="124"/>
      <c r="X131" s="124"/>
      <c r="Y131" s="124"/>
      <c r="Z131" s="124"/>
      <c r="AA131" s="124"/>
      <c r="AB131" s="124"/>
      <c r="AC131" s="124"/>
    </row>
    <row r="132" spans="1:29" x14ac:dyDescent="0.35">
      <c r="A132" s="121"/>
      <c r="B132" s="122"/>
      <c r="C132" s="122"/>
      <c r="D132" s="122"/>
      <c r="E132" s="122"/>
      <c r="F132" s="122"/>
      <c r="G132" s="122"/>
      <c r="H132" s="123"/>
      <c r="I132" s="123"/>
      <c r="J132" s="123"/>
      <c r="K132" s="124"/>
      <c r="L132" s="124"/>
      <c r="M132" s="124"/>
      <c r="N132" s="124"/>
      <c r="O132" s="124"/>
      <c r="P132" s="124"/>
      <c r="Q132" s="124"/>
      <c r="R132" s="124"/>
      <c r="S132" s="124"/>
      <c r="T132" s="124"/>
      <c r="U132" s="124"/>
      <c r="V132" s="124"/>
      <c r="W132" s="124"/>
      <c r="X132" s="124"/>
      <c r="Y132" s="124"/>
      <c r="Z132" s="124"/>
      <c r="AA132" s="124"/>
      <c r="AB132" s="124"/>
      <c r="AC132" s="124"/>
    </row>
    <row r="133" spans="1:29" x14ac:dyDescent="0.35">
      <c r="A133" s="121"/>
      <c r="B133" s="122"/>
      <c r="C133" s="122"/>
      <c r="D133" s="122"/>
      <c r="E133" s="122"/>
      <c r="F133" s="122"/>
      <c r="G133" s="122"/>
      <c r="H133" s="123"/>
      <c r="I133" s="123"/>
      <c r="J133" s="123"/>
      <c r="K133" s="124"/>
      <c r="L133" s="124"/>
      <c r="M133" s="124"/>
      <c r="N133" s="124"/>
      <c r="O133" s="124"/>
      <c r="P133" s="124"/>
      <c r="Q133" s="124"/>
      <c r="R133" s="124"/>
      <c r="S133" s="124"/>
      <c r="T133" s="124"/>
      <c r="U133" s="124"/>
      <c r="V133" s="124"/>
      <c r="W133" s="124"/>
      <c r="X133" s="124"/>
      <c r="Y133" s="124"/>
      <c r="Z133" s="124"/>
      <c r="AA133" s="124"/>
      <c r="AB133" s="124"/>
      <c r="AC133" s="124"/>
    </row>
    <row r="134" spans="1:29" x14ac:dyDescent="0.35">
      <c r="A134" s="121"/>
      <c r="B134" s="122"/>
      <c r="C134" s="122"/>
      <c r="D134" s="122"/>
      <c r="E134" s="122"/>
      <c r="F134" s="122"/>
      <c r="G134" s="122"/>
      <c r="H134" s="123"/>
      <c r="I134" s="123"/>
      <c r="J134" s="123"/>
      <c r="K134" s="124"/>
      <c r="L134" s="124"/>
      <c r="M134" s="124"/>
      <c r="N134" s="124"/>
      <c r="O134" s="124"/>
      <c r="P134" s="124"/>
      <c r="Q134" s="124"/>
      <c r="R134" s="124"/>
      <c r="S134" s="124"/>
      <c r="T134" s="124"/>
      <c r="U134" s="124"/>
      <c r="V134" s="124"/>
      <c r="W134" s="124"/>
      <c r="X134" s="124"/>
      <c r="Y134" s="124"/>
      <c r="Z134" s="124"/>
      <c r="AA134" s="124"/>
      <c r="AB134" s="124"/>
      <c r="AC134" s="124"/>
    </row>
    <row r="135" spans="1:29" x14ac:dyDescent="0.35">
      <c r="A135" s="121"/>
      <c r="B135" s="122"/>
      <c r="C135" s="122"/>
      <c r="D135" s="122"/>
      <c r="E135" s="122"/>
      <c r="F135" s="122"/>
      <c r="G135" s="122"/>
      <c r="H135" s="123"/>
      <c r="I135" s="123"/>
      <c r="J135" s="123"/>
      <c r="K135" s="124"/>
      <c r="L135" s="124"/>
      <c r="M135" s="124"/>
      <c r="N135" s="124"/>
      <c r="O135" s="124"/>
      <c r="P135" s="124"/>
      <c r="Q135" s="124"/>
      <c r="R135" s="124"/>
      <c r="S135" s="124"/>
      <c r="T135" s="124"/>
      <c r="U135" s="124"/>
      <c r="V135" s="124"/>
      <c r="W135" s="124"/>
      <c r="X135" s="124"/>
      <c r="Y135" s="124"/>
      <c r="Z135" s="124"/>
      <c r="AA135" s="124"/>
      <c r="AB135" s="124"/>
      <c r="AC135" s="124"/>
    </row>
    <row r="136" spans="1:29" x14ac:dyDescent="0.35">
      <c r="A136" s="121"/>
      <c r="B136" s="122"/>
      <c r="C136" s="122"/>
      <c r="D136" s="122"/>
      <c r="E136" s="122"/>
      <c r="F136" s="122"/>
      <c r="G136" s="122"/>
      <c r="H136" s="123"/>
      <c r="I136" s="123"/>
      <c r="J136" s="123"/>
      <c r="K136" s="124"/>
      <c r="L136" s="124"/>
      <c r="M136" s="124"/>
      <c r="N136" s="124"/>
      <c r="O136" s="124"/>
      <c r="P136" s="124"/>
      <c r="Q136" s="124"/>
      <c r="R136" s="124"/>
      <c r="S136" s="124"/>
      <c r="T136" s="124"/>
      <c r="U136" s="124"/>
      <c r="V136" s="124"/>
      <c r="W136" s="124"/>
      <c r="X136" s="124"/>
      <c r="Y136" s="124"/>
      <c r="Z136" s="124"/>
      <c r="AA136" s="124"/>
      <c r="AB136" s="124"/>
      <c r="AC136" s="124"/>
    </row>
    <row r="137" spans="1:29" x14ac:dyDescent="0.35">
      <c r="A137" s="121"/>
      <c r="B137" s="122"/>
      <c r="C137" s="122"/>
      <c r="D137" s="122"/>
      <c r="E137" s="122"/>
      <c r="F137" s="122"/>
      <c r="G137" s="122"/>
      <c r="H137" s="123"/>
      <c r="I137" s="123"/>
      <c r="J137" s="123"/>
      <c r="K137" s="124"/>
      <c r="L137" s="124"/>
      <c r="M137" s="124"/>
      <c r="N137" s="124"/>
      <c r="O137" s="124"/>
      <c r="P137" s="124"/>
      <c r="Q137" s="124"/>
      <c r="R137" s="124"/>
      <c r="S137" s="124"/>
      <c r="T137" s="124"/>
      <c r="U137" s="124"/>
      <c r="V137" s="124"/>
      <c r="W137" s="124"/>
      <c r="X137" s="124"/>
      <c r="Y137" s="124"/>
      <c r="Z137" s="124"/>
      <c r="AA137" s="124"/>
      <c r="AB137" s="124"/>
      <c r="AC137" s="124"/>
    </row>
    <row r="138" spans="1:29" x14ac:dyDescent="0.35">
      <c r="A138" s="121"/>
      <c r="B138" s="122"/>
      <c r="C138" s="122"/>
      <c r="D138" s="122"/>
      <c r="E138" s="122"/>
      <c r="F138" s="122"/>
      <c r="G138" s="122"/>
      <c r="H138" s="123"/>
      <c r="I138" s="123"/>
      <c r="J138" s="123"/>
      <c r="K138" s="124"/>
      <c r="L138" s="124"/>
      <c r="M138" s="124"/>
      <c r="N138" s="124"/>
      <c r="O138" s="124"/>
      <c r="P138" s="124"/>
      <c r="Q138" s="124"/>
      <c r="R138" s="124"/>
      <c r="S138" s="124"/>
      <c r="T138" s="124"/>
      <c r="U138" s="124"/>
      <c r="V138" s="124"/>
      <c r="W138" s="124"/>
      <c r="X138" s="124"/>
      <c r="Y138" s="124"/>
      <c r="Z138" s="124"/>
      <c r="AA138" s="124"/>
      <c r="AB138" s="124"/>
      <c r="AC138" s="124"/>
    </row>
    <row r="139" spans="1:29" x14ac:dyDescent="0.35">
      <c r="A139" s="121"/>
      <c r="B139" s="122"/>
      <c r="C139" s="122"/>
      <c r="D139" s="122"/>
      <c r="E139" s="122"/>
      <c r="F139" s="122"/>
      <c r="G139" s="122"/>
      <c r="H139" s="123"/>
      <c r="I139" s="123"/>
      <c r="J139" s="123"/>
      <c r="K139" s="124"/>
      <c r="L139" s="124"/>
      <c r="M139" s="124"/>
      <c r="N139" s="124"/>
      <c r="O139" s="124"/>
      <c r="P139" s="124"/>
      <c r="Q139" s="124"/>
      <c r="R139" s="124"/>
      <c r="S139" s="124"/>
      <c r="T139" s="124"/>
      <c r="U139" s="124"/>
      <c r="V139" s="124"/>
      <c r="W139" s="124"/>
      <c r="X139" s="124"/>
      <c r="Y139" s="124"/>
      <c r="Z139" s="124"/>
      <c r="AA139" s="124"/>
      <c r="AB139" s="124"/>
      <c r="AC139" s="124"/>
    </row>
    <row r="140" spans="1:29" x14ac:dyDescent="0.35">
      <c r="A140" s="121"/>
      <c r="B140" s="122"/>
      <c r="C140" s="122"/>
      <c r="D140" s="122"/>
      <c r="E140" s="122"/>
      <c r="F140" s="122"/>
      <c r="G140" s="122"/>
      <c r="H140" s="123"/>
      <c r="I140" s="123"/>
      <c r="J140" s="123"/>
      <c r="K140" s="124"/>
      <c r="L140" s="124"/>
      <c r="M140" s="124"/>
      <c r="N140" s="124"/>
      <c r="O140" s="124"/>
      <c r="P140" s="124"/>
      <c r="Q140" s="124"/>
      <c r="R140" s="124"/>
      <c r="S140" s="124"/>
      <c r="T140" s="124"/>
      <c r="U140" s="124"/>
      <c r="V140" s="124"/>
      <c r="W140" s="124"/>
      <c r="X140" s="124"/>
      <c r="Y140" s="124"/>
      <c r="Z140" s="124"/>
      <c r="AA140" s="124"/>
      <c r="AB140" s="124"/>
      <c r="AC140" s="124"/>
    </row>
    <row r="141" spans="1:29" x14ac:dyDescent="0.35">
      <c r="A141" s="121"/>
      <c r="B141" s="122"/>
      <c r="C141" s="122"/>
      <c r="D141" s="122"/>
      <c r="E141" s="122"/>
      <c r="F141" s="122"/>
      <c r="G141" s="122"/>
      <c r="H141" s="123"/>
      <c r="I141" s="123"/>
      <c r="J141" s="123"/>
      <c r="K141" s="124"/>
      <c r="L141" s="124"/>
      <c r="M141" s="124"/>
      <c r="N141" s="124"/>
      <c r="O141" s="124"/>
      <c r="P141" s="124"/>
      <c r="Q141" s="124"/>
      <c r="R141" s="124"/>
      <c r="S141" s="124"/>
      <c r="T141" s="124"/>
      <c r="U141" s="124"/>
      <c r="V141" s="124"/>
      <c r="W141" s="124"/>
      <c r="X141" s="124"/>
      <c r="Y141" s="124"/>
      <c r="Z141" s="124"/>
      <c r="AA141" s="124"/>
      <c r="AB141" s="124"/>
      <c r="AC141" s="124"/>
    </row>
    <row r="142" spans="1:29" x14ac:dyDescent="0.35">
      <c r="A142" s="121"/>
      <c r="B142" s="122"/>
      <c r="C142" s="122"/>
      <c r="D142" s="122"/>
      <c r="E142" s="122"/>
      <c r="F142" s="122"/>
      <c r="G142" s="122"/>
      <c r="H142" s="123"/>
      <c r="I142" s="123"/>
      <c r="J142" s="123"/>
      <c r="K142" s="124"/>
      <c r="L142" s="124"/>
      <c r="M142" s="124"/>
      <c r="N142" s="124"/>
      <c r="O142" s="124"/>
      <c r="P142" s="124"/>
      <c r="Q142" s="124"/>
      <c r="R142" s="124"/>
      <c r="S142" s="124"/>
      <c r="T142" s="124"/>
      <c r="U142" s="124"/>
      <c r="V142" s="124"/>
      <c r="W142" s="124"/>
      <c r="X142" s="124"/>
      <c r="Y142" s="124"/>
      <c r="Z142" s="124"/>
      <c r="AA142" s="124"/>
      <c r="AB142" s="124"/>
      <c r="AC142" s="124"/>
    </row>
    <row r="143" spans="1:29" x14ac:dyDescent="0.35">
      <c r="A143" s="121"/>
      <c r="B143" s="122"/>
      <c r="C143" s="122"/>
      <c r="D143" s="122"/>
      <c r="E143" s="122"/>
      <c r="F143" s="122"/>
      <c r="G143" s="122"/>
      <c r="H143" s="123"/>
      <c r="I143" s="123"/>
      <c r="J143" s="123"/>
      <c r="K143" s="124"/>
      <c r="L143" s="124"/>
      <c r="M143" s="124"/>
      <c r="N143" s="124"/>
      <c r="O143" s="124"/>
      <c r="P143" s="124"/>
      <c r="Q143" s="124"/>
      <c r="R143" s="124"/>
      <c r="S143" s="124"/>
      <c r="T143" s="124"/>
      <c r="U143" s="124"/>
      <c r="V143" s="124"/>
      <c r="W143" s="124"/>
      <c r="X143" s="124"/>
      <c r="Y143" s="124"/>
      <c r="Z143" s="124"/>
      <c r="AA143" s="124"/>
      <c r="AB143" s="124"/>
      <c r="AC143" s="124"/>
    </row>
    <row r="144" spans="1:29" x14ac:dyDescent="0.35">
      <c r="A144" s="121"/>
      <c r="B144" s="122"/>
      <c r="C144" s="122"/>
      <c r="D144" s="122"/>
      <c r="E144" s="122"/>
      <c r="F144" s="122"/>
      <c r="G144" s="122"/>
      <c r="H144" s="123"/>
      <c r="I144" s="123"/>
      <c r="J144" s="123"/>
      <c r="K144" s="124"/>
      <c r="L144" s="124"/>
      <c r="M144" s="124"/>
      <c r="N144" s="124"/>
      <c r="O144" s="124"/>
      <c r="P144" s="124"/>
      <c r="Q144" s="124"/>
      <c r="R144" s="124"/>
      <c r="S144" s="124"/>
      <c r="T144" s="124"/>
      <c r="U144" s="124"/>
      <c r="V144" s="124"/>
      <c r="W144" s="124"/>
      <c r="X144" s="124"/>
      <c r="Y144" s="124"/>
      <c r="Z144" s="124"/>
      <c r="AA144" s="124"/>
      <c r="AB144" s="124"/>
      <c r="AC144" s="124"/>
    </row>
    <row r="145" spans="1:29" x14ac:dyDescent="0.35">
      <c r="A145" s="121"/>
      <c r="B145" s="122"/>
      <c r="C145" s="122"/>
      <c r="D145" s="122"/>
      <c r="E145" s="122"/>
      <c r="F145" s="122"/>
      <c r="G145" s="122"/>
      <c r="H145" s="123"/>
      <c r="I145" s="123"/>
      <c r="J145" s="123"/>
      <c r="K145" s="124"/>
      <c r="L145" s="124"/>
      <c r="M145" s="124"/>
      <c r="N145" s="124"/>
      <c r="O145" s="124"/>
      <c r="P145" s="124"/>
      <c r="Q145" s="124"/>
      <c r="R145" s="124"/>
      <c r="S145" s="124"/>
      <c r="T145" s="124"/>
      <c r="U145" s="124"/>
      <c r="V145" s="124"/>
      <c r="W145" s="124"/>
      <c r="X145" s="124"/>
      <c r="Y145" s="124"/>
      <c r="Z145" s="124"/>
      <c r="AA145" s="124"/>
      <c r="AB145" s="124"/>
      <c r="AC145" s="124"/>
    </row>
    <row r="146" spans="1:29" x14ac:dyDescent="0.35">
      <c r="A146" s="121"/>
      <c r="B146" s="122"/>
      <c r="C146" s="122"/>
      <c r="D146" s="122"/>
      <c r="E146" s="122"/>
      <c r="F146" s="122"/>
      <c r="G146" s="122"/>
      <c r="H146" s="123"/>
      <c r="I146" s="123"/>
      <c r="J146" s="123"/>
      <c r="K146" s="124"/>
      <c r="L146" s="124"/>
      <c r="M146" s="124"/>
      <c r="N146" s="124"/>
      <c r="O146" s="124"/>
      <c r="P146" s="124"/>
      <c r="Q146" s="124"/>
      <c r="R146" s="124"/>
      <c r="S146" s="124"/>
      <c r="T146" s="124"/>
      <c r="U146" s="124"/>
      <c r="V146" s="124"/>
      <c r="W146" s="124"/>
      <c r="X146" s="124"/>
      <c r="Y146" s="124"/>
      <c r="Z146" s="124"/>
      <c r="AA146" s="124"/>
      <c r="AB146" s="124"/>
      <c r="AC146" s="124"/>
    </row>
    <row r="147" spans="1:29" x14ac:dyDescent="0.35">
      <c r="A147" s="121"/>
      <c r="B147" s="122"/>
      <c r="C147" s="122"/>
      <c r="D147" s="122"/>
      <c r="E147" s="122"/>
      <c r="F147" s="122"/>
      <c r="G147" s="122"/>
      <c r="H147" s="123"/>
      <c r="I147" s="123"/>
      <c r="J147" s="123"/>
      <c r="K147" s="124"/>
      <c r="L147" s="124"/>
      <c r="M147" s="124"/>
      <c r="N147" s="124"/>
      <c r="O147" s="124"/>
      <c r="P147" s="124"/>
      <c r="Q147" s="124"/>
      <c r="R147" s="124"/>
      <c r="S147" s="124"/>
      <c r="T147" s="124"/>
      <c r="U147" s="124"/>
      <c r="V147" s="124"/>
      <c r="W147" s="124"/>
      <c r="X147" s="124"/>
      <c r="Y147" s="124"/>
      <c r="Z147" s="124"/>
      <c r="AA147" s="124"/>
      <c r="AB147" s="124"/>
      <c r="AC147" s="124"/>
    </row>
    <row r="148" spans="1:29" ht="15" customHeight="1" x14ac:dyDescent="0.35">
      <c r="A148" s="125"/>
      <c r="B148" s="125"/>
      <c r="C148" s="125"/>
      <c r="D148" s="125"/>
      <c r="E148" s="125"/>
      <c r="F148" s="125"/>
      <c r="G148" s="125"/>
      <c r="H148" s="125"/>
      <c r="I148" s="125"/>
      <c r="J148" s="125"/>
      <c r="K148" s="124"/>
      <c r="L148" s="124"/>
      <c r="M148" s="124"/>
      <c r="N148" s="124"/>
      <c r="O148" s="124"/>
      <c r="P148" s="124"/>
      <c r="Q148" s="124"/>
      <c r="R148" s="124"/>
      <c r="S148" s="124"/>
      <c r="T148" s="124"/>
      <c r="U148" s="124"/>
      <c r="V148" s="124"/>
      <c r="W148" s="124"/>
      <c r="X148" s="124"/>
      <c r="Y148" s="124"/>
      <c r="Z148" s="124"/>
      <c r="AA148" s="124"/>
      <c r="AB148" s="124"/>
      <c r="AC148" s="124"/>
    </row>
    <row r="149" spans="1:29" x14ac:dyDescent="0.35">
      <c r="A149" s="125"/>
      <c r="B149" s="125"/>
      <c r="C149" s="125"/>
      <c r="D149" s="125"/>
      <c r="E149" s="125"/>
      <c r="F149" s="125"/>
      <c r="G149" s="125"/>
      <c r="H149" s="125"/>
      <c r="I149" s="125"/>
      <c r="J149" s="125"/>
      <c r="K149" s="124"/>
      <c r="L149" s="124"/>
      <c r="M149" s="124"/>
      <c r="N149" s="124"/>
      <c r="O149" s="124"/>
      <c r="P149" s="124"/>
      <c r="Q149" s="124"/>
      <c r="R149" s="124"/>
      <c r="S149" s="124"/>
      <c r="T149" s="124"/>
      <c r="U149" s="124"/>
      <c r="V149" s="124"/>
      <c r="W149" s="124"/>
      <c r="X149" s="124"/>
      <c r="Y149" s="124"/>
      <c r="Z149" s="124"/>
      <c r="AA149" s="124"/>
      <c r="AB149" s="124"/>
      <c r="AC149" s="124"/>
    </row>
    <row r="150" spans="1:29" x14ac:dyDescent="0.35">
      <c r="A150" s="125"/>
      <c r="B150" s="125"/>
      <c r="C150" s="125"/>
      <c r="D150" s="125"/>
      <c r="E150" s="125"/>
      <c r="F150" s="125"/>
      <c r="G150" s="126"/>
      <c r="H150" s="125"/>
      <c r="I150" s="125"/>
      <c r="J150" s="125"/>
      <c r="K150" s="126"/>
      <c r="L150" s="126"/>
      <c r="M150" s="126"/>
      <c r="N150" s="126"/>
      <c r="O150" s="126"/>
      <c r="P150" s="126"/>
      <c r="Q150" s="126"/>
      <c r="R150" s="126"/>
      <c r="S150" s="126"/>
      <c r="T150" s="126"/>
      <c r="U150" s="126"/>
      <c r="V150" s="126"/>
      <c r="W150" s="126"/>
      <c r="X150" s="126"/>
      <c r="Y150" s="126"/>
      <c r="Z150" s="126"/>
      <c r="AA150" s="126"/>
      <c r="AB150" s="126"/>
      <c r="AC150" s="126"/>
    </row>
    <row r="151" spans="1:29" ht="15" customHeight="1" x14ac:dyDescent="0.35">
      <c r="A151" s="112"/>
      <c r="B151" s="113"/>
      <c r="C151" s="113"/>
      <c r="D151" s="113"/>
      <c r="E151" s="113"/>
      <c r="F151" s="113"/>
      <c r="G151" s="113"/>
      <c r="H151" s="113"/>
      <c r="I151" s="113"/>
      <c r="J151" s="113"/>
      <c r="K151" s="114"/>
      <c r="L151" s="114"/>
      <c r="M151" s="114"/>
      <c r="N151" s="114"/>
      <c r="O151" s="114"/>
      <c r="P151" s="114"/>
      <c r="Q151" s="114"/>
      <c r="R151" s="114"/>
      <c r="S151" s="114"/>
      <c r="T151" s="114"/>
      <c r="U151" s="114"/>
      <c r="V151" s="114"/>
      <c r="W151" s="114"/>
      <c r="X151" s="114"/>
      <c r="Y151" s="114"/>
      <c r="Z151" s="114"/>
      <c r="AA151" s="114"/>
      <c r="AB151" s="114"/>
      <c r="AC151" s="114"/>
    </row>
    <row r="152" spans="1:29" ht="15" customHeight="1" x14ac:dyDescent="0.35">
      <c r="A152" s="112"/>
      <c r="B152" s="113"/>
      <c r="C152" s="113"/>
      <c r="D152" s="113"/>
      <c r="E152" s="113"/>
      <c r="F152" s="113"/>
      <c r="G152" s="113"/>
      <c r="H152" s="113"/>
      <c r="I152" s="113"/>
      <c r="J152" s="113"/>
      <c r="K152" s="115"/>
      <c r="L152" s="115"/>
      <c r="M152" s="115"/>
      <c r="N152" s="115"/>
      <c r="O152" s="115"/>
      <c r="P152" s="115"/>
      <c r="Q152" s="115"/>
      <c r="R152" s="115"/>
      <c r="S152" s="115"/>
      <c r="T152" s="115"/>
      <c r="U152" s="115"/>
      <c r="V152" s="115"/>
      <c r="W152" s="114"/>
      <c r="X152" s="114"/>
      <c r="Y152" s="116"/>
      <c r="Z152" s="117"/>
      <c r="AA152" s="117"/>
      <c r="AB152" s="117"/>
      <c r="AC152" s="117"/>
    </row>
    <row r="153" spans="1:29" x14ac:dyDescent="0.35">
      <c r="A153" s="112"/>
      <c r="B153" s="118"/>
      <c r="C153" s="118"/>
      <c r="D153" s="119"/>
      <c r="E153" s="120"/>
      <c r="F153" s="118"/>
      <c r="G153" s="118"/>
      <c r="H153" s="118"/>
      <c r="I153" s="118"/>
      <c r="J153" s="118"/>
      <c r="K153" s="117"/>
      <c r="L153" s="117"/>
      <c r="M153" s="117"/>
      <c r="N153" s="117"/>
      <c r="O153" s="117"/>
      <c r="P153" s="117"/>
      <c r="Q153" s="117"/>
      <c r="R153" s="117"/>
      <c r="S153" s="117"/>
      <c r="T153" s="117"/>
      <c r="U153" s="117"/>
      <c r="V153" s="117"/>
      <c r="W153" s="117"/>
      <c r="X153" s="117"/>
      <c r="Y153" s="116"/>
      <c r="Z153" s="117"/>
      <c r="AA153" s="117"/>
      <c r="AB153" s="117"/>
      <c r="AC153" s="117"/>
    </row>
    <row r="154" spans="1:29" x14ac:dyDescent="0.35">
      <c r="A154" s="121"/>
      <c r="B154" s="122"/>
      <c r="C154" s="122"/>
      <c r="D154" s="122"/>
      <c r="E154" s="122"/>
      <c r="F154" s="122"/>
      <c r="G154" s="122"/>
      <c r="H154" s="123"/>
      <c r="I154" s="123"/>
      <c r="J154" s="123"/>
      <c r="K154" s="124"/>
      <c r="L154" s="124"/>
      <c r="M154" s="124"/>
      <c r="N154" s="124"/>
      <c r="O154" s="124"/>
      <c r="P154" s="124"/>
      <c r="Q154" s="124"/>
      <c r="R154" s="124"/>
      <c r="S154" s="124"/>
      <c r="T154" s="124"/>
      <c r="U154" s="124"/>
      <c r="V154" s="124"/>
      <c r="W154" s="124"/>
      <c r="X154" s="124"/>
      <c r="Y154" s="124"/>
      <c r="Z154" s="124"/>
      <c r="AA154" s="124"/>
      <c r="AB154" s="124"/>
      <c r="AC154" s="124"/>
    </row>
    <row r="155" spans="1:29" x14ac:dyDescent="0.35">
      <c r="A155" s="121"/>
      <c r="B155" s="122"/>
      <c r="C155" s="122"/>
      <c r="D155" s="122"/>
      <c r="E155" s="122"/>
      <c r="F155" s="122"/>
      <c r="G155" s="122"/>
      <c r="H155" s="123"/>
      <c r="I155" s="123"/>
      <c r="J155" s="123"/>
      <c r="K155" s="124"/>
      <c r="L155" s="124"/>
      <c r="M155" s="124"/>
      <c r="N155" s="124"/>
      <c r="O155" s="124"/>
      <c r="P155" s="124"/>
      <c r="Q155" s="124"/>
      <c r="R155" s="124"/>
      <c r="S155" s="124"/>
      <c r="T155" s="124"/>
      <c r="U155" s="124"/>
      <c r="V155" s="124"/>
      <c r="W155" s="124"/>
      <c r="X155" s="124"/>
      <c r="Y155" s="124"/>
      <c r="Z155" s="124"/>
      <c r="AA155" s="124"/>
      <c r="AB155" s="124"/>
      <c r="AC155" s="124"/>
    </row>
    <row r="156" spans="1:29" x14ac:dyDescent="0.35">
      <c r="A156" s="121"/>
      <c r="B156" s="122"/>
      <c r="C156" s="122"/>
      <c r="D156" s="122"/>
      <c r="E156" s="122"/>
      <c r="F156" s="122"/>
      <c r="G156" s="122"/>
      <c r="H156" s="123"/>
      <c r="I156" s="123"/>
      <c r="J156" s="123"/>
      <c r="K156" s="124"/>
      <c r="L156" s="124"/>
      <c r="M156" s="124"/>
      <c r="N156" s="124"/>
      <c r="O156" s="124"/>
      <c r="P156" s="124"/>
      <c r="Q156" s="124"/>
      <c r="R156" s="124"/>
      <c r="S156" s="124"/>
      <c r="T156" s="124"/>
      <c r="U156" s="124"/>
      <c r="V156" s="124"/>
      <c r="W156" s="124"/>
      <c r="X156" s="124"/>
      <c r="Y156" s="124"/>
      <c r="Z156" s="124"/>
      <c r="AA156" s="124"/>
      <c r="AB156" s="124"/>
      <c r="AC156" s="124"/>
    </row>
    <row r="157" spans="1:29" x14ac:dyDescent="0.35">
      <c r="A157" s="121"/>
      <c r="B157" s="122"/>
      <c r="C157" s="122"/>
      <c r="D157" s="122"/>
      <c r="E157" s="122"/>
      <c r="F157" s="122"/>
      <c r="G157" s="122"/>
      <c r="H157" s="123"/>
      <c r="I157" s="123"/>
      <c r="J157" s="123"/>
      <c r="K157" s="124"/>
      <c r="L157" s="124"/>
      <c r="M157" s="124"/>
      <c r="N157" s="124"/>
      <c r="O157" s="124"/>
      <c r="P157" s="124"/>
      <c r="Q157" s="124"/>
      <c r="R157" s="124"/>
      <c r="S157" s="124"/>
      <c r="T157" s="124"/>
      <c r="U157" s="124"/>
      <c r="V157" s="124"/>
      <c r="W157" s="124"/>
      <c r="X157" s="124"/>
      <c r="Y157" s="124"/>
      <c r="Z157" s="124"/>
      <c r="AA157" s="124"/>
      <c r="AB157" s="124"/>
      <c r="AC157" s="124"/>
    </row>
    <row r="158" spans="1:29" x14ac:dyDescent="0.35">
      <c r="A158" s="121"/>
      <c r="B158" s="122"/>
      <c r="C158" s="122"/>
      <c r="D158" s="122"/>
      <c r="E158" s="122"/>
      <c r="F158" s="122"/>
      <c r="G158" s="122"/>
      <c r="H158" s="123"/>
      <c r="I158" s="123"/>
      <c r="J158" s="123"/>
      <c r="K158" s="124"/>
      <c r="L158" s="124"/>
      <c r="M158" s="124"/>
      <c r="N158" s="124"/>
      <c r="O158" s="124"/>
      <c r="P158" s="124"/>
      <c r="Q158" s="124"/>
      <c r="R158" s="124"/>
      <c r="S158" s="124"/>
      <c r="T158" s="124"/>
      <c r="U158" s="124"/>
      <c r="V158" s="124"/>
      <c r="W158" s="124"/>
      <c r="X158" s="124"/>
      <c r="Y158" s="124"/>
      <c r="Z158" s="124"/>
      <c r="AA158" s="124"/>
      <c r="AB158" s="124"/>
      <c r="AC158" s="124"/>
    </row>
    <row r="159" spans="1:29" x14ac:dyDescent="0.35">
      <c r="A159" s="121"/>
      <c r="B159" s="122"/>
      <c r="C159" s="122"/>
      <c r="D159" s="122"/>
      <c r="E159" s="122"/>
      <c r="F159" s="122"/>
      <c r="G159" s="122"/>
      <c r="H159" s="123"/>
      <c r="I159" s="123"/>
      <c r="J159" s="123"/>
      <c r="K159" s="124"/>
      <c r="L159" s="124"/>
      <c r="M159" s="124"/>
      <c r="N159" s="124"/>
      <c r="O159" s="124"/>
      <c r="P159" s="124"/>
      <c r="Q159" s="124"/>
      <c r="R159" s="124"/>
      <c r="S159" s="124"/>
      <c r="T159" s="124"/>
      <c r="U159" s="124"/>
      <c r="V159" s="124"/>
      <c r="W159" s="124"/>
      <c r="X159" s="124"/>
      <c r="Y159" s="124"/>
      <c r="Z159" s="124"/>
      <c r="AA159" s="124"/>
      <c r="AB159" s="124"/>
      <c r="AC159" s="124"/>
    </row>
    <row r="160" spans="1:29" x14ac:dyDescent="0.35">
      <c r="A160" s="121"/>
      <c r="B160" s="122"/>
      <c r="C160" s="122"/>
      <c r="D160" s="122"/>
      <c r="E160" s="122"/>
      <c r="F160" s="122"/>
      <c r="G160" s="122"/>
      <c r="H160" s="123"/>
      <c r="I160" s="123"/>
      <c r="J160" s="123"/>
      <c r="K160" s="124"/>
      <c r="L160" s="124"/>
      <c r="M160" s="124"/>
      <c r="N160" s="124"/>
      <c r="O160" s="124"/>
      <c r="P160" s="124"/>
      <c r="Q160" s="124"/>
      <c r="R160" s="124"/>
      <c r="S160" s="124"/>
      <c r="T160" s="124"/>
      <c r="U160" s="124"/>
      <c r="V160" s="124"/>
      <c r="W160" s="124"/>
      <c r="X160" s="124"/>
      <c r="Y160" s="124"/>
      <c r="Z160" s="124"/>
      <c r="AA160" s="124"/>
      <c r="AB160" s="124"/>
      <c r="AC160" s="124"/>
    </row>
    <row r="161" spans="1:29" x14ac:dyDescent="0.35">
      <c r="A161" s="121"/>
      <c r="B161" s="122"/>
      <c r="C161" s="122"/>
      <c r="D161" s="122"/>
      <c r="E161" s="122"/>
      <c r="F161" s="122"/>
      <c r="G161" s="122"/>
      <c r="H161" s="123"/>
      <c r="I161" s="123"/>
      <c r="J161" s="123"/>
      <c r="K161" s="124"/>
      <c r="L161" s="124"/>
      <c r="M161" s="124"/>
      <c r="N161" s="124"/>
      <c r="O161" s="124"/>
      <c r="P161" s="124"/>
      <c r="Q161" s="124"/>
      <c r="R161" s="124"/>
      <c r="S161" s="124"/>
      <c r="T161" s="124"/>
      <c r="U161" s="124"/>
      <c r="V161" s="124"/>
      <c r="W161" s="124"/>
      <c r="X161" s="124"/>
      <c r="Y161" s="124"/>
      <c r="Z161" s="124"/>
      <c r="AA161" s="124"/>
      <c r="AB161" s="124"/>
      <c r="AC161" s="124"/>
    </row>
    <row r="162" spans="1:29" x14ac:dyDescent="0.35">
      <c r="A162" s="121"/>
      <c r="B162" s="122"/>
      <c r="C162" s="122"/>
      <c r="D162" s="122"/>
      <c r="E162" s="122"/>
      <c r="F162" s="122"/>
      <c r="G162" s="122"/>
      <c r="H162" s="123"/>
      <c r="I162" s="123"/>
      <c r="J162" s="123"/>
      <c r="K162" s="124"/>
      <c r="L162" s="124"/>
      <c r="M162" s="124"/>
      <c r="N162" s="124"/>
      <c r="O162" s="124"/>
      <c r="P162" s="124"/>
      <c r="Q162" s="124"/>
      <c r="R162" s="124"/>
      <c r="S162" s="124"/>
      <c r="T162" s="124"/>
      <c r="U162" s="124"/>
      <c r="V162" s="124"/>
      <c r="W162" s="124"/>
      <c r="X162" s="124"/>
      <c r="Y162" s="124"/>
      <c r="Z162" s="124"/>
      <c r="AA162" s="124"/>
      <c r="AB162" s="124"/>
      <c r="AC162" s="124"/>
    </row>
    <row r="163" spans="1:29" x14ac:dyDescent="0.35">
      <c r="A163" s="121"/>
      <c r="B163" s="122"/>
      <c r="C163" s="122"/>
      <c r="D163" s="122"/>
      <c r="E163" s="122"/>
      <c r="F163" s="122"/>
      <c r="G163" s="122"/>
      <c r="H163" s="123"/>
      <c r="I163" s="123"/>
      <c r="J163" s="123"/>
      <c r="K163" s="124"/>
      <c r="L163" s="124"/>
      <c r="M163" s="124"/>
      <c r="N163" s="124"/>
      <c r="O163" s="124"/>
      <c r="P163" s="124"/>
      <c r="Q163" s="124"/>
      <c r="R163" s="124"/>
      <c r="S163" s="124"/>
      <c r="T163" s="124"/>
      <c r="U163" s="124"/>
      <c r="V163" s="124"/>
      <c r="W163" s="124"/>
      <c r="X163" s="124"/>
      <c r="Y163" s="124"/>
      <c r="Z163" s="124"/>
      <c r="AA163" s="124"/>
      <c r="AB163" s="124"/>
      <c r="AC163" s="124"/>
    </row>
    <row r="164" spans="1:29" x14ac:dyDescent="0.35">
      <c r="A164" s="121"/>
      <c r="B164" s="122"/>
      <c r="C164" s="122"/>
      <c r="D164" s="122"/>
      <c r="E164" s="122"/>
      <c r="F164" s="122"/>
      <c r="G164" s="122"/>
      <c r="H164" s="123"/>
      <c r="I164" s="123"/>
      <c r="J164" s="123"/>
      <c r="K164" s="124"/>
      <c r="L164" s="124"/>
      <c r="M164" s="124"/>
      <c r="N164" s="124"/>
      <c r="O164" s="124"/>
      <c r="P164" s="124"/>
      <c r="Q164" s="124"/>
      <c r="R164" s="124"/>
      <c r="S164" s="124"/>
      <c r="T164" s="124"/>
      <c r="U164" s="124"/>
      <c r="V164" s="124"/>
      <c r="W164" s="124"/>
      <c r="X164" s="124"/>
      <c r="Y164" s="124"/>
      <c r="Z164" s="124"/>
      <c r="AA164" s="124"/>
      <c r="AB164" s="124"/>
      <c r="AC164" s="124"/>
    </row>
    <row r="165" spans="1:29" x14ac:dyDescent="0.35">
      <c r="A165" s="121"/>
      <c r="B165" s="122"/>
      <c r="C165" s="122"/>
      <c r="D165" s="122"/>
      <c r="E165" s="122"/>
      <c r="F165" s="122"/>
      <c r="G165" s="122"/>
      <c r="H165" s="123"/>
      <c r="I165" s="123"/>
      <c r="J165" s="123"/>
      <c r="K165" s="124"/>
      <c r="L165" s="124"/>
      <c r="M165" s="124"/>
      <c r="N165" s="124"/>
      <c r="O165" s="124"/>
      <c r="P165" s="124"/>
      <c r="Q165" s="124"/>
      <c r="R165" s="124"/>
      <c r="S165" s="124"/>
      <c r="T165" s="124"/>
      <c r="U165" s="124"/>
      <c r="V165" s="124"/>
      <c r="W165" s="124"/>
      <c r="X165" s="124"/>
      <c r="Y165" s="124"/>
      <c r="Z165" s="124"/>
      <c r="AA165" s="124"/>
      <c r="AB165" s="124"/>
      <c r="AC165" s="124"/>
    </row>
    <row r="166" spans="1:29" x14ac:dyDescent="0.35">
      <c r="A166" s="121"/>
      <c r="B166" s="122"/>
      <c r="C166" s="122"/>
      <c r="D166" s="122"/>
      <c r="E166" s="122"/>
      <c r="F166" s="122"/>
      <c r="G166" s="122"/>
      <c r="H166" s="123"/>
      <c r="I166" s="123"/>
      <c r="J166" s="123"/>
      <c r="K166" s="124"/>
      <c r="L166" s="124"/>
      <c r="M166" s="124"/>
      <c r="N166" s="124"/>
      <c r="O166" s="124"/>
      <c r="P166" s="124"/>
      <c r="Q166" s="124"/>
      <c r="R166" s="124"/>
      <c r="S166" s="124"/>
      <c r="T166" s="124"/>
      <c r="U166" s="124"/>
      <c r="V166" s="124"/>
      <c r="W166" s="124"/>
      <c r="X166" s="124"/>
      <c r="Y166" s="124"/>
      <c r="Z166" s="124"/>
      <c r="AA166" s="124"/>
      <c r="AB166" s="124"/>
      <c r="AC166" s="124"/>
    </row>
    <row r="167" spans="1:29" x14ac:dyDescent="0.35">
      <c r="A167" s="121"/>
      <c r="B167" s="122"/>
      <c r="C167" s="122"/>
      <c r="D167" s="122"/>
      <c r="E167" s="122"/>
      <c r="F167" s="122"/>
      <c r="G167" s="122"/>
      <c r="H167" s="123"/>
      <c r="I167" s="123"/>
      <c r="J167" s="123"/>
      <c r="K167" s="124"/>
      <c r="L167" s="124"/>
      <c r="M167" s="124"/>
      <c r="N167" s="124"/>
      <c r="O167" s="124"/>
      <c r="P167" s="124"/>
      <c r="Q167" s="124"/>
      <c r="R167" s="124"/>
      <c r="S167" s="124"/>
      <c r="T167" s="124"/>
      <c r="U167" s="124"/>
      <c r="V167" s="124"/>
      <c r="W167" s="124"/>
      <c r="X167" s="124"/>
      <c r="Y167" s="124"/>
      <c r="Z167" s="124"/>
      <c r="AA167" s="124"/>
      <c r="AB167" s="124"/>
      <c r="AC167" s="124"/>
    </row>
    <row r="168" spans="1:29" x14ac:dyDescent="0.35">
      <c r="A168" s="121"/>
      <c r="B168" s="122"/>
      <c r="C168" s="122"/>
      <c r="D168" s="122"/>
      <c r="E168" s="122"/>
      <c r="F168" s="122"/>
      <c r="G168" s="122"/>
      <c r="H168" s="123"/>
      <c r="I168" s="123"/>
      <c r="J168" s="123"/>
      <c r="K168" s="124"/>
      <c r="L168" s="124"/>
      <c r="M168" s="124"/>
      <c r="N168" s="124"/>
      <c r="O168" s="124"/>
      <c r="P168" s="124"/>
      <c r="Q168" s="124"/>
      <c r="R168" s="124"/>
      <c r="S168" s="124"/>
      <c r="T168" s="124"/>
      <c r="U168" s="124"/>
      <c r="V168" s="124"/>
      <c r="W168" s="124"/>
      <c r="X168" s="124"/>
      <c r="Y168" s="124"/>
      <c r="Z168" s="124"/>
      <c r="AA168" s="124"/>
      <c r="AB168" s="124"/>
      <c r="AC168" s="124"/>
    </row>
    <row r="169" spans="1:29" x14ac:dyDescent="0.35">
      <c r="A169" s="121"/>
      <c r="B169" s="122"/>
      <c r="C169" s="122"/>
      <c r="D169" s="122"/>
      <c r="E169" s="122"/>
      <c r="F169" s="122"/>
      <c r="G169" s="122"/>
      <c r="H169" s="123"/>
      <c r="I169" s="123"/>
      <c r="J169" s="123"/>
      <c r="K169" s="124"/>
      <c r="L169" s="124"/>
      <c r="M169" s="124"/>
      <c r="N169" s="124"/>
      <c r="O169" s="124"/>
      <c r="P169" s="124"/>
      <c r="Q169" s="124"/>
      <c r="R169" s="124"/>
      <c r="S169" s="124"/>
      <c r="T169" s="124"/>
      <c r="U169" s="124"/>
      <c r="V169" s="124"/>
      <c r="W169" s="124"/>
      <c r="X169" s="124"/>
      <c r="Y169" s="124"/>
      <c r="Z169" s="124"/>
      <c r="AA169" s="124"/>
      <c r="AB169" s="124"/>
      <c r="AC169" s="124"/>
    </row>
    <row r="170" spans="1:29" x14ac:dyDescent="0.35">
      <c r="A170" s="121"/>
      <c r="B170" s="122"/>
      <c r="C170" s="122"/>
      <c r="D170" s="122"/>
      <c r="E170" s="122"/>
      <c r="F170" s="122"/>
      <c r="G170" s="122"/>
      <c r="H170" s="123"/>
      <c r="I170" s="123"/>
      <c r="J170" s="123"/>
      <c r="K170" s="124"/>
      <c r="L170" s="124"/>
      <c r="M170" s="124"/>
      <c r="N170" s="124"/>
      <c r="O170" s="124"/>
      <c r="P170" s="124"/>
      <c r="Q170" s="124"/>
      <c r="R170" s="124"/>
      <c r="S170" s="124"/>
      <c r="T170" s="124"/>
      <c r="U170" s="124"/>
      <c r="V170" s="124"/>
      <c r="W170" s="124"/>
      <c r="X170" s="124"/>
      <c r="Y170" s="124"/>
      <c r="Z170" s="124"/>
      <c r="AA170" s="124"/>
      <c r="AB170" s="124"/>
      <c r="AC170" s="124"/>
    </row>
    <row r="171" spans="1:29" x14ac:dyDescent="0.35">
      <c r="A171" s="121"/>
      <c r="B171" s="122"/>
      <c r="C171" s="122"/>
      <c r="D171" s="122"/>
      <c r="E171" s="122"/>
      <c r="F171" s="122"/>
      <c r="G171" s="122"/>
      <c r="H171" s="123"/>
      <c r="I171" s="123"/>
      <c r="J171" s="123"/>
      <c r="K171" s="124"/>
      <c r="L171" s="124"/>
      <c r="M171" s="124"/>
      <c r="N171" s="124"/>
      <c r="O171" s="124"/>
      <c r="P171" s="124"/>
      <c r="Q171" s="124"/>
      <c r="R171" s="124"/>
      <c r="S171" s="124"/>
      <c r="T171" s="124"/>
      <c r="U171" s="124"/>
      <c r="V171" s="124"/>
      <c r="W171" s="124"/>
      <c r="X171" s="124"/>
      <c r="Y171" s="124"/>
      <c r="Z171" s="124"/>
      <c r="AA171" s="124"/>
      <c r="AB171" s="124"/>
      <c r="AC171" s="124"/>
    </row>
    <row r="172" spans="1:29" x14ac:dyDescent="0.35">
      <c r="A172" s="121"/>
      <c r="B172" s="122"/>
      <c r="C172" s="122"/>
      <c r="D172" s="122"/>
      <c r="E172" s="122"/>
      <c r="F172" s="122"/>
      <c r="G172" s="122"/>
      <c r="H172" s="123"/>
      <c r="I172" s="123"/>
      <c r="J172" s="123"/>
      <c r="K172" s="124"/>
      <c r="L172" s="124"/>
      <c r="M172" s="124"/>
      <c r="N172" s="124"/>
      <c r="O172" s="124"/>
      <c r="P172" s="124"/>
      <c r="Q172" s="124"/>
      <c r="R172" s="124"/>
      <c r="S172" s="124"/>
      <c r="T172" s="124"/>
      <c r="U172" s="124"/>
      <c r="V172" s="124"/>
      <c r="W172" s="124"/>
      <c r="X172" s="124"/>
      <c r="Y172" s="124"/>
      <c r="Z172" s="124"/>
      <c r="AA172" s="124"/>
      <c r="AB172" s="124"/>
      <c r="AC172" s="124"/>
    </row>
    <row r="173" spans="1:29" x14ac:dyDescent="0.35">
      <c r="A173" s="121"/>
      <c r="B173" s="122"/>
      <c r="C173" s="122"/>
      <c r="D173" s="122"/>
      <c r="E173" s="122"/>
      <c r="F173" s="122"/>
      <c r="G173" s="122"/>
      <c r="H173" s="123"/>
      <c r="I173" s="123"/>
      <c r="J173" s="123"/>
      <c r="K173" s="124"/>
      <c r="L173" s="124"/>
      <c r="M173" s="124"/>
      <c r="N173" s="124"/>
      <c r="O173" s="124"/>
      <c r="P173" s="124"/>
      <c r="Q173" s="124"/>
      <c r="R173" s="124"/>
      <c r="S173" s="124"/>
      <c r="T173" s="124"/>
      <c r="U173" s="124"/>
      <c r="V173" s="124"/>
      <c r="W173" s="124"/>
      <c r="X173" s="124"/>
      <c r="Y173" s="124"/>
      <c r="Z173" s="124"/>
      <c r="AA173" s="124"/>
      <c r="AB173" s="124"/>
      <c r="AC173" s="124"/>
    </row>
    <row r="174" spans="1:29" x14ac:dyDescent="0.35">
      <c r="A174" s="121"/>
      <c r="B174" s="122"/>
      <c r="C174" s="122"/>
      <c r="D174" s="122"/>
      <c r="E174" s="122"/>
      <c r="F174" s="122"/>
      <c r="G174" s="122"/>
      <c r="H174" s="123"/>
      <c r="I174" s="123"/>
      <c r="J174" s="123"/>
      <c r="K174" s="124"/>
      <c r="L174" s="124"/>
      <c r="M174" s="124"/>
      <c r="N174" s="124"/>
      <c r="O174" s="124"/>
      <c r="P174" s="124"/>
      <c r="Q174" s="124"/>
      <c r="R174" s="124"/>
      <c r="S174" s="124"/>
      <c r="T174" s="124"/>
      <c r="U174" s="124"/>
      <c r="V174" s="124"/>
      <c r="W174" s="124"/>
      <c r="X174" s="124"/>
      <c r="Y174" s="124"/>
      <c r="Z174" s="124"/>
      <c r="AA174" s="124"/>
      <c r="AB174" s="124"/>
      <c r="AC174" s="124"/>
    </row>
    <row r="175" spans="1:29" x14ac:dyDescent="0.35">
      <c r="A175" s="121"/>
      <c r="B175" s="122"/>
      <c r="C175" s="122"/>
      <c r="D175" s="122"/>
      <c r="E175" s="122"/>
      <c r="F175" s="122"/>
      <c r="G175" s="122"/>
      <c r="H175" s="123"/>
      <c r="I175" s="123"/>
      <c r="J175" s="123"/>
      <c r="K175" s="124"/>
      <c r="L175" s="124"/>
      <c r="M175" s="124"/>
      <c r="N175" s="124"/>
      <c r="O175" s="124"/>
      <c r="P175" s="124"/>
      <c r="Q175" s="124"/>
      <c r="R175" s="124"/>
      <c r="S175" s="124"/>
      <c r="T175" s="124"/>
      <c r="U175" s="124"/>
      <c r="V175" s="124"/>
      <c r="W175" s="124"/>
      <c r="X175" s="124"/>
      <c r="Y175" s="124"/>
      <c r="Z175" s="124"/>
      <c r="AA175" s="124"/>
      <c r="AB175" s="124"/>
      <c r="AC175" s="124"/>
    </row>
    <row r="176" spans="1:29" x14ac:dyDescent="0.35">
      <c r="A176" s="121"/>
      <c r="B176" s="122"/>
      <c r="C176" s="122"/>
      <c r="D176" s="122"/>
      <c r="E176" s="122"/>
      <c r="F176" s="122"/>
      <c r="G176" s="122"/>
      <c r="H176" s="123"/>
      <c r="I176" s="123"/>
      <c r="J176" s="123"/>
      <c r="K176" s="124"/>
      <c r="L176" s="124"/>
      <c r="M176" s="124"/>
      <c r="N176" s="124"/>
      <c r="O176" s="124"/>
      <c r="P176" s="124"/>
      <c r="Q176" s="124"/>
      <c r="R176" s="124"/>
      <c r="S176" s="124"/>
      <c r="T176" s="124"/>
      <c r="U176" s="124"/>
      <c r="V176" s="124"/>
      <c r="W176" s="124"/>
      <c r="X176" s="124"/>
      <c r="Y176" s="124"/>
      <c r="Z176" s="124"/>
      <c r="AA176" s="124"/>
      <c r="AB176" s="124"/>
      <c r="AC176" s="124"/>
    </row>
    <row r="177" spans="1:29" x14ac:dyDescent="0.35">
      <c r="A177" s="121"/>
      <c r="B177" s="122"/>
      <c r="C177" s="122"/>
      <c r="D177" s="122"/>
      <c r="E177" s="122"/>
      <c r="F177" s="122"/>
      <c r="G177" s="122"/>
      <c r="H177" s="123"/>
      <c r="I177" s="123"/>
      <c r="J177" s="123"/>
      <c r="K177" s="124"/>
      <c r="L177" s="124"/>
      <c r="M177" s="124"/>
      <c r="N177" s="124"/>
      <c r="O177" s="124"/>
      <c r="P177" s="124"/>
      <c r="Q177" s="124"/>
      <c r="R177" s="124"/>
      <c r="S177" s="124"/>
      <c r="T177" s="124"/>
      <c r="U177" s="124"/>
      <c r="V177" s="124"/>
      <c r="W177" s="124"/>
      <c r="X177" s="124"/>
      <c r="Y177" s="124"/>
      <c r="Z177" s="124"/>
      <c r="AA177" s="124"/>
      <c r="AB177" s="124"/>
      <c r="AC177" s="124"/>
    </row>
    <row r="178" spans="1:29" ht="15" customHeight="1" x14ac:dyDescent="0.35">
      <c r="A178" s="125"/>
      <c r="B178" s="125"/>
      <c r="C178" s="125"/>
      <c r="D178" s="125"/>
      <c r="E178" s="125"/>
      <c r="F178" s="125"/>
      <c r="G178" s="125"/>
      <c r="H178" s="125"/>
      <c r="I178" s="125"/>
      <c r="J178" s="125"/>
      <c r="K178" s="124"/>
      <c r="L178" s="124"/>
      <c r="M178" s="124"/>
      <c r="N178" s="124"/>
      <c r="O178" s="124"/>
      <c r="P178" s="124"/>
      <c r="Q178" s="124"/>
      <c r="R178" s="124"/>
      <c r="S178" s="124"/>
      <c r="T178" s="124"/>
      <c r="U178" s="124"/>
      <c r="V178" s="124"/>
      <c r="W178" s="124"/>
      <c r="X178" s="124"/>
      <c r="Y178" s="124"/>
      <c r="Z178" s="124"/>
      <c r="AA178" s="124"/>
      <c r="AB178" s="124"/>
      <c r="AC178" s="124"/>
    </row>
    <row r="179" spans="1:29" x14ac:dyDescent="0.35">
      <c r="A179" s="125"/>
      <c r="B179" s="125"/>
      <c r="C179" s="125"/>
      <c r="D179" s="125"/>
      <c r="E179" s="125"/>
      <c r="F179" s="125"/>
      <c r="G179" s="125"/>
      <c r="H179" s="125"/>
      <c r="I179" s="125"/>
      <c r="J179" s="125"/>
      <c r="K179" s="124"/>
      <c r="L179" s="124"/>
      <c r="M179" s="124"/>
      <c r="N179" s="124"/>
      <c r="O179" s="124"/>
      <c r="P179" s="124"/>
      <c r="Q179" s="124"/>
      <c r="R179" s="124"/>
      <c r="S179" s="124"/>
      <c r="T179" s="124"/>
      <c r="U179" s="124"/>
      <c r="V179" s="124"/>
      <c r="W179" s="124"/>
      <c r="X179" s="124"/>
      <c r="Y179" s="124"/>
      <c r="Z179" s="124"/>
      <c r="AA179" s="124"/>
      <c r="AB179" s="124"/>
      <c r="AC179" s="124"/>
    </row>
    <row r="180" spans="1:29" x14ac:dyDescent="0.35">
      <c r="A180" s="125"/>
      <c r="B180" s="125"/>
      <c r="C180" s="125"/>
      <c r="D180" s="125"/>
      <c r="E180" s="125"/>
      <c r="F180" s="125"/>
      <c r="G180" s="126"/>
      <c r="H180" s="125"/>
      <c r="I180" s="125"/>
      <c r="J180" s="125"/>
      <c r="K180" s="126"/>
      <c r="L180" s="126"/>
      <c r="M180" s="126"/>
      <c r="N180" s="126"/>
      <c r="O180" s="126"/>
      <c r="P180" s="126"/>
      <c r="Q180" s="126"/>
      <c r="R180" s="126"/>
      <c r="S180" s="126"/>
      <c r="T180" s="126"/>
      <c r="U180" s="126"/>
      <c r="V180" s="126"/>
      <c r="W180" s="126"/>
      <c r="X180" s="126"/>
      <c r="Y180" s="126"/>
      <c r="Z180" s="126"/>
      <c r="AA180" s="126"/>
      <c r="AB180" s="126"/>
      <c r="AC180" s="126"/>
    </row>
    <row r="181" spans="1:29" ht="15" customHeight="1" x14ac:dyDescent="0.35">
      <c r="A181" s="112"/>
      <c r="B181" s="113"/>
      <c r="C181" s="113"/>
      <c r="D181" s="113"/>
      <c r="E181" s="113"/>
      <c r="F181" s="113"/>
      <c r="G181" s="113"/>
      <c r="H181" s="113"/>
      <c r="I181" s="113"/>
      <c r="J181" s="113"/>
      <c r="K181" s="114"/>
      <c r="L181" s="114"/>
      <c r="M181" s="114"/>
      <c r="N181" s="114"/>
      <c r="O181" s="114"/>
      <c r="P181" s="114"/>
      <c r="Q181" s="114"/>
      <c r="R181" s="114"/>
      <c r="S181" s="114"/>
      <c r="T181" s="114"/>
      <c r="U181" s="114"/>
      <c r="V181" s="114"/>
      <c r="W181" s="114"/>
      <c r="X181" s="114"/>
      <c r="Y181" s="114"/>
      <c r="Z181" s="114"/>
      <c r="AA181" s="114"/>
      <c r="AB181" s="114"/>
      <c r="AC181" s="114"/>
    </row>
    <row r="182" spans="1:29" ht="15" customHeight="1" x14ac:dyDescent="0.35">
      <c r="A182" s="112"/>
      <c r="B182" s="113"/>
      <c r="C182" s="113"/>
      <c r="D182" s="113"/>
      <c r="E182" s="113"/>
      <c r="F182" s="113"/>
      <c r="G182" s="113"/>
      <c r="H182" s="113"/>
      <c r="I182" s="113"/>
      <c r="J182" s="113"/>
      <c r="K182" s="115"/>
      <c r="L182" s="115"/>
      <c r="M182" s="115"/>
      <c r="N182" s="115"/>
      <c r="O182" s="115"/>
      <c r="P182" s="115"/>
      <c r="Q182" s="115"/>
      <c r="R182" s="115"/>
      <c r="S182" s="115"/>
      <c r="T182" s="115"/>
      <c r="U182" s="115"/>
      <c r="V182" s="115"/>
      <c r="W182" s="114"/>
      <c r="X182" s="114"/>
      <c r="Y182" s="116"/>
      <c r="Z182" s="117"/>
      <c r="AA182" s="117"/>
      <c r="AB182" s="117"/>
      <c r="AC182" s="117"/>
    </row>
    <row r="183" spans="1:29" x14ac:dyDescent="0.35">
      <c r="A183" s="112"/>
      <c r="B183" s="118"/>
      <c r="C183" s="118"/>
      <c r="D183" s="119"/>
      <c r="E183" s="120"/>
      <c r="F183" s="118"/>
      <c r="G183" s="118"/>
      <c r="H183" s="118"/>
      <c r="I183" s="118"/>
      <c r="J183" s="118"/>
      <c r="K183" s="117"/>
      <c r="L183" s="117"/>
      <c r="M183" s="117"/>
      <c r="N183" s="117"/>
      <c r="O183" s="117"/>
      <c r="P183" s="117"/>
      <c r="Q183" s="117"/>
      <c r="R183" s="117"/>
      <c r="S183" s="117"/>
      <c r="T183" s="117"/>
      <c r="U183" s="117"/>
      <c r="V183" s="117"/>
      <c r="W183" s="117"/>
      <c r="X183" s="117"/>
      <c r="Y183" s="116"/>
      <c r="Z183" s="117"/>
      <c r="AA183" s="117"/>
      <c r="AB183" s="117"/>
      <c r="AC183" s="117"/>
    </row>
    <row r="184" spans="1:29" x14ac:dyDescent="0.35">
      <c r="A184" s="121"/>
      <c r="B184" s="122"/>
      <c r="C184" s="122"/>
      <c r="D184" s="122"/>
      <c r="E184" s="122"/>
      <c r="F184" s="122"/>
      <c r="G184" s="122"/>
      <c r="H184" s="123"/>
      <c r="I184" s="123"/>
      <c r="J184" s="123"/>
      <c r="K184" s="124"/>
      <c r="L184" s="124"/>
      <c r="M184" s="124"/>
      <c r="N184" s="124"/>
      <c r="O184" s="124"/>
      <c r="P184" s="124"/>
      <c r="Q184" s="124"/>
      <c r="R184" s="124"/>
      <c r="S184" s="124"/>
      <c r="T184" s="124"/>
      <c r="U184" s="124"/>
      <c r="V184" s="124"/>
      <c r="W184" s="124"/>
      <c r="X184" s="124"/>
      <c r="Y184" s="124"/>
      <c r="Z184" s="124"/>
      <c r="AA184" s="124"/>
      <c r="AB184" s="124"/>
      <c r="AC184" s="124"/>
    </row>
    <row r="185" spans="1:29" x14ac:dyDescent="0.35">
      <c r="A185" s="121"/>
      <c r="B185" s="122"/>
      <c r="C185" s="122"/>
      <c r="D185" s="122"/>
      <c r="E185" s="122"/>
      <c r="F185" s="122"/>
      <c r="G185" s="122"/>
      <c r="H185" s="123"/>
      <c r="I185" s="123"/>
      <c r="J185" s="123"/>
      <c r="K185" s="124"/>
      <c r="L185" s="124"/>
      <c r="M185" s="124"/>
      <c r="N185" s="124"/>
      <c r="O185" s="124"/>
      <c r="P185" s="124"/>
      <c r="Q185" s="124"/>
      <c r="R185" s="124"/>
      <c r="S185" s="124"/>
      <c r="T185" s="124"/>
      <c r="U185" s="124"/>
      <c r="V185" s="124"/>
      <c r="W185" s="124"/>
      <c r="X185" s="124"/>
      <c r="Y185" s="124"/>
      <c r="Z185" s="124"/>
      <c r="AA185" s="124"/>
      <c r="AB185" s="124"/>
      <c r="AC185" s="124"/>
    </row>
    <row r="186" spans="1:29" x14ac:dyDescent="0.35">
      <c r="A186" s="121"/>
      <c r="B186" s="122"/>
      <c r="C186" s="122"/>
      <c r="D186" s="122"/>
      <c r="E186" s="122"/>
      <c r="F186" s="122"/>
      <c r="G186" s="122"/>
      <c r="H186" s="123"/>
      <c r="I186" s="123"/>
      <c r="J186" s="123"/>
      <c r="K186" s="124"/>
      <c r="L186" s="124"/>
      <c r="M186" s="124"/>
      <c r="N186" s="124"/>
      <c r="O186" s="124"/>
      <c r="P186" s="124"/>
      <c r="Q186" s="124"/>
      <c r="R186" s="124"/>
      <c r="S186" s="124"/>
      <c r="T186" s="124"/>
      <c r="U186" s="124"/>
      <c r="V186" s="124"/>
      <c r="W186" s="124"/>
      <c r="X186" s="124"/>
      <c r="Y186" s="124"/>
      <c r="Z186" s="124"/>
      <c r="AA186" s="124"/>
      <c r="AB186" s="124"/>
      <c r="AC186" s="124"/>
    </row>
    <row r="187" spans="1:29" x14ac:dyDescent="0.35">
      <c r="A187" s="121"/>
      <c r="B187" s="122"/>
      <c r="C187" s="122"/>
      <c r="D187" s="122"/>
      <c r="E187" s="122"/>
      <c r="F187" s="122"/>
      <c r="G187" s="122"/>
      <c r="H187" s="123"/>
      <c r="I187" s="123"/>
      <c r="J187" s="123"/>
      <c r="K187" s="124"/>
      <c r="L187" s="124"/>
      <c r="M187" s="124"/>
      <c r="N187" s="124"/>
      <c r="O187" s="124"/>
      <c r="P187" s="124"/>
      <c r="Q187" s="124"/>
      <c r="R187" s="124"/>
      <c r="S187" s="124"/>
      <c r="T187" s="124"/>
      <c r="U187" s="124"/>
      <c r="V187" s="124"/>
      <c r="W187" s="124"/>
      <c r="X187" s="124"/>
      <c r="Y187" s="124"/>
      <c r="Z187" s="124"/>
      <c r="AA187" s="124"/>
      <c r="AB187" s="124"/>
      <c r="AC187" s="124"/>
    </row>
    <row r="188" spans="1:29" x14ac:dyDescent="0.35">
      <c r="A188" s="121"/>
      <c r="B188" s="122"/>
      <c r="C188" s="122"/>
      <c r="D188" s="122"/>
      <c r="E188" s="122"/>
      <c r="F188" s="122"/>
      <c r="G188" s="122"/>
      <c r="H188" s="123"/>
      <c r="I188" s="123"/>
      <c r="J188" s="123"/>
      <c r="K188" s="124"/>
      <c r="L188" s="124"/>
      <c r="M188" s="124"/>
      <c r="N188" s="124"/>
      <c r="O188" s="124"/>
      <c r="P188" s="124"/>
      <c r="Q188" s="124"/>
      <c r="R188" s="124"/>
      <c r="S188" s="124"/>
      <c r="T188" s="124"/>
      <c r="U188" s="124"/>
      <c r="V188" s="124"/>
      <c r="W188" s="124"/>
      <c r="X188" s="124"/>
      <c r="Y188" s="124"/>
      <c r="Z188" s="124"/>
      <c r="AA188" s="124"/>
      <c r="AB188" s="124"/>
      <c r="AC188" s="124"/>
    </row>
    <row r="189" spans="1:29" x14ac:dyDescent="0.35">
      <c r="A189" s="121"/>
      <c r="B189" s="122"/>
      <c r="C189" s="122"/>
      <c r="D189" s="122"/>
      <c r="E189" s="122"/>
      <c r="F189" s="122"/>
      <c r="G189" s="122"/>
      <c r="H189" s="123"/>
      <c r="I189" s="123"/>
      <c r="J189" s="123"/>
      <c r="K189" s="124"/>
      <c r="L189" s="124"/>
      <c r="M189" s="124"/>
      <c r="N189" s="124"/>
      <c r="O189" s="124"/>
      <c r="P189" s="124"/>
      <c r="Q189" s="124"/>
      <c r="R189" s="124"/>
      <c r="S189" s="124"/>
      <c r="T189" s="124"/>
      <c r="U189" s="124"/>
      <c r="V189" s="124"/>
      <c r="W189" s="124"/>
      <c r="X189" s="124"/>
      <c r="Y189" s="124"/>
      <c r="Z189" s="124"/>
      <c r="AA189" s="124"/>
      <c r="AB189" s="124"/>
      <c r="AC189" s="124"/>
    </row>
    <row r="190" spans="1:29" x14ac:dyDescent="0.35">
      <c r="A190" s="121"/>
      <c r="B190" s="122"/>
      <c r="C190" s="122"/>
      <c r="D190" s="122"/>
      <c r="E190" s="122"/>
      <c r="F190" s="122"/>
      <c r="G190" s="122"/>
      <c r="H190" s="123"/>
      <c r="I190" s="123"/>
      <c r="J190" s="123"/>
      <c r="K190" s="124"/>
      <c r="L190" s="124"/>
      <c r="M190" s="124"/>
      <c r="N190" s="124"/>
      <c r="O190" s="124"/>
      <c r="P190" s="124"/>
      <c r="Q190" s="124"/>
      <c r="R190" s="124"/>
      <c r="S190" s="124"/>
      <c r="T190" s="124"/>
      <c r="U190" s="124"/>
      <c r="V190" s="124"/>
      <c r="W190" s="124"/>
      <c r="X190" s="124"/>
      <c r="Y190" s="124"/>
      <c r="Z190" s="124"/>
      <c r="AA190" s="124"/>
      <c r="AB190" s="124"/>
      <c r="AC190" s="124"/>
    </row>
    <row r="191" spans="1:29" x14ac:dyDescent="0.35">
      <c r="A191" s="121"/>
      <c r="B191" s="122"/>
      <c r="C191" s="122"/>
      <c r="D191" s="122"/>
      <c r="E191" s="122"/>
      <c r="F191" s="122"/>
      <c r="G191" s="122"/>
      <c r="H191" s="123"/>
      <c r="I191" s="123"/>
      <c r="J191" s="123"/>
      <c r="K191" s="124"/>
      <c r="L191" s="124"/>
      <c r="M191" s="124"/>
      <c r="N191" s="124"/>
      <c r="O191" s="124"/>
      <c r="P191" s="124"/>
      <c r="Q191" s="124"/>
      <c r="R191" s="124"/>
      <c r="S191" s="124"/>
      <c r="T191" s="124"/>
      <c r="U191" s="124"/>
      <c r="V191" s="124"/>
      <c r="W191" s="124"/>
      <c r="X191" s="124"/>
      <c r="Y191" s="124"/>
      <c r="Z191" s="124"/>
      <c r="AA191" s="124"/>
      <c r="AB191" s="124"/>
      <c r="AC191" s="124"/>
    </row>
    <row r="192" spans="1:29" x14ac:dyDescent="0.35">
      <c r="A192" s="121"/>
      <c r="B192" s="122"/>
      <c r="C192" s="122"/>
      <c r="D192" s="122"/>
      <c r="E192" s="122"/>
      <c r="F192" s="122"/>
      <c r="G192" s="122"/>
      <c r="H192" s="123"/>
      <c r="I192" s="123"/>
      <c r="J192" s="123"/>
      <c r="K192" s="124"/>
      <c r="L192" s="124"/>
      <c r="M192" s="124"/>
      <c r="N192" s="124"/>
      <c r="O192" s="124"/>
      <c r="P192" s="124"/>
      <c r="Q192" s="124"/>
      <c r="R192" s="124"/>
      <c r="S192" s="124"/>
      <c r="T192" s="124"/>
      <c r="U192" s="124"/>
      <c r="V192" s="124"/>
      <c r="W192" s="124"/>
      <c r="X192" s="124"/>
      <c r="Y192" s="124"/>
      <c r="Z192" s="124"/>
      <c r="AA192" s="124"/>
      <c r="AB192" s="124"/>
      <c r="AC192" s="124"/>
    </row>
    <row r="193" spans="1:29" x14ac:dyDescent="0.35">
      <c r="A193" s="121"/>
      <c r="B193" s="122"/>
      <c r="C193" s="122"/>
      <c r="D193" s="122"/>
      <c r="E193" s="122"/>
      <c r="F193" s="122"/>
      <c r="G193" s="122"/>
      <c r="H193" s="123"/>
      <c r="I193" s="123"/>
      <c r="J193" s="123"/>
      <c r="K193" s="124"/>
      <c r="L193" s="124"/>
      <c r="M193" s="124"/>
      <c r="N193" s="124"/>
      <c r="O193" s="124"/>
      <c r="P193" s="124"/>
      <c r="Q193" s="124"/>
      <c r="R193" s="124"/>
      <c r="S193" s="124"/>
      <c r="T193" s="124"/>
      <c r="U193" s="124"/>
      <c r="V193" s="124"/>
      <c r="W193" s="124"/>
      <c r="X193" s="124"/>
      <c r="Y193" s="124"/>
      <c r="Z193" s="124"/>
      <c r="AA193" s="124"/>
      <c r="AB193" s="124"/>
      <c r="AC193" s="124"/>
    </row>
    <row r="194" spans="1:29" x14ac:dyDescent="0.35">
      <c r="A194" s="121"/>
      <c r="B194" s="122"/>
      <c r="C194" s="122"/>
      <c r="D194" s="122"/>
      <c r="E194" s="122"/>
      <c r="F194" s="122"/>
      <c r="G194" s="122"/>
      <c r="H194" s="123"/>
      <c r="I194" s="123"/>
      <c r="J194" s="123"/>
      <c r="K194" s="124"/>
      <c r="L194" s="124"/>
      <c r="M194" s="124"/>
      <c r="N194" s="124"/>
      <c r="O194" s="124"/>
      <c r="P194" s="124"/>
      <c r="Q194" s="124"/>
      <c r="R194" s="124"/>
      <c r="S194" s="124"/>
      <c r="T194" s="124"/>
      <c r="U194" s="124"/>
      <c r="V194" s="124"/>
      <c r="W194" s="124"/>
      <c r="X194" s="124"/>
      <c r="Y194" s="124"/>
      <c r="Z194" s="124"/>
      <c r="AA194" s="124"/>
      <c r="AB194" s="124"/>
      <c r="AC194" s="124"/>
    </row>
    <row r="195" spans="1:29" x14ac:dyDescent="0.35">
      <c r="A195" s="121"/>
      <c r="B195" s="122"/>
      <c r="C195" s="122"/>
      <c r="D195" s="122"/>
      <c r="E195" s="122"/>
      <c r="F195" s="122"/>
      <c r="G195" s="122"/>
      <c r="H195" s="123"/>
      <c r="I195" s="123"/>
      <c r="J195" s="123"/>
      <c r="K195" s="124"/>
      <c r="L195" s="124"/>
      <c r="M195" s="124"/>
      <c r="N195" s="124"/>
      <c r="O195" s="124"/>
      <c r="P195" s="124"/>
      <c r="Q195" s="124"/>
      <c r="R195" s="124"/>
      <c r="S195" s="124"/>
      <c r="T195" s="124"/>
      <c r="U195" s="124"/>
      <c r="V195" s="124"/>
      <c r="W195" s="124"/>
      <c r="X195" s="124"/>
      <c r="Y195" s="124"/>
      <c r="Z195" s="124"/>
      <c r="AA195" s="124"/>
      <c r="AB195" s="124"/>
      <c r="AC195" s="124"/>
    </row>
    <row r="196" spans="1:29" x14ac:dyDescent="0.35">
      <c r="A196" s="121"/>
      <c r="B196" s="122"/>
      <c r="C196" s="122"/>
      <c r="D196" s="122"/>
      <c r="E196" s="122"/>
      <c r="F196" s="122"/>
      <c r="G196" s="122"/>
      <c r="H196" s="123"/>
      <c r="I196" s="123"/>
      <c r="J196" s="123"/>
      <c r="K196" s="124"/>
      <c r="L196" s="124"/>
      <c r="M196" s="124"/>
      <c r="N196" s="124"/>
      <c r="O196" s="124"/>
      <c r="P196" s="124"/>
      <c r="Q196" s="124"/>
      <c r="R196" s="124"/>
      <c r="S196" s="124"/>
      <c r="T196" s="124"/>
      <c r="U196" s="124"/>
      <c r="V196" s="124"/>
      <c r="W196" s="124"/>
      <c r="X196" s="124"/>
      <c r="Y196" s="124"/>
      <c r="Z196" s="124"/>
      <c r="AA196" s="124"/>
      <c r="AB196" s="124"/>
      <c r="AC196" s="124"/>
    </row>
    <row r="197" spans="1:29" x14ac:dyDescent="0.35">
      <c r="A197" s="121"/>
      <c r="B197" s="122"/>
      <c r="C197" s="122"/>
      <c r="D197" s="122"/>
      <c r="E197" s="122"/>
      <c r="F197" s="122"/>
      <c r="G197" s="122"/>
      <c r="H197" s="123"/>
      <c r="I197" s="123"/>
      <c r="J197" s="123"/>
      <c r="K197" s="124"/>
      <c r="L197" s="124"/>
      <c r="M197" s="124"/>
      <c r="N197" s="124"/>
      <c r="O197" s="124"/>
      <c r="P197" s="124"/>
      <c r="Q197" s="124"/>
      <c r="R197" s="124"/>
      <c r="S197" s="124"/>
      <c r="T197" s="124"/>
      <c r="U197" s="124"/>
      <c r="V197" s="124"/>
      <c r="W197" s="124"/>
      <c r="X197" s="124"/>
      <c r="Y197" s="124"/>
      <c r="Z197" s="124"/>
      <c r="AA197" s="124"/>
      <c r="AB197" s="124"/>
      <c r="AC197" s="124"/>
    </row>
    <row r="198" spans="1:29" x14ac:dyDescent="0.35">
      <c r="A198" s="121"/>
      <c r="B198" s="122"/>
      <c r="C198" s="122"/>
      <c r="D198" s="122"/>
      <c r="E198" s="122"/>
      <c r="F198" s="122"/>
      <c r="G198" s="122"/>
      <c r="H198" s="123"/>
      <c r="I198" s="123"/>
      <c r="J198" s="123"/>
      <c r="K198" s="124"/>
      <c r="L198" s="124"/>
      <c r="M198" s="124"/>
      <c r="N198" s="124"/>
      <c r="O198" s="124"/>
      <c r="P198" s="124"/>
      <c r="Q198" s="124"/>
      <c r="R198" s="124"/>
      <c r="S198" s="124"/>
      <c r="T198" s="124"/>
      <c r="U198" s="124"/>
      <c r="V198" s="124"/>
      <c r="W198" s="124"/>
      <c r="X198" s="124"/>
      <c r="Y198" s="124"/>
      <c r="Z198" s="124"/>
      <c r="AA198" s="124"/>
      <c r="AB198" s="124"/>
      <c r="AC198" s="124"/>
    </row>
    <row r="199" spans="1:29" x14ac:dyDescent="0.35">
      <c r="A199" s="121"/>
      <c r="B199" s="122"/>
      <c r="C199" s="122"/>
      <c r="D199" s="122"/>
      <c r="E199" s="122"/>
      <c r="F199" s="122"/>
      <c r="G199" s="122"/>
      <c r="H199" s="123"/>
      <c r="I199" s="123"/>
      <c r="J199" s="123"/>
      <c r="K199" s="124"/>
      <c r="L199" s="124"/>
      <c r="M199" s="124"/>
      <c r="N199" s="124"/>
      <c r="O199" s="124"/>
      <c r="P199" s="124"/>
      <c r="Q199" s="124"/>
      <c r="R199" s="124"/>
      <c r="S199" s="124"/>
      <c r="T199" s="124"/>
      <c r="U199" s="124"/>
      <c r="V199" s="124"/>
      <c r="W199" s="124"/>
      <c r="X199" s="124"/>
      <c r="Y199" s="124"/>
      <c r="Z199" s="124"/>
      <c r="AA199" s="124"/>
      <c r="AB199" s="124"/>
      <c r="AC199" s="124"/>
    </row>
    <row r="200" spans="1:29" x14ac:dyDescent="0.35">
      <c r="A200" s="121"/>
      <c r="B200" s="122"/>
      <c r="C200" s="122"/>
      <c r="D200" s="122"/>
      <c r="E200" s="122"/>
      <c r="F200" s="122"/>
      <c r="G200" s="122"/>
      <c r="H200" s="123"/>
      <c r="I200" s="123"/>
      <c r="J200" s="123"/>
      <c r="K200" s="124"/>
      <c r="L200" s="124"/>
      <c r="M200" s="124"/>
      <c r="N200" s="124"/>
      <c r="O200" s="124"/>
      <c r="P200" s="124"/>
      <c r="Q200" s="124"/>
      <c r="R200" s="124"/>
      <c r="S200" s="124"/>
      <c r="T200" s="124"/>
      <c r="U200" s="124"/>
      <c r="V200" s="124"/>
      <c r="W200" s="124"/>
      <c r="X200" s="124"/>
      <c r="Y200" s="124"/>
      <c r="Z200" s="124"/>
      <c r="AA200" s="124"/>
      <c r="AB200" s="124"/>
      <c r="AC200" s="124"/>
    </row>
    <row r="201" spans="1:29" x14ac:dyDescent="0.35">
      <c r="A201" s="121"/>
      <c r="B201" s="122"/>
      <c r="C201" s="122"/>
      <c r="D201" s="122"/>
      <c r="E201" s="122"/>
      <c r="F201" s="122"/>
      <c r="G201" s="122"/>
      <c r="H201" s="123"/>
      <c r="I201" s="123"/>
      <c r="J201" s="123"/>
      <c r="K201" s="124"/>
      <c r="L201" s="124"/>
      <c r="M201" s="124"/>
      <c r="N201" s="124"/>
      <c r="O201" s="124"/>
      <c r="P201" s="124"/>
      <c r="Q201" s="124"/>
      <c r="R201" s="124"/>
      <c r="S201" s="124"/>
      <c r="T201" s="124"/>
      <c r="U201" s="124"/>
      <c r="V201" s="124"/>
      <c r="W201" s="124"/>
      <c r="X201" s="124"/>
      <c r="Y201" s="124"/>
      <c r="Z201" s="124"/>
      <c r="AA201" s="124"/>
      <c r="AB201" s="124"/>
      <c r="AC201" s="124"/>
    </row>
    <row r="202" spans="1:29" x14ac:dyDescent="0.35">
      <c r="A202" s="121"/>
      <c r="B202" s="122"/>
      <c r="C202" s="122"/>
      <c r="D202" s="122"/>
      <c r="E202" s="122"/>
      <c r="F202" s="122"/>
      <c r="G202" s="122"/>
      <c r="H202" s="123"/>
      <c r="I202" s="123"/>
      <c r="J202" s="123"/>
      <c r="K202" s="124"/>
      <c r="L202" s="124"/>
      <c r="M202" s="124"/>
      <c r="N202" s="124"/>
      <c r="O202" s="124"/>
      <c r="P202" s="124"/>
      <c r="Q202" s="124"/>
      <c r="R202" s="124"/>
      <c r="S202" s="124"/>
      <c r="T202" s="124"/>
      <c r="U202" s="124"/>
      <c r="V202" s="124"/>
      <c r="W202" s="124"/>
      <c r="X202" s="124"/>
      <c r="Y202" s="124"/>
      <c r="Z202" s="124"/>
      <c r="AA202" s="124"/>
      <c r="AB202" s="124"/>
      <c r="AC202" s="124"/>
    </row>
    <row r="203" spans="1:29" x14ac:dyDescent="0.35">
      <c r="A203" s="121"/>
      <c r="B203" s="122"/>
      <c r="C203" s="122"/>
      <c r="D203" s="122"/>
      <c r="E203" s="122"/>
      <c r="F203" s="122"/>
      <c r="G203" s="122"/>
      <c r="H203" s="123"/>
      <c r="I203" s="123"/>
      <c r="J203" s="123"/>
      <c r="K203" s="124"/>
      <c r="L203" s="124"/>
      <c r="M203" s="124"/>
      <c r="N203" s="124"/>
      <c r="O203" s="124"/>
      <c r="P203" s="124"/>
      <c r="Q203" s="124"/>
      <c r="R203" s="124"/>
      <c r="S203" s="124"/>
      <c r="T203" s="124"/>
      <c r="U203" s="124"/>
      <c r="V203" s="124"/>
      <c r="W203" s="124"/>
      <c r="X203" s="124"/>
      <c r="Y203" s="124"/>
      <c r="Z203" s="124"/>
      <c r="AA203" s="124"/>
      <c r="AB203" s="124"/>
      <c r="AC203" s="124"/>
    </row>
    <row r="204" spans="1:29" x14ac:dyDescent="0.35">
      <c r="A204" s="121"/>
      <c r="B204" s="122"/>
      <c r="C204" s="122"/>
      <c r="D204" s="122"/>
      <c r="E204" s="122"/>
      <c r="F204" s="122"/>
      <c r="G204" s="122"/>
      <c r="H204" s="123"/>
      <c r="I204" s="123"/>
      <c r="J204" s="123"/>
      <c r="K204" s="124"/>
      <c r="L204" s="124"/>
      <c r="M204" s="124"/>
      <c r="N204" s="124"/>
      <c r="O204" s="124"/>
      <c r="P204" s="124"/>
      <c r="Q204" s="124"/>
      <c r="R204" s="124"/>
      <c r="S204" s="124"/>
      <c r="T204" s="124"/>
      <c r="U204" s="124"/>
      <c r="V204" s="124"/>
      <c r="W204" s="124"/>
      <c r="X204" s="124"/>
      <c r="Y204" s="124"/>
      <c r="Z204" s="124"/>
      <c r="AA204" s="124"/>
      <c r="AB204" s="124"/>
      <c r="AC204" s="124"/>
    </row>
    <row r="205" spans="1:29" x14ac:dyDescent="0.35">
      <c r="A205" s="121"/>
      <c r="B205" s="122"/>
      <c r="C205" s="122"/>
      <c r="D205" s="122"/>
      <c r="E205" s="122"/>
      <c r="F205" s="122"/>
      <c r="G205" s="122"/>
      <c r="H205" s="123"/>
      <c r="I205" s="123"/>
      <c r="J205" s="123"/>
      <c r="K205" s="124"/>
      <c r="L205" s="124"/>
      <c r="M205" s="124"/>
      <c r="N205" s="124"/>
      <c r="O205" s="124"/>
      <c r="P205" s="124"/>
      <c r="Q205" s="124"/>
      <c r="R205" s="124"/>
      <c r="S205" s="124"/>
      <c r="T205" s="124"/>
      <c r="U205" s="124"/>
      <c r="V205" s="124"/>
      <c r="W205" s="124"/>
      <c r="X205" s="124"/>
      <c r="Y205" s="124"/>
      <c r="Z205" s="124"/>
      <c r="AA205" s="124"/>
      <c r="AB205" s="124"/>
      <c r="AC205" s="124"/>
    </row>
    <row r="206" spans="1:29" x14ac:dyDescent="0.35">
      <c r="A206" s="121"/>
      <c r="B206" s="122"/>
      <c r="C206" s="122"/>
      <c r="D206" s="122"/>
      <c r="E206" s="122"/>
      <c r="F206" s="122"/>
      <c r="G206" s="122"/>
      <c r="H206" s="123"/>
      <c r="I206" s="123"/>
      <c r="J206" s="123"/>
      <c r="K206" s="124"/>
      <c r="L206" s="124"/>
      <c r="M206" s="124"/>
      <c r="N206" s="124"/>
      <c r="O206" s="124"/>
      <c r="P206" s="124"/>
      <c r="Q206" s="124"/>
      <c r="R206" s="124"/>
      <c r="S206" s="124"/>
      <c r="T206" s="124"/>
      <c r="U206" s="124"/>
      <c r="V206" s="124"/>
      <c r="W206" s="124"/>
      <c r="X206" s="124"/>
      <c r="Y206" s="124"/>
      <c r="Z206" s="124"/>
      <c r="AA206" s="124"/>
      <c r="AB206" s="124"/>
      <c r="AC206" s="124"/>
    </row>
    <row r="207" spans="1:29" x14ac:dyDescent="0.35">
      <c r="A207" s="121"/>
      <c r="B207" s="122"/>
      <c r="C207" s="122"/>
      <c r="D207" s="122"/>
      <c r="E207" s="122"/>
      <c r="F207" s="122"/>
      <c r="G207" s="122"/>
      <c r="H207" s="123"/>
      <c r="I207" s="123"/>
      <c r="J207" s="123"/>
      <c r="K207" s="124"/>
      <c r="L207" s="124"/>
      <c r="M207" s="124"/>
      <c r="N207" s="124"/>
      <c r="O207" s="124"/>
      <c r="P207" s="124"/>
      <c r="Q207" s="124"/>
      <c r="R207" s="124"/>
      <c r="S207" s="124"/>
      <c r="T207" s="124"/>
      <c r="U207" s="124"/>
      <c r="V207" s="124"/>
      <c r="W207" s="124"/>
      <c r="X207" s="124"/>
      <c r="Y207" s="124"/>
      <c r="Z207" s="124"/>
      <c r="AA207" s="124"/>
      <c r="AB207" s="124"/>
      <c r="AC207" s="124"/>
    </row>
    <row r="208" spans="1:29" ht="15" customHeight="1" x14ac:dyDescent="0.35">
      <c r="A208" s="125"/>
      <c r="B208" s="125"/>
      <c r="C208" s="125"/>
      <c r="D208" s="125"/>
      <c r="E208" s="125"/>
      <c r="F208" s="125"/>
      <c r="G208" s="125"/>
      <c r="H208" s="125"/>
      <c r="I208" s="125"/>
      <c r="J208" s="125"/>
      <c r="K208" s="124"/>
      <c r="L208" s="124"/>
      <c r="M208" s="124"/>
      <c r="N208" s="124"/>
      <c r="O208" s="124"/>
      <c r="P208" s="124"/>
      <c r="Q208" s="124"/>
      <c r="R208" s="124"/>
      <c r="S208" s="124"/>
      <c r="T208" s="124"/>
      <c r="U208" s="124"/>
      <c r="V208" s="124"/>
      <c r="W208" s="124"/>
      <c r="X208" s="124"/>
      <c r="Y208" s="124"/>
      <c r="Z208" s="124"/>
      <c r="AA208" s="124"/>
      <c r="AB208" s="124"/>
      <c r="AC208" s="124"/>
    </row>
    <row r="209" spans="1:29" x14ac:dyDescent="0.35">
      <c r="A209" s="125"/>
      <c r="B209" s="125"/>
      <c r="C209" s="125"/>
      <c r="D209" s="125"/>
      <c r="E209" s="125"/>
      <c r="F209" s="125"/>
      <c r="G209" s="125"/>
      <c r="H209" s="125"/>
      <c r="I209" s="125"/>
      <c r="J209" s="125"/>
      <c r="K209" s="124"/>
      <c r="L209" s="124"/>
      <c r="M209" s="124"/>
      <c r="N209" s="124"/>
      <c r="O209" s="124"/>
      <c r="P209" s="124"/>
      <c r="Q209" s="124"/>
      <c r="R209" s="124"/>
      <c r="S209" s="124"/>
      <c r="T209" s="124"/>
      <c r="U209" s="124"/>
      <c r="V209" s="124"/>
      <c r="W209" s="124"/>
      <c r="X209" s="124"/>
      <c r="Y209" s="124"/>
      <c r="Z209" s="124"/>
      <c r="AA209" s="124"/>
      <c r="AB209" s="124"/>
      <c r="AC209" s="124"/>
    </row>
    <row r="210" spans="1:29" x14ac:dyDescent="0.35">
      <c r="A210" s="125"/>
      <c r="B210" s="125"/>
      <c r="C210" s="125"/>
      <c r="D210" s="125"/>
      <c r="E210" s="125"/>
      <c r="F210" s="125"/>
      <c r="G210" s="126"/>
      <c r="H210" s="125"/>
      <c r="I210" s="125"/>
      <c r="J210" s="125"/>
      <c r="K210" s="126"/>
      <c r="L210" s="126"/>
      <c r="M210" s="126"/>
      <c r="N210" s="126"/>
      <c r="O210" s="126"/>
      <c r="P210" s="126"/>
      <c r="Q210" s="126"/>
      <c r="R210" s="126"/>
      <c r="S210" s="126"/>
      <c r="T210" s="126"/>
      <c r="U210" s="126"/>
      <c r="V210" s="126"/>
      <c r="W210" s="126"/>
      <c r="X210" s="126"/>
      <c r="Y210" s="126"/>
      <c r="Z210" s="126"/>
      <c r="AA210" s="126"/>
      <c r="AB210" s="126"/>
      <c r="AC210" s="126"/>
    </row>
    <row r="211" spans="1:29" ht="15" customHeight="1" x14ac:dyDescent="0.35">
      <c r="A211" s="112"/>
      <c r="B211" s="113"/>
      <c r="C211" s="113"/>
      <c r="D211" s="113"/>
      <c r="E211" s="113"/>
      <c r="F211" s="113"/>
      <c r="G211" s="113"/>
      <c r="H211" s="113"/>
      <c r="I211" s="113"/>
      <c r="J211" s="113"/>
      <c r="K211" s="114"/>
      <c r="L211" s="114"/>
      <c r="M211" s="114"/>
      <c r="N211" s="114"/>
      <c r="O211" s="114"/>
      <c r="P211" s="114"/>
      <c r="Q211" s="114"/>
      <c r="R211" s="114"/>
      <c r="S211" s="114"/>
      <c r="T211" s="114"/>
      <c r="U211" s="114"/>
      <c r="V211" s="114"/>
      <c r="W211" s="114"/>
      <c r="X211" s="114"/>
      <c r="Y211" s="114"/>
      <c r="Z211" s="114"/>
      <c r="AA211" s="114"/>
      <c r="AB211" s="114"/>
      <c r="AC211" s="114"/>
    </row>
    <row r="212" spans="1:29" ht="15" customHeight="1" x14ac:dyDescent="0.35">
      <c r="A212" s="112"/>
      <c r="B212" s="113"/>
      <c r="C212" s="113"/>
      <c r="D212" s="113"/>
      <c r="E212" s="113"/>
      <c r="F212" s="113"/>
      <c r="G212" s="113"/>
      <c r="H212" s="113"/>
      <c r="I212" s="113"/>
      <c r="J212" s="113"/>
      <c r="K212" s="115"/>
      <c r="L212" s="115"/>
      <c r="M212" s="115"/>
      <c r="N212" s="115"/>
      <c r="O212" s="115"/>
      <c r="P212" s="115"/>
      <c r="Q212" s="115"/>
      <c r="R212" s="115"/>
      <c r="S212" s="115"/>
      <c r="T212" s="115"/>
      <c r="U212" s="115"/>
      <c r="V212" s="115"/>
      <c r="W212" s="114"/>
      <c r="X212" s="114"/>
      <c r="Y212" s="116"/>
      <c r="Z212" s="117"/>
      <c r="AA212" s="117"/>
      <c r="AB212" s="117"/>
      <c r="AC212" s="117"/>
    </row>
    <row r="213" spans="1:29" x14ac:dyDescent="0.35">
      <c r="A213" s="112"/>
      <c r="B213" s="118"/>
      <c r="C213" s="118"/>
      <c r="D213" s="119"/>
      <c r="E213" s="120"/>
      <c r="F213" s="118"/>
      <c r="G213" s="118"/>
      <c r="H213" s="118"/>
      <c r="I213" s="118"/>
      <c r="J213" s="118"/>
      <c r="K213" s="117"/>
      <c r="L213" s="117"/>
      <c r="M213" s="117"/>
      <c r="N213" s="117"/>
      <c r="O213" s="117"/>
      <c r="P213" s="117"/>
      <c r="Q213" s="117"/>
      <c r="R213" s="117"/>
      <c r="S213" s="117"/>
      <c r="T213" s="117"/>
      <c r="U213" s="117"/>
      <c r="V213" s="117"/>
      <c r="W213" s="117"/>
      <c r="X213" s="117"/>
      <c r="Y213" s="116"/>
      <c r="Z213" s="117"/>
      <c r="AA213" s="117"/>
      <c r="AB213" s="117"/>
      <c r="AC213" s="117"/>
    </row>
    <row r="214" spans="1:29" x14ac:dyDescent="0.35">
      <c r="A214" s="121"/>
      <c r="B214" s="122"/>
      <c r="C214" s="122"/>
      <c r="D214" s="122"/>
      <c r="E214" s="122"/>
      <c r="F214" s="122"/>
      <c r="G214" s="122"/>
      <c r="H214" s="123"/>
      <c r="I214" s="123"/>
      <c r="J214" s="123"/>
      <c r="K214" s="124"/>
      <c r="L214" s="124"/>
      <c r="M214" s="124"/>
      <c r="N214" s="124"/>
      <c r="O214" s="124"/>
      <c r="P214" s="124"/>
      <c r="Q214" s="124"/>
      <c r="R214" s="124"/>
      <c r="S214" s="124"/>
      <c r="T214" s="124"/>
      <c r="U214" s="124"/>
      <c r="V214" s="124"/>
      <c r="W214" s="124"/>
      <c r="X214" s="124"/>
      <c r="Y214" s="124"/>
      <c r="Z214" s="124"/>
      <c r="AA214" s="124"/>
      <c r="AB214" s="124"/>
      <c r="AC214" s="124"/>
    </row>
    <row r="215" spans="1:29" x14ac:dyDescent="0.35">
      <c r="A215" s="121"/>
      <c r="B215" s="122"/>
      <c r="C215" s="122"/>
      <c r="D215" s="122"/>
      <c r="E215" s="122"/>
      <c r="F215" s="122"/>
      <c r="G215" s="122"/>
      <c r="H215" s="123"/>
      <c r="I215" s="123"/>
      <c r="J215" s="123"/>
      <c r="K215" s="124"/>
      <c r="L215" s="124"/>
      <c r="M215" s="124"/>
      <c r="N215" s="124"/>
      <c r="O215" s="124"/>
      <c r="P215" s="124"/>
      <c r="Q215" s="124"/>
      <c r="R215" s="124"/>
      <c r="S215" s="124"/>
      <c r="T215" s="124"/>
      <c r="U215" s="124"/>
      <c r="V215" s="124"/>
      <c r="W215" s="124"/>
      <c r="X215" s="124"/>
      <c r="Y215" s="124"/>
      <c r="Z215" s="124"/>
      <c r="AA215" s="124"/>
      <c r="AB215" s="124"/>
      <c r="AC215" s="124"/>
    </row>
    <row r="216" spans="1:29" x14ac:dyDescent="0.35">
      <c r="A216" s="121"/>
      <c r="B216" s="122"/>
      <c r="C216" s="122"/>
      <c r="D216" s="122"/>
      <c r="E216" s="122"/>
      <c r="F216" s="122"/>
      <c r="G216" s="122"/>
      <c r="H216" s="123"/>
      <c r="I216" s="123"/>
      <c r="J216" s="123"/>
      <c r="K216" s="124"/>
      <c r="L216" s="124"/>
      <c r="M216" s="124"/>
      <c r="N216" s="124"/>
      <c r="O216" s="124"/>
      <c r="P216" s="124"/>
      <c r="Q216" s="124"/>
      <c r="R216" s="124"/>
      <c r="S216" s="124"/>
      <c r="T216" s="124"/>
      <c r="U216" s="124"/>
      <c r="V216" s="124"/>
      <c r="W216" s="124"/>
      <c r="X216" s="124"/>
      <c r="Y216" s="124"/>
      <c r="Z216" s="124"/>
      <c r="AA216" s="124"/>
      <c r="AB216" s="124"/>
      <c r="AC216" s="124"/>
    </row>
    <row r="217" spans="1:29" x14ac:dyDescent="0.35">
      <c r="A217" s="121"/>
      <c r="B217" s="122"/>
      <c r="C217" s="122"/>
      <c r="D217" s="122"/>
      <c r="E217" s="122"/>
      <c r="F217" s="122"/>
      <c r="G217" s="122"/>
      <c r="H217" s="123"/>
      <c r="I217" s="123"/>
      <c r="J217" s="123"/>
      <c r="K217" s="124"/>
      <c r="L217" s="124"/>
      <c r="M217" s="124"/>
      <c r="N217" s="124"/>
      <c r="O217" s="124"/>
      <c r="P217" s="124"/>
      <c r="Q217" s="124"/>
      <c r="R217" s="124"/>
      <c r="S217" s="124"/>
      <c r="T217" s="124"/>
      <c r="U217" s="124"/>
      <c r="V217" s="124"/>
      <c r="W217" s="124"/>
      <c r="X217" s="124"/>
      <c r="Y217" s="124"/>
      <c r="Z217" s="124"/>
      <c r="AA217" s="124"/>
      <c r="AB217" s="124"/>
      <c r="AC217" s="124"/>
    </row>
    <row r="218" spans="1:29" x14ac:dyDescent="0.35">
      <c r="A218" s="121"/>
      <c r="B218" s="122"/>
      <c r="C218" s="122"/>
      <c r="D218" s="122"/>
      <c r="E218" s="122"/>
      <c r="F218" s="122"/>
      <c r="G218" s="122"/>
      <c r="H218" s="123"/>
      <c r="I218" s="123"/>
      <c r="J218" s="123"/>
      <c r="K218" s="124"/>
      <c r="L218" s="124"/>
      <c r="M218" s="124"/>
      <c r="N218" s="124"/>
      <c r="O218" s="124"/>
      <c r="P218" s="124"/>
      <c r="Q218" s="124"/>
      <c r="R218" s="124"/>
      <c r="S218" s="124"/>
      <c r="T218" s="124"/>
      <c r="U218" s="124"/>
      <c r="V218" s="124"/>
      <c r="W218" s="124"/>
      <c r="X218" s="124"/>
      <c r="Y218" s="124"/>
      <c r="Z218" s="124"/>
      <c r="AA218" s="124"/>
      <c r="AB218" s="124"/>
      <c r="AC218" s="124"/>
    </row>
    <row r="219" spans="1:29" x14ac:dyDescent="0.35">
      <c r="A219" s="121"/>
      <c r="B219" s="122"/>
      <c r="C219" s="122"/>
      <c r="D219" s="122"/>
      <c r="E219" s="122"/>
      <c r="F219" s="122"/>
      <c r="G219" s="122"/>
      <c r="H219" s="123"/>
      <c r="I219" s="123"/>
      <c r="J219" s="123"/>
      <c r="K219" s="124"/>
      <c r="L219" s="124"/>
      <c r="M219" s="124"/>
      <c r="N219" s="124"/>
      <c r="O219" s="124"/>
      <c r="P219" s="124"/>
      <c r="Q219" s="124"/>
      <c r="R219" s="124"/>
      <c r="S219" s="124"/>
      <c r="T219" s="124"/>
      <c r="U219" s="124"/>
      <c r="V219" s="124"/>
      <c r="W219" s="124"/>
      <c r="X219" s="124"/>
      <c r="Y219" s="124"/>
      <c r="Z219" s="124"/>
      <c r="AA219" s="124"/>
      <c r="AB219" s="124"/>
      <c r="AC219" s="124"/>
    </row>
    <row r="220" spans="1:29" x14ac:dyDescent="0.35">
      <c r="A220" s="121"/>
      <c r="B220" s="122"/>
      <c r="C220" s="122"/>
      <c r="D220" s="122"/>
      <c r="E220" s="122"/>
      <c r="F220" s="122"/>
      <c r="G220" s="122"/>
      <c r="H220" s="123"/>
      <c r="I220" s="123"/>
      <c r="J220" s="123"/>
      <c r="K220" s="124"/>
      <c r="L220" s="124"/>
      <c r="M220" s="124"/>
      <c r="N220" s="124"/>
      <c r="O220" s="124"/>
      <c r="P220" s="124"/>
      <c r="Q220" s="124"/>
      <c r="R220" s="124"/>
      <c r="S220" s="124"/>
      <c r="T220" s="124"/>
      <c r="U220" s="124"/>
      <c r="V220" s="124"/>
      <c r="W220" s="124"/>
      <c r="X220" s="124"/>
      <c r="Y220" s="124"/>
      <c r="Z220" s="124"/>
      <c r="AA220" s="124"/>
      <c r="AB220" s="124"/>
      <c r="AC220" s="124"/>
    </row>
    <row r="221" spans="1:29" x14ac:dyDescent="0.35">
      <c r="A221" s="121"/>
      <c r="B221" s="122"/>
      <c r="C221" s="122"/>
      <c r="D221" s="122"/>
      <c r="E221" s="122"/>
      <c r="F221" s="122"/>
      <c r="G221" s="122"/>
      <c r="H221" s="123"/>
      <c r="I221" s="123"/>
      <c r="J221" s="123"/>
      <c r="K221" s="124"/>
      <c r="L221" s="124"/>
      <c r="M221" s="124"/>
      <c r="N221" s="124"/>
      <c r="O221" s="124"/>
      <c r="P221" s="124"/>
      <c r="Q221" s="124"/>
      <c r="R221" s="124"/>
      <c r="S221" s="124"/>
      <c r="T221" s="124"/>
      <c r="U221" s="124"/>
      <c r="V221" s="124"/>
      <c r="W221" s="124"/>
      <c r="X221" s="124"/>
      <c r="Y221" s="124"/>
      <c r="Z221" s="124"/>
      <c r="AA221" s="124"/>
      <c r="AB221" s="124"/>
      <c r="AC221" s="124"/>
    </row>
    <row r="222" spans="1:29" x14ac:dyDescent="0.35">
      <c r="A222" s="121"/>
      <c r="B222" s="122"/>
      <c r="C222" s="122"/>
      <c r="D222" s="122"/>
      <c r="E222" s="122"/>
      <c r="F222" s="122"/>
      <c r="G222" s="122"/>
      <c r="H222" s="123"/>
      <c r="I222" s="123"/>
      <c r="J222" s="123"/>
      <c r="K222" s="124"/>
      <c r="L222" s="124"/>
      <c r="M222" s="124"/>
      <c r="N222" s="124"/>
      <c r="O222" s="124"/>
      <c r="P222" s="124"/>
      <c r="Q222" s="124"/>
      <c r="R222" s="124"/>
      <c r="S222" s="124"/>
      <c r="T222" s="124"/>
      <c r="U222" s="124"/>
      <c r="V222" s="124"/>
      <c r="W222" s="124"/>
      <c r="X222" s="124"/>
      <c r="Y222" s="124"/>
      <c r="Z222" s="124"/>
      <c r="AA222" s="124"/>
      <c r="AB222" s="124"/>
      <c r="AC222" s="124"/>
    </row>
    <row r="223" spans="1:29" x14ac:dyDescent="0.35">
      <c r="A223" s="121"/>
      <c r="B223" s="122"/>
      <c r="C223" s="122"/>
      <c r="D223" s="122"/>
      <c r="E223" s="122"/>
      <c r="F223" s="122"/>
      <c r="G223" s="122"/>
      <c r="H223" s="123"/>
      <c r="I223" s="123"/>
      <c r="J223" s="123"/>
      <c r="K223" s="124"/>
      <c r="L223" s="124"/>
      <c r="M223" s="124"/>
      <c r="N223" s="124"/>
      <c r="O223" s="124"/>
      <c r="P223" s="124"/>
      <c r="Q223" s="124"/>
      <c r="R223" s="124"/>
      <c r="S223" s="124"/>
      <c r="T223" s="124"/>
      <c r="U223" s="124"/>
      <c r="V223" s="124"/>
      <c r="W223" s="124"/>
      <c r="X223" s="124"/>
      <c r="Y223" s="124"/>
      <c r="Z223" s="124"/>
      <c r="AA223" s="124"/>
      <c r="AB223" s="124"/>
      <c r="AC223" s="124"/>
    </row>
    <row r="224" spans="1:29" x14ac:dyDescent="0.35">
      <c r="A224" s="121"/>
      <c r="B224" s="122"/>
      <c r="C224" s="122"/>
      <c r="D224" s="122"/>
      <c r="E224" s="122"/>
      <c r="F224" s="122"/>
      <c r="G224" s="122"/>
      <c r="H224" s="123"/>
      <c r="I224" s="123"/>
      <c r="J224" s="123"/>
      <c r="K224" s="124"/>
      <c r="L224" s="124"/>
      <c r="M224" s="124"/>
      <c r="N224" s="124"/>
      <c r="O224" s="124"/>
      <c r="P224" s="124"/>
      <c r="Q224" s="124"/>
      <c r="R224" s="124"/>
      <c r="S224" s="124"/>
      <c r="T224" s="124"/>
      <c r="U224" s="124"/>
      <c r="V224" s="124"/>
      <c r="W224" s="124"/>
      <c r="X224" s="124"/>
      <c r="Y224" s="124"/>
      <c r="Z224" s="124"/>
      <c r="AA224" s="124"/>
      <c r="AB224" s="124"/>
      <c r="AC224" s="124"/>
    </row>
    <row r="225" spans="1:29" x14ac:dyDescent="0.35">
      <c r="A225" s="121"/>
      <c r="B225" s="122"/>
      <c r="C225" s="122"/>
      <c r="D225" s="122"/>
      <c r="E225" s="122"/>
      <c r="F225" s="122"/>
      <c r="G225" s="122"/>
      <c r="H225" s="123"/>
      <c r="I225" s="123"/>
      <c r="J225" s="123"/>
      <c r="K225" s="124"/>
      <c r="L225" s="124"/>
      <c r="M225" s="124"/>
      <c r="N225" s="124"/>
      <c r="O225" s="124"/>
      <c r="P225" s="124"/>
      <c r="Q225" s="124"/>
      <c r="R225" s="124"/>
      <c r="S225" s="124"/>
      <c r="T225" s="124"/>
      <c r="U225" s="124"/>
      <c r="V225" s="124"/>
      <c r="W225" s="124"/>
      <c r="X225" s="124"/>
      <c r="Y225" s="124"/>
      <c r="Z225" s="124"/>
      <c r="AA225" s="124"/>
      <c r="AB225" s="124"/>
      <c r="AC225" s="124"/>
    </row>
    <row r="226" spans="1:29" x14ac:dyDescent="0.35">
      <c r="A226" s="121"/>
      <c r="B226" s="122"/>
      <c r="C226" s="122"/>
      <c r="D226" s="122"/>
      <c r="E226" s="122"/>
      <c r="F226" s="122"/>
      <c r="G226" s="122"/>
      <c r="H226" s="123"/>
      <c r="I226" s="123"/>
      <c r="J226" s="123"/>
      <c r="K226" s="124"/>
      <c r="L226" s="124"/>
      <c r="M226" s="124"/>
      <c r="N226" s="124"/>
      <c r="O226" s="124"/>
      <c r="P226" s="124"/>
      <c r="Q226" s="124"/>
      <c r="R226" s="124"/>
      <c r="S226" s="124"/>
      <c r="T226" s="124"/>
      <c r="U226" s="124"/>
      <c r="V226" s="124"/>
      <c r="W226" s="124"/>
      <c r="X226" s="124"/>
      <c r="Y226" s="124"/>
      <c r="Z226" s="124"/>
      <c r="AA226" s="124"/>
      <c r="AB226" s="124"/>
      <c r="AC226" s="124"/>
    </row>
    <row r="227" spans="1:29" x14ac:dyDescent="0.35">
      <c r="A227" s="121"/>
      <c r="B227" s="122"/>
      <c r="C227" s="122"/>
      <c r="D227" s="122"/>
      <c r="E227" s="122"/>
      <c r="F227" s="122"/>
      <c r="G227" s="122"/>
      <c r="H227" s="123"/>
      <c r="I227" s="123"/>
      <c r="J227" s="123"/>
      <c r="K227" s="124"/>
      <c r="L227" s="124"/>
      <c r="M227" s="124"/>
      <c r="N227" s="124"/>
      <c r="O227" s="124"/>
      <c r="P227" s="124"/>
      <c r="Q227" s="124"/>
      <c r="R227" s="124"/>
      <c r="S227" s="124"/>
      <c r="T227" s="124"/>
      <c r="U227" s="124"/>
      <c r="V227" s="124"/>
      <c r="W227" s="124"/>
      <c r="X227" s="124"/>
      <c r="Y227" s="124"/>
      <c r="Z227" s="124"/>
      <c r="AA227" s="124"/>
      <c r="AB227" s="124"/>
      <c r="AC227" s="124"/>
    </row>
    <row r="228" spans="1:29" x14ac:dyDescent="0.35">
      <c r="A228" s="121"/>
      <c r="B228" s="122"/>
      <c r="C228" s="122"/>
      <c r="D228" s="122"/>
      <c r="E228" s="122"/>
      <c r="F228" s="122"/>
      <c r="G228" s="122"/>
      <c r="H228" s="123"/>
      <c r="I228" s="123"/>
      <c r="J228" s="123"/>
      <c r="K228" s="124"/>
      <c r="L228" s="124"/>
      <c r="M228" s="124"/>
      <c r="N228" s="124"/>
      <c r="O228" s="124"/>
      <c r="P228" s="124"/>
      <c r="Q228" s="124"/>
      <c r="R228" s="124"/>
      <c r="S228" s="124"/>
      <c r="T228" s="124"/>
      <c r="U228" s="124"/>
      <c r="V228" s="124"/>
      <c r="W228" s="124"/>
      <c r="X228" s="124"/>
      <c r="Y228" s="124"/>
      <c r="Z228" s="124"/>
      <c r="AA228" s="124"/>
      <c r="AB228" s="124"/>
      <c r="AC228" s="124"/>
    </row>
    <row r="229" spans="1:29" x14ac:dyDescent="0.35">
      <c r="A229" s="121"/>
      <c r="B229" s="122"/>
      <c r="C229" s="122"/>
      <c r="D229" s="122"/>
      <c r="E229" s="122"/>
      <c r="F229" s="122"/>
      <c r="G229" s="122"/>
      <c r="H229" s="123"/>
      <c r="I229" s="123"/>
      <c r="J229" s="123"/>
      <c r="K229" s="124"/>
      <c r="L229" s="124"/>
      <c r="M229" s="124"/>
      <c r="N229" s="124"/>
      <c r="O229" s="124"/>
      <c r="P229" s="124"/>
      <c r="Q229" s="124"/>
      <c r="R229" s="124"/>
      <c r="S229" s="124"/>
      <c r="T229" s="124"/>
      <c r="U229" s="124"/>
      <c r="V229" s="124"/>
      <c r="W229" s="124"/>
      <c r="X229" s="124"/>
      <c r="Y229" s="124"/>
      <c r="Z229" s="124"/>
      <c r="AA229" s="124"/>
      <c r="AB229" s="124"/>
      <c r="AC229" s="124"/>
    </row>
    <row r="230" spans="1:29" x14ac:dyDescent="0.35">
      <c r="A230" s="121"/>
      <c r="B230" s="122"/>
      <c r="C230" s="122"/>
      <c r="D230" s="122"/>
      <c r="E230" s="122"/>
      <c r="F230" s="122"/>
      <c r="G230" s="122"/>
      <c r="H230" s="123"/>
      <c r="I230" s="123"/>
      <c r="J230" s="123"/>
      <c r="K230" s="124"/>
      <c r="L230" s="124"/>
      <c r="M230" s="124"/>
      <c r="N230" s="124"/>
      <c r="O230" s="124"/>
      <c r="P230" s="124"/>
      <c r="Q230" s="124"/>
      <c r="R230" s="124"/>
      <c r="S230" s="124"/>
      <c r="T230" s="124"/>
      <c r="U230" s="124"/>
      <c r="V230" s="124"/>
      <c r="W230" s="124"/>
      <c r="X230" s="124"/>
      <c r="Y230" s="124"/>
      <c r="Z230" s="124"/>
      <c r="AA230" s="124"/>
      <c r="AB230" s="124"/>
      <c r="AC230" s="124"/>
    </row>
    <row r="231" spans="1:29" x14ac:dyDescent="0.35">
      <c r="A231" s="121"/>
      <c r="B231" s="122"/>
      <c r="C231" s="122"/>
      <c r="D231" s="122"/>
      <c r="E231" s="122"/>
      <c r="F231" s="122"/>
      <c r="G231" s="122"/>
      <c r="H231" s="123"/>
      <c r="I231" s="123"/>
      <c r="J231" s="123"/>
      <c r="K231" s="124"/>
      <c r="L231" s="124"/>
      <c r="M231" s="124"/>
      <c r="N231" s="124"/>
      <c r="O231" s="124"/>
      <c r="P231" s="124"/>
      <c r="Q231" s="124"/>
      <c r="R231" s="124"/>
      <c r="S231" s="124"/>
      <c r="T231" s="124"/>
      <c r="U231" s="124"/>
      <c r="V231" s="124"/>
      <c r="W231" s="124"/>
      <c r="X231" s="124"/>
      <c r="Y231" s="124"/>
      <c r="Z231" s="124"/>
      <c r="AA231" s="124"/>
      <c r="AB231" s="124"/>
      <c r="AC231" s="124"/>
    </row>
    <row r="232" spans="1:29" x14ac:dyDescent="0.35">
      <c r="A232" s="121"/>
      <c r="B232" s="122"/>
      <c r="C232" s="122"/>
      <c r="D232" s="122"/>
      <c r="E232" s="122"/>
      <c r="F232" s="122"/>
      <c r="G232" s="122"/>
      <c r="H232" s="123"/>
      <c r="I232" s="123"/>
      <c r="J232" s="123"/>
      <c r="K232" s="124"/>
      <c r="L232" s="124"/>
      <c r="M232" s="124"/>
      <c r="N232" s="124"/>
      <c r="O232" s="124"/>
      <c r="P232" s="124"/>
      <c r="Q232" s="124"/>
      <c r="R232" s="124"/>
      <c r="S232" s="124"/>
      <c r="T232" s="124"/>
      <c r="U232" s="124"/>
      <c r="V232" s="124"/>
      <c r="W232" s="124"/>
      <c r="X232" s="124"/>
      <c r="Y232" s="124"/>
      <c r="Z232" s="124"/>
      <c r="AA232" s="124"/>
      <c r="AB232" s="124"/>
      <c r="AC232" s="124"/>
    </row>
    <row r="233" spans="1:29" x14ac:dyDescent="0.35">
      <c r="A233" s="121"/>
      <c r="B233" s="122"/>
      <c r="C233" s="122"/>
      <c r="D233" s="122"/>
      <c r="E233" s="122"/>
      <c r="F233" s="122"/>
      <c r="G233" s="122"/>
      <c r="H233" s="123"/>
      <c r="I233" s="123"/>
      <c r="J233" s="123"/>
      <c r="K233" s="124"/>
      <c r="L233" s="124"/>
      <c r="M233" s="124"/>
      <c r="N233" s="124"/>
      <c r="O233" s="124"/>
      <c r="P233" s="124"/>
      <c r="Q233" s="124"/>
      <c r="R233" s="124"/>
      <c r="S233" s="124"/>
      <c r="T233" s="124"/>
      <c r="U233" s="124"/>
      <c r="V233" s="124"/>
      <c r="W233" s="124"/>
      <c r="X233" s="124"/>
      <c r="Y233" s="124"/>
      <c r="Z233" s="124"/>
      <c r="AA233" s="124"/>
      <c r="AB233" s="124"/>
      <c r="AC233" s="124"/>
    </row>
    <row r="234" spans="1:29" x14ac:dyDescent="0.35">
      <c r="A234" s="121"/>
      <c r="B234" s="122"/>
      <c r="C234" s="122"/>
      <c r="D234" s="122"/>
      <c r="E234" s="122"/>
      <c r="F234" s="122"/>
      <c r="G234" s="122"/>
      <c r="H234" s="123"/>
      <c r="I234" s="123"/>
      <c r="J234" s="123"/>
      <c r="K234" s="124"/>
      <c r="L234" s="124"/>
      <c r="M234" s="124"/>
      <c r="N234" s="124"/>
      <c r="O234" s="124"/>
      <c r="P234" s="124"/>
      <c r="Q234" s="124"/>
      <c r="R234" s="124"/>
      <c r="S234" s="124"/>
      <c r="T234" s="124"/>
      <c r="U234" s="124"/>
      <c r="V234" s="124"/>
      <c r="W234" s="124"/>
      <c r="X234" s="124"/>
      <c r="Y234" s="124"/>
      <c r="Z234" s="124"/>
      <c r="AA234" s="124"/>
      <c r="AB234" s="124"/>
      <c r="AC234" s="124"/>
    </row>
    <row r="235" spans="1:29" x14ac:dyDescent="0.35">
      <c r="A235" s="121"/>
      <c r="B235" s="122"/>
      <c r="C235" s="122"/>
      <c r="D235" s="122"/>
      <c r="E235" s="122"/>
      <c r="F235" s="122"/>
      <c r="G235" s="122"/>
      <c r="H235" s="123"/>
      <c r="I235" s="123"/>
      <c r="J235" s="123"/>
      <c r="K235" s="124"/>
      <c r="L235" s="124"/>
      <c r="M235" s="124"/>
      <c r="N235" s="124"/>
      <c r="O235" s="124"/>
      <c r="P235" s="124"/>
      <c r="Q235" s="124"/>
      <c r="R235" s="124"/>
      <c r="S235" s="124"/>
      <c r="T235" s="124"/>
      <c r="U235" s="124"/>
      <c r="V235" s="124"/>
      <c r="W235" s="124"/>
      <c r="X235" s="124"/>
      <c r="Y235" s="124"/>
      <c r="Z235" s="124"/>
      <c r="AA235" s="124"/>
      <c r="AB235" s="124"/>
      <c r="AC235" s="124"/>
    </row>
    <row r="236" spans="1:29" x14ac:dyDescent="0.35">
      <c r="A236" s="121"/>
      <c r="B236" s="122"/>
      <c r="C236" s="122"/>
      <c r="D236" s="122"/>
      <c r="E236" s="122"/>
      <c r="F236" s="122"/>
      <c r="G236" s="122"/>
      <c r="H236" s="123"/>
      <c r="I236" s="123"/>
      <c r="J236" s="123"/>
      <c r="K236" s="124"/>
      <c r="L236" s="124"/>
      <c r="M236" s="124"/>
      <c r="N236" s="124"/>
      <c r="O236" s="124"/>
      <c r="P236" s="124"/>
      <c r="Q236" s="124"/>
      <c r="R236" s="124"/>
      <c r="S236" s="124"/>
      <c r="T236" s="124"/>
      <c r="U236" s="124"/>
      <c r="V236" s="124"/>
      <c r="W236" s="124"/>
      <c r="X236" s="124"/>
      <c r="Y236" s="124"/>
      <c r="Z236" s="124"/>
      <c r="AA236" s="124"/>
      <c r="AB236" s="124"/>
      <c r="AC236" s="124"/>
    </row>
    <row r="237" spans="1:29" x14ac:dyDescent="0.35">
      <c r="A237" s="121"/>
      <c r="B237" s="122"/>
      <c r="C237" s="122"/>
      <c r="D237" s="122"/>
      <c r="E237" s="122"/>
      <c r="F237" s="122"/>
      <c r="G237" s="122"/>
      <c r="H237" s="123"/>
      <c r="I237" s="123"/>
      <c r="J237" s="123"/>
      <c r="K237" s="124"/>
      <c r="L237" s="124"/>
      <c r="M237" s="124"/>
      <c r="N237" s="124"/>
      <c r="O237" s="124"/>
      <c r="P237" s="124"/>
      <c r="Q237" s="124"/>
      <c r="R237" s="124"/>
      <c r="S237" s="124"/>
      <c r="T237" s="124"/>
      <c r="U237" s="124"/>
      <c r="V237" s="124"/>
      <c r="W237" s="124"/>
      <c r="X237" s="124"/>
      <c r="Y237" s="124"/>
      <c r="Z237" s="124"/>
      <c r="AA237" s="124"/>
      <c r="AB237" s="124"/>
      <c r="AC237" s="124"/>
    </row>
    <row r="238" spans="1:29" ht="15" customHeight="1" x14ac:dyDescent="0.35">
      <c r="A238" s="125"/>
      <c r="B238" s="125"/>
      <c r="C238" s="125"/>
      <c r="D238" s="125"/>
      <c r="E238" s="125"/>
      <c r="F238" s="125"/>
      <c r="G238" s="125"/>
      <c r="H238" s="125"/>
      <c r="I238" s="125"/>
      <c r="J238" s="125"/>
      <c r="K238" s="124"/>
      <c r="L238" s="124"/>
      <c r="M238" s="124"/>
      <c r="N238" s="124"/>
      <c r="O238" s="124"/>
      <c r="P238" s="124"/>
      <c r="Q238" s="124"/>
      <c r="R238" s="124"/>
      <c r="S238" s="124"/>
      <c r="T238" s="124"/>
      <c r="U238" s="124"/>
      <c r="V238" s="124"/>
      <c r="W238" s="124"/>
      <c r="X238" s="124"/>
      <c r="Y238" s="124"/>
      <c r="Z238" s="124"/>
      <c r="AA238" s="124"/>
      <c r="AB238" s="124"/>
      <c r="AC238" s="124"/>
    </row>
    <row r="239" spans="1:29" x14ac:dyDescent="0.35">
      <c r="A239" s="125"/>
      <c r="B239" s="125"/>
      <c r="C239" s="125"/>
      <c r="D239" s="125"/>
      <c r="E239" s="125"/>
      <c r="F239" s="125"/>
      <c r="G239" s="125"/>
      <c r="H239" s="125"/>
      <c r="I239" s="125"/>
      <c r="J239" s="125"/>
      <c r="K239" s="124"/>
      <c r="L239" s="124"/>
      <c r="M239" s="124"/>
      <c r="N239" s="124"/>
      <c r="O239" s="124"/>
      <c r="P239" s="124"/>
      <c r="Q239" s="124"/>
      <c r="R239" s="124"/>
      <c r="S239" s="124"/>
      <c r="T239" s="124"/>
      <c r="U239" s="124"/>
      <c r="V239" s="124"/>
      <c r="W239" s="124"/>
      <c r="X239" s="124"/>
      <c r="Y239" s="124"/>
      <c r="Z239" s="124"/>
      <c r="AA239" s="124"/>
      <c r="AB239" s="124"/>
      <c r="AC239" s="124"/>
    </row>
    <row r="240" spans="1:29" x14ac:dyDescent="0.35">
      <c r="A240" s="125"/>
      <c r="B240" s="125"/>
      <c r="C240" s="125"/>
      <c r="D240" s="125"/>
      <c r="E240" s="125"/>
      <c r="F240" s="125"/>
      <c r="G240" s="126"/>
      <c r="H240" s="125"/>
      <c r="I240" s="125"/>
      <c r="J240" s="125"/>
      <c r="K240" s="126"/>
      <c r="L240" s="126"/>
      <c r="M240" s="126"/>
      <c r="N240" s="126"/>
      <c r="O240" s="126"/>
      <c r="P240" s="126"/>
      <c r="Q240" s="126"/>
      <c r="R240" s="126"/>
      <c r="S240" s="126"/>
      <c r="T240" s="126"/>
      <c r="U240" s="126"/>
      <c r="V240" s="126"/>
      <c r="W240" s="126"/>
      <c r="X240" s="126"/>
      <c r="Y240" s="126"/>
      <c r="Z240" s="126"/>
      <c r="AA240" s="126"/>
      <c r="AB240" s="126"/>
      <c r="AC240" s="126"/>
    </row>
    <row r="241" spans="1:29" ht="15" customHeight="1" x14ac:dyDescent="0.35">
      <c r="A241" s="112"/>
      <c r="B241" s="113"/>
      <c r="C241" s="113"/>
      <c r="D241" s="113"/>
      <c r="E241" s="113"/>
      <c r="F241" s="113"/>
      <c r="G241" s="113"/>
      <c r="H241" s="113"/>
      <c r="I241" s="113"/>
      <c r="J241" s="113"/>
      <c r="K241" s="114"/>
      <c r="L241" s="114"/>
      <c r="M241" s="114"/>
      <c r="N241" s="114"/>
      <c r="O241" s="114"/>
      <c r="P241" s="114"/>
      <c r="Q241" s="114"/>
      <c r="R241" s="114"/>
      <c r="S241" s="114"/>
      <c r="T241" s="114"/>
      <c r="U241" s="114"/>
      <c r="V241" s="114"/>
      <c r="W241" s="114"/>
      <c r="X241" s="114"/>
      <c r="Y241" s="114"/>
      <c r="Z241" s="114"/>
      <c r="AA241" s="114"/>
      <c r="AB241" s="114"/>
      <c r="AC241" s="114"/>
    </row>
    <row r="242" spans="1:29" ht="15" customHeight="1" x14ac:dyDescent="0.35">
      <c r="A242" s="112"/>
      <c r="B242" s="113"/>
      <c r="C242" s="113"/>
      <c r="D242" s="113"/>
      <c r="E242" s="113"/>
      <c r="F242" s="113"/>
      <c r="G242" s="113"/>
      <c r="H242" s="113"/>
      <c r="I242" s="113"/>
      <c r="J242" s="113"/>
      <c r="K242" s="115"/>
      <c r="L242" s="115"/>
      <c r="M242" s="115"/>
      <c r="N242" s="115"/>
      <c r="O242" s="115"/>
      <c r="P242" s="115"/>
      <c r="Q242" s="115"/>
      <c r="R242" s="115"/>
      <c r="S242" s="115"/>
      <c r="T242" s="115"/>
      <c r="U242" s="115"/>
      <c r="V242" s="115"/>
      <c r="W242" s="114"/>
      <c r="X242" s="114"/>
      <c r="Y242" s="116"/>
      <c r="Z242" s="117"/>
      <c r="AA242" s="117"/>
      <c r="AB242" s="117"/>
      <c r="AC242" s="117"/>
    </row>
    <row r="243" spans="1:29" x14ac:dyDescent="0.35">
      <c r="A243" s="112"/>
      <c r="B243" s="118"/>
      <c r="C243" s="118"/>
      <c r="D243" s="119"/>
      <c r="E243" s="120"/>
      <c r="F243" s="118"/>
      <c r="G243" s="118"/>
      <c r="H243" s="118"/>
      <c r="I243" s="118"/>
      <c r="J243" s="118"/>
      <c r="K243" s="117"/>
      <c r="L243" s="117"/>
      <c r="M243" s="117"/>
      <c r="N243" s="117"/>
      <c r="O243" s="117"/>
      <c r="P243" s="117"/>
      <c r="Q243" s="117"/>
      <c r="R243" s="117"/>
      <c r="S243" s="117"/>
      <c r="T243" s="117"/>
      <c r="U243" s="117"/>
      <c r="V243" s="117"/>
      <c r="W243" s="117"/>
      <c r="X243" s="117"/>
      <c r="Y243" s="116"/>
      <c r="Z243" s="117"/>
      <c r="AA243" s="117"/>
      <c r="AB243" s="117"/>
      <c r="AC243" s="117"/>
    </row>
    <row r="244" spans="1:29" x14ac:dyDescent="0.35">
      <c r="A244" s="121"/>
      <c r="B244" s="122"/>
      <c r="C244" s="122"/>
      <c r="D244" s="122"/>
      <c r="E244" s="122"/>
      <c r="F244" s="122"/>
      <c r="G244" s="122"/>
      <c r="H244" s="123"/>
      <c r="I244" s="123"/>
      <c r="J244" s="123"/>
      <c r="K244" s="124"/>
      <c r="L244" s="124"/>
      <c r="M244" s="124"/>
      <c r="N244" s="124"/>
      <c r="O244" s="124"/>
      <c r="P244" s="124"/>
      <c r="Q244" s="124"/>
      <c r="R244" s="124"/>
      <c r="S244" s="124"/>
      <c r="T244" s="124"/>
      <c r="U244" s="124"/>
      <c r="V244" s="124"/>
      <c r="W244" s="124"/>
      <c r="X244" s="124"/>
      <c r="Y244" s="124"/>
      <c r="Z244" s="124"/>
      <c r="AA244" s="124"/>
      <c r="AB244" s="124"/>
      <c r="AC244" s="124"/>
    </row>
    <row r="245" spans="1:29" x14ac:dyDescent="0.35">
      <c r="A245" s="121"/>
      <c r="B245" s="122"/>
      <c r="C245" s="122"/>
      <c r="D245" s="122"/>
      <c r="E245" s="122"/>
      <c r="F245" s="122"/>
      <c r="G245" s="122"/>
      <c r="H245" s="123"/>
      <c r="I245" s="123"/>
      <c r="J245" s="123"/>
      <c r="K245" s="124"/>
      <c r="L245" s="124"/>
      <c r="M245" s="124"/>
      <c r="N245" s="124"/>
      <c r="O245" s="124"/>
      <c r="P245" s="124"/>
      <c r="Q245" s="124"/>
      <c r="R245" s="124"/>
      <c r="S245" s="124"/>
      <c r="T245" s="124"/>
      <c r="U245" s="124"/>
      <c r="V245" s="124"/>
      <c r="W245" s="124"/>
      <c r="X245" s="124"/>
      <c r="Y245" s="124"/>
      <c r="Z245" s="124"/>
      <c r="AA245" s="124"/>
      <c r="AB245" s="124"/>
      <c r="AC245" s="124"/>
    </row>
    <row r="246" spans="1:29" x14ac:dyDescent="0.35">
      <c r="A246" s="121"/>
      <c r="B246" s="122"/>
      <c r="C246" s="122"/>
      <c r="D246" s="122"/>
      <c r="E246" s="122"/>
      <c r="F246" s="122"/>
      <c r="G246" s="122"/>
      <c r="H246" s="123"/>
      <c r="I246" s="123"/>
      <c r="J246" s="123"/>
      <c r="K246" s="124"/>
      <c r="L246" s="124"/>
      <c r="M246" s="124"/>
      <c r="N246" s="124"/>
      <c r="O246" s="124"/>
      <c r="P246" s="124"/>
      <c r="Q246" s="124"/>
      <c r="R246" s="124"/>
      <c r="S246" s="124"/>
      <c r="T246" s="124"/>
      <c r="U246" s="124"/>
      <c r="V246" s="124"/>
      <c r="W246" s="124"/>
      <c r="X246" s="124"/>
      <c r="Y246" s="124"/>
      <c r="Z246" s="124"/>
      <c r="AA246" s="124"/>
      <c r="AB246" s="124"/>
      <c r="AC246" s="124"/>
    </row>
    <row r="247" spans="1:29" x14ac:dyDescent="0.35">
      <c r="A247" s="121"/>
      <c r="B247" s="122"/>
      <c r="C247" s="122"/>
      <c r="D247" s="122"/>
      <c r="E247" s="122"/>
      <c r="F247" s="122"/>
      <c r="G247" s="122"/>
      <c r="H247" s="123"/>
      <c r="I247" s="123"/>
      <c r="J247" s="123"/>
      <c r="K247" s="124"/>
      <c r="L247" s="124"/>
      <c r="M247" s="124"/>
      <c r="N247" s="124"/>
      <c r="O247" s="124"/>
      <c r="P247" s="124"/>
      <c r="Q247" s="124"/>
      <c r="R247" s="124"/>
      <c r="S247" s="124"/>
      <c r="T247" s="124"/>
      <c r="U247" s="124"/>
      <c r="V247" s="124"/>
      <c r="W247" s="124"/>
      <c r="X247" s="124"/>
      <c r="Y247" s="124"/>
      <c r="Z247" s="124"/>
      <c r="AA247" s="124"/>
      <c r="AB247" s="124"/>
      <c r="AC247" s="124"/>
    </row>
    <row r="248" spans="1:29" x14ac:dyDescent="0.35">
      <c r="A248" s="121"/>
      <c r="B248" s="122"/>
      <c r="C248" s="122"/>
      <c r="D248" s="122"/>
      <c r="E248" s="122"/>
      <c r="F248" s="122"/>
      <c r="G248" s="122"/>
      <c r="H248" s="123"/>
      <c r="I248" s="123"/>
      <c r="J248" s="123"/>
      <c r="K248" s="124"/>
      <c r="L248" s="124"/>
      <c r="M248" s="124"/>
      <c r="N248" s="124"/>
      <c r="O248" s="124"/>
      <c r="P248" s="124"/>
      <c r="Q248" s="124"/>
      <c r="R248" s="124"/>
      <c r="S248" s="124"/>
      <c r="T248" s="124"/>
      <c r="U248" s="124"/>
      <c r="V248" s="124"/>
      <c r="W248" s="124"/>
      <c r="X248" s="124"/>
      <c r="Y248" s="124"/>
      <c r="Z248" s="124"/>
      <c r="AA248" s="124"/>
      <c r="AB248" s="124"/>
      <c r="AC248" s="124"/>
    </row>
    <row r="249" spans="1:29" x14ac:dyDescent="0.35">
      <c r="A249" s="121"/>
      <c r="B249" s="122"/>
      <c r="C249" s="122"/>
      <c r="D249" s="122"/>
      <c r="E249" s="122"/>
      <c r="F249" s="122"/>
      <c r="G249" s="122"/>
      <c r="H249" s="123"/>
      <c r="I249" s="123"/>
      <c r="J249" s="123"/>
      <c r="K249" s="124"/>
      <c r="L249" s="124"/>
      <c r="M249" s="124"/>
      <c r="N249" s="124"/>
      <c r="O249" s="124"/>
      <c r="P249" s="124"/>
      <c r="Q249" s="124"/>
      <c r="R249" s="124"/>
      <c r="S249" s="124"/>
      <c r="T249" s="124"/>
      <c r="U249" s="124"/>
      <c r="V249" s="124"/>
      <c r="W249" s="124"/>
      <c r="X249" s="124"/>
      <c r="Y249" s="124"/>
      <c r="Z249" s="124"/>
      <c r="AA249" s="124"/>
      <c r="AB249" s="124"/>
      <c r="AC249" s="124"/>
    </row>
    <row r="250" spans="1:29" x14ac:dyDescent="0.35">
      <c r="A250" s="121"/>
      <c r="B250" s="122"/>
      <c r="C250" s="122"/>
      <c r="D250" s="122"/>
      <c r="E250" s="122"/>
      <c r="F250" s="122"/>
      <c r="G250" s="122"/>
      <c r="H250" s="123"/>
      <c r="I250" s="123"/>
      <c r="J250" s="123"/>
      <c r="K250" s="124"/>
      <c r="L250" s="124"/>
      <c r="M250" s="124"/>
      <c r="N250" s="124"/>
      <c r="O250" s="124"/>
      <c r="P250" s="124"/>
      <c r="Q250" s="124"/>
      <c r="R250" s="124"/>
      <c r="S250" s="124"/>
      <c r="T250" s="124"/>
      <c r="U250" s="124"/>
      <c r="V250" s="124"/>
      <c r="W250" s="124"/>
      <c r="X250" s="124"/>
      <c r="Y250" s="124"/>
      <c r="Z250" s="124"/>
      <c r="AA250" s="124"/>
      <c r="AB250" s="124"/>
      <c r="AC250" s="124"/>
    </row>
    <row r="251" spans="1:29" x14ac:dyDescent="0.35">
      <c r="A251" s="121"/>
      <c r="B251" s="122"/>
      <c r="C251" s="122"/>
      <c r="D251" s="122"/>
      <c r="E251" s="122"/>
      <c r="F251" s="122"/>
      <c r="G251" s="122"/>
      <c r="H251" s="123"/>
      <c r="I251" s="123"/>
      <c r="J251" s="123"/>
      <c r="K251" s="124"/>
      <c r="L251" s="124"/>
      <c r="M251" s="124"/>
      <c r="N251" s="124"/>
      <c r="O251" s="124"/>
      <c r="P251" s="124"/>
      <c r="Q251" s="124"/>
      <c r="R251" s="124"/>
      <c r="S251" s="124"/>
      <c r="T251" s="124"/>
      <c r="U251" s="124"/>
      <c r="V251" s="124"/>
      <c r="W251" s="124"/>
      <c r="X251" s="124"/>
      <c r="Y251" s="124"/>
      <c r="Z251" s="124"/>
      <c r="AA251" s="124"/>
      <c r="AB251" s="124"/>
      <c r="AC251" s="124"/>
    </row>
    <row r="252" spans="1:29" x14ac:dyDescent="0.35">
      <c r="A252" s="121"/>
      <c r="B252" s="122"/>
      <c r="C252" s="122"/>
      <c r="D252" s="122"/>
      <c r="E252" s="122"/>
      <c r="F252" s="122"/>
      <c r="G252" s="122"/>
      <c r="H252" s="123"/>
      <c r="I252" s="123"/>
      <c r="J252" s="123"/>
      <c r="K252" s="124"/>
      <c r="L252" s="124"/>
      <c r="M252" s="124"/>
      <c r="N252" s="124"/>
      <c r="O252" s="124"/>
      <c r="P252" s="124"/>
      <c r="Q252" s="124"/>
      <c r="R252" s="124"/>
      <c r="S252" s="124"/>
      <c r="T252" s="124"/>
      <c r="U252" s="124"/>
      <c r="V252" s="124"/>
      <c r="W252" s="124"/>
      <c r="X252" s="124"/>
      <c r="Y252" s="124"/>
      <c r="Z252" s="124"/>
      <c r="AA252" s="124"/>
      <c r="AB252" s="124"/>
      <c r="AC252" s="124"/>
    </row>
    <row r="253" spans="1:29" x14ac:dyDescent="0.35">
      <c r="A253" s="121"/>
      <c r="B253" s="122"/>
      <c r="C253" s="122"/>
      <c r="D253" s="122"/>
      <c r="E253" s="122"/>
      <c r="F253" s="122"/>
      <c r="G253" s="122"/>
      <c r="H253" s="123"/>
      <c r="I253" s="123"/>
      <c r="J253" s="123"/>
      <c r="K253" s="124"/>
      <c r="L253" s="124"/>
      <c r="M253" s="124"/>
      <c r="N253" s="124"/>
      <c r="O253" s="124"/>
      <c r="P253" s="124"/>
      <c r="Q253" s="124"/>
      <c r="R253" s="124"/>
      <c r="S253" s="124"/>
      <c r="T253" s="124"/>
      <c r="U253" s="124"/>
      <c r="V253" s="124"/>
      <c r="W253" s="124"/>
      <c r="X253" s="124"/>
      <c r="Y253" s="124"/>
      <c r="Z253" s="124"/>
      <c r="AA253" s="124"/>
      <c r="AB253" s="124"/>
      <c r="AC253" s="124"/>
    </row>
    <row r="254" spans="1:29" x14ac:dyDescent="0.35">
      <c r="A254" s="121"/>
      <c r="B254" s="122"/>
      <c r="C254" s="122"/>
      <c r="D254" s="122"/>
      <c r="E254" s="122"/>
      <c r="F254" s="122"/>
      <c r="G254" s="122"/>
      <c r="H254" s="123"/>
      <c r="I254" s="123"/>
      <c r="J254" s="123"/>
      <c r="K254" s="124"/>
      <c r="L254" s="124"/>
      <c r="M254" s="124"/>
      <c r="N254" s="124"/>
      <c r="O254" s="124"/>
      <c r="P254" s="124"/>
      <c r="Q254" s="124"/>
      <c r="R254" s="124"/>
      <c r="S254" s="124"/>
      <c r="T254" s="124"/>
      <c r="U254" s="124"/>
      <c r="V254" s="124"/>
      <c r="W254" s="124"/>
      <c r="X254" s="124"/>
      <c r="Y254" s="124"/>
      <c r="Z254" s="124"/>
      <c r="AA254" s="124"/>
      <c r="AB254" s="124"/>
      <c r="AC254" s="124"/>
    </row>
    <row r="255" spans="1:29" x14ac:dyDescent="0.35">
      <c r="A255" s="121"/>
      <c r="B255" s="122"/>
      <c r="C255" s="122"/>
      <c r="D255" s="122"/>
      <c r="E255" s="122"/>
      <c r="F255" s="122"/>
      <c r="G255" s="122"/>
      <c r="H255" s="123"/>
      <c r="I255" s="123"/>
      <c r="J255" s="123"/>
      <c r="K255" s="124"/>
      <c r="L255" s="124"/>
      <c r="M255" s="124"/>
      <c r="N255" s="124"/>
      <c r="O255" s="124"/>
      <c r="P255" s="124"/>
      <c r="Q255" s="124"/>
      <c r="R255" s="124"/>
      <c r="S255" s="124"/>
      <c r="T255" s="124"/>
      <c r="U255" s="124"/>
      <c r="V255" s="124"/>
      <c r="W255" s="124"/>
      <c r="X255" s="124"/>
      <c r="Y255" s="124"/>
      <c r="Z255" s="124"/>
      <c r="AA255" s="124"/>
      <c r="AB255" s="124"/>
      <c r="AC255" s="124"/>
    </row>
    <row r="256" spans="1:29" x14ac:dyDescent="0.35">
      <c r="A256" s="121"/>
      <c r="B256" s="122"/>
      <c r="C256" s="122"/>
      <c r="D256" s="122"/>
      <c r="E256" s="122"/>
      <c r="F256" s="122"/>
      <c r="G256" s="122"/>
      <c r="H256" s="123"/>
      <c r="I256" s="123"/>
      <c r="J256" s="123"/>
      <c r="K256" s="124"/>
      <c r="L256" s="124"/>
      <c r="M256" s="124"/>
      <c r="N256" s="124"/>
      <c r="O256" s="124"/>
      <c r="P256" s="124"/>
      <c r="Q256" s="124"/>
      <c r="R256" s="124"/>
      <c r="S256" s="124"/>
      <c r="T256" s="124"/>
      <c r="U256" s="124"/>
      <c r="V256" s="124"/>
      <c r="W256" s="124"/>
      <c r="X256" s="124"/>
      <c r="Y256" s="124"/>
      <c r="Z256" s="124"/>
      <c r="AA256" s="124"/>
      <c r="AB256" s="124"/>
      <c r="AC256" s="124"/>
    </row>
    <row r="257" spans="1:29" x14ac:dyDescent="0.35">
      <c r="A257" s="121"/>
      <c r="B257" s="122"/>
      <c r="C257" s="122"/>
      <c r="D257" s="122"/>
      <c r="E257" s="122"/>
      <c r="F257" s="122"/>
      <c r="G257" s="122"/>
      <c r="H257" s="123"/>
      <c r="I257" s="123"/>
      <c r="J257" s="123"/>
      <c r="K257" s="124"/>
      <c r="L257" s="124"/>
      <c r="M257" s="124"/>
      <c r="N257" s="124"/>
      <c r="O257" s="124"/>
      <c r="P257" s="124"/>
      <c r="Q257" s="124"/>
      <c r="R257" s="124"/>
      <c r="S257" s="124"/>
      <c r="T257" s="124"/>
      <c r="U257" s="124"/>
      <c r="V257" s="124"/>
      <c r="W257" s="124"/>
      <c r="X257" s="124"/>
      <c r="Y257" s="124"/>
      <c r="Z257" s="124"/>
      <c r="AA257" s="124"/>
      <c r="AB257" s="124"/>
      <c r="AC257" s="124"/>
    </row>
    <row r="258" spans="1:29" x14ac:dyDescent="0.35">
      <c r="A258" s="121"/>
      <c r="B258" s="122"/>
      <c r="C258" s="122"/>
      <c r="D258" s="122"/>
      <c r="E258" s="122"/>
      <c r="F258" s="122"/>
      <c r="G258" s="122"/>
      <c r="H258" s="123"/>
      <c r="I258" s="123"/>
      <c r="J258" s="123"/>
      <c r="K258" s="124"/>
      <c r="L258" s="124"/>
      <c r="M258" s="124"/>
      <c r="N258" s="124"/>
      <c r="O258" s="124"/>
      <c r="P258" s="124"/>
      <c r="Q258" s="124"/>
      <c r="R258" s="124"/>
      <c r="S258" s="124"/>
      <c r="T258" s="124"/>
      <c r="U258" s="124"/>
      <c r="V258" s="124"/>
      <c r="W258" s="124"/>
      <c r="X258" s="124"/>
      <c r="Y258" s="124"/>
      <c r="Z258" s="124"/>
      <c r="AA258" s="124"/>
      <c r="AB258" s="124"/>
      <c r="AC258" s="124"/>
    </row>
    <row r="259" spans="1:29" x14ac:dyDescent="0.35">
      <c r="A259" s="121"/>
      <c r="B259" s="122"/>
      <c r="C259" s="122"/>
      <c r="D259" s="122"/>
      <c r="E259" s="122"/>
      <c r="F259" s="122"/>
      <c r="G259" s="122"/>
      <c r="H259" s="123"/>
      <c r="I259" s="123"/>
      <c r="J259" s="123"/>
      <c r="K259" s="124"/>
      <c r="L259" s="124"/>
      <c r="M259" s="124"/>
      <c r="N259" s="124"/>
      <c r="O259" s="124"/>
      <c r="P259" s="124"/>
      <c r="Q259" s="124"/>
      <c r="R259" s="124"/>
      <c r="S259" s="124"/>
      <c r="T259" s="124"/>
      <c r="U259" s="124"/>
      <c r="V259" s="124"/>
      <c r="W259" s="124"/>
      <c r="X259" s="124"/>
      <c r="Y259" s="124"/>
      <c r="Z259" s="124"/>
      <c r="AA259" s="124"/>
      <c r="AB259" s="124"/>
      <c r="AC259" s="124"/>
    </row>
    <row r="260" spans="1:29" x14ac:dyDescent="0.35">
      <c r="A260" s="121"/>
      <c r="B260" s="122"/>
      <c r="C260" s="122"/>
      <c r="D260" s="122"/>
      <c r="E260" s="122"/>
      <c r="F260" s="122"/>
      <c r="G260" s="122"/>
      <c r="H260" s="123"/>
      <c r="I260" s="123"/>
      <c r="J260" s="123"/>
      <c r="K260" s="124"/>
      <c r="L260" s="124"/>
      <c r="M260" s="124"/>
      <c r="N260" s="124"/>
      <c r="O260" s="124"/>
      <c r="P260" s="124"/>
      <c r="Q260" s="124"/>
      <c r="R260" s="124"/>
      <c r="S260" s="124"/>
      <c r="T260" s="124"/>
      <c r="U260" s="124"/>
      <c r="V260" s="124"/>
      <c r="W260" s="124"/>
      <c r="X260" s="124"/>
      <c r="Y260" s="124"/>
      <c r="Z260" s="124"/>
      <c r="AA260" s="124"/>
      <c r="AB260" s="124"/>
      <c r="AC260" s="124"/>
    </row>
    <row r="261" spans="1:29" x14ac:dyDescent="0.35">
      <c r="A261" s="121"/>
      <c r="B261" s="122"/>
      <c r="C261" s="122"/>
      <c r="D261" s="122"/>
      <c r="E261" s="122"/>
      <c r="F261" s="122"/>
      <c r="G261" s="122"/>
      <c r="H261" s="123"/>
      <c r="I261" s="123"/>
      <c r="J261" s="123"/>
      <c r="K261" s="124"/>
      <c r="L261" s="124"/>
      <c r="M261" s="124"/>
      <c r="N261" s="124"/>
      <c r="O261" s="124"/>
      <c r="P261" s="124"/>
      <c r="Q261" s="124"/>
      <c r="R261" s="124"/>
      <c r="S261" s="124"/>
      <c r="T261" s="124"/>
      <c r="U261" s="124"/>
      <c r="V261" s="124"/>
      <c r="W261" s="124"/>
      <c r="X261" s="124"/>
      <c r="Y261" s="124"/>
      <c r="Z261" s="124"/>
      <c r="AA261" s="124"/>
      <c r="AB261" s="124"/>
      <c r="AC261" s="124"/>
    </row>
    <row r="262" spans="1:29" x14ac:dyDescent="0.35">
      <c r="A262" s="121"/>
      <c r="B262" s="122"/>
      <c r="C262" s="122"/>
      <c r="D262" s="122"/>
      <c r="E262" s="122"/>
      <c r="F262" s="122"/>
      <c r="G262" s="122"/>
      <c r="H262" s="123"/>
      <c r="I262" s="123"/>
      <c r="J262" s="123"/>
      <c r="K262" s="124"/>
      <c r="L262" s="124"/>
      <c r="M262" s="124"/>
      <c r="N262" s="124"/>
      <c r="O262" s="124"/>
      <c r="P262" s="124"/>
      <c r="Q262" s="124"/>
      <c r="R262" s="124"/>
      <c r="S262" s="124"/>
      <c r="T262" s="124"/>
      <c r="U262" s="124"/>
      <c r="V262" s="124"/>
      <c r="W262" s="124"/>
      <c r="X262" s="124"/>
      <c r="Y262" s="124"/>
      <c r="Z262" s="124"/>
      <c r="AA262" s="124"/>
      <c r="AB262" s="124"/>
      <c r="AC262" s="124"/>
    </row>
    <row r="263" spans="1:29" x14ac:dyDescent="0.35">
      <c r="A263" s="121"/>
      <c r="B263" s="122"/>
      <c r="C263" s="122"/>
      <c r="D263" s="122"/>
      <c r="E263" s="122"/>
      <c r="F263" s="122"/>
      <c r="G263" s="122"/>
      <c r="H263" s="123"/>
      <c r="I263" s="123"/>
      <c r="J263" s="123"/>
      <c r="K263" s="124"/>
      <c r="L263" s="124"/>
      <c r="M263" s="124"/>
      <c r="N263" s="124"/>
      <c r="O263" s="124"/>
      <c r="P263" s="124"/>
      <c r="Q263" s="124"/>
      <c r="R263" s="124"/>
      <c r="S263" s="124"/>
      <c r="T263" s="124"/>
      <c r="U263" s="124"/>
      <c r="V263" s="124"/>
      <c r="W263" s="124"/>
      <c r="X263" s="124"/>
      <c r="Y263" s="124"/>
      <c r="Z263" s="124"/>
      <c r="AA263" s="124"/>
      <c r="AB263" s="124"/>
      <c r="AC263" s="124"/>
    </row>
    <row r="264" spans="1:29" x14ac:dyDescent="0.35">
      <c r="A264" s="121"/>
      <c r="B264" s="122"/>
      <c r="C264" s="122"/>
      <c r="D264" s="122"/>
      <c r="E264" s="122"/>
      <c r="F264" s="122"/>
      <c r="G264" s="122"/>
      <c r="H264" s="123"/>
      <c r="I264" s="123"/>
      <c r="J264" s="123"/>
      <c r="K264" s="124"/>
      <c r="L264" s="124"/>
      <c r="M264" s="124"/>
      <c r="N264" s="124"/>
      <c r="O264" s="124"/>
      <c r="P264" s="124"/>
      <c r="Q264" s="124"/>
      <c r="R264" s="124"/>
      <c r="S264" s="124"/>
      <c r="T264" s="124"/>
      <c r="U264" s="124"/>
      <c r="V264" s="124"/>
      <c r="W264" s="124"/>
      <c r="X264" s="124"/>
      <c r="Y264" s="124"/>
      <c r="Z264" s="124"/>
      <c r="AA264" s="124"/>
      <c r="AB264" s="124"/>
      <c r="AC264" s="124"/>
    </row>
    <row r="265" spans="1:29" x14ac:dyDescent="0.35">
      <c r="A265" s="121"/>
      <c r="B265" s="122"/>
      <c r="C265" s="122"/>
      <c r="D265" s="122"/>
      <c r="E265" s="122"/>
      <c r="F265" s="122"/>
      <c r="G265" s="122"/>
      <c r="H265" s="123"/>
      <c r="I265" s="123"/>
      <c r="J265" s="123"/>
      <c r="K265" s="124"/>
      <c r="L265" s="124"/>
      <c r="M265" s="124"/>
      <c r="N265" s="124"/>
      <c r="O265" s="124"/>
      <c r="P265" s="124"/>
      <c r="Q265" s="124"/>
      <c r="R265" s="124"/>
      <c r="S265" s="124"/>
      <c r="T265" s="124"/>
      <c r="U265" s="124"/>
      <c r="V265" s="124"/>
      <c r="W265" s="124"/>
      <c r="X265" s="124"/>
      <c r="Y265" s="124"/>
      <c r="Z265" s="124"/>
      <c r="AA265" s="124"/>
      <c r="AB265" s="124"/>
      <c r="AC265" s="124"/>
    </row>
    <row r="266" spans="1:29" x14ac:dyDescent="0.35">
      <c r="A266" s="121"/>
      <c r="B266" s="122"/>
      <c r="C266" s="122"/>
      <c r="D266" s="122"/>
      <c r="E266" s="122"/>
      <c r="F266" s="122"/>
      <c r="G266" s="122"/>
      <c r="H266" s="123"/>
      <c r="I266" s="123"/>
      <c r="J266" s="123"/>
      <c r="K266" s="124"/>
      <c r="L266" s="124"/>
      <c r="M266" s="124"/>
      <c r="N266" s="124"/>
      <c r="O266" s="124"/>
      <c r="P266" s="124"/>
      <c r="Q266" s="124"/>
      <c r="R266" s="124"/>
      <c r="S266" s="124"/>
      <c r="T266" s="124"/>
      <c r="U266" s="124"/>
      <c r="V266" s="124"/>
      <c r="W266" s="124"/>
      <c r="X266" s="124"/>
      <c r="Y266" s="124"/>
      <c r="Z266" s="124"/>
      <c r="AA266" s="124"/>
      <c r="AB266" s="124"/>
      <c r="AC266" s="124"/>
    </row>
    <row r="267" spans="1:29" x14ac:dyDescent="0.35">
      <c r="A267" s="121"/>
      <c r="B267" s="122"/>
      <c r="C267" s="122"/>
      <c r="D267" s="122"/>
      <c r="E267" s="122"/>
      <c r="F267" s="122"/>
      <c r="G267" s="122"/>
      <c r="H267" s="123"/>
      <c r="I267" s="123"/>
      <c r="J267" s="123"/>
      <c r="K267" s="124"/>
      <c r="L267" s="124"/>
      <c r="M267" s="124"/>
      <c r="N267" s="124"/>
      <c r="O267" s="124"/>
      <c r="P267" s="124"/>
      <c r="Q267" s="124"/>
      <c r="R267" s="124"/>
      <c r="S267" s="124"/>
      <c r="T267" s="124"/>
      <c r="U267" s="124"/>
      <c r="V267" s="124"/>
      <c r="W267" s="124"/>
      <c r="X267" s="124"/>
      <c r="Y267" s="124"/>
      <c r="Z267" s="124"/>
      <c r="AA267" s="124"/>
      <c r="AB267" s="124"/>
      <c r="AC267" s="124"/>
    </row>
    <row r="268" spans="1:29" ht="15" customHeight="1" x14ac:dyDescent="0.35">
      <c r="A268" s="125"/>
      <c r="B268" s="125"/>
      <c r="C268" s="125"/>
      <c r="D268" s="125"/>
      <c r="E268" s="125"/>
      <c r="F268" s="125"/>
      <c r="G268" s="125"/>
      <c r="H268" s="125"/>
      <c r="I268" s="125"/>
      <c r="J268" s="125"/>
      <c r="K268" s="124"/>
      <c r="L268" s="124"/>
      <c r="M268" s="124"/>
      <c r="N268" s="124"/>
      <c r="O268" s="124"/>
      <c r="P268" s="124"/>
      <c r="Q268" s="124"/>
      <c r="R268" s="124"/>
      <c r="S268" s="124"/>
      <c r="T268" s="124"/>
      <c r="U268" s="124"/>
      <c r="V268" s="124"/>
      <c r="W268" s="124"/>
      <c r="X268" s="124"/>
      <c r="Y268" s="124"/>
      <c r="Z268" s="124"/>
      <c r="AA268" s="124"/>
      <c r="AB268" s="124"/>
      <c r="AC268" s="124"/>
    </row>
    <row r="269" spans="1:29" x14ac:dyDescent="0.35">
      <c r="A269" s="125"/>
      <c r="B269" s="125"/>
      <c r="C269" s="125"/>
      <c r="D269" s="125"/>
      <c r="E269" s="125"/>
      <c r="F269" s="125"/>
      <c r="G269" s="125"/>
      <c r="H269" s="125"/>
      <c r="I269" s="125"/>
      <c r="J269" s="125"/>
      <c r="K269" s="124"/>
      <c r="L269" s="124"/>
      <c r="M269" s="124"/>
      <c r="N269" s="124"/>
      <c r="O269" s="124"/>
      <c r="P269" s="124"/>
      <c r="Q269" s="124"/>
      <c r="R269" s="124"/>
      <c r="S269" s="124"/>
      <c r="T269" s="124"/>
      <c r="U269" s="124"/>
      <c r="V269" s="124"/>
      <c r="W269" s="124"/>
      <c r="X269" s="124"/>
      <c r="Y269" s="124"/>
      <c r="Z269" s="124"/>
      <c r="AA269" s="124"/>
      <c r="AB269" s="124"/>
      <c r="AC269" s="124"/>
    </row>
    <row r="270" spans="1:29" x14ac:dyDescent="0.35">
      <c r="A270" s="125"/>
      <c r="B270" s="125"/>
      <c r="C270" s="125"/>
      <c r="D270" s="125"/>
      <c r="E270" s="125"/>
      <c r="F270" s="125"/>
      <c r="G270" s="126"/>
      <c r="H270" s="125"/>
      <c r="I270" s="125"/>
      <c r="J270" s="125"/>
      <c r="K270" s="126"/>
      <c r="L270" s="126"/>
      <c r="M270" s="126"/>
      <c r="N270" s="126"/>
      <c r="O270" s="126"/>
      <c r="P270" s="126"/>
      <c r="Q270" s="126"/>
      <c r="R270" s="126"/>
      <c r="S270" s="126"/>
      <c r="T270" s="126"/>
      <c r="U270" s="126"/>
      <c r="V270" s="126"/>
      <c r="W270" s="126"/>
      <c r="X270" s="126"/>
      <c r="Y270" s="126"/>
      <c r="Z270" s="126"/>
      <c r="AA270" s="126"/>
      <c r="AB270" s="126"/>
      <c r="AC270" s="126"/>
    </row>
    <row r="271" spans="1:29" ht="15" customHeight="1" x14ac:dyDescent="0.35">
      <c r="A271" s="112"/>
      <c r="B271" s="113"/>
      <c r="C271" s="113"/>
      <c r="D271" s="113"/>
      <c r="E271" s="113"/>
      <c r="F271" s="113"/>
      <c r="G271" s="113"/>
      <c r="H271" s="113"/>
      <c r="I271" s="113"/>
      <c r="J271" s="113"/>
      <c r="K271" s="114"/>
      <c r="L271" s="114"/>
      <c r="M271" s="114"/>
      <c r="N271" s="114"/>
      <c r="O271" s="114"/>
      <c r="P271" s="114"/>
      <c r="Q271" s="114"/>
      <c r="R271" s="114"/>
      <c r="S271" s="114"/>
      <c r="T271" s="114"/>
      <c r="U271" s="114"/>
      <c r="V271" s="114"/>
      <c r="W271" s="114"/>
      <c r="X271" s="114"/>
      <c r="Y271" s="114"/>
      <c r="Z271" s="114"/>
      <c r="AA271" s="114"/>
      <c r="AB271" s="114"/>
      <c r="AC271" s="114"/>
    </row>
    <row r="272" spans="1:29" ht="15" customHeight="1" x14ac:dyDescent="0.35">
      <c r="A272" s="112"/>
      <c r="B272" s="113"/>
      <c r="C272" s="113"/>
      <c r="D272" s="113"/>
      <c r="E272" s="113"/>
      <c r="F272" s="113"/>
      <c r="G272" s="113"/>
      <c r="H272" s="113"/>
      <c r="I272" s="113"/>
      <c r="J272" s="113"/>
      <c r="K272" s="115"/>
      <c r="L272" s="115"/>
      <c r="M272" s="115"/>
      <c r="N272" s="115"/>
      <c r="O272" s="115"/>
      <c r="P272" s="115"/>
      <c r="Q272" s="115"/>
      <c r="R272" s="115"/>
      <c r="S272" s="115"/>
      <c r="T272" s="115"/>
      <c r="U272" s="115"/>
      <c r="V272" s="115"/>
      <c r="W272" s="114"/>
      <c r="X272" s="114"/>
      <c r="Y272" s="116"/>
      <c r="Z272" s="117"/>
      <c r="AA272" s="117"/>
      <c r="AB272" s="117"/>
      <c r="AC272" s="117"/>
    </row>
    <row r="273" spans="1:29" ht="37.5" customHeight="1" x14ac:dyDescent="0.35">
      <c r="A273" s="112"/>
      <c r="B273" s="118"/>
      <c r="C273" s="118"/>
      <c r="D273" s="119"/>
      <c r="E273" s="120"/>
      <c r="F273" s="118"/>
      <c r="G273" s="118"/>
      <c r="H273" s="118"/>
      <c r="I273" s="118"/>
      <c r="J273" s="118"/>
      <c r="K273" s="117"/>
      <c r="L273" s="117"/>
      <c r="M273" s="117"/>
      <c r="N273" s="117"/>
      <c r="O273" s="117"/>
      <c r="P273" s="117"/>
      <c r="Q273" s="117"/>
      <c r="R273" s="117"/>
      <c r="S273" s="117"/>
      <c r="T273" s="117"/>
      <c r="U273" s="117"/>
      <c r="V273" s="117"/>
      <c r="W273" s="117"/>
      <c r="X273" s="117"/>
      <c r="Y273" s="116"/>
      <c r="Z273" s="117"/>
      <c r="AA273" s="117"/>
      <c r="AB273" s="117"/>
      <c r="AC273" s="117"/>
    </row>
    <row r="274" spans="1:29" x14ac:dyDescent="0.35">
      <c r="A274" s="121"/>
      <c r="B274" s="122"/>
      <c r="C274" s="122"/>
      <c r="D274" s="122"/>
      <c r="E274" s="122"/>
      <c r="F274" s="122"/>
      <c r="G274" s="122"/>
      <c r="H274" s="123"/>
      <c r="I274" s="123"/>
      <c r="J274" s="123"/>
      <c r="K274" s="124"/>
      <c r="L274" s="124"/>
      <c r="M274" s="124"/>
      <c r="N274" s="124"/>
      <c r="O274" s="124"/>
      <c r="P274" s="124"/>
      <c r="Q274" s="124"/>
      <c r="R274" s="124"/>
      <c r="S274" s="124"/>
      <c r="T274" s="124"/>
      <c r="U274" s="124"/>
      <c r="V274" s="124"/>
      <c r="W274" s="124"/>
      <c r="X274" s="124"/>
      <c r="Y274" s="124"/>
      <c r="Z274" s="124"/>
      <c r="AA274" s="124"/>
      <c r="AB274" s="124"/>
      <c r="AC274" s="124"/>
    </row>
    <row r="275" spans="1:29" x14ac:dyDescent="0.35">
      <c r="A275" s="121"/>
      <c r="B275" s="122"/>
      <c r="C275" s="122"/>
      <c r="D275" s="122"/>
      <c r="E275" s="122"/>
      <c r="F275" s="122"/>
      <c r="G275" s="122"/>
      <c r="H275" s="123"/>
      <c r="I275" s="123"/>
      <c r="J275" s="123"/>
      <c r="K275" s="124"/>
      <c r="L275" s="124"/>
      <c r="M275" s="124"/>
      <c r="N275" s="124"/>
      <c r="O275" s="124"/>
      <c r="P275" s="124"/>
      <c r="Q275" s="124"/>
      <c r="R275" s="124"/>
      <c r="S275" s="124"/>
      <c r="T275" s="124"/>
      <c r="U275" s="124"/>
      <c r="V275" s="124"/>
      <c r="W275" s="124"/>
      <c r="X275" s="124"/>
      <c r="Y275" s="124"/>
      <c r="Z275" s="124"/>
      <c r="AA275" s="124"/>
      <c r="AB275" s="124"/>
      <c r="AC275" s="124"/>
    </row>
    <row r="276" spans="1:29" x14ac:dyDescent="0.35">
      <c r="A276" s="121"/>
      <c r="B276" s="122"/>
      <c r="C276" s="122"/>
      <c r="D276" s="122"/>
      <c r="E276" s="122"/>
      <c r="F276" s="122"/>
      <c r="G276" s="122"/>
      <c r="H276" s="123"/>
      <c r="I276" s="123"/>
      <c r="J276" s="123"/>
      <c r="K276" s="124"/>
      <c r="L276" s="124"/>
      <c r="M276" s="124"/>
      <c r="N276" s="124"/>
      <c r="O276" s="124"/>
      <c r="P276" s="124"/>
      <c r="Q276" s="124"/>
      <c r="R276" s="124"/>
      <c r="S276" s="124"/>
      <c r="T276" s="124"/>
      <c r="U276" s="124"/>
      <c r="V276" s="124"/>
      <c r="W276" s="124"/>
      <c r="X276" s="124"/>
      <c r="Y276" s="124"/>
      <c r="Z276" s="124"/>
      <c r="AA276" s="124"/>
      <c r="AB276" s="124"/>
      <c r="AC276" s="124"/>
    </row>
    <row r="277" spans="1:29" x14ac:dyDescent="0.35">
      <c r="A277" s="121"/>
      <c r="B277" s="122"/>
      <c r="C277" s="122"/>
      <c r="D277" s="122"/>
      <c r="E277" s="122"/>
      <c r="F277" s="122"/>
      <c r="G277" s="122"/>
      <c r="H277" s="123"/>
      <c r="I277" s="123"/>
      <c r="J277" s="123"/>
      <c r="K277" s="124"/>
      <c r="L277" s="124"/>
      <c r="M277" s="124"/>
      <c r="N277" s="124"/>
      <c r="O277" s="124"/>
      <c r="P277" s="124"/>
      <c r="Q277" s="124"/>
      <c r="R277" s="124"/>
      <c r="S277" s="124"/>
      <c r="T277" s="124"/>
      <c r="U277" s="124"/>
      <c r="V277" s="124"/>
      <c r="W277" s="124"/>
      <c r="X277" s="124"/>
      <c r="Y277" s="124"/>
      <c r="Z277" s="124"/>
      <c r="AA277" s="124"/>
      <c r="AB277" s="124"/>
      <c r="AC277" s="124"/>
    </row>
    <row r="278" spans="1:29" x14ac:dyDescent="0.35">
      <c r="A278" s="121"/>
      <c r="B278" s="122"/>
      <c r="C278" s="122"/>
      <c r="D278" s="122"/>
      <c r="E278" s="122"/>
      <c r="F278" s="122"/>
      <c r="G278" s="122"/>
      <c r="H278" s="123"/>
      <c r="I278" s="123"/>
      <c r="J278" s="123"/>
      <c r="K278" s="124"/>
      <c r="L278" s="124"/>
      <c r="M278" s="124"/>
      <c r="N278" s="124"/>
      <c r="O278" s="124"/>
      <c r="P278" s="124"/>
      <c r="Q278" s="124"/>
      <c r="R278" s="124"/>
      <c r="S278" s="124"/>
      <c r="T278" s="124"/>
      <c r="U278" s="124"/>
      <c r="V278" s="124"/>
      <c r="W278" s="124"/>
      <c r="X278" s="124"/>
      <c r="Y278" s="124"/>
      <c r="Z278" s="124"/>
      <c r="AA278" s="124"/>
      <c r="AB278" s="124"/>
      <c r="AC278" s="124"/>
    </row>
    <row r="279" spans="1:29" x14ac:dyDescent="0.35">
      <c r="A279" s="121"/>
      <c r="B279" s="122"/>
      <c r="C279" s="122"/>
      <c r="D279" s="122"/>
      <c r="E279" s="122"/>
      <c r="F279" s="122"/>
      <c r="G279" s="122"/>
      <c r="H279" s="123"/>
      <c r="I279" s="123"/>
      <c r="J279" s="123"/>
      <c r="K279" s="124"/>
      <c r="L279" s="124"/>
      <c r="M279" s="124"/>
      <c r="N279" s="124"/>
      <c r="O279" s="124"/>
      <c r="P279" s="124"/>
      <c r="Q279" s="124"/>
      <c r="R279" s="124"/>
      <c r="S279" s="124"/>
      <c r="T279" s="124"/>
      <c r="U279" s="124"/>
      <c r="V279" s="124"/>
      <c r="W279" s="124"/>
      <c r="X279" s="124"/>
      <c r="Y279" s="124"/>
      <c r="Z279" s="124"/>
      <c r="AA279" s="124"/>
      <c r="AB279" s="124"/>
      <c r="AC279" s="124"/>
    </row>
    <row r="280" spans="1:29" x14ac:dyDescent="0.35">
      <c r="A280" s="121"/>
      <c r="B280" s="122"/>
      <c r="C280" s="122"/>
      <c r="D280" s="122"/>
      <c r="E280" s="122"/>
      <c r="F280" s="122"/>
      <c r="G280" s="122"/>
      <c r="H280" s="123"/>
      <c r="I280" s="123"/>
      <c r="J280" s="123"/>
      <c r="K280" s="124"/>
      <c r="L280" s="124"/>
      <c r="M280" s="124"/>
      <c r="N280" s="124"/>
      <c r="O280" s="124"/>
      <c r="P280" s="124"/>
      <c r="Q280" s="124"/>
      <c r="R280" s="124"/>
      <c r="S280" s="124"/>
      <c r="T280" s="124"/>
      <c r="U280" s="124"/>
      <c r="V280" s="124"/>
      <c r="W280" s="124"/>
      <c r="X280" s="124"/>
      <c r="Y280" s="124"/>
      <c r="Z280" s="124"/>
      <c r="AA280" s="124"/>
      <c r="AB280" s="124"/>
      <c r="AC280" s="124"/>
    </row>
    <row r="281" spans="1:29" x14ac:dyDescent="0.35">
      <c r="A281" s="121"/>
      <c r="B281" s="122"/>
      <c r="C281" s="122"/>
      <c r="D281" s="122"/>
      <c r="E281" s="122"/>
      <c r="F281" s="122"/>
      <c r="G281" s="122"/>
      <c r="H281" s="123"/>
      <c r="I281" s="123"/>
      <c r="J281" s="123"/>
      <c r="K281" s="124"/>
      <c r="L281" s="124"/>
      <c r="M281" s="124"/>
      <c r="N281" s="124"/>
      <c r="O281" s="124"/>
      <c r="P281" s="124"/>
      <c r="Q281" s="124"/>
      <c r="R281" s="124"/>
      <c r="S281" s="124"/>
      <c r="T281" s="124"/>
      <c r="U281" s="124"/>
      <c r="V281" s="124"/>
      <c r="W281" s="124"/>
      <c r="X281" s="124"/>
      <c r="Y281" s="124"/>
      <c r="Z281" s="124"/>
      <c r="AA281" s="124"/>
      <c r="AB281" s="124"/>
      <c r="AC281" s="124"/>
    </row>
    <row r="282" spans="1:29" x14ac:dyDescent="0.35">
      <c r="A282" s="121"/>
      <c r="B282" s="122"/>
      <c r="C282" s="122"/>
      <c r="D282" s="122"/>
      <c r="E282" s="122"/>
      <c r="F282" s="122"/>
      <c r="G282" s="122"/>
      <c r="H282" s="123"/>
      <c r="I282" s="123"/>
      <c r="J282" s="123"/>
      <c r="K282" s="124"/>
      <c r="L282" s="124"/>
      <c r="M282" s="124"/>
      <c r="N282" s="124"/>
      <c r="O282" s="124"/>
      <c r="P282" s="124"/>
      <c r="Q282" s="124"/>
      <c r="R282" s="124"/>
      <c r="S282" s="124"/>
      <c r="T282" s="124"/>
      <c r="U282" s="124"/>
      <c r="V282" s="124"/>
      <c r="W282" s="124"/>
      <c r="X282" s="124"/>
      <c r="Y282" s="124"/>
      <c r="Z282" s="124"/>
      <c r="AA282" s="124"/>
      <c r="AB282" s="124"/>
      <c r="AC282" s="124"/>
    </row>
    <row r="283" spans="1:29" x14ac:dyDescent="0.35">
      <c r="A283" s="121"/>
      <c r="B283" s="122"/>
      <c r="C283" s="122"/>
      <c r="D283" s="122"/>
      <c r="E283" s="122"/>
      <c r="F283" s="122"/>
      <c r="G283" s="122"/>
      <c r="H283" s="123"/>
      <c r="I283" s="123"/>
      <c r="J283" s="123"/>
      <c r="K283" s="124"/>
      <c r="L283" s="124"/>
      <c r="M283" s="124"/>
      <c r="N283" s="124"/>
      <c r="O283" s="124"/>
      <c r="P283" s="124"/>
      <c r="Q283" s="124"/>
      <c r="R283" s="124"/>
      <c r="S283" s="124"/>
      <c r="T283" s="124"/>
      <c r="U283" s="124"/>
      <c r="V283" s="124"/>
      <c r="W283" s="124"/>
      <c r="X283" s="124"/>
      <c r="Y283" s="124"/>
      <c r="Z283" s="124"/>
      <c r="AA283" s="124"/>
      <c r="AB283" s="124"/>
      <c r="AC283" s="124"/>
    </row>
    <row r="284" spans="1:29" x14ac:dyDescent="0.35">
      <c r="A284" s="121"/>
      <c r="B284" s="122"/>
      <c r="C284" s="122"/>
      <c r="D284" s="122"/>
      <c r="E284" s="122"/>
      <c r="F284" s="122"/>
      <c r="G284" s="122"/>
      <c r="H284" s="123"/>
      <c r="I284" s="123"/>
      <c r="J284" s="123"/>
      <c r="K284" s="124"/>
      <c r="L284" s="124"/>
      <c r="M284" s="124"/>
      <c r="N284" s="124"/>
      <c r="O284" s="124"/>
      <c r="P284" s="124"/>
      <c r="Q284" s="124"/>
      <c r="R284" s="124"/>
      <c r="S284" s="124"/>
      <c r="T284" s="124"/>
      <c r="U284" s="124"/>
      <c r="V284" s="124"/>
      <c r="W284" s="124"/>
      <c r="X284" s="124"/>
      <c r="Y284" s="124"/>
      <c r="Z284" s="124"/>
      <c r="AA284" s="124"/>
      <c r="AB284" s="124"/>
      <c r="AC284" s="124"/>
    </row>
    <row r="285" spans="1:29" x14ac:dyDescent="0.35">
      <c r="A285" s="121"/>
      <c r="B285" s="122"/>
      <c r="C285" s="122"/>
      <c r="D285" s="122"/>
      <c r="E285" s="122"/>
      <c r="F285" s="122"/>
      <c r="G285" s="122"/>
      <c r="H285" s="123"/>
      <c r="I285" s="123"/>
      <c r="J285" s="123"/>
      <c r="K285" s="124"/>
      <c r="L285" s="124"/>
      <c r="M285" s="124"/>
      <c r="N285" s="124"/>
      <c r="O285" s="124"/>
      <c r="P285" s="124"/>
      <c r="Q285" s="124"/>
      <c r="R285" s="124"/>
      <c r="S285" s="124"/>
      <c r="T285" s="124"/>
      <c r="U285" s="124"/>
      <c r="V285" s="124"/>
      <c r="W285" s="124"/>
      <c r="X285" s="124"/>
      <c r="Y285" s="124"/>
      <c r="Z285" s="124"/>
      <c r="AA285" s="124"/>
      <c r="AB285" s="124"/>
      <c r="AC285" s="124"/>
    </row>
    <row r="286" spans="1:29" x14ac:dyDescent="0.35">
      <c r="A286" s="121"/>
      <c r="B286" s="122"/>
      <c r="C286" s="122"/>
      <c r="D286" s="122"/>
      <c r="E286" s="122"/>
      <c r="F286" s="122"/>
      <c r="G286" s="122"/>
      <c r="H286" s="123"/>
      <c r="I286" s="123"/>
      <c r="J286" s="123"/>
      <c r="K286" s="124"/>
      <c r="L286" s="124"/>
      <c r="M286" s="124"/>
      <c r="N286" s="124"/>
      <c r="O286" s="124"/>
      <c r="P286" s="124"/>
      <c r="Q286" s="124"/>
      <c r="R286" s="124"/>
      <c r="S286" s="124"/>
      <c r="T286" s="124"/>
      <c r="U286" s="124"/>
      <c r="V286" s="124"/>
      <c r="W286" s="124"/>
      <c r="X286" s="124"/>
      <c r="Y286" s="124"/>
      <c r="Z286" s="124"/>
      <c r="AA286" s="124"/>
      <c r="AB286" s="124"/>
      <c r="AC286" s="124"/>
    </row>
    <row r="287" spans="1:29" x14ac:dyDescent="0.35">
      <c r="A287" s="121"/>
      <c r="B287" s="122"/>
      <c r="C287" s="122"/>
      <c r="D287" s="122"/>
      <c r="E287" s="122"/>
      <c r="F287" s="122"/>
      <c r="G287" s="122"/>
      <c r="H287" s="123"/>
      <c r="I287" s="123"/>
      <c r="J287" s="123"/>
      <c r="K287" s="124"/>
      <c r="L287" s="124"/>
      <c r="M287" s="124"/>
      <c r="N287" s="124"/>
      <c r="O287" s="124"/>
      <c r="P287" s="124"/>
      <c r="Q287" s="124"/>
      <c r="R287" s="124"/>
      <c r="S287" s="124"/>
      <c r="T287" s="124"/>
      <c r="U287" s="124"/>
      <c r="V287" s="124"/>
      <c r="W287" s="124"/>
      <c r="X287" s="124"/>
      <c r="Y287" s="124"/>
      <c r="Z287" s="124"/>
      <c r="AA287" s="124"/>
      <c r="AB287" s="124"/>
      <c r="AC287" s="124"/>
    </row>
    <row r="288" spans="1:29" x14ac:dyDescent="0.35">
      <c r="A288" s="121"/>
      <c r="B288" s="122"/>
      <c r="C288" s="122"/>
      <c r="D288" s="122"/>
      <c r="E288" s="122"/>
      <c r="F288" s="122"/>
      <c r="G288" s="122"/>
      <c r="H288" s="123"/>
      <c r="I288" s="123"/>
      <c r="J288" s="123"/>
      <c r="K288" s="124"/>
      <c r="L288" s="124"/>
      <c r="M288" s="124"/>
      <c r="N288" s="124"/>
      <c r="O288" s="124"/>
      <c r="P288" s="124"/>
      <c r="Q288" s="124"/>
      <c r="R288" s="124"/>
      <c r="S288" s="124"/>
      <c r="T288" s="124"/>
      <c r="U288" s="124"/>
      <c r="V288" s="124"/>
      <c r="W288" s="124"/>
      <c r="X288" s="124"/>
      <c r="Y288" s="124"/>
      <c r="Z288" s="124"/>
      <c r="AA288" s="124"/>
      <c r="AB288" s="124"/>
      <c r="AC288" s="124"/>
    </row>
    <row r="289" spans="1:29" x14ac:dyDescent="0.35">
      <c r="A289" s="121"/>
      <c r="B289" s="122"/>
      <c r="C289" s="122"/>
      <c r="D289" s="122"/>
      <c r="E289" s="122"/>
      <c r="F289" s="122"/>
      <c r="G289" s="122"/>
      <c r="H289" s="123"/>
      <c r="I289" s="123"/>
      <c r="J289" s="123"/>
      <c r="K289" s="124"/>
      <c r="L289" s="124"/>
      <c r="M289" s="124"/>
      <c r="N289" s="124"/>
      <c r="O289" s="124"/>
      <c r="P289" s="124"/>
      <c r="Q289" s="124"/>
      <c r="R289" s="124"/>
      <c r="S289" s="124"/>
      <c r="T289" s="124"/>
      <c r="U289" s="124"/>
      <c r="V289" s="124"/>
      <c r="W289" s="124"/>
      <c r="X289" s="124"/>
      <c r="Y289" s="124"/>
      <c r="Z289" s="124"/>
      <c r="AA289" s="124"/>
      <c r="AB289" s="124"/>
      <c r="AC289" s="124"/>
    </row>
    <row r="290" spans="1:29" x14ac:dyDescent="0.35">
      <c r="A290" s="121"/>
      <c r="B290" s="122"/>
      <c r="C290" s="122"/>
      <c r="D290" s="122"/>
      <c r="E290" s="122"/>
      <c r="F290" s="122"/>
      <c r="G290" s="122"/>
      <c r="H290" s="123"/>
      <c r="I290" s="123"/>
      <c r="J290" s="123"/>
      <c r="K290" s="124"/>
      <c r="L290" s="124"/>
      <c r="M290" s="124"/>
      <c r="N290" s="124"/>
      <c r="O290" s="124"/>
      <c r="P290" s="124"/>
      <c r="Q290" s="124"/>
      <c r="R290" s="124"/>
      <c r="S290" s="124"/>
      <c r="T290" s="124"/>
      <c r="U290" s="124"/>
      <c r="V290" s="124"/>
      <c r="W290" s="124"/>
      <c r="X290" s="124"/>
      <c r="Y290" s="124"/>
      <c r="Z290" s="124"/>
      <c r="AA290" s="124"/>
      <c r="AB290" s="124"/>
      <c r="AC290" s="124"/>
    </row>
    <row r="291" spans="1:29" x14ac:dyDescent="0.35">
      <c r="A291" s="121"/>
      <c r="B291" s="122"/>
      <c r="C291" s="122"/>
      <c r="D291" s="122"/>
      <c r="E291" s="122"/>
      <c r="F291" s="122"/>
      <c r="G291" s="122"/>
      <c r="H291" s="123"/>
      <c r="I291" s="123"/>
      <c r="J291" s="123"/>
      <c r="K291" s="124"/>
      <c r="L291" s="124"/>
      <c r="M291" s="124"/>
      <c r="N291" s="124"/>
      <c r="O291" s="124"/>
      <c r="P291" s="124"/>
      <c r="Q291" s="124"/>
      <c r="R291" s="124"/>
      <c r="S291" s="124"/>
      <c r="T291" s="124"/>
      <c r="U291" s="124"/>
      <c r="V291" s="124"/>
      <c r="W291" s="124"/>
      <c r="X291" s="124"/>
      <c r="Y291" s="124"/>
      <c r="Z291" s="124"/>
      <c r="AA291" s="124"/>
      <c r="AB291" s="124"/>
      <c r="AC291" s="124"/>
    </row>
    <row r="292" spans="1:29" x14ac:dyDescent="0.35">
      <c r="A292" s="121"/>
      <c r="B292" s="122"/>
      <c r="C292" s="122"/>
      <c r="D292" s="122"/>
      <c r="E292" s="122"/>
      <c r="F292" s="122"/>
      <c r="G292" s="122"/>
      <c r="H292" s="123"/>
      <c r="I292" s="123"/>
      <c r="J292" s="123"/>
      <c r="K292" s="124"/>
      <c r="L292" s="124"/>
      <c r="M292" s="124"/>
      <c r="N292" s="124"/>
      <c r="O292" s="124"/>
      <c r="P292" s="124"/>
      <c r="Q292" s="124"/>
      <c r="R292" s="124"/>
      <c r="S292" s="124"/>
      <c r="T292" s="124"/>
      <c r="U292" s="124"/>
      <c r="V292" s="124"/>
      <c r="W292" s="124"/>
      <c r="X292" s="124"/>
      <c r="Y292" s="124"/>
      <c r="Z292" s="124"/>
      <c r="AA292" s="124"/>
      <c r="AB292" s="124"/>
      <c r="AC292" s="124"/>
    </row>
    <row r="293" spans="1:29" x14ac:dyDescent="0.35">
      <c r="A293" s="121"/>
      <c r="B293" s="122"/>
      <c r="C293" s="122"/>
      <c r="D293" s="122"/>
      <c r="E293" s="122"/>
      <c r="F293" s="122"/>
      <c r="G293" s="122"/>
      <c r="H293" s="123"/>
      <c r="I293" s="123"/>
      <c r="J293" s="123"/>
      <c r="K293" s="124"/>
      <c r="L293" s="124"/>
      <c r="M293" s="124"/>
      <c r="N293" s="124"/>
      <c r="O293" s="124"/>
      <c r="P293" s="124"/>
      <c r="Q293" s="124"/>
      <c r="R293" s="124"/>
      <c r="S293" s="124"/>
      <c r="T293" s="124"/>
      <c r="U293" s="124"/>
      <c r="V293" s="124"/>
      <c r="W293" s="124"/>
      <c r="X293" s="124"/>
      <c r="Y293" s="124"/>
      <c r="Z293" s="124"/>
      <c r="AA293" s="124"/>
      <c r="AB293" s="124"/>
      <c r="AC293" s="124"/>
    </row>
    <row r="294" spans="1:29" x14ac:dyDescent="0.35">
      <c r="A294" s="121"/>
      <c r="B294" s="122"/>
      <c r="C294" s="122"/>
      <c r="D294" s="122"/>
      <c r="E294" s="122"/>
      <c r="F294" s="122"/>
      <c r="G294" s="122"/>
      <c r="H294" s="123"/>
      <c r="I294" s="123"/>
      <c r="J294" s="123"/>
      <c r="K294" s="124"/>
      <c r="L294" s="124"/>
      <c r="M294" s="124"/>
      <c r="N294" s="124"/>
      <c r="O294" s="124"/>
      <c r="P294" s="124"/>
      <c r="Q294" s="124"/>
      <c r="R294" s="124"/>
      <c r="S294" s="124"/>
      <c r="T294" s="124"/>
      <c r="U294" s="124"/>
      <c r="V294" s="124"/>
      <c r="W294" s="124"/>
      <c r="X294" s="124"/>
      <c r="Y294" s="124"/>
      <c r="Z294" s="124"/>
      <c r="AA294" s="124"/>
      <c r="AB294" s="124"/>
      <c r="AC294" s="124"/>
    </row>
    <row r="295" spans="1:29" x14ac:dyDescent="0.35">
      <c r="A295" s="121"/>
      <c r="B295" s="122"/>
      <c r="C295" s="122"/>
      <c r="D295" s="122"/>
      <c r="E295" s="122"/>
      <c r="F295" s="122"/>
      <c r="G295" s="122"/>
      <c r="H295" s="123"/>
      <c r="I295" s="123"/>
      <c r="J295" s="123"/>
      <c r="K295" s="124"/>
      <c r="L295" s="124"/>
      <c r="M295" s="124"/>
      <c r="N295" s="124"/>
      <c r="O295" s="124"/>
      <c r="P295" s="124"/>
      <c r="Q295" s="124"/>
      <c r="R295" s="124"/>
      <c r="S295" s="124"/>
      <c r="T295" s="124"/>
      <c r="U295" s="124"/>
      <c r="V295" s="124"/>
      <c r="W295" s="124"/>
      <c r="X295" s="124"/>
      <c r="Y295" s="124"/>
      <c r="Z295" s="124"/>
      <c r="AA295" s="124"/>
      <c r="AB295" s="124"/>
      <c r="AC295" s="124"/>
    </row>
    <row r="296" spans="1:29" x14ac:dyDescent="0.35">
      <c r="A296" s="121"/>
      <c r="B296" s="122"/>
      <c r="C296" s="122"/>
      <c r="D296" s="122"/>
      <c r="E296" s="122"/>
      <c r="F296" s="122"/>
      <c r="G296" s="122"/>
      <c r="H296" s="123"/>
      <c r="I296" s="123"/>
      <c r="J296" s="123"/>
      <c r="K296" s="124"/>
      <c r="L296" s="124"/>
      <c r="M296" s="124"/>
      <c r="N296" s="124"/>
      <c r="O296" s="124"/>
      <c r="P296" s="124"/>
      <c r="Q296" s="124"/>
      <c r="R296" s="124"/>
      <c r="S296" s="124"/>
      <c r="T296" s="124"/>
      <c r="U296" s="124"/>
      <c r="V296" s="124"/>
      <c r="W296" s="124"/>
      <c r="X296" s="124"/>
      <c r="Y296" s="124"/>
      <c r="Z296" s="124"/>
      <c r="AA296" s="124"/>
      <c r="AB296" s="124"/>
      <c r="AC296" s="124"/>
    </row>
    <row r="297" spans="1:29" x14ac:dyDescent="0.35">
      <c r="A297" s="121"/>
      <c r="B297" s="122"/>
      <c r="C297" s="122"/>
      <c r="D297" s="122"/>
      <c r="E297" s="122"/>
      <c r="F297" s="122"/>
      <c r="G297" s="122"/>
      <c r="H297" s="123"/>
      <c r="I297" s="123"/>
      <c r="J297" s="123"/>
      <c r="K297" s="124"/>
      <c r="L297" s="124"/>
      <c r="M297" s="124"/>
      <c r="N297" s="124"/>
      <c r="O297" s="124"/>
      <c r="P297" s="124"/>
      <c r="Q297" s="124"/>
      <c r="R297" s="124"/>
      <c r="S297" s="124"/>
      <c r="T297" s="124"/>
      <c r="U297" s="124"/>
      <c r="V297" s="124"/>
      <c r="W297" s="124"/>
      <c r="X297" s="124"/>
      <c r="Y297" s="124"/>
      <c r="Z297" s="124"/>
      <c r="AA297" s="124"/>
      <c r="AB297" s="124"/>
      <c r="AC297" s="124"/>
    </row>
    <row r="298" spans="1:29" ht="15" customHeight="1" x14ac:dyDescent="0.35">
      <c r="A298" s="125"/>
      <c r="B298" s="125"/>
      <c r="C298" s="125"/>
      <c r="D298" s="125"/>
      <c r="E298" s="125"/>
      <c r="F298" s="125"/>
      <c r="G298" s="125"/>
      <c r="H298" s="125"/>
      <c r="I298" s="125"/>
      <c r="J298" s="125"/>
      <c r="K298" s="124"/>
      <c r="L298" s="124"/>
      <c r="M298" s="124"/>
      <c r="N298" s="124"/>
      <c r="O298" s="124"/>
      <c r="P298" s="124"/>
      <c r="Q298" s="124"/>
      <c r="R298" s="124"/>
      <c r="S298" s="124"/>
      <c r="T298" s="124"/>
      <c r="U298" s="124"/>
      <c r="V298" s="124"/>
      <c r="W298" s="124"/>
      <c r="X298" s="124"/>
      <c r="Y298" s="124"/>
      <c r="Z298" s="124"/>
      <c r="AA298" s="124"/>
      <c r="AB298" s="124"/>
      <c r="AC298" s="124"/>
    </row>
    <row r="299" spans="1:29" x14ac:dyDescent="0.35">
      <c r="A299" s="125"/>
      <c r="B299" s="125"/>
      <c r="C299" s="125"/>
      <c r="D299" s="125"/>
      <c r="E299" s="125"/>
      <c r="F299" s="125"/>
      <c r="G299" s="125"/>
      <c r="H299" s="125"/>
      <c r="I299" s="125"/>
      <c r="J299" s="125"/>
      <c r="K299" s="124"/>
      <c r="L299" s="124"/>
      <c r="M299" s="124"/>
      <c r="N299" s="124"/>
      <c r="O299" s="124"/>
      <c r="P299" s="124"/>
      <c r="Q299" s="124"/>
      <c r="R299" s="124"/>
      <c r="S299" s="124"/>
      <c r="T299" s="124"/>
      <c r="U299" s="124"/>
      <c r="V299" s="124"/>
      <c r="W299" s="124"/>
      <c r="X299" s="124"/>
      <c r="Y299" s="124"/>
      <c r="Z299" s="124"/>
      <c r="AA299" s="124"/>
      <c r="AB299" s="124"/>
      <c r="AC299" s="124"/>
    </row>
    <row r="300" spans="1:29" x14ac:dyDescent="0.35">
      <c r="A300" s="125"/>
      <c r="B300" s="125"/>
      <c r="C300" s="125"/>
      <c r="D300" s="125"/>
      <c r="E300" s="125"/>
      <c r="F300" s="125"/>
      <c r="G300" s="126"/>
      <c r="H300" s="125"/>
      <c r="I300" s="125"/>
      <c r="J300" s="125"/>
      <c r="K300" s="126"/>
      <c r="L300" s="126"/>
      <c r="M300" s="126"/>
      <c r="N300" s="126"/>
      <c r="O300" s="126"/>
      <c r="P300" s="126"/>
      <c r="Q300" s="126"/>
      <c r="R300" s="126"/>
      <c r="S300" s="126"/>
      <c r="T300" s="126"/>
      <c r="U300" s="126"/>
      <c r="V300" s="126"/>
      <c r="W300" s="126"/>
      <c r="X300" s="126"/>
      <c r="Y300" s="126"/>
      <c r="Z300" s="126"/>
      <c r="AA300" s="126"/>
      <c r="AB300" s="126"/>
      <c r="AC300" s="126"/>
    </row>
    <row r="301" spans="1:29" ht="15" customHeight="1" x14ac:dyDescent="0.35">
      <c r="A301" s="112"/>
      <c r="B301" s="113"/>
      <c r="C301" s="113"/>
      <c r="D301" s="113"/>
      <c r="E301" s="113"/>
      <c r="F301" s="113"/>
      <c r="G301" s="113"/>
      <c r="H301" s="113"/>
      <c r="I301" s="113"/>
      <c r="J301" s="113"/>
      <c r="K301" s="114"/>
      <c r="L301" s="114"/>
      <c r="M301" s="114"/>
      <c r="N301" s="114"/>
      <c r="O301" s="114"/>
      <c r="P301" s="114"/>
      <c r="Q301" s="114"/>
      <c r="R301" s="114"/>
      <c r="S301" s="114"/>
      <c r="T301" s="114"/>
      <c r="U301" s="114"/>
      <c r="V301" s="114"/>
      <c r="W301" s="114"/>
      <c r="X301" s="114"/>
      <c r="Y301" s="114"/>
      <c r="Z301" s="114"/>
      <c r="AA301" s="114"/>
      <c r="AB301" s="114"/>
      <c r="AC301" s="114"/>
    </row>
    <row r="302" spans="1:29" ht="15" customHeight="1" x14ac:dyDescent="0.35">
      <c r="A302" s="112"/>
      <c r="B302" s="113"/>
      <c r="C302" s="113"/>
      <c r="D302" s="113"/>
      <c r="E302" s="113"/>
      <c r="F302" s="113"/>
      <c r="G302" s="113"/>
      <c r="H302" s="113"/>
      <c r="I302" s="113"/>
      <c r="J302" s="113"/>
      <c r="K302" s="115"/>
      <c r="L302" s="115"/>
      <c r="M302" s="115"/>
      <c r="N302" s="115"/>
      <c r="O302" s="115"/>
      <c r="P302" s="115"/>
      <c r="Q302" s="115"/>
      <c r="R302" s="115"/>
      <c r="S302" s="115"/>
      <c r="T302" s="115"/>
      <c r="U302" s="115"/>
      <c r="V302" s="115"/>
      <c r="W302" s="114"/>
      <c r="X302" s="114"/>
      <c r="Y302" s="116"/>
      <c r="Z302" s="117"/>
      <c r="AA302" s="117"/>
      <c r="AB302" s="117"/>
      <c r="AC302" s="117"/>
    </row>
    <row r="303" spans="1:29" x14ac:dyDescent="0.35">
      <c r="A303" s="112"/>
      <c r="B303" s="118"/>
      <c r="C303" s="118"/>
      <c r="D303" s="119"/>
      <c r="E303" s="120"/>
      <c r="F303" s="118"/>
      <c r="G303" s="118"/>
      <c r="H303" s="118"/>
      <c r="I303" s="118"/>
      <c r="J303" s="118"/>
      <c r="K303" s="117"/>
      <c r="L303" s="117"/>
      <c r="M303" s="117"/>
      <c r="N303" s="117"/>
      <c r="O303" s="117"/>
      <c r="P303" s="117"/>
      <c r="Q303" s="117"/>
      <c r="R303" s="117"/>
      <c r="S303" s="117"/>
      <c r="T303" s="117"/>
      <c r="U303" s="117"/>
      <c r="V303" s="117"/>
      <c r="W303" s="117"/>
      <c r="X303" s="117"/>
      <c r="Y303" s="116"/>
      <c r="Z303" s="117"/>
      <c r="AA303" s="117"/>
      <c r="AB303" s="117"/>
      <c r="AC303" s="117"/>
    </row>
    <row r="304" spans="1:29" x14ac:dyDescent="0.35">
      <c r="A304" s="121"/>
      <c r="B304" s="122"/>
      <c r="C304" s="122"/>
      <c r="D304" s="122"/>
      <c r="E304" s="122"/>
      <c r="F304" s="122"/>
      <c r="G304" s="122"/>
      <c r="H304" s="123"/>
      <c r="I304" s="123"/>
      <c r="J304" s="123"/>
      <c r="K304" s="124"/>
      <c r="L304" s="124"/>
      <c r="M304" s="124"/>
      <c r="N304" s="124"/>
      <c r="O304" s="124"/>
      <c r="P304" s="124"/>
      <c r="Q304" s="124"/>
      <c r="R304" s="124"/>
      <c r="S304" s="124"/>
      <c r="T304" s="124"/>
      <c r="U304" s="124"/>
      <c r="V304" s="124"/>
      <c r="W304" s="124"/>
      <c r="X304" s="124"/>
      <c r="Y304" s="124"/>
      <c r="Z304" s="124"/>
      <c r="AA304" s="124"/>
      <c r="AB304" s="124"/>
      <c r="AC304" s="124"/>
    </row>
    <row r="305" spans="1:29" x14ac:dyDescent="0.35">
      <c r="A305" s="121"/>
      <c r="B305" s="122"/>
      <c r="C305" s="122"/>
      <c r="D305" s="122"/>
      <c r="E305" s="122"/>
      <c r="F305" s="122"/>
      <c r="G305" s="122"/>
      <c r="H305" s="123"/>
      <c r="I305" s="123"/>
      <c r="J305" s="123"/>
      <c r="K305" s="124"/>
      <c r="L305" s="124"/>
      <c r="M305" s="124"/>
      <c r="N305" s="124"/>
      <c r="O305" s="124"/>
      <c r="P305" s="124"/>
      <c r="Q305" s="124"/>
      <c r="R305" s="124"/>
      <c r="S305" s="124"/>
      <c r="T305" s="124"/>
      <c r="U305" s="124"/>
      <c r="V305" s="124"/>
      <c r="W305" s="124"/>
      <c r="X305" s="124"/>
      <c r="Y305" s="124"/>
      <c r="Z305" s="124"/>
      <c r="AA305" s="124"/>
      <c r="AB305" s="124"/>
      <c r="AC305" s="124"/>
    </row>
    <row r="306" spans="1:29" x14ac:dyDescent="0.35">
      <c r="A306" s="121"/>
      <c r="B306" s="122"/>
      <c r="C306" s="122"/>
      <c r="D306" s="122"/>
      <c r="E306" s="122"/>
      <c r="F306" s="122"/>
      <c r="G306" s="122"/>
      <c r="H306" s="123"/>
      <c r="I306" s="123"/>
      <c r="J306" s="123"/>
      <c r="K306" s="124"/>
      <c r="L306" s="124"/>
      <c r="M306" s="124"/>
      <c r="N306" s="124"/>
      <c r="O306" s="124"/>
      <c r="P306" s="124"/>
      <c r="Q306" s="124"/>
      <c r="R306" s="124"/>
      <c r="S306" s="124"/>
      <c r="T306" s="124"/>
      <c r="U306" s="124"/>
      <c r="V306" s="124"/>
      <c r="W306" s="124"/>
      <c r="X306" s="124"/>
      <c r="Y306" s="124"/>
      <c r="Z306" s="124"/>
      <c r="AA306" s="124"/>
      <c r="AB306" s="124"/>
      <c r="AC306" s="124"/>
    </row>
    <row r="307" spans="1:29" x14ac:dyDescent="0.35">
      <c r="A307" s="121"/>
      <c r="B307" s="122"/>
      <c r="C307" s="122"/>
      <c r="D307" s="122"/>
      <c r="E307" s="122"/>
      <c r="F307" s="122"/>
      <c r="G307" s="122"/>
      <c r="H307" s="123"/>
      <c r="I307" s="123"/>
      <c r="J307" s="123"/>
      <c r="K307" s="124"/>
      <c r="L307" s="124"/>
      <c r="M307" s="124"/>
      <c r="N307" s="124"/>
      <c r="O307" s="124"/>
      <c r="P307" s="124"/>
      <c r="Q307" s="124"/>
      <c r="R307" s="124"/>
      <c r="S307" s="124"/>
      <c r="T307" s="124"/>
      <c r="U307" s="124"/>
      <c r="V307" s="124"/>
      <c r="W307" s="124"/>
      <c r="X307" s="124"/>
      <c r="Y307" s="124"/>
      <c r="Z307" s="124"/>
      <c r="AA307" s="124"/>
      <c r="AB307" s="124"/>
      <c r="AC307" s="124"/>
    </row>
    <row r="308" spans="1:29" x14ac:dyDescent="0.35">
      <c r="A308" s="121"/>
      <c r="B308" s="122"/>
      <c r="C308" s="122"/>
      <c r="D308" s="122"/>
      <c r="E308" s="122"/>
      <c r="F308" s="122"/>
      <c r="G308" s="122"/>
      <c r="H308" s="123"/>
      <c r="I308" s="123"/>
      <c r="J308" s="123"/>
      <c r="K308" s="124"/>
      <c r="L308" s="124"/>
      <c r="M308" s="124"/>
      <c r="N308" s="124"/>
      <c r="O308" s="124"/>
      <c r="P308" s="124"/>
      <c r="Q308" s="124"/>
      <c r="R308" s="124"/>
      <c r="S308" s="124"/>
      <c r="T308" s="124"/>
      <c r="U308" s="124"/>
      <c r="V308" s="124"/>
      <c r="W308" s="124"/>
      <c r="X308" s="124"/>
      <c r="Y308" s="124"/>
      <c r="Z308" s="124"/>
      <c r="AA308" s="124"/>
      <c r="AB308" s="124"/>
      <c r="AC308" s="124"/>
    </row>
    <row r="309" spans="1:29" x14ac:dyDescent="0.35">
      <c r="A309" s="121"/>
      <c r="B309" s="122"/>
      <c r="C309" s="122"/>
      <c r="D309" s="122"/>
      <c r="E309" s="122"/>
      <c r="F309" s="122"/>
      <c r="G309" s="122"/>
      <c r="H309" s="123"/>
      <c r="I309" s="123"/>
      <c r="J309" s="123"/>
      <c r="K309" s="124"/>
      <c r="L309" s="124"/>
      <c r="M309" s="124"/>
      <c r="N309" s="124"/>
      <c r="O309" s="124"/>
      <c r="P309" s="124"/>
      <c r="Q309" s="124"/>
      <c r="R309" s="124"/>
      <c r="S309" s="124"/>
      <c r="T309" s="124"/>
      <c r="U309" s="124"/>
      <c r="V309" s="124"/>
      <c r="W309" s="124"/>
      <c r="X309" s="124"/>
      <c r="Y309" s="124"/>
      <c r="Z309" s="124"/>
      <c r="AA309" s="124"/>
      <c r="AB309" s="124"/>
      <c r="AC309" s="124"/>
    </row>
    <row r="310" spans="1:29" x14ac:dyDescent="0.35">
      <c r="A310" s="121"/>
      <c r="B310" s="122"/>
      <c r="C310" s="122"/>
      <c r="D310" s="122"/>
      <c r="E310" s="122"/>
      <c r="F310" s="122"/>
      <c r="G310" s="122"/>
      <c r="H310" s="123"/>
      <c r="I310" s="123"/>
      <c r="J310" s="123"/>
      <c r="K310" s="124"/>
      <c r="L310" s="124"/>
      <c r="M310" s="124"/>
      <c r="N310" s="124"/>
      <c r="O310" s="124"/>
      <c r="P310" s="124"/>
      <c r="Q310" s="124"/>
      <c r="R310" s="124"/>
      <c r="S310" s="124"/>
      <c r="T310" s="124"/>
      <c r="U310" s="124"/>
      <c r="V310" s="124"/>
      <c r="W310" s="124"/>
      <c r="X310" s="124"/>
      <c r="Y310" s="124"/>
      <c r="Z310" s="124"/>
      <c r="AA310" s="124"/>
      <c r="AB310" s="124"/>
      <c r="AC310" s="124"/>
    </row>
    <row r="311" spans="1:29" x14ac:dyDescent="0.35">
      <c r="A311" s="121"/>
      <c r="B311" s="122"/>
      <c r="C311" s="122"/>
      <c r="D311" s="122"/>
      <c r="E311" s="122"/>
      <c r="F311" s="122"/>
      <c r="G311" s="122"/>
      <c r="H311" s="123"/>
      <c r="I311" s="123"/>
      <c r="J311" s="123"/>
      <c r="K311" s="124"/>
      <c r="L311" s="124"/>
      <c r="M311" s="124"/>
      <c r="N311" s="124"/>
      <c r="O311" s="124"/>
      <c r="P311" s="124"/>
      <c r="Q311" s="124"/>
      <c r="R311" s="124"/>
      <c r="S311" s="124"/>
      <c r="T311" s="124"/>
      <c r="U311" s="124"/>
      <c r="V311" s="124"/>
      <c r="W311" s="124"/>
      <c r="X311" s="124"/>
      <c r="Y311" s="124"/>
      <c r="Z311" s="124"/>
      <c r="AA311" s="124"/>
      <c r="AB311" s="124"/>
      <c r="AC311" s="124"/>
    </row>
    <row r="312" spans="1:29" x14ac:dyDescent="0.35">
      <c r="A312" s="121"/>
      <c r="B312" s="122"/>
      <c r="C312" s="122"/>
      <c r="D312" s="122"/>
      <c r="E312" s="122"/>
      <c r="F312" s="122"/>
      <c r="G312" s="122"/>
      <c r="H312" s="123"/>
      <c r="I312" s="123"/>
      <c r="J312" s="123"/>
      <c r="K312" s="124"/>
      <c r="L312" s="124"/>
      <c r="M312" s="124"/>
      <c r="N312" s="124"/>
      <c r="O312" s="124"/>
      <c r="P312" s="124"/>
      <c r="Q312" s="124"/>
      <c r="R312" s="124"/>
      <c r="S312" s="124"/>
      <c r="T312" s="124"/>
      <c r="U312" s="124"/>
      <c r="V312" s="124"/>
      <c r="W312" s="124"/>
      <c r="X312" s="124"/>
      <c r="Y312" s="124"/>
      <c r="Z312" s="124"/>
      <c r="AA312" s="124"/>
      <c r="AB312" s="124"/>
      <c r="AC312" s="124"/>
    </row>
    <row r="313" spans="1:29" x14ac:dyDescent="0.35">
      <c r="A313" s="121"/>
      <c r="B313" s="122"/>
      <c r="C313" s="122"/>
      <c r="D313" s="122"/>
      <c r="E313" s="122"/>
      <c r="F313" s="122"/>
      <c r="G313" s="122"/>
      <c r="H313" s="123"/>
      <c r="I313" s="123"/>
      <c r="J313" s="123"/>
      <c r="K313" s="124"/>
      <c r="L313" s="124"/>
      <c r="M313" s="124"/>
      <c r="N313" s="124"/>
      <c r="O313" s="124"/>
      <c r="P313" s="124"/>
      <c r="Q313" s="124"/>
      <c r="R313" s="124"/>
      <c r="S313" s="124"/>
      <c r="T313" s="124"/>
      <c r="U313" s="124"/>
      <c r="V313" s="124"/>
      <c r="W313" s="124"/>
      <c r="X313" s="124"/>
      <c r="Y313" s="124"/>
      <c r="Z313" s="124"/>
      <c r="AA313" s="124"/>
      <c r="AB313" s="124"/>
      <c r="AC313" s="124"/>
    </row>
    <row r="314" spans="1:29" x14ac:dyDescent="0.35">
      <c r="A314" s="121"/>
      <c r="B314" s="122"/>
      <c r="C314" s="122"/>
      <c r="D314" s="122"/>
      <c r="E314" s="122"/>
      <c r="F314" s="122"/>
      <c r="G314" s="122"/>
      <c r="H314" s="123"/>
      <c r="I314" s="123"/>
      <c r="J314" s="123"/>
      <c r="K314" s="124"/>
      <c r="L314" s="124"/>
      <c r="M314" s="124"/>
      <c r="N314" s="124"/>
      <c r="O314" s="124"/>
      <c r="P314" s="124"/>
      <c r="Q314" s="124"/>
      <c r="R314" s="124"/>
      <c r="S314" s="124"/>
      <c r="T314" s="124"/>
      <c r="U314" s="124"/>
      <c r="V314" s="124"/>
      <c r="W314" s="124"/>
      <c r="X314" s="124"/>
      <c r="Y314" s="124"/>
      <c r="Z314" s="124"/>
      <c r="AA314" s="124"/>
      <c r="AB314" s="124"/>
      <c r="AC314" s="124"/>
    </row>
    <row r="315" spans="1:29" x14ac:dyDescent="0.35">
      <c r="A315" s="121"/>
      <c r="B315" s="122"/>
      <c r="C315" s="122"/>
      <c r="D315" s="122"/>
      <c r="E315" s="122"/>
      <c r="F315" s="122"/>
      <c r="G315" s="122"/>
      <c r="H315" s="123"/>
      <c r="I315" s="123"/>
      <c r="J315" s="123"/>
      <c r="K315" s="124"/>
      <c r="L315" s="124"/>
      <c r="M315" s="124"/>
      <c r="N315" s="124"/>
      <c r="O315" s="124"/>
      <c r="P315" s="124"/>
      <c r="Q315" s="124"/>
      <c r="R315" s="124"/>
      <c r="S315" s="124"/>
      <c r="T315" s="124"/>
      <c r="U315" s="124"/>
      <c r="V315" s="124"/>
      <c r="W315" s="124"/>
      <c r="X315" s="124"/>
      <c r="Y315" s="124"/>
      <c r="Z315" s="124"/>
      <c r="AA315" s="124"/>
      <c r="AB315" s="124"/>
      <c r="AC315" s="124"/>
    </row>
    <row r="316" spans="1:29" x14ac:dyDescent="0.35">
      <c r="A316" s="121"/>
      <c r="B316" s="122"/>
      <c r="C316" s="122"/>
      <c r="D316" s="122"/>
      <c r="E316" s="122"/>
      <c r="F316" s="122"/>
      <c r="G316" s="122"/>
      <c r="H316" s="123"/>
      <c r="I316" s="123"/>
      <c r="J316" s="123"/>
      <c r="K316" s="124"/>
      <c r="L316" s="124"/>
      <c r="M316" s="124"/>
      <c r="N316" s="124"/>
      <c r="O316" s="124"/>
      <c r="P316" s="124"/>
      <c r="Q316" s="124"/>
      <c r="R316" s="124"/>
      <c r="S316" s="124"/>
      <c r="T316" s="124"/>
      <c r="U316" s="124"/>
      <c r="V316" s="124"/>
      <c r="W316" s="124"/>
      <c r="X316" s="124"/>
      <c r="Y316" s="124"/>
      <c r="Z316" s="124"/>
      <c r="AA316" s="124"/>
      <c r="AB316" s="124"/>
      <c r="AC316" s="124"/>
    </row>
    <row r="317" spans="1:29" x14ac:dyDescent="0.35">
      <c r="A317" s="121"/>
      <c r="B317" s="122"/>
      <c r="C317" s="122"/>
      <c r="D317" s="122"/>
      <c r="E317" s="122"/>
      <c r="F317" s="122"/>
      <c r="G317" s="122"/>
      <c r="H317" s="123"/>
      <c r="I317" s="123"/>
      <c r="J317" s="123"/>
      <c r="K317" s="124"/>
      <c r="L317" s="124"/>
      <c r="M317" s="124"/>
      <c r="N317" s="124"/>
      <c r="O317" s="124"/>
      <c r="P317" s="124"/>
      <c r="Q317" s="124"/>
      <c r="R317" s="124"/>
      <c r="S317" s="124"/>
      <c r="T317" s="124"/>
      <c r="U317" s="124"/>
      <c r="V317" s="124"/>
      <c r="W317" s="124"/>
      <c r="X317" s="124"/>
      <c r="Y317" s="124"/>
      <c r="Z317" s="124"/>
      <c r="AA317" s="124"/>
      <c r="AB317" s="124"/>
      <c r="AC317" s="124"/>
    </row>
    <row r="318" spans="1:29" x14ac:dyDescent="0.35">
      <c r="A318" s="121"/>
      <c r="B318" s="122"/>
      <c r="C318" s="122"/>
      <c r="D318" s="122"/>
      <c r="E318" s="122"/>
      <c r="F318" s="122"/>
      <c r="G318" s="122"/>
      <c r="H318" s="123"/>
      <c r="I318" s="123"/>
      <c r="J318" s="123"/>
      <c r="K318" s="124"/>
      <c r="L318" s="124"/>
      <c r="M318" s="124"/>
      <c r="N318" s="124"/>
      <c r="O318" s="124"/>
      <c r="P318" s="124"/>
      <c r="Q318" s="124"/>
      <c r="R318" s="124"/>
      <c r="S318" s="124"/>
      <c r="T318" s="124"/>
      <c r="U318" s="124"/>
      <c r="V318" s="124"/>
      <c r="W318" s="124"/>
      <c r="X318" s="124"/>
      <c r="Y318" s="124"/>
      <c r="Z318" s="124"/>
      <c r="AA318" s="124"/>
      <c r="AB318" s="124"/>
      <c r="AC318" s="124"/>
    </row>
    <row r="319" spans="1:29" x14ac:dyDescent="0.35">
      <c r="A319" s="121"/>
      <c r="B319" s="122"/>
      <c r="C319" s="122"/>
      <c r="D319" s="122"/>
      <c r="E319" s="122"/>
      <c r="F319" s="122"/>
      <c r="G319" s="122"/>
      <c r="H319" s="123"/>
      <c r="I319" s="123"/>
      <c r="J319" s="123"/>
      <c r="K319" s="124"/>
      <c r="L319" s="124"/>
      <c r="M319" s="124"/>
      <c r="N319" s="124"/>
      <c r="O319" s="124"/>
      <c r="P319" s="124"/>
      <c r="Q319" s="124"/>
      <c r="R319" s="124"/>
      <c r="S319" s="124"/>
      <c r="T319" s="124"/>
      <c r="U319" s="124"/>
      <c r="V319" s="124"/>
      <c r="W319" s="124"/>
      <c r="X319" s="124"/>
      <c r="Y319" s="124"/>
      <c r="Z319" s="124"/>
      <c r="AA319" s="124"/>
      <c r="AB319" s="124"/>
      <c r="AC319" s="124"/>
    </row>
    <row r="320" spans="1:29" x14ac:dyDescent="0.35">
      <c r="A320" s="121"/>
      <c r="B320" s="122"/>
      <c r="C320" s="122"/>
      <c r="D320" s="122"/>
      <c r="E320" s="122"/>
      <c r="F320" s="122"/>
      <c r="G320" s="122"/>
      <c r="H320" s="123"/>
      <c r="I320" s="123"/>
      <c r="J320" s="123"/>
      <c r="K320" s="124"/>
      <c r="L320" s="124"/>
      <c r="M320" s="124"/>
      <c r="N320" s="124"/>
      <c r="O320" s="124"/>
      <c r="P320" s="124"/>
      <c r="Q320" s="124"/>
      <c r="R320" s="124"/>
      <c r="S320" s="124"/>
      <c r="T320" s="124"/>
      <c r="U320" s="124"/>
      <c r="V320" s="124"/>
      <c r="W320" s="124"/>
      <c r="X320" s="124"/>
      <c r="Y320" s="124"/>
      <c r="Z320" s="124"/>
      <c r="AA320" s="124"/>
      <c r="AB320" s="124"/>
      <c r="AC320" s="124"/>
    </row>
    <row r="321" spans="1:29" x14ac:dyDescent="0.35">
      <c r="A321" s="121"/>
      <c r="B321" s="122"/>
      <c r="C321" s="122"/>
      <c r="D321" s="122"/>
      <c r="E321" s="122"/>
      <c r="F321" s="122"/>
      <c r="G321" s="122"/>
      <c r="H321" s="123"/>
      <c r="I321" s="123"/>
      <c r="J321" s="123"/>
      <c r="K321" s="124"/>
      <c r="L321" s="124"/>
      <c r="M321" s="124"/>
      <c r="N321" s="124"/>
      <c r="O321" s="124"/>
      <c r="P321" s="124"/>
      <c r="Q321" s="124"/>
      <c r="R321" s="124"/>
      <c r="S321" s="124"/>
      <c r="T321" s="124"/>
      <c r="U321" s="124"/>
      <c r="V321" s="124"/>
      <c r="W321" s="124"/>
      <c r="X321" s="124"/>
      <c r="Y321" s="124"/>
      <c r="Z321" s="124"/>
      <c r="AA321" s="124"/>
      <c r="AB321" s="124"/>
      <c r="AC321" s="124"/>
    </row>
    <row r="322" spans="1:29" x14ac:dyDescent="0.35">
      <c r="A322" s="121"/>
      <c r="B322" s="122"/>
      <c r="C322" s="122"/>
      <c r="D322" s="122"/>
      <c r="E322" s="122"/>
      <c r="F322" s="122"/>
      <c r="G322" s="122"/>
      <c r="H322" s="123"/>
      <c r="I322" s="123"/>
      <c r="J322" s="123"/>
      <c r="K322" s="124"/>
      <c r="L322" s="124"/>
      <c r="M322" s="124"/>
      <c r="N322" s="124"/>
      <c r="O322" s="124"/>
      <c r="P322" s="124"/>
      <c r="Q322" s="124"/>
      <c r="R322" s="124"/>
      <c r="S322" s="124"/>
      <c r="T322" s="124"/>
      <c r="U322" s="124"/>
      <c r="V322" s="124"/>
      <c r="W322" s="124"/>
      <c r="X322" s="124"/>
      <c r="Y322" s="124"/>
      <c r="Z322" s="124"/>
      <c r="AA322" s="124"/>
      <c r="AB322" s="124"/>
      <c r="AC322" s="124"/>
    </row>
    <row r="323" spans="1:29" x14ac:dyDescent="0.35">
      <c r="A323" s="121"/>
      <c r="B323" s="122"/>
      <c r="C323" s="122"/>
      <c r="D323" s="122"/>
      <c r="E323" s="122"/>
      <c r="F323" s="122"/>
      <c r="G323" s="122"/>
      <c r="H323" s="123"/>
      <c r="I323" s="123"/>
      <c r="J323" s="123"/>
      <c r="K323" s="124"/>
      <c r="L323" s="124"/>
      <c r="M323" s="124"/>
      <c r="N323" s="124"/>
      <c r="O323" s="124"/>
      <c r="P323" s="124"/>
      <c r="Q323" s="124"/>
      <c r="R323" s="124"/>
      <c r="S323" s="124"/>
      <c r="T323" s="124"/>
      <c r="U323" s="124"/>
      <c r="V323" s="124"/>
      <c r="W323" s="124"/>
      <c r="X323" s="124"/>
      <c r="Y323" s="124"/>
      <c r="Z323" s="124"/>
      <c r="AA323" s="124"/>
      <c r="AB323" s="124"/>
      <c r="AC323" s="124"/>
    </row>
    <row r="324" spans="1:29" x14ac:dyDescent="0.35">
      <c r="A324" s="121"/>
      <c r="B324" s="122"/>
      <c r="C324" s="122"/>
      <c r="D324" s="122"/>
      <c r="E324" s="122"/>
      <c r="F324" s="122"/>
      <c r="G324" s="122"/>
      <c r="H324" s="123"/>
      <c r="I324" s="123"/>
      <c r="J324" s="123"/>
      <c r="K324" s="124"/>
      <c r="L324" s="124"/>
      <c r="M324" s="124"/>
      <c r="N324" s="124"/>
      <c r="O324" s="124"/>
      <c r="P324" s="124"/>
      <c r="Q324" s="124"/>
      <c r="R324" s="124"/>
      <c r="S324" s="124"/>
      <c r="T324" s="124"/>
      <c r="U324" s="124"/>
      <c r="V324" s="124"/>
      <c r="W324" s="124"/>
      <c r="X324" s="124"/>
      <c r="Y324" s="124"/>
      <c r="Z324" s="124"/>
      <c r="AA324" s="124"/>
      <c r="AB324" s="124"/>
      <c r="AC324" s="124"/>
    </row>
    <row r="325" spans="1:29" x14ac:dyDescent="0.35">
      <c r="A325" s="121"/>
      <c r="B325" s="122"/>
      <c r="C325" s="122"/>
      <c r="D325" s="122"/>
      <c r="E325" s="122"/>
      <c r="F325" s="122"/>
      <c r="G325" s="122"/>
      <c r="H325" s="123"/>
      <c r="I325" s="123"/>
      <c r="J325" s="123"/>
      <c r="K325" s="124"/>
      <c r="L325" s="124"/>
      <c r="M325" s="124"/>
      <c r="N325" s="124"/>
      <c r="O325" s="124"/>
      <c r="P325" s="124"/>
      <c r="Q325" s="124"/>
      <c r="R325" s="124"/>
      <c r="S325" s="124"/>
      <c r="T325" s="124"/>
      <c r="U325" s="124"/>
      <c r="V325" s="124"/>
      <c r="W325" s="124"/>
      <c r="X325" s="124"/>
      <c r="Y325" s="124"/>
      <c r="Z325" s="124"/>
      <c r="AA325" s="124"/>
      <c r="AB325" s="124"/>
      <c r="AC325" s="124"/>
    </row>
    <row r="326" spans="1:29" x14ac:dyDescent="0.35">
      <c r="A326" s="121"/>
      <c r="B326" s="122"/>
      <c r="C326" s="122"/>
      <c r="D326" s="122"/>
      <c r="E326" s="122"/>
      <c r="F326" s="122"/>
      <c r="G326" s="122"/>
      <c r="H326" s="123"/>
      <c r="I326" s="123"/>
      <c r="J326" s="123"/>
      <c r="K326" s="124"/>
      <c r="L326" s="124"/>
      <c r="M326" s="124"/>
      <c r="N326" s="124"/>
      <c r="O326" s="124"/>
      <c r="P326" s="124"/>
      <c r="Q326" s="124"/>
      <c r="R326" s="124"/>
      <c r="S326" s="124"/>
      <c r="T326" s="124"/>
      <c r="U326" s="124"/>
      <c r="V326" s="124"/>
      <c r="W326" s="124"/>
      <c r="X326" s="124"/>
      <c r="Y326" s="124"/>
      <c r="Z326" s="124"/>
      <c r="AA326" s="124"/>
      <c r="AB326" s="124"/>
      <c r="AC326" s="124"/>
    </row>
    <row r="327" spans="1:29" x14ac:dyDescent="0.35">
      <c r="A327" s="121"/>
      <c r="B327" s="122"/>
      <c r="C327" s="122"/>
      <c r="D327" s="122"/>
      <c r="E327" s="122"/>
      <c r="F327" s="122"/>
      <c r="G327" s="122"/>
      <c r="H327" s="123"/>
      <c r="I327" s="123"/>
      <c r="J327" s="123"/>
      <c r="K327" s="124"/>
      <c r="L327" s="124"/>
      <c r="M327" s="124"/>
      <c r="N327" s="124"/>
      <c r="O327" s="124"/>
      <c r="P327" s="124"/>
      <c r="Q327" s="124"/>
      <c r="R327" s="124"/>
      <c r="S327" s="124"/>
      <c r="T327" s="124"/>
      <c r="U327" s="124"/>
      <c r="V327" s="124"/>
      <c r="W327" s="124"/>
      <c r="X327" s="124"/>
      <c r="Y327" s="124"/>
      <c r="Z327" s="124"/>
      <c r="AA327" s="124"/>
      <c r="AB327" s="124"/>
      <c r="AC327" s="124"/>
    </row>
    <row r="328" spans="1:29" ht="15" customHeight="1" x14ac:dyDescent="0.35">
      <c r="A328" s="125"/>
      <c r="B328" s="125"/>
      <c r="C328" s="125"/>
      <c r="D328" s="125"/>
      <c r="E328" s="125"/>
      <c r="F328" s="125"/>
      <c r="G328" s="125"/>
      <c r="H328" s="125"/>
      <c r="I328" s="125"/>
      <c r="J328" s="125"/>
      <c r="K328" s="124"/>
      <c r="L328" s="124"/>
      <c r="M328" s="124"/>
      <c r="N328" s="124"/>
      <c r="O328" s="124"/>
      <c r="P328" s="124"/>
      <c r="Q328" s="124"/>
      <c r="R328" s="124"/>
      <c r="S328" s="124"/>
      <c r="T328" s="124"/>
      <c r="U328" s="124"/>
      <c r="V328" s="124"/>
      <c r="W328" s="124"/>
      <c r="X328" s="124"/>
      <c r="Y328" s="124"/>
      <c r="Z328" s="124"/>
      <c r="AA328" s="124"/>
      <c r="AB328" s="124"/>
      <c r="AC328" s="124"/>
    </row>
    <row r="329" spans="1:29" x14ac:dyDescent="0.35">
      <c r="A329" s="125"/>
      <c r="B329" s="125"/>
      <c r="C329" s="125"/>
      <c r="D329" s="125"/>
      <c r="E329" s="125"/>
      <c r="F329" s="125"/>
      <c r="G329" s="125"/>
      <c r="H329" s="125"/>
      <c r="I329" s="125"/>
      <c r="J329" s="125"/>
      <c r="K329" s="124"/>
      <c r="L329" s="124"/>
      <c r="M329" s="124"/>
      <c r="N329" s="124"/>
      <c r="O329" s="124"/>
      <c r="P329" s="124"/>
      <c r="Q329" s="124"/>
      <c r="R329" s="124"/>
      <c r="S329" s="124"/>
      <c r="T329" s="124"/>
      <c r="U329" s="124"/>
      <c r="V329" s="124"/>
      <c r="W329" s="124"/>
      <c r="X329" s="124"/>
      <c r="Y329" s="124"/>
      <c r="Z329" s="124"/>
      <c r="AA329" s="124"/>
      <c r="AB329" s="124"/>
      <c r="AC329" s="124"/>
    </row>
    <row r="330" spans="1:29" x14ac:dyDescent="0.35">
      <c r="A330" s="125"/>
      <c r="B330" s="125"/>
      <c r="C330" s="125"/>
      <c r="D330" s="125"/>
      <c r="E330" s="125"/>
      <c r="F330" s="125"/>
      <c r="G330" s="126"/>
      <c r="H330" s="125"/>
      <c r="I330" s="125"/>
      <c r="J330" s="125"/>
      <c r="K330" s="126"/>
      <c r="L330" s="126"/>
      <c r="M330" s="126"/>
      <c r="N330" s="126"/>
      <c r="O330" s="126"/>
      <c r="P330" s="126"/>
      <c r="Q330" s="126"/>
      <c r="R330" s="126"/>
      <c r="S330" s="126"/>
      <c r="T330" s="126"/>
      <c r="U330" s="126"/>
      <c r="V330" s="126"/>
      <c r="W330" s="126"/>
      <c r="X330" s="126"/>
      <c r="Y330" s="126"/>
      <c r="Z330" s="126"/>
      <c r="AA330" s="126"/>
      <c r="AB330" s="126"/>
      <c r="AC330" s="126"/>
    </row>
    <row r="331" spans="1:29" ht="15" customHeight="1" x14ac:dyDescent="0.35">
      <c r="A331" s="112"/>
      <c r="B331" s="113"/>
      <c r="C331" s="113"/>
      <c r="D331" s="113"/>
      <c r="E331" s="113"/>
      <c r="F331" s="113"/>
      <c r="G331" s="113"/>
      <c r="H331" s="113"/>
      <c r="I331" s="113"/>
      <c r="J331" s="113"/>
      <c r="K331" s="114"/>
      <c r="L331" s="114"/>
      <c r="M331" s="114"/>
      <c r="N331" s="114"/>
      <c r="O331" s="114"/>
      <c r="P331" s="114"/>
      <c r="Q331" s="114"/>
      <c r="R331" s="114"/>
      <c r="S331" s="114"/>
      <c r="T331" s="114"/>
      <c r="U331" s="114"/>
      <c r="V331" s="114"/>
      <c r="W331" s="114"/>
      <c r="X331" s="114"/>
      <c r="Y331" s="114"/>
      <c r="Z331" s="114"/>
      <c r="AA331" s="114"/>
      <c r="AB331" s="114"/>
      <c r="AC331" s="114"/>
    </row>
    <row r="332" spans="1:29" ht="15" customHeight="1" x14ac:dyDescent="0.35">
      <c r="A332" s="112"/>
      <c r="B332" s="113"/>
      <c r="C332" s="113"/>
      <c r="D332" s="113"/>
      <c r="E332" s="113"/>
      <c r="F332" s="113"/>
      <c r="G332" s="113"/>
      <c r="H332" s="113"/>
      <c r="I332" s="113"/>
      <c r="J332" s="113"/>
      <c r="K332" s="115"/>
      <c r="L332" s="115"/>
      <c r="M332" s="115"/>
      <c r="N332" s="115"/>
      <c r="O332" s="115"/>
      <c r="P332" s="115"/>
      <c r="Q332" s="115"/>
      <c r="R332" s="115"/>
      <c r="S332" s="115"/>
      <c r="T332" s="115"/>
      <c r="U332" s="115"/>
      <c r="V332" s="115"/>
      <c r="W332" s="114"/>
      <c r="X332" s="114"/>
      <c r="Y332" s="116"/>
      <c r="Z332" s="117"/>
      <c r="AA332" s="117"/>
      <c r="AB332" s="117"/>
      <c r="AC332" s="117"/>
    </row>
    <row r="333" spans="1:29" x14ac:dyDescent="0.35">
      <c r="A333" s="112"/>
      <c r="B333" s="118"/>
      <c r="C333" s="118"/>
      <c r="D333" s="119"/>
      <c r="E333" s="120"/>
      <c r="F333" s="118"/>
      <c r="G333" s="118"/>
      <c r="H333" s="118"/>
      <c r="I333" s="118"/>
      <c r="J333" s="118"/>
      <c r="K333" s="117"/>
      <c r="L333" s="117"/>
      <c r="M333" s="117"/>
      <c r="N333" s="117"/>
      <c r="O333" s="117"/>
      <c r="P333" s="117"/>
      <c r="Q333" s="117"/>
      <c r="R333" s="117"/>
      <c r="S333" s="117"/>
      <c r="T333" s="117"/>
      <c r="U333" s="117"/>
      <c r="V333" s="117"/>
      <c r="W333" s="117"/>
      <c r="X333" s="117"/>
      <c r="Y333" s="116"/>
      <c r="Z333" s="117"/>
      <c r="AA333" s="117"/>
      <c r="AB333" s="117"/>
      <c r="AC333" s="117"/>
    </row>
    <row r="334" spans="1:29" x14ac:dyDescent="0.35">
      <c r="A334" s="121"/>
      <c r="B334" s="122"/>
      <c r="C334" s="122"/>
      <c r="D334" s="122"/>
      <c r="E334" s="122"/>
      <c r="F334" s="122"/>
      <c r="G334" s="122"/>
      <c r="H334" s="123"/>
      <c r="I334" s="123"/>
      <c r="J334" s="123"/>
      <c r="K334" s="124"/>
      <c r="L334" s="124"/>
      <c r="M334" s="124"/>
      <c r="N334" s="124"/>
      <c r="O334" s="124"/>
      <c r="P334" s="124"/>
      <c r="Q334" s="124"/>
      <c r="R334" s="124"/>
      <c r="S334" s="124"/>
      <c r="T334" s="124"/>
      <c r="U334" s="124"/>
      <c r="V334" s="124"/>
      <c r="W334" s="124"/>
      <c r="X334" s="124"/>
      <c r="Y334" s="124"/>
      <c r="Z334" s="124"/>
      <c r="AA334" s="124"/>
      <c r="AB334" s="124"/>
      <c r="AC334" s="124"/>
    </row>
    <row r="335" spans="1:29" x14ac:dyDescent="0.35">
      <c r="A335" s="121"/>
      <c r="B335" s="122"/>
      <c r="C335" s="122"/>
      <c r="D335" s="122"/>
      <c r="E335" s="122"/>
      <c r="F335" s="122"/>
      <c r="G335" s="122"/>
      <c r="H335" s="123"/>
      <c r="I335" s="123"/>
      <c r="J335" s="123"/>
      <c r="K335" s="124"/>
      <c r="L335" s="124"/>
      <c r="M335" s="124"/>
      <c r="N335" s="124"/>
      <c r="O335" s="124"/>
      <c r="P335" s="124"/>
      <c r="Q335" s="124"/>
      <c r="R335" s="124"/>
      <c r="S335" s="124"/>
      <c r="T335" s="124"/>
      <c r="U335" s="124"/>
      <c r="V335" s="124"/>
      <c r="W335" s="124"/>
      <c r="X335" s="124"/>
      <c r="Y335" s="124"/>
      <c r="Z335" s="124"/>
      <c r="AA335" s="124"/>
      <c r="AB335" s="124"/>
      <c r="AC335" s="124"/>
    </row>
    <row r="336" spans="1:29" x14ac:dyDescent="0.35">
      <c r="A336" s="121"/>
      <c r="B336" s="122"/>
      <c r="C336" s="122"/>
      <c r="D336" s="122"/>
      <c r="E336" s="122"/>
      <c r="F336" s="122"/>
      <c r="G336" s="122"/>
      <c r="H336" s="123"/>
      <c r="I336" s="123"/>
      <c r="J336" s="123"/>
      <c r="K336" s="124"/>
      <c r="L336" s="124"/>
      <c r="M336" s="124"/>
      <c r="N336" s="124"/>
      <c r="O336" s="124"/>
      <c r="P336" s="124"/>
      <c r="Q336" s="124"/>
      <c r="R336" s="124"/>
      <c r="S336" s="124"/>
      <c r="T336" s="124"/>
      <c r="U336" s="124"/>
      <c r="V336" s="124"/>
      <c r="W336" s="124"/>
      <c r="X336" s="124"/>
      <c r="Y336" s="124"/>
      <c r="Z336" s="124"/>
      <c r="AA336" s="124"/>
      <c r="AB336" s="124"/>
      <c r="AC336" s="124"/>
    </row>
    <row r="337" spans="1:29" x14ac:dyDescent="0.35">
      <c r="A337" s="121"/>
      <c r="B337" s="122"/>
      <c r="C337" s="122"/>
      <c r="D337" s="122"/>
      <c r="E337" s="122"/>
      <c r="F337" s="122"/>
      <c r="G337" s="122"/>
      <c r="H337" s="123"/>
      <c r="I337" s="123"/>
      <c r="J337" s="123"/>
      <c r="K337" s="124"/>
      <c r="L337" s="124"/>
      <c r="M337" s="124"/>
      <c r="N337" s="124"/>
      <c r="O337" s="124"/>
      <c r="P337" s="124"/>
      <c r="Q337" s="124"/>
      <c r="R337" s="124"/>
      <c r="S337" s="124"/>
      <c r="T337" s="124"/>
      <c r="U337" s="124"/>
      <c r="V337" s="124"/>
      <c r="W337" s="124"/>
      <c r="X337" s="124"/>
      <c r="Y337" s="124"/>
      <c r="Z337" s="124"/>
      <c r="AA337" s="124"/>
      <c r="AB337" s="124"/>
      <c r="AC337" s="124"/>
    </row>
    <row r="338" spans="1:29" x14ac:dyDescent="0.35">
      <c r="A338" s="121"/>
      <c r="B338" s="122"/>
      <c r="C338" s="122"/>
      <c r="D338" s="122"/>
      <c r="E338" s="122"/>
      <c r="F338" s="122"/>
      <c r="G338" s="122"/>
      <c r="H338" s="123"/>
      <c r="I338" s="123"/>
      <c r="J338" s="123"/>
      <c r="K338" s="124"/>
      <c r="L338" s="124"/>
      <c r="M338" s="124"/>
      <c r="N338" s="124"/>
      <c r="O338" s="124"/>
      <c r="P338" s="124"/>
      <c r="Q338" s="124"/>
      <c r="R338" s="124"/>
      <c r="S338" s="124"/>
      <c r="T338" s="124"/>
      <c r="U338" s="124"/>
      <c r="V338" s="124"/>
      <c r="W338" s="124"/>
      <c r="X338" s="124"/>
      <c r="Y338" s="124"/>
      <c r="Z338" s="124"/>
      <c r="AA338" s="124"/>
      <c r="AB338" s="124"/>
      <c r="AC338" s="124"/>
    </row>
    <row r="339" spans="1:29" x14ac:dyDescent="0.35">
      <c r="A339" s="121"/>
      <c r="B339" s="122"/>
      <c r="C339" s="122"/>
      <c r="D339" s="122"/>
      <c r="E339" s="122"/>
      <c r="F339" s="122"/>
      <c r="G339" s="122"/>
      <c r="H339" s="123"/>
      <c r="I339" s="123"/>
      <c r="J339" s="123"/>
      <c r="K339" s="124"/>
      <c r="L339" s="124"/>
      <c r="M339" s="124"/>
      <c r="N339" s="124"/>
      <c r="O339" s="124"/>
      <c r="P339" s="124"/>
      <c r="Q339" s="124"/>
      <c r="R339" s="124"/>
      <c r="S339" s="124"/>
      <c r="T339" s="124"/>
      <c r="U339" s="124"/>
      <c r="V339" s="124"/>
      <c r="W339" s="124"/>
      <c r="X339" s="124"/>
      <c r="Y339" s="124"/>
      <c r="Z339" s="124"/>
      <c r="AA339" s="124"/>
      <c r="AB339" s="124"/>
      <c r="AC339" s="124"/>
    </row>
    <row r="340" spans="1:29" x14ac:dyDescent="0.35">
      <c r="A340" s="121"/>
      <c r="B340" s="122"/>
      <c r="C340" s="122"/>
      <c r="D340" s="122"/>
      <c r="E340" s="122"/>
      <c r="F340" s="122"/>
      <c r="G340" s="122"/>
      <c r="H340" s="123"/>
      <c r="I340" s="123"/>
      <c r="J340" s="123"/>
      <c r="K340" s="124"/>
      <c r="L340" s="124"/>
      <c r="M340" s="124"/>
      <c r="N340" s="124"/>
      <c r="O340" s="124"/>
      <c r="P340" s="124"/>
      <c r="Q340" s="124"/>
      <c r="R340" s="124"/>
      <c r="S340" s="124"/>
      <c r="T340" s="124"/>
      <c r="U340" s="124"/>
      <c r="V340" s="124"/>
      <c r="W340" s="124"/>
      <c r="X340" s="124"/>
      <c r="Y340" s="124"/>
      <c r="Z340" s="124"/>
      <c r="AA340" s="124"/>
      <c r="AB340" s="124"/>
      <c r="AC340" s="124"/>
    </row>
    <row r="341" spans="1:29" x14ac:dyDescent="0.35">
      <c r="A341" s="121"/>
      <c r="B341" s="122"/>
      <c r="C341" s="122"/>
      <c r="D341" s="122"/>
      <c r="E341" s="122"/>
      <c r="F341" s="122"/>
      <c r="G341" s="122"/>
      <c r="H341" s="123"/>
      <c r="I341" s="123"/>
      <c r="J341" s="123"/>
      <c r="K341" s="124"/>
      <c r="L341" s="124"/>
      <c r="M341" s="124"/>
      <c r="N341" s="124"/>
      <c r="O341" s="124"/>
      <c r="P341" s="124"/>
      <c r="Q341" s="124"/>
      <c r="R341" s="124"/>
      <c r="S341" s="124"/>
      <c r="T341" s="124"/>
      <c r="U341" s="124"/>
      <c r="V341" s="124"/>
      <c r="W341" s="124"/>
      <c r="X341" s="124"/>
      <c r="Y341" s="124"/>
      <c r="Z341" s="124"/>
      <c r="AA341" s="124"/>
      <c r="AB341" s="124"/>
      <c r="AC341" s="124"/>
    </row>
    <row r="342" spans="1:29" x14ac:dyDescent="0.35">
      <c r="A342" s="121"/>
      <c r="B342" s="122"/>
      <c r="C342" s="122"/>
      <c r="D342" s="122"/>
      <c r="E342" s="122"/>
      <c r="F342" s="122"/>
      <c r="G342" s="122"/>
      <c r="H342" s="123"/>
      <c r="I342" s="123"/>
      <c r="J342" s="123"/>
      <c r="K342" s="124"/>
      <c r="L342" s="124"/>
      <c r="M342" s="124"/>
      <c r="N342" s="124"/>
      <c r="O342" s="124"/>
      <c r="P342" s="124"/>
      <c r="Q342" s="124"/>
      <c r="R342" s="124"/>
      <c r="S342" s="124"/>
      <c r="T342" s="124"/>
      <c r="U342" s="124"/>
      <c r="V342" s="124"/>
      <c r="W342" s="124"/>
      <c r="X342" s="124"/>
      <c r="Y342" s="124"/>
      <c r="Z342" s="124"/>
      <c r="AA342" s="124"/>
      <c r="AB342" s="124"/>
      <c r="AC342" s="124"/>
    </row>
    <row r="343" spans="1:29" x14ac:dyDescent="0.35">
      <c r="A343" s="121"/>
      <c r="B343" s="122"/>
      <c r="C343" s="122"/>
      <c r="D343" s="122"/>
      <c r="E343" s="122"/>
      <c r="F343" s="122"/>
      <c r="G343" s="122"/>
      <c r="H343" s="123"/>
      <c r="I343" s="123"/>
      <c r="J343" s="123"/>
      <c r="K343" s="124"/>
      <c r="L343" s="124"/>
      <c r="M343" s="124"/>
      <c r="N343" s="124"/>
      <c r="O343" s="124"/>
      <c r="P343" s="124"/>
      <c r="Q343" s="124"/>
      <c r="R343" s="124"/>
      <c r="S343" s="124"/>
      <c r="T343" s="124"/>
      <c r="U343" s="124"/>
      <c r="V343" s="124"/>
      <c r="W343" s="124"/>
      <c r="X343" s="124"/>
      <c r="Y343" s="124"/>
      <c r="Z343" s="124"/>
      <c r="AA343" s="124"/>
      <c r="AB343" s="124"/>
      <c r="AC343" s="124"/>
    </row>
    <row r="344" spans="1:29" x14ac:dyDescent="0.35">
      <c r="A344" s="121"/>
      <c r="B344" s="122"/>
      <c r="C344" s="122"/>
      <c r="D344" s="122"/>
      <c r="E344" s="122"/>
      <c r="F344" s="122"/>
      <c r="G344" s="122"/>
      <c r="H344" s="123"/>
      <c r="I344" s="123"/>
      <c r="J344" s="123"/>
      <c r="K344" s="124"/>
      <c r="L344" s="124"/>
      <c r="M344" s="124"/>
      <c r="N344" s="124"/>
      <c r="O344" s="124"/>
      <c r="P344" s="124"/>
      <c r="Q344" s="124"/>
      <c r="R344" s="124"/>
      <c r="S344" s="124"/>
      <c r="T344" s="124"/>
      <c r="U344" s="124"/>
      <c r="V344" s="124"/>
      <c r="W344" s="124"/>
      <c r="X344" s="124"/>
      <c r="Y344" s="124"/>
      <c r="Z344" s="124"/>
      <c r="AA344" s="124"/>
      <c r="AB344" s="124"/>
      <c r="AC344" s="124"/>
    </row>
    <row r="345" spans="1:29" x14ac:dyDescent="0.35">
      <c r="A345" s="121"/>
      <c r="B345" s="122"/>
      <c r="C345" s="122"/>
      <c r="D345" s="122"/>
      <c r="E345" s="122"/>
      <c r="F345" s="122"/>
      <c r="G345" s="122"/>
      <c r="H345" s="123"/>
      <c r="I345" s="123"/>
      <c r="J345" s="123"/>
      <c r="K345" s="124"/>
      <c r="L345" s="124"/>
      <c r="M345" s="124"/>
      <c r="N345" s="124"/>
      <c r="O345" s="124"/>
      <c r="P345" s="124"/>
      <c r="Q345" s="124"/>
      <c r="R345" s="124"/>
      <c r="S345" s="124"/>
      <c r="T345" s="124"/>
      <c r="U345" s="124"/>
      <c r="V345" s="124"/>
      <c r="W345" s="124"/>
      <c r="X345" s="124"/>
      <c r="Y345" s="124"/>
      <c r="Z345" s="124"/>
      <c r="AA345" s="124"/>
      <c r="AB345" s="124"/>
      <c r="AC345" s="124"/>
    </row>
    <row r="346" spans="1:29" x14ac:dyDescent="0.35">
      <c r="A346" s="121"/>
      <c r="B346" s="122"/>
      <c r="C346" s="122"/>
      <c r="D346" s="122"/>
      <c r="E346" s="122"/>
      <c r="F346" s="122"/>
      <c r="G346" s="122"/>
      <c r="H346" s="123"/>
      <c r="I346" s="123"/>
      <c r="J346" s="123"/>
      <c r="K346" s="124"/>
      <c r="L346" s="124"/>
      <c r="M346" s="124"/>
      <c r="N346" s="124"/>
      <c r="O346" s="124"/>
      <c r="P346" s="124"/>
      <c r="Q346" s="124"/>
      <c r="R346" s="124"/>
      <c r="S346" s="124"/>
      <c r="T346" s="124"/>
      <c r="U346" s="124"/>
      <c r="V346" s="124"/>
      <c r="W346" s="124"/>
      <c r="X346" s="124"/>
      <c r="Y346" s="124"/>
      <c r="Z346" s="124"/>
      <c r="AA346" s="124"/>
      <c r="AB346" s="124"/>
      <c r="AC346" s="124"/>
    </row>
    <row r="347" spans="1:29" x14ac:dyDescent="0.35">
      <c r="A347" s="121"/>
      <c r="B347" s="122"/>
      <c r="C347" s="122"/>
      <c r="D347" s="122"/>
      <c r="E347" s="122"/>
      <c r="F347" s="122"/>
      <c r="G347" s="122"/>
      <c r="H347" s="123"/>
      <c r="I347" s="123"/>
      <c r="J347" s="123"/>
      <c r="K347" s="124"/>
      <c r="L347" s="124"/>
      <c r="M347" s="124"/>
      <c r="N347" s="124"/>
      <c r="O347" s="124"/>
      <c r="P347" s="124"/>
      <c r="Q347" s="124"/>
      <c r="R347" s="124"/>
      <c r="S347" s="124"/>
      <c r="T347" s="124"/>
      <c r="U347" s="124"/>
      <c r="V347" s="124"/>
      <c r="W347" s="124"/>
      <c r="X347" s="124"/>
      <c r="Y347" s="124"/>
      <c r="Z347" s="124"/>
      <c r="AA347" s="124"/>
      <c r="AB347" s="124"/>
      <c r="AC347" s="124"/>
    </row>
    <row r="348" spans="1:29" x14ac:dyDescent="0.35">
      <c r="A348" s="121"/>
      <c r="B348" s="122"/>
      <c r="C348" s="122"/>
      <c r="D348" s="122"/>
      <c r="E348" s="122"/>
      <c r="F348" s="122"/>
      <c r="G348" s="122"/>
      <c r="H348" s="123"/>
      <c r="I348" s="123"/>
      <c r="J348" s="123"/>
      <c r="K348" s="124"/>
      <c r="L348" s="124"/>
      <c r="M348" s="124"/>
      <c r="N348" s="124"/>
      <c r="O348" s="124"/>
      <c r="P348" s="124"/>
      <c r="Q348" s="124"/>
      <c r="R348" s="124"/>
      <c r="S348" s="124"/>
      <c r="T348" s="124"/>
      <c r="U348" s="124"/>
      <c r="V348" s="124"/>
      <c r="W348" s="124"/>
      <c r="X348" s="124"/>
      <c r="Y348" s="124"/>
      <c r="Z348" s="124"/>
      <c r="AA348" s="124"/>
      <c r="AB348" s="124"/>
      <c r="AC348" s="124"/>
    </row>
    <row r="349" spans="1:29" x14ac:dyDescent="0.35">
      <c r="A349" s="121"/>
      <c r="B349" s="122"/>
      <c r="C349" s="122"/>
      <c r="D349" s="122"/>
      <c r="E349" s="122"/>
      <c r="F349" s="122"/>
      <c r="G349" s="122"/>
      <c r="H349" s="123"/>
      <c r="I349" s="123"/>
      <c r="J349" s="123"/>
      <c r="K349" s="124"/>
      <c r="L349" s="124"/>
      <c r="M349" s="124"/>
      <c r="N349" s="124"/>
      <c r="O349" s="124"/>
      <c r="P349" s="124"/>
      <c r="Q349" s="124"/>
      <c r="R349" s="124"/>
      <c r="S349" s="124"/>
      <c r="T349" s="124"/>
      <c r="U349" s="124"/>
      <c r="V349" s="124"/>
      <c r="W349" s="124"/>
      <c r="X349" s="124"/>
      <c r="Y349" s="124"/>
      <c r="Z349" s="124"/>
      <c r="AA349" s="124"/>
      <c r="AB349" s="124"/>
      <c r="AC349" s="124"/>
    </row>
    <row r="350" spans="1:29" x14ac:dyDescent="0.35">
      <c r="A350" s="121"/>
      <c r="B350" s="122"/>
      <c r="C350" s="122"/>
      <c r="D350" s="122"/>
      <c r="E350" s="122"/>
      <c r="F350" s="122"/>
      <c r="G350" s="122"/>
      <c r="H350" s="123"/>
      <c r="I350" s="123"/>
      <c r="J350" s="123"/>
      <c r="K350" s="124"/>
      <c r="L350" s="124"/>
      <c r="M350" s="124"/>
      <c r="N350" s="124"/>
      <c r="O350" s="124"/>
      <c r="P350" s="124"/>
      <c r="Q350" s="124"/>
      <c r="R350" s="124"/>
      <c r="S350" s="124"/>
      <c r="T350" s="124"/>
      <c r="U350" s="124"/>
      <c r="V350" s="124"/>
      <c r="W350" s="124"/>
      <c r="X350" s="124"/>
      <c r="Y350" s="124"/>
      <c r="Z350" s="124"/>
      <c r="AA350" s="124"/>
      <c r="AB350" s="124"/>
      <c r="AC350" s="124"/>
    </row>
    <row r="351" spans="1:29" x14ac:dyDescent="0.35">
      <c r="A351" s="121"/>
      <c r="B351" s="122"/>
      <c r="C351" s="122"/>
      <c r="D351" s="122"/>
      <c r="E351" s="122"/>
      <c r="F351" s="122"/>
      <c r="G351" s="122"/>
      <c r="H351" s="123"/>
      <c r="I351" s="123"/>
      <c r="J351" s="123"/>
      <c r="K351" s="124"/>
      <c r="L351" s="124"/>
      <c r="M351" s="124"/>
      <c r="N351" s="124"/>
      <c r="O351" s="124"/>
      <c r="P351" s="124"/>
      <c r="Q351" s="124"/>
      <c r="R351" s="124"/>
      <c r="S351" s="124"/>
      <c r="T351" s="124"/>
      <c r="U351" s="124"/>
      <c r="V351" s="124"/>
      <c r="W351" s="124"/>
      <c r="X351" s="124"/>
      <c r="Y351" s="124"/>
      <c r="Z351" s="124"/>
      <c r="AA351" s="124"/>
      <c r="AB351" s="124"/>
      <c r="AC351" s="124"/>
    </row>
    <row r="352" spans="1:29" x14ac:dyDescent="0.35">
      <c r="A352" s="121"/>
      <c r="B352" s="122"/>
      <c r="C352" s="122"/>
      <c r="D352" s="122"/>
      <c r="E352" s="122"/>
      <c r="F352" s="122"/>
      <c r="G352" s="122"/>
      <c r="H352" s="123"/>
      <c r="I352" s="123"/>
      <c r="J352" s="123"/>
      <c r="K352" s="124"/>
      <c r="L352" s="124"/>
      <c r="M352" s="124"/>
      <c r="N352" s="124"/>
      <c r="O352" s="124"/>
      <c r="P352" s="124"/>
      <c r="Q352" s="124"/>
      <c r="R352" s="124"/>
      <c r="S352" s="124"/>
      <c r="T352" s="124"/>
      <c r="U352" s="124"/>
      <c r="V352" s="124"/>
      <c r="W352" s="124"/>
      <c r="X352" s="124"/>
      <c r="Y352" s="124"/>
      <c r="Z352" s="124"/>
      <c r="AA352" s="124"/>
      <c r="AB352" s="124"/>
      <c r="AC352" s="124"/>
    </row>
    <row r="353" spans="1:29" x14ac:dyDescent="0.35">
      <c r="A353" s="121"/>
      <c r="B353" s="122"/>
      <c r="C353" s="122"/>
      <c r="D353" s="122"/>
      <c r="E353" s="122"/>
      <c r="F353" s="122"/>
      <c r="G353" s="122"/>
      <c r="H353" s="123"/>
      <c r="I353" s="123"/>
      <c r="J353" s="123"/>
      <c r="K353" s="124"/>
      <c r="L353" s="124"/>
      <c r="M353" s="124"/>
      <c r="N353" s="124"/>
      <c r="O353" s="124"/>
      <c r="P353" s="124"/>
      <c r="Q353" s="124"/>
      <c r="R353" s="124"/>
      <c r="S353" s="124"/>
      <c r="T353" s="124"/>
      <c r="U353" s="124"/>
      <c r="V353" s="124"/>
      <c r="W353" s="124"/>
      <c r="X353" s="124"/>
      <c r="Y353" s="124"/>
      <c r="Z353" s="124"/>
      <c r="AA353" s="124"/>
      <c r="AB353" s="124"/>
      <c r="AC353" s="124"/>
    </row>
    <row r="354" spans="1:29" x14ac:dyDescent="0.35">
      <c r="A354" s="121"/>
      <c r="B354" s="122"/>
      <c r="C354" s="122"/>
      <c r="D354" s="122"/>
      <c r="E354" s="122"/>
      <c r="F354" s="122"/>
      <c r="G354" s="122"/>
      <c r="H354" s="123"/>
      <c r="I354" s="123"/>
      <c r="J354" s="123"/>
      <c r="K354" s="124"/>
      <c r="L354" s="124"/>
      <c r="M354" s="124"/>
      <c r="N354" s="124"/>
      <c r="O354" s="124"/>
      <c r="P354" s="124"/>
      <c r="Q354" s="124"/>
      <c r="R354" s="124"/>
      <c r="S354" s="124"/>
      <c r="T354" s="124"/>
      <c r="U354" s="124"/>
      <c r="V354" s="124"/>
      <c r="W354" s="124"/>
      <c r="X354" s="124"/>
      <c r="Y354" s="124"/>
      <c r="Z354" s="124"/>
      <c r="AA354" s="124"/>
      <c r="AB354" s="124"/>
      <c r="AC354" s="124"/>
    </row>
    <row r="355" spans="1:29" x14ac:dyDescent="0.35">
      <c r="A355" s="121"/>
      <c r="B355" s="122"/>
      <c r="C355" s="122"/>
      <c r="D355" s="122"/>
      <c r="E355" s="122"/>
      <c r="F355" s="122"/>
      <c r="G355" s="122"/>
      <c r="H355" s="123"/>
      <c r="I355" s="123"/>
      <c r="J355" s="123"/>
      <c r="K355" s="124"/>
      <c r="L355" s="124"/>
      <c r="M355" s="124"/>
      <c r="N355" s="124"/>
      <c r="O355" s="124"/>
      <c r="P355" s="124"/>
      <c r="Q355" s="124"/>
      <c r="R355" s="124"/>
      <c r="S355" s="124"/>
      <c r="T355" s="124"/>
      <c r="U355" s="124"/>
      <c r="V355" s="124"/>
      <c r="W355" s="124"/>
      <c r="X355" s="124"/>
      <c r="Y355" s="124"/>
      <c r="Z355" s="124"/>
      <c r="AA355" s="124"/>
      <c r="AB355" s="124"/>
      <c r="AC355" s="124"/>
    </row>
    <row r="356" spans="1:29" x14ac:dyDescent="0.35">
      <c r="A356" s="121"/>
      <c r="B356" s="122"/>
      <c r="C356" s="122"/>
      <c r="D356" s="122"/>
      <c r="E356" s="122"/>
      <c r="F356" s="122"/>
      <c r="G356" s="122"/>
      <c r="H356" s="123"/>
      <c r="I356" s="123"/>
      <c r="J356" s="123"/>
      <c r="K356" s="124"/>
      <c r="L356" s="124"/>
      <c r="M356" s="124"/>
      <c r="N356" s="124"/>
      <c r="O356" s="124"/>
      <c r="P356" s="124"/>
      <c r="Q356" s="124"/>
      <c r="R356" s="124"/>
      <c r="S356" s="124"/>
      <c r="T356" s="124"/>
      <c r="U356" s="124"/>
      <c r="V356" s="124"/>
      <c r="W356" s="124"/>
      <c r="X356" s="124"/>
      <c r="Y356" s="124"/>
      <c r="Z356" s="124"/>
      <c r="AA356" s="124"/>
      <c r="AB356" s="124"/>
      <c r="AC356" s="124"/>
    </row>
    <row r="357" spans="1:29" x14ac:dyDescent="0.35">
      <c r="A357" s="121"/>
      <c r="B357" s="122"/>
      <c r="C357" s="122"/>
      <c r="D357" s="122"/>
      <c r="E357" s="122"/>
      <c r="F357" s="122"/>
      <c r="G357" s="122"/>
      <c r="H357" s="123"/>
      <c r="I357" s="123"/>
      <c r="J357" s="123"/>
      <c r="K357" s="124"/>
      <c r="L357" s="124"/>
      <c r="M357" s="124"/>
      <c r="N357" s="124"/>
      <c r="O357" s="124"/>
      <c r="P357" s="124"/>
      <c r="Q357" s="124"/>
      <c r="R357" s="124"/>
      <c r="S357" s="124"/>
      <c r="T357" s="124"/>
      <c r="U357" s="124"/>
      <c r="V357" s="124"/>
      <c r="W357" s="124"/>
      <c r="X357" s="124"/>
      <c r="Y357" s="124"/>
      <c r="Z357" s="124"/>
      <c r="AA357" s="124"/>
      <c r="AB357" s="124"/>
      <c r="AC357" s="124"/>
    </row>
    <row r="358" spans="1:29" ht="15" customHeight="1" x14ac:dyDescent="0.35">
      <c r="A358" s="125"/>
      <c r="B358" s="125"/>
      <c r="C358" s="125"/>
      <c r="D358" s="125"/>
      <c r="E358" s="125"/>
      <c r="F358" s="125"/>
      <c r="G358" s="125"/>
      <c r="H358" s="125"/>
      <c r="I358" s="125"/>
      <c r="J358" s="125"/>
      <c r="K358" s="124"/>
      <c r="L358" s="124"/>
      <c r="M358" s="124"/>
      <c r="N358" s="124"/>
      <c r="O358" s="124"/>
      <c r="P358" s="124"/>
      <c r="Q358" s="124"/>
      <c r="R358" s="124"/>
      <c r="S358" s="124"/>
      <c r="T358" s="124"/>
      <c r="U358" s="124"/>
      <c r="V358" s="124"/>
      <c r="W358" s="124"/>
      <c r="X358" s="124"/>
      <c r="Y358" s="124"/>
      <c r="Z358" s="124"/>
      <c r="AA358" s="124"/>
      <c r="AB358" s="124"/>
      <c r="AC358" s="124"/>
    </row>
    <row r="359" spans="1:29" x14ac:dyDescent="0.35">
      <c r="A359" s="125"/>
      <c r="B359" s="125"/>
      <c r="C359" s="125"/>
      <c r="D359" s="125"/>
      <c r="E359" s="125"/>
      <c r="F359" s="125"/>
      <c r="G359" s="125"/>
      <c r="H359" s="125"/>
      <c r="I359" s="125"/>
      <c r="J359" s="125"/>
      <c r="K359" s="124"/>
      <c r="L359" s="124"/>
      <c r="M359" s="124"/>
      <c r="N359" s="124"/>
      <c r="O359" s="124"/>
      <c r="P359" s="124"/>
      <c r="Q359" s="124"/>
      <c r="R359" s="124"/>
      <c r="S359" s="124"/>
      <c r="T359" s="124"/>
      <c r="U359" s="124"/>
      <c r="V359" s="124"/>
      <c r="W359" s="124"/>
      <c r="X359" s="124"/>
      <c r="Y359" s="124"/>
      <c r="Z359" s="124"/>
      <c r="AA359" s="124"/>
      <c r="AB359" s="124"/>
      <c r="AC359" s="124"/>
    </row>
    <row r="360" spans="1:29" x14ac:dyDescent="0.35">
      <c r="A360" s="125"/>
      <c r="B360" s="125"/>
      <c r="C360" s="125"/>
      <c r="D360" s="125"/>
      <c r="E360" s="125"/>
      <c r="F360" s="125"/>
      <c r="G360" s="126"/>
      <c r="H360" s="125"/>
      <c r="I360" s="125"/>
      <c r="J360" s="125"/>
      <c r="K360" s="126"/>
      <c r="L360" s="126"/>
      <c r="M360" s="126"/>
      <c r="N360" s="126"/>
      <c r="O360" s="126"/>
      <c r="P360" s="126"/>
      <c r="Q360" s="126"/>
      <c r="R360" s="126"/>
      <c r="S360" s="126"/>
      <c r="T360" s="126"/>
      <c r="U360" s="126"/>
      <c r="V360" s="126"/>
      <c r="W360" s="126"/>
      <c r="X360" s="126"/>
      <c r="Y360" s="126"/>
      <c r="Z360" s="126"/>
      <c r="AA360" s="126"/>
      <c r="AB360" s="126"/>
      <c r="AC360" s="126"/>
    </row>
    <row r="361" spans="1:29" ht="15" customHeight="1" x14ac:dyDescent="0.35">
      <c r="A361" s="112"/>
      <c r="B361" s="113"/>
      <c r="C361" s="113"/>
      <c r="D361" s="113"/>
      <c r="E361" s="113"/>
      <c r="F361" s="113"/>
      <c r="G361" s="113"/>
      <c r="H361" s="113"/>
      <c r="I361" s="113"/>
      <c r="J361" s="113"/>
      <c r="K361" s="114"/>
      <c r="L361" s="114"/>
      <c r="M361" s="114"/>
      <c r="N361" s="114"/>
      <c r="O361" s="114"/>
      <c r="P361" s="114"/>
      <c r="Q361" s="114"/>
      <c r="R361" s="114"/>
      <c r="S361" s="114"/>
      <c r="T361" s="114"/>
      <c r="U361" s="114"/>
      <c r="V361" s="114"/>
      <c r="W361" s="114"/>
      <c r="X361" s="114"/>
      <c r="Y361" s="114"/>
      <c r="Z361" s="114"/>
      <c r="AA361" s="114"/>
      <c r="AB361" s="114"/>
      <c r="AC361" s="114"/>
    </row>
    <row r="362" spans="1:29" ht="15" customHeight="1" x14ac:dyDescent="0.35">
      <c r="A362" s="112"/>
      <c r="B362" s="113"/>
      <c r="C362" s="113"/>
      <c r="D362" s="113"/>
      <c r="E362" s="113"/>
      <c r="F362" s="113"/>
      <c r="G362" s="113"/>
      <c r="H362" s="113"/>
      <c r="I362" s="113"/>
      <c r="J362" s="113"/>
      <c r="K362" s="115"/>
      <c r="L362" s="115"/>
      <c r="M362" s="115"/>
      <c r="N362" s="115"/>
      <c r="O362" s="115"/>
      <c r="P362" s="115"/>
      <c r="Q362" s="115"/>
      <c r="R362" s="115"/>
      <c r="S362" s="115"/>
      <c r="T362" s="115"/>
      <c r="U362" s="115"/>
      <c r="V362" s="115"/>
      <c r="W362" s="114"/>
      <c r="X362" s="114"/>
      <c r="Y362" s="116"/>
      <c r="Z362" s="117"/>
      <c r="AA362" s="117"/>
      <c r="AB362" s="117"/>
      <c r="AC362" s="117"/>
    </row>
    <row r="363" spans="1:29" x14ac:dyDescent="0.35">
      <c r="A363" s="112"/>
      <c r="B363" s="118"/>
      <c r="C363" s="118"/>
      <c r="D363" s="119"/>
      <c r="E363" s="120"/>
      <c r="F363" s="118"/>
      <c r="G363" s="118"/>
      <c r="H363" s="118"/>
      <c r="I363" s="118"/>
      <c r="J363" s="118"/>
      <c r="K363" s="117"/>
      <c r="L363" s="117"/>
      <c r="M363" s="117"/>
      <c r="N363" s="117"/>
      <c r="O363" s="117"/>
      <c r="P363" s="117"/>
      <c r="Q363" s="117"/>
      <c r="R363" s="117"/>
      <c r="S363" s="117"/>
      <c r="T363" s="117"/>
      <c r="U363" s="117"/>
      <c r="V363" s="117"/>
      <c r="W363" s="117"/>
      <c r="X363" s="117"/>
      <c r="Y363" s="116"/>
      <c r="Z363" s="117"/>
      <c r="AA363" s="117"/>
      <c r="AB363" s="117"/>
      <c r="AC363" s="117"/>
    </row>
    <row r="364" spans="1:29" x14ac:dyDescent="0.35">
      <c r="A364" s="121"/>
      <c r="B364" s="122"/>
      <c r="C364" s="122"/>
      <c r="D364" s="122"/>
      <c r="E364" s="122"/>
      <c r="F364" s="122"/>
      <c r="G364" s="122"/>
      <c r="H364" s="123"/>
      <c r="I364" s="123"/>
      <c r="J364" s="123"/>
      <c r="K364" s="124"/>
      <c r="L364" s="124"/>
      <c r="M364" s="124"/>
      <c r="N364" s="124"/>
      <c r="O364" s="124"/>
      <c r="P364" s="124"/>
      <c r="Q364" s="124"/>
      <c r="R364" s="124"/>
      <c r="S364" s="124"/>
      <c r="T364" s="124"/>
      <c r="U364" s="124"/>
      <c r="V364" s="124"/>
      <c r="W364" s="124"/>
      <c r="X364" s="124"/>
      <c r="Y364" s="124"/>
      <c r="Z364" s="124"/>
      <c r="AA364" s="124"/>
      <c r="AB364" s="124"/>
      <c r="AC364" s="124"/>
    </row>
    <row r="365" spans="1:29" x14ac:dyDescent="0.35">
      <c r="A365" s="121"/>
      <c r="B365" s="122"/>
      <c r="C365" s="122"/>
      <c r="D365" s="122"/>
      <c r="E365" s="122"/>
      <c r="F365" s="122"/>
      <c r="G365" s="122"/>
      <c r="H365" s="123"/>
      <c r="I365" s="123"/>
      <c r="J365" s="123"/>
      <c r="K365" s="124"/>
      <c r="L365" s="124"/>
      <c r="M365" s="124"/>
      <c r="N365" s="124"/>
      <c r="O365" s="124"/>
      <c r="P365" s="124"/>
      <c r="Q365" s="124"/>
      <c r="R365" s="124"/>
      <c r="S365" s="124"/>
      <c r="T365" s="124"/>
      <c r="U365" s="124"/>
      <c r="V365" s="124"/>
      <c r="W365" s="124"/>
      <c r="X365" s="124"/>
      <c r="Y365" s="124"/>
      <c r="Z365" s="124"/>
      <c r="AA365" s="124"/>
      <c r="AB365" s="124"/>
      <c r="AC365" s="124"/>
    </row>
    <row r="366" spans="1:29" x14ac:dyDescent="0.35">
      <c r="A366" s="121"/>
      <c r="B366" s="122"/>
      <c r="C366" s="122"/>
      <c r="D366" s="122"/>
      <c r="E366" s="122"/>
      <c r="F366" s="122"/>
      <c r="G366" s="122"/>
      <c r="H366" s="123"/>
      <c r="I366" s="123"/>
      <c r="J366" s="123"/>
      <c r="K366" s="124"/>
      <c r="L366" s="124"/>
      <c r="M366" s="124"/>
      <c r="N366" s="124"/>
      <c r="O366" s="124"/>
      <c r="P366" s="124"/>
      <c r="Q366" s="124"/>
      <c r="R366" s="124"/>
      <c r="S366" s="124"/>
      <c r="T366" s="124"/>
      <c r="U366" s="124"/>
      <c r="V366" s="124"/>
      <c r="W366" s="124"/>
      <c r="X366" s="124"/>
      <c r="Y366" s="124"/>
      <c r="Z366" s="124"/>
      <c r="AA366" s="124"/>
      <c r="AB366" s="124"/>
      <c r="AC366" s="124"/>
    </row>
    <row r="367" spans="1:29" x14ac:dyDescent="0.35">
      <c r="A367" s="121"/>
      <c r="B367" s="122"/>
      <c r="C367" s="122"/>
      <c r="D367" s="122"/>
      <c r="E367" s="122"/>
      <c r="F367" s="122"/>
      <c r="G367" s="122"/>
      <c r="H367" s="123"/>
      <c r="I367" s="123"/>
      <c r="J367" s="123"/>
      <c r="K367" s="124"/>
      <c r="L367" s="124"/>
      <c r="M367" s="124"/>
      <c r="N367" s="124"/>
      <c r="O367" s="124"/>
      <c r="P367" s="124"/>
      <c r="Q367" s="124"/>
      <c r="R367" s="124"/>
      <c r="S367" s="124"/>
      <c r="T367" s="124"/>
      <c r="U367" s="124"/>
      <c r="V367" s="124"/>
      <c r="W367" s="124"/>
      <c r="X367" s="124"/>
      <c r="Y367" s="124"/>
      <c r="Z367" s="124"/>
      <c r="AA367" s="124"/>
      <c r="AB367" s="124"/>
      <c r="AC367" s="124"/>
    </row>
    <row r="368" spans="1:29" x14ac:dyDescent="0.35">
      <c r="A368" s="121"/>
      <c r="B368" s="122"/>
      <c r="C368" s="122"/>
      <c r="D368" s="122"/>
      <c r="E368" s="122"/>
      <c r="F368" s="122"/>
      <c r="G368" s="122"/>
      <c r="H368" s="123"/>
      <c r="I368" s="123"/>
      <c r="J368" s="123"/>
      <c r="K368" s="124"/>
      <c r="L368" s="124"/>
      <c r="M368" s="124"/>
      <c r="N368" s="124"/>
      <c r="O368" s="124"/>
      <c r="P368" s="124"/>
      <c r="Q368" s="124"/>
      <c r="R368" s="124"/>
      <c r="S368" s="124"/>
      <c r="T368" s="124"/>
      <c r="U368" s="124"/>
      <c r="V368" s="124"/>
      <c r="W368" s="124"/>
      <c r="X368" s="124"/>
      <c r="Y368" s="124"/>
      <c r="Z368" s="124"/>
      <c r="AA368" s="124"/>
      <c r="AB368" s="124"/>
      <c r="AC368" s="124"/>
    </row>
    <row r="369" spans="1:29" x14ac:dyDescent="0.35">
      <c r="A369" s="121"/>
      <c r="B369" s="122"/>
      <c r="C369" s="122"/>
      <c r="D369" s="122"/>
      <c r="E369" s="122"/>
      <c r="F369" s="122"/>
      <c r="G369" s="122"/>
      <c r="H369" s="123"/>
      <c r="I369" s="123"/>
      <c r="J369" s="123"/>
      <c r="K369" s="124"/>
      <c r="L369" s="124"/>
      <c r="M369" s="124"/>
      <c r="N369" s="124"/>
      <c r="O369" s="124"/>
      <c r="P369" s="124"/>
      <c r="Q369" s="124"/>
      <c r="R369" s="124"/>
      <c r="S369" s="124"/>
      <c r="T369" s="124"/>
      <c r="U369" s="124"/>
      <c r="V369" s="124"/>
      <c r="W369" s="124"/>
      <c r="X369" s="124"/>
      <c r="Y369" s="124"/>
      <c r="Z369" s="124"/>
      <c r="AA369" s="124"/>
      <c r="AB369" s="124"/>
      <c r="AC369" s="124"/>
    </row>
    <row r="370" spans="1:29" x14ac:dyDescent="0.35">
      <c r="A370" s="121"/>
      <c r="B370" s="122"/>
      <c r="C370" s="122"/>
      <c r="D370" s="122"/>
      <c r="E370" s="122"/>
      <c r="F370" s="122"/>
      <c r="G370" s="122"/>
      <c r="H370" s="123"/>
      <c r="I370" s="123"/>
      <c r="J370" s="123"/>
      <c r="K370" s="124"/>
      <c r="L370" s="124"/>
      <c r="M370" s="124"/>
      <c r="N370" s="124"/>
      <c r="O370" s="124"/>
      <c r="P370" s="124"/>
      <c r="Q370" s="124"/>
      <c r="R370" s="124"/>
      <c r="S370" s="124"/>
      <c r="T370" s="124"/>
      <c r="U370" s="124"/>
      <c r="V370" s="124"/>
      <c r="W370" s="124"/>
      <c r="X370" s="124"/>
      <c r="Y370" s="124"/>
      <c r="Z370" s="124"/>
      <c r="AA370" s="124"/>
      <c r="AB370" s="124"/>
      <c r="AC370" s="124"/>
    </row>
    <row r="371" spans="1:29" x14ac:dyDescent="0.35">
      <c r="A371" s="121"/>
      <c r="B371" s="122"/>
      <c r="C371" s="122"/>
      <c r="D371" s="122"/>
      <c r="E371" s="122"/>
      <c r="F371" s="122"/>
      <c r="G371" s="122"/>
      <c r="H371" s="123"/>
      <c r="I371" s="123"/>
      <c r="J371" s="123"/>
      <c r="K371" s="124"/>
      <c r="L371" s="124"/>
      <c r="M371" s="124"/>
      <c r="N371" s="124"/>
      <c r="O371" s="124"/>
      <c r="P371" s="124"/>
      <c r="Q371" s="124"/>
      <c r="R371" s="124"/>
      <c r="S371" s="124"/>
      <c r="T371" s="124"/>
      <c r="U371" s="124"/>
      <c r="V371" s="124"/>
      <c r="W371" s="124"/>
      <c r="X371" s="124"/>
      <c r="Y371" s="124"/>
      <c r="Z371" s="124"/>
      <c r="AA371" s="124"/>
      <c r="AB371" s="124"/>
      <c r="AC371" s="124"/>
    </row>
    <row r="372" spans="1:29" x14ac:dyDescent="0.35">
      <c r="A372" s="121"/>
      <c r="B372" s="122"/>
      <c r="C372" s="122"/>
      <c r="D372" s="122"/>
      <c r="E372" s="122"/>
      <c r="F372" s="122"/>
      <c r="G372" s="122"/>
      <c r="H372" s="123"/>
      <c r="I372" s="123"/>
      <c r="J372" s="123"/>
      <c r="K372" s="124"/>
      <c r="L372" s="124"/>
      <c r="M372" s="124"/>
      <c r="N372" s="124"/>
      <c r="O372" s="124"/>
      <c r="P372" s="124"/>
      <c r="Q372" s="124"/>
      <c r="R372" s="124"/>
      <c r="S372" s="124"/>
      <c r="T372" s="124"/>
      <c r="U372" s="124"/>
      <c r="V372" s="124"/>
      <c r="W372" s="124"/>
      <c r="X372" s="124"/>
      <c r="Y372" s="124"/>
      <c r="Z372" s="124"/>
      <c r="AA372" s="124"/>
      <c r="AB372" s="124"/>
      <c r="AC372" s="124"/>
    </row>
    <row r="373" spans="1:29" x14ac:dyDescent="0.35">
      <c r="A373" s="121"/>
      <c r="B373" s="122"/>
      <c r="C373" s="122"/>
      <c r="D373" s="122"/>
      <c r="E373" s="122"/>
      <c r="F373" s="122"/>
      <c r="G373" s="122"/>
      <c r="H373" s="123"/>
      <c r="I373" s="123"/>
      <c r="J373" s="123"/>
      <c r="K373" s="124"/>
      <c r="L373" s="124"/>
      <c r="M373" s="124"/>
      <c r="N373" s="124"/>
      <c r="O373" s="124"/>
      <c r="P373" s="124"/>
      <c r="Q373" s="124"/>
      <c r="R373" s="124"/>
      <c r="S373" s="124"/>
      <c r="T373" s="124"/>
      <c r="U373" s="124"/>
      <c r="V373" s="124"/>
      <c r="W373" s="124"/>
      <c r="X373" s="124"/>
      <c r="Y373" s="124"/>
      <c r="Z373" s="124"/>
      <c r="AA373" s="124"/>
      <c r="AB373" s="124"/>
      <c r="AC373" s="124"/>
    </row>
    <row r="374" spans="1:29" x14ac:dyDescent="0.35">
      <c r="A374" s="121"/>
      <c r="B374" s="122"/>
      <c r="C374" s="122"/>
      <c r="D374" s="122"/>
      <c r="E374" s="122"/>
      <c r="F374" s="122"/>
      <c r="G374" s="122"/>
      <c r="H374" s="123"/>
      <c r="I374" s="123"/>
      <c r="J374" s="123"/>
      <c r="K374" s="124"/>
      <c r="L374" s="124"/>
      <c r="M374" s="124"/>
      <c r="N374" s="124"/>
      <c r="O374" s="124"/>
      <c r="P374" s="124"/>
      <c r="Q374" s="124"/>
      <c r="R374" s="124"/>
      <c r="S374" s="124"/>
      <c r="T374" s="124"/>
      <c r="U374" s="124"/>
      <c r="V374" s="124"/>
      <c r="W374" s="124"/>
      <c r="X374" s="124"/>
      <c r="Y374" s="124"/>
      <c r="Z374" s="124"/>
      <c r="AA374" s="124"/>
      <c r="AB374" s="124"/>
      <c r="AC374" s="124"/>
    </row>
    <row r="375" spans="1:29" x14ac:dyDescent="0.35">
      <c r="A375" s="121"/>
      <c r="B375" s="122"/>
      <c r="C375" s="122"/>
      <c r="D375" s="122"/>
      <c r="E375" s="122"/>
      <c r="F375" s="122"/>
      <c r="G375" s="122"/>
      <c r="H375" s="123"/>
      <c r="I375" s="123"/>
      <c r="J375" s="123"/>
      <c r="K375" s="124"/>
      <c r="L375" s="124"/>
      <c r="M375" s="124"/>
      <c r="N375" s="124"/>
      <c r="O375" s="124"/>
      <c r="P375" s="124"/>
      <c r="Q375" s="124"/>
      <c r="R375" s="124"/>
      <c r="S375" s="124"/>
      <c r="T375" s="124"/>
      <c r="U375" s="124"/>
      <c r="V375" s="124"/>
      <c r="W375" s="124"/>
      <c r="X375" s="124"/>
      <c r="Y375" s="124"/>
      <c r="Z375" s="124"/>
      <c r="AA375" s="124"/>
      <c r="AB375" s="124"/>
      <c r="AC375" s="124"/>
    </row>
    <row r="376" spans="1:29" x14ac:dyDescent="0.35">
      <c r="A376" s="121"/>
      <c r="B376" s="122"/>
      <c r="C376" s="122"/>
      <c r="D376" s="122"/>
      <c r="E376" s="122"/>
      <c r="F376" s="122"/>
      <c r="G376" s="122"/>
      <c r="H376" s="123"/>
      <c r="I376" s="123"/>
      <c r="J376" s="123"/>
      <c r="K376" s="124"/>
      <c r="L376" s="124"/>
      <c r="M376" s="124"/>
      <c r="N376" s="124"/>
      <c r="O376" s="124"/>
      <c r="P376" s="124"/>
      <c r="Q376" s="124"/>
      <c r="R376" s="124"/>
      <c r="S376" s="124"/>
      <c r="T376" s="124"/>
      <c r="U376" s="124"/>
      <c r="V376" s="124"/>
      <c r="W376" s="124"/>
      <c r="X376" s="124"/>
      <c r="Y376" s="124"/>
      <c r="Z376" s="124"/>
      <c r="AA376" s="124"/>
      <c r="AB376" s="124"/>
      <c r="AC376" s="124"/>
    </row>
    <row r="377" spans="1:29" x14ac:dyDescent="0.35">
      <c r="A377" s="121"/>
      <c r="B377" s="122"/>
      <c r="C377" s="122"/>
      <c r="D377" s="122"/>
      <c r="E377" s="122"/>
      <c r="F377" s="122"/>
      <c r="G377" s="122"/>
      <c r="H377" s="123"/>
      <c r="I377" s="123"/>
      <c r="J377" s="123"/>
      <c r="K377" s="124"/>
      <c r="L377" s="124"/>
      <c r="M377" s="124"/>
      <c r="N377" s="124"/>
      <c r="O377" s="124"/>
      <c r="P377" s="124"/>
      <c r="Q377" s="124"/>
      <c r="R377" s="124"/>
      <c r="S377" s="124"/>
      <c r="T377" s="124"/>
      <c r="U377" s="124"/>
      <c r="V377" s="124"/>
      <c r="W377" s="124"/>
      <c r="X377" s="124"/>
      <c r="Y377" s="124"/>
      <c r="Z377" s="124"/>
      <c r="AA377" s="124"/>
      <c r="AB377" s="124"/>
      <c r="AC377" s="124"/>
    </row>
    <row r="378" spans="1:29" x14ac:dyDescent="0.35">
      <c r="A378" s="121"/>
      <c r="B378" s="122"/>
      <c r="C378" s="122"/>
      <c r="D378" s="122"/>
      <c r="E378" s="122"/>
      <c r="F378" s="122"/>
      <c r="G378" s="122"/>
      <c r="H378" s="123"/>
      <c r="I378" s="123"/>
      <c r="J378" s="123"/>
      <c r="K378" s="124"/>
      <c r="L378" s="124"/>
      <c r="M378" s="124"/>
      <c r="N378" s="124"/>
      <c r="O378" s="124"/>
      <c r="P378" s="124"/>
      <c r="Q378" s="124"/>
      <c r="R378" s="124"/>
      <c r="S378" s="124"/>
      <c r="T378" s="124"/>
      <c r="U378" s="124"/>
      <c r="V378" s="124"/>
      <c r="W378" s="124"/>
      <c r="X378" s="124"/>
      <c r="Y378" s="124"/>
      <c r="Z378" s="124"/>
      <c r="AA378" s="124"/>
      <c r="AB378" s="124"/>
      <c r="AC378" s="124"/>
    </row>
    <row r="379" spans="1:29" x14ac:dyDescent="0.35">
      <c r="A379" s="121"/>
      <c r="B379" s="122"/>
      <c r="C379" s="122"/>
      <c r="D379" s="122"/>
      <c r="E379" s="122"/>
      <c r="F379" s="122"/>
      <c r="G379" s="122"/>
      <c r="H379" s="123"/>
      <c r="I379" s="123"/>
      <c r="J379" s="123"/>
      <c r="K379" s="124"/>
      <c r="L379" s="124"/>
      <c r="M379" s="124"/>
      <c r="N379" s="124"/>
      <c r="O379" s="124"/>
      <c r="P379" s="124"/>
      <c r="Q379" s="124"/>
      <c r="R379" s="124"/>
      <c r="S379" s="124"/>
      <c r="T379" s="124"/>
      <c r="U379" s="124"/>
      <c r="V379" s="124"/>
      <c r="W379" s="124"/>
      <c r="X379" s="124"/>
      <c r="Y379" s="124"/>
      <c r="Z379" s="124"/>
      <c r="AA379" s="124"/>
      <c r="AB379" s="124"/>
      <c r="AC379" s="124"/>
    </row>
    <row r="380" spans="1:29" x14ac:dyDescent="0.35">
      <c r="A380" s="121"/>
      <c r="B380" s="122"/>
      <c r="C380" s="122"/>
      <c r="D380" s="122"/>
      <c r="E380" s="122"/>
      <c r="F380" s="122"/>
      <c r="G380" s="122"/>
      <c r="H380" s="123"/>
      <c r="I380" s="123"/>
      <c r="J380" s="123"/>
      <c r="K380" s="124"/>
      <c r="L380" s="124"/>
      <c r="M380" s="124"/>
      <c r="N380" s="124"/>
      <c r="O380" s="124"/>
      <c r="P380" s="124"/>
      <c r="Q380" s="124"/>
      <c r="R380" s="124"/>
      <c r="S380" s="124"/>
      <c r="T380" s="124"/>
      <c r="U380" s="124"/>
      <c r="V380" s="124"/>
      <c r="W380" s="124"/>
      <c r="X380" s="124"/>
      <c r="Y380" s="124"/>
      <c r="Z380" s="124"/>
      <c r="AA380" s="124"/>
      <c r="AB380" s="124"/>
      <c r="AC380" s="124"/>
    </row>
    <row r="381" spans="1:29" x14ac:dyDescent="0.35">
      <c r="A381" s="121"/>
      <c r="B381" s="122"/>
      <c r="C381" s="122"/>
      <c r="D381" s="122"/>
      <c r="E381" s="122"/>
      <c r="F381" s="122"/>
      <c r="G381" s="122"/>
      <c r="H381" s="123"/>
      <c r="I381" s="123"/>
      <c r="J381" s="123"/>
      <c r="K381" s="124"/>
      <c r="L381" s="124"/>
      <c r="M381" s="124"/>
      <c r="N381" s="124"/>
      <c r="O381" s="124"/>
      <c r="P381" s="124"/>
      <c r="Q381" s="124"/>
      <c r="R381" s="124"/>
      <c r="S381" s="124"/>
      <c r="T381" s="124"/>
      <c r="U381" s="124"/>
      <c r="V381" s="124"/>
      <c r="W381" s="124"/>
      <c r="X381" s="124"/>
      <c r="Y381" s="124"/>
      <c r="Z381" s="124"/>
      <c r="AA381" s="124"/>
      <c r="AB381" s="124"/>
      <c r="AC381" s="124"/>
    </row>
    <row r="382" spans="1:29" x14ac:dyDescent="0.35">
      <c r="A382" s="121"/>
      <c r="B382" s="122"/>
      <c r="C382" s="122"/>
      <c r="D382" s="122"/>
      <c r="E382" s="122"/>
      <c r="F382" s="122"/>
      <c r="G382" s="122"/>
      <c r="H382" s="123"/>
      <c r="I382" s="123"/>
      <c r="J382" s="123"/>
      <c r="K382" s="124"/>
      <c r="L382" s="124"/>
      <c r="M382" s="124"/>
      <c r="N382" s="124"/>
      <c r="O382" s="124"/>
      <c r="P382" s="124"/>
      <c r="Q382" s="124"/>
      <c r="R382" s="124"/>
      <c r="S382" s="124"/>
      <c r="T382" s="124"/>
      <c r="U382" s="124"/>
      <c r="V382" s="124"/>
      <c r="W382" s="124"/>
      <c r="X382" s="124"/>
      <c r="Y382" s="124"/>
      <c r="Z382" s="124"/>
      <c r="AA382" s="124"/>
      <c r="AB382" s="124"/>
      <c r="AC382" s="124"/>
    </row>
    <row r="383" spans="1:29" x14ac:dyDescent="0.35">
      <c r="A383" s="121"/>
      <c r="B383" s="122"/>
      <c r="C383" s="122"/>
      <c r="D383" s="122"/>
      <c r="E383" s="122"/>
      <c r="F383" s="122"/>
      <c r="G383" s="122"/>
      <c r="H383" s="123"/>
      <c r="I383" s="123"/>
      <c r="J383" s="123"/>
      <c r="K383" s="124"/>
      <c r="L383" s="124"/>
      <c r="M383" s="124"/>
      <c r="N383" s="124"/>
      <c r="O383" s="124"/>
      <c r="P383" s="124"/>
      <c r="Q383" s="124"/>
      <c r="R383" s="124"/>
      <c r="S383" s="124"/>
      <c r="T383" s="124"/>
      <c r="U383" s="124"/>
      <c r="V383" s="124"/>
      <c r="W383" s="124"/>
      <c r="X383" s="124"/>
      <c r="Y383" s="124"/>
      <c r="Z383" s="124"/>
      <c r="AA383" s="124"/>
      <c r="AB383" s="124"/>
      <c r="AC383" s="124"/>
    </row>
    <row r="384" spans="1:29" x14ac:dyDescent="0.35">
      <c r="A384" s="121"/>
      <c r="B384" s="122"/>
      <c r="C384" s="122"/>
      <c r="D384" s="122"/>
      <c r="E384" s="122"/>
      <c r="F384" s="122"/>
      <c r="G384" s="122"/>
      <c r="H384" s="123"/>
      <c r="I384" s="123"/>
      <c r="J384" s="123"/>
      <c r="K384" s="124"/>
      <c r="L384" s="124"/>
      <c r="M384" s="124"/>
      <c r="N384" s="124"/>
      <c r="O384" s="124"/>
      <c r="P384" s="124"/>
      <c r="Q384" s="124"/>
      <c r="R384" s="124"/>
      <c r="S384" s="124"/>
      <c r="T384" s="124"/>
      <c r="U384" s="124"/>
      <c r="V384" s="124"/>
      <c r="W384" s="124"/>
      <c r="X384" s="124"/>
      <c r="Y384" s="124"/>
      <c r="Z384" s="124"/>
      <c r="AA384" s="124"/>
      <c r="AB384" s="124"/>
      <c r="AC384" s="124"/>
    </row>
    <row r="385" spans="1:29" x14ac:dyDescent="0.35">
      <c r="A385" s="121"/>
      <c r="B385" s="122"/>
      <c r="C385" s="122"/>
      <c r="D385" s="122"/>
      <c r="E385" s="122"/>
      <c r="F385" s="122"/>
      <c r="G385" s="122"/>
      <c r="H385" s="123"/>
      <c r="I385" s="123"/>
      <c r="J385" s="123"/>
      <c r="K385" s="124"/>
      <c r="L385" s="124"/>
      <c r="M385" s="124"/>
      <c r="N385" s="124"/>
      <c r="O385" s="124"/>
      <c r="P385" s="124"/>
      <c r="Q385" s="124"/>
      <c r="R385" s="124"/>
      <c r="S385" s="124"/>
      <c r="T385" s="124"/>
      <c r="U385" s="124"/>
      <c r="V385" s="124"/>
      <c r="W385" s="124"/>
      <c r="X385" s="124"/>
      <c r="Y385" s="124"/>
      <c r="Z385" s="124"/>
      <c r="AA385" s="124"/>
      <c r="AB385" s="124"/>
      <c r="AC385" s="124"/>
    </row>
    <row r="386" spans="1:29" x14ac:dyDescent="0.35">
      <c r="A386" s="121"/>
      <c r="B386" s="122"/>
      <c r="C386" s="122"/>
      <c r="D386" s="122"/>
      <c r="E386" s="122"/>
      <c r="F386" s="122"/>
      <c r="G386" s="122"/>
      <c r="H386" s="123"/>
      <c r="I386" s="123"/>
      <c r="J386" s="123"/>
      <c r="K386" s="124"/>
      <c r="L386" s="124"/>
      <c r="M386" s="124"/>
      <c r="N386" s="124"/>
      <c r="O386" s="124"/>
      <c r="P386" s="124"/>
      <c r="Q386" s="124"/>
      <c r="R386" s="124"/>
      <c r="S386" s="124"/>
      <c r="T386" s="124"/>
      <c r="U386" s="124"/>
      <c r="V386" s="124"/>
      <c r="W386" s="124"/>
      <c r="X386" s="124"/>
      <c r="Y386" s="124"/>
      <c r="Z386" s="124"/>
      <c r="AA386" s="124"/>
      <c r="AB386" s="124"/>
      <c r="AC386" s="124"/>
    </row>
    <row r="387" spans="1:29" x14ac:dyDescent="0.35">
      <c r="A387" s="121"/>
      <c r="B387" s="122"/>
      <c r="C387" s="122"/>
      <c r="D387" s="122"/>
      <c r="E387" s="122"/>
      <c r="F387" s="122"/>
      <c r="G387" s="122"/>
      <c r="H387" s="123"/>
      <c r="I387" s="123"/>
      <c r="J387" s="123"/>
      <c r="K387" s="124"/>
      <c r="L387" s="124"/>
      <c r="M387" s="124"/>
      <c r="N387" s="124"/>
      <c r="O387" s="124"/>
      <c r="P387" s="124"/>
      <c r="Q387" s="124"/>
      <c r="R387" s="124"/>
      <c r="S387" s="124"/>
      <c r="T387" s="124"/>
      <c r="U387" s="124"/>
      <c r="V387" s="124"/>
      <c r="W387" s="124"/>
      <c r="X387" s="124"/>
      <c r="Y387" s="124"/>
      <c r="Z387" s="124"/>
      <c r="AA387" s="124"/>
      <c r="AB387" s="124"/>
      <c r="AC387" s="124"/>
    </row>
    <row r="388" spans="1:29" ht="15" customHeight="1" x14ac:dyDescent="0.35">
      <c r="A388" s="125"/>
      <c r="B388" s="125"/>
      <c r="C388" s="125"/>
      <c r="D388" s="125"/>
      <c r="E388" s="125"/>
      <c r="F388" s="125"/>
      <c r="G388" s="125"/>
      <c r="H388" s="125"/>
      <c r="I388" s="125"/>
      <c r="J388" s="125"/>
      <c r="K388" s="124"/>
      <c r="L388" s="124"/>
      <c r="M388" s="124"/>
      <c r="N388" s="124"/>
      <c r="O388" s="124"/>
      <c r="P388" s="124"/>
      <c r="Q388" s="124"/>
      <c r="R388" s="124"/>
      <c r="S388" s="124"/>
      <c r="T388" s="124"/>
      <c r="U388" s="124"/>
      <c r="V388" s="124"/>
      <c r="W388" s="124"/>
      <c r="X388" s="124"/>
      <c r="Y388" s="124"/>
      <c r="Z388" s="124"/>
      <c r="AA388" s="124"/>
      <c r="AB388" s="124"/>
      <c r="AC388" s="124"/>
    </row>
    <row r="389" spans="1:29" x14ac:dyDescent="0.35">
      <c r="A389" s="125"/>
      <c r="B389" s="125"/>
      <c r="C389" s="125"/>
      <c r="D389" s="125"/>
      <c r="E389" s="125"/>
      <c r="F389" s="125"/>
      <c r="G389" s="125"/>
      <c r="H389" s="125"/>
      <c r="I389" s="125"/>
      <c r="J389" s="125"/>
      <c r="K389" s="124"/>
      <c r="L389" s="124"/>
      <c r="M389" s="124"/>
      <c r="N389" s="124"/>
      <c r="O389" s="124"/>
      <c r="P389" s="124"/>
      <c r="Q389" s="124"/>
      <c r="R389" s="124"/>
      <c r="S389" s="124"/>
      <c r="T389" s="124"/>
      <c r="U389" s="124"/>
      <c r="V389" s="124"/>
      <c r="W389" s="124"/>
      <c r="X389" s="124"/>
      <c r="Y389" s="124"/>
      <c r="Z389" s="124"/>
      <c r="AA389" s="124"/>
      <c r="AB389" s="124"/>
      <c r="AC389" s="124"/>
    </row>
    <row r="390" spans="1:29" x14ac:dyDescent="0.35">
      <c r="A390" s="125"/>
      <c r="B390" s="125"/>
      <c r="C390" s="125"/>
      <c r="D390" s="125"/>
      <c r="E390" s="125"/>
      <c r="F390" s="125"/>
      <c r="G390" s="126"/>
      <c r="H390" s="125"/>
      <c r="I390" s="125"/>
      <c r="J390" s="125"/>
      <c r="K390" s="126"/>
      <c r="L390" s="126"/>
      <c r="M390" s="126"/>
      <c r="N390" s="126"/>
      <c r="O390" s="126"/>
      <c r="P390" s="126"/>
      <c r="Q390" s="126"/>
      <c r="R390" s="126"/>
      <c r="S390" s="126"/>
      <c r="T390" s="126"/>
      <c r="U390" s="126"/>
      <c r="V390" s="126"/>
      <c r="W390" s="126"/>
      <c r="X390" s="126"/>
      <c r="Y390" s="126"/>
      <c r="Z390" s="126"/>
      <c r="AA390" s="126"/>
      <c r="AB390" s="126"/>
      <c r="AC390" s="126"/>
    </row>
    <row r="391" spans="1:29" ht="15" customHeight="1" x14ac:dyDescent="0.35">
      <c r="A391" s="112"/>
      <c r="B391" s="113"/>
      <c r="C391" s="113"/>
      <c r="D391" s="113"/>
      <c r="E391" s="113"/>
      <c r="F391" s="113"/>
      <c r="G391" s="113"/>
      <c r="H391" s="113"/>
      <c r="I391" s="113"/>
      <c r="J391" s="113"/>
      <c r="K391" s="114"/>
      <c r="L391" s="114"/>
      <c r="M391" s="114"/>
      <c r="N391" s="114"/>
      <c r="O391" s="114"/>
      <c r="P391" s="114"/>
      <c r="Q391" s="114"/>
      <c r="R391" s="114"/>
      <c r="S391" s="114"/>
      <c r="T391" s="114"/>
      <c r="U391" s="114"/>
      <c r="V391" s="114"/>
      <c r="W391" s="114"/>
      <c r="X391" s="114"/>
      <c r="Y391" s="114"/>
      <c r="Z391" s="114"/>
      <c r="AA391" s="114"/>
      <c r="AB391" s="114"/>
      <c r="AC391" s="114"/>
    </row>
    <row r="392" spans="1:29" ht="15" customHeight="1" x14ac:dyDescent="0.35">
      <c r="A392" s="112"/>
      <c r="B392" s="113"/>
      <c r="C392" s="113"/>
      <c r="D392" s="113"/>
      <c r="E392" s="113"/>
      <c r="F392" s="113"/>
      <c r="G392" s="113"/>
      <c r="H392" s="113"/>
      <c r="I392" s="113"/>
      <c r="J392" s="113"/>
      <c r="K392" s="115"/>
      <c r="L392" s="115"/>
      <c r="M392" s="115"/>
      <c r="N392" s="115"/>
      <c r="O392" s="115"/>
      <c r="P392" s="115"/>
      <c r="Q392" s="115"/>
      <c r="R392" s="115"/>
      <c r="S392" s="115"/>
      <c r="T392" s="115"/>
      <c r="U392" s="115"/>
      <c r="V392" s="115"/>
      <c r="W392" s="114"/>
      <c r="X392" s="114"/>
      <c r="Y392" s="116"/>
      <c r="Z392" s="117"/>
      <c r="AA392" s="117"/>
      <c r="AB392" s="117"/>
      <c r="AC392" s="117"/>
    </row>
    <row r="393" spans="1:29" x14ac:dyDescent="0.35">
      <c r="A393" s="112"/>
      <c r="B393" s="118"/>
      <c r="C393" s="118"/>
      <c r="D393" s="119"/>
      <c r="E393" s="120"/>
      <c r="F393" s="118"/>
      <c r="G393" s="118"/>
      <c r="H393" s="118"/>
      <c r="I393" s="118"/>
      <c r="J393" s="118"/>
      <c r="K393" s="117"/>
      <c r="L393" s="117"/>
      <c r="M393" s="117"/>
      <c r="N393" s="117"/>
      <c r="O393" s="117"/>
      <c r="P393" s="117"/>
      <c r="Q393" s="117"/>
      <c r="R393" s="117"/>
      <c r="S393" s="117"/>
      <c r="T393" s="117"/>
      <c r="U393" s="117"/>
      <c r="V393" s="117"/>
      <c r="W393" s="117"/>
      <c r="X393" s="117"/>
      <c r="Y393" s="116"/>
      <c r="Z393" s="117"/>
      <c r="AA393" s="117"/>
      <c r="AB393" s="117"/>
      <c r="AC393" s="117"/>
    </row>
    <row r="394" spans="1:29" x14ac:dyDescent="0.35">
      <c r="A394" s="121"/>
      <c r="B394" s="122"/>
      <c r="C394" s="122"/>
      <c r="D394" s="122"/>
      <c r="E394" s="122"/>
      <c r="F394" s="122"/>
      <c r="G394" s="122"/>
      <c r="H394" s="123"/>
      <c r="I394" s="123"/>
      <c r="J394" s="123"/>
      <c r="K394" s="124"/>
      <c r="L394" s="124"/>
      <c r="M394" s="124"/>
      <c r="N394" s="124"/>
      <c r="O394" s="124"/>
      <c r="P394" s="124"/>
      <c r="Q394" s="124"/>
      <c r="R394" s="124"/>
      <c r="S394" s="124"/>
      <c r="T394" s="124"/>
      <c r="U394" s="124"/>
      <c r="V394" s="124"/>
      <c r="W394" s="124"/>
      <c r="X394" s="124"/>
      <c r="Y394" s="124"/>
      <c r="Z394" s="124"/>
      <c r="AA394" s="124"/>
      <c r="AB394" s="124"/>
      <c r="AC394" s="124"/>
    </row>
    <row r="395" spans="1:29" x14ac:dyDescent="0.35">
      <c r="A395" s="121"/>
      <c r="B395" s="122"/>
      <c r="C395" s="122"/>
      <c r="D395" s="122"/>
      <c r="E395" s="122"/>
      <c r="F395" s="122"/>
      <c r="G395" s="122"/>
      <c r="H395" s="123"/>
      <c r="I395" s="123"/>
      <c r="J395" s="123"/>
      <c r="K395" s="124"/>
      <c r="L395" s="124"/>
      <c r="M395" s="124"/>
      <c r="N395" s="124"/>
      <c r="O395" s="124"/>
      <c r="P395" s="124"/>
      <c r="Q395" s="124"/>
      <c r="R395" s="124"/>
      <c r="S395" s="124"/>
      <c r="T395" s="124"/>
      <c r="U395" s="124"/>
      <c r="V395" s="124"/>
      <c r="W395" s="124"/>
      <c r="X395" s="124"/>
      <c r="Y395" s="124"/>
      <c r="Z395" s="124"/>
      <c r="AA395" s="124"/>
      <c r="AB395" s="124"/>
      <c r="AC395" s="124"/>
    </row>
    <row r="396" spans="1:29" x14ac:dyDescent="0.35">
      <c r="A396" s="121"/>
      <c r="B396" s="122"/>
      <c r="C396" s="122"/>
      <c r="D396" s="122"/>
      <c r="E396" s="122"/>
      <c r="F396" s="122"/>
      <c r="G396" s="122"/>
      <c r="H396" s="123"/>
      <c r="I396" s="123"/>
      <c r="J396" s="123"/>
      <c r="K396" s="124"/>
      <c r="L396" s="124"/>
      <c r="M396" s="124"/>
      <c r="N396" s="124"/>
      <c r="O396" s="124"/>
      <c r="P396" s="124"/>
      <c r="Q396" s="124"/>
      <c r="R396" s="124"/>
      <c r="S396" s="124"/>
      <c r="T396" s="124"/>
      <c r="U396" s="124"/>
      <c r="V396" s="124"/>
      <c r="W396" s="124"/>
      <c r="X396" s="124"/>
      <c r="Y396" s="124"/>
      <c r="Z396" s="124"/>
      <c r="AA396" s="124"/>
      <c r="AB396" s="124"/>
      <c r="AC396" s="124"/>
    </row>
    <row r="397" spans="1:29" x14ac:dyDescent="0.35">
      <c r="A397" s="121"/>
      <c r="B397" s="122"/>
      <c r="C397" s="122"/>
      <c r="D397" s="122"/>
      <c r="E397" s="122"/>
      <c r="F397" s="122"/>
      <c r="G397" s="122"/>
      <c r="H397" s="123"/>
      <c r="I397" s="123"/>
      <c r="J397" s="123"/>
      <c r="K397" s="124"/>
      <c r="L397" s="124"/>
      <c r="M397" s="124"/>
      <c r="N397" s="124"/>
      <c r="O397" s="124"/>
      <c r="P397" s="124"/>
      <c r="Q397" s="124"/>
      <c r="R397" s="124"/>
      <c r="S397" s="124"/>
      <c r="T397" s="124"/>
      <c r="U397" s="124"/>
      <c r="V397" s="124"/>
      <c r="W397" s="124"/>
      <c r="X397" s="124"/>
      <c r="Y397" s="124"/>
      <c r="Z397" s="124"/>
      <c r="AA397" s="124"/>
      <c r="AB397" s="124"/>
      <c r="AC397" s="124"/>
    </row>
    <row r="398" spans="1:29" x14ac:dyDescent="0.35">
      <c r="A398" s="121"/>
      <c r="B398" s="122"/>
      <c r="C398" s="122"/>
      <c r="D398" s="122"/>
      <c r="E398" s="122"/>
      <c r="F398" s="122"/>
      <c r="G398" s="122"/>
      <c r="H398" s="123"/>
      <c r="I398" s="123"/>
      <c r="J398" s="123"/>
      <c r="K398" s="124"/>
      <c r="L398" s="124"/>
      <c r="M398" s="124"/>
      <c r="N398" s="124"/>
      <c r="O398" s="124"/>
      <c r="P398" s="124"/>
      <c r="Q398" s="124"/>
      <c r="R398" s="124"/>
      <c r="S398" s="124"/>
      <c r="T398" s="124"/>
      <c r="U398" s="124"/>
      <c r="V398" s="124"/>
      <c r="W398" s="124"/>
      <c r="X398" s="124"/>
      <c r="Y398" s="124"/>
      <c r="Z398" s="124"/>
      <c r="AA398" s="124"/>
      <c r="AB398" s="124"/>
      <c r="AC398" s="124"/>
    </row>
    <row r="399" spans="1:29" x14ac:dyDescent="0.35">
      <c r="A399" s="121"/>
      <c r="B399" s="122"/>
      <c r="C399" s="122"/>
      <c r="D399" s="122"/>
      <c r="E399" s="122"/>
      <c r="F399" s="122"/>
      <c r="G399" s="122"/>
      <c r="H399" s="123"/>
      <c r="I399" s="123"/>
      <c r="J399" s="123"/>
      <c r="K399" s="124"/>
      <c r="L399" s="124"/>
      <c r="M399" s="124"/>
      <c r="N399" s="124"/>
      <c r="O399" s="124"/>
      <c r="P399" s="124"/>
      <c r="Q399" s="124"/>
      <c r="R399" s="124"/>
      <c r="S399" s="124"/>
      <c r="T399" s="124"/>
      <c r="U399" s="124"/>
      <c r="V399" s="124"/>
      <c r="W399" s="124"/>
      <c r="X399" s="124"/>
      <c r="Y399" s="124"/>
      <c r="Z399" s="124"/>
      <c r="AA399" s="124"/>
      <c r="AB399" s="124"/>
      <c r="AC399" s="124"/>
    </row>
    <row r="400" spans="1:29" x14ac:dyDescent="0.35">
      <c r="A400" s="121"/>
      <c r="B400" s="122"/>
      <c r="C400" s="122"/>
      <c r="D400" s="122"/>
      <c r="E400" s="122"/>
      <c r="F400" s="122"/>
      <c r="G400" s="122"/>
      <c r="H400" s="123"/>
      <c r="I400" s="123"/>
      <c r="J400" s="123"/>
      <c r="K400" s="124"/>
      <c r="L400" s="124"/>
      <c r="M400" s="124"/>
      <c r="N400" s="124"/>
      <c r="O400" s="124"/>
      <c r="P400" s="124"/>
      <c r="Q400" s="124"/>
      <c r="R400" s="124"/>
      <c r="S400" s="124"/>
      <c r="T400" s="124"/>
      <c r="U400" s="124"/>
      <c r="V400" s="124"/>
      <c r="W400" s="124"/>
      <c r="X400" s="124"/>
      <c r="Y400" s="124"/>
      <c r="Z400" s="124"/>
      <c r="AA400" s="124"/>
      <c r="AB400" s="124"/>
      <c r="AC400" s="124"/>
    </row>
    <row r="401" spans="1:29" x14ac:dyDescent="0.35">
      <c r="A401" s="121"/>
      <c r="B401" s="122"/>
      <c r="C401" s="122"/>
      <c r="D401" s="122"/>
      <c r="E401" s="122"/>
      <c r="F401" s="122"/>
      <c r="G401" s="122"/>
      <c r="H401" s="123"/>
      <c r="I401" s="123"/>
      <c r="J401" s="123"/>
      <c r="K401" s="124"/>
      <c r="L401" s="124"/>
      <c r="M401" s="124"/>
      <c r="N401" s="124"/>
      <c r="O401" s="124"/>
      <c r="P401" s="124"/>
      <c r="Q401" s="124"/>
      <c r="R401" s="124"/>
      <c r="S401" s="124"/>
      <c r="T401" s="124"/>
      <c r="U401" s="124"/>
      <c r="V401" s="124"/>
      <c r="W401" s="124"/>
      <c r="X401" s="124"/>
      <c r="Y401" s="124"/>
      <c r="Z401" s="124"/>
      <c r="AA401" s="124"/>
      <c r="AB401" s="124"/>
      <c r="AC401" s="124"/>
    </row>
    <row r="402" spans="1:29" x14ac:dyDescent="0.35">
      <c r="A402" s="121"/>
      <c r="B402" s="122"/>
      <c r="C402" s="122"/>
      <c r="D402" s="122"/>
      <c r="E402" s="122"/>
      <c r="F402" s="122"/>
      <c r="G402" s="122"/>
      <c r="H402" s="123"/>
      <c r="I402" s="123"/>
      <c r="J402" s="123"/>
      <c r="K402" s="124"/>
      <c r="L402" s="124"/>
      <c r="M402" s="124"/>
      <c r="N402" s="124"/>
      <c r="O402" s="124"/>
      <c r="P402" s="124"/>
      <c r="Q402" s="124"/>
      <c r="R402" s="124"/>
      <c r="S402" s="124"/>
      <c r="T402" s="124"/>
      <c r="U402" s="124"/>
      <c r="V402" s="124"/>
      <c r="W402" s="124"/>
      <c r="X402" s="124"/>
      <c r="Y402" s="124"/>
      <c r="Z402" s="124"/>
      <c r="AA402" s="124"/>
      <c r="AB402" s="124"/>
      <c r="AC402" s="124"/>
    </row>
    <row r="403" spans="1:29" x14ac:dyDescent="0.35">
      <c r="A403" s="121"/>
      <c r="B403" s="122"/>
      <c r="C403" s="122"/>
      <c r="D403" s="122"/>
      <c r="E403" s="122"/>
      <c r="F403" s="122"/>
      <c r="G403" s="122"/>
      <c r="H403" s="123"/>
      <c r="I403" s="123"/>
      <c r="J403" s="123"/>
      <c r="K403" s="124"/>
      <c r="L403" s="124"/>
      <c r="M403" s="124"/>
      <c r="N403" s="124"/>
      <c r="O403" s="124"/>
      <c r="P403" s="124"/>
      <c r="Q403" s="124"/>
      <c r="R403" s="124"/>
      <c r="S403" s="124"/>
      <c r="T403" s="124"/>
      <c r="U403" s="124"/>
      <c r="V403" s="124"/>
      <c r="W403" s="124"/>
      <c r="X403" s="124"/>
      <c r="Y403" s="124"/>
      <c r="Z403" s="124"/>
      <c r="AA403" s="124"/>
      <c r="AB403" s="124"/>
      <c r="AC403" s="124"/>
    </row>
    <row r="404" spans="1:29" x14ac:dyDescent="0.35">
      <c r="A404" s="121"/>
      <c r="B404" s="122"/>
      <c r="C404" s="122"/>
      <c r="D404" s="122"/>
      <c r="E404" s="122"/>
      <c r="F404" s="122"/>
      <c r="G404" s="122"/>
      <c r="H404" s="123"/>
      <c r="I404" s="123"/>
      <c r="J404" s="123"/>
      <c r="K404" s="124"/>
      <c r="L404" s="124"/>
      <c r="M404" s="124"/>
      <c r="N404" s="124"/>
      <c r="O404" s="124"/>
      <c r="P404" s="124"/>
      <c r="Q404" s="124"/>
      <c r="R404" s="124"/>
      <c r="S404" s="124"/>
      <c r="T404" s="124"/>
      <c r="U404" s="124"/>
      <c r="V404" s="124"/>
      <c r="W404" s="124"/>
      <c r="X404" s="124"/>
      <c r="Y404" s="124"/>
      <c r="Z404" s="124"/>
      <c r="AA404" s="124"/>
      <c r="AB404" s="124"/>
      <c r="AC404" s="124"/>
    </row>
    <row r="405" spans="1:29" x14ac:dyDescent="0.35">
      <c r="A405" s="121"/>
      <c r="B405" s="122"/>
      <c r="C405" s="122"/>
      <c r="D405" s="122"/>
      <c r="E405" s="122"/>
      <c r="F405" s="122"/>
      <c r="G405" s="122"/>
      <c r="H405" s="123"/>
      <c r="I405" s="123"/>
      <c r="J405" s="123"/>
      <c r="K405" s="124"/>
      <c r="L405" s="124"/>
      <c r="M405" s="124"/>
      <c r="N405" s="124"/>
      <c r="O405" s="124"/>
      <c r="P405" s="124"/>
      <c r="Q405" s="124"/>
      <c r="R405" s="124"/>
      <c r="S405" s="124"/>
      <c r="T405" s="124"/>
      <c r="U405" s="124"/>
      <c r="V405" s="124"/>
      <c r="W405" s="124"/>
      <c r="X405" s="124"/>
      <c r="Y405" s="124"/>
      <c r="Z405" s="124"/>
      <c r="AA405" s="124"/>
      <c r="AB405" s="124"/>
      <c r="AC405" s="124"/>
    </row>
    <row r="406" spans="1:29" x14ac:dyDescent="0.35">
      <c r="A406" s="121"/>
      <c r="B406" s="122"/>
      <c r="C406" s="122"/>
      <c r="D406" s="122"/>
      <c r="E406" s="122"/>
      <c r="F406" s="122"/>
      <c r="G406" s="122"/>
      <c r="H406" s="123"/>
      <c r="I406" s="123"/>
      <c r="J406" s="123"/>
      <c r="K406" s="124"/>
      <c r="L406" s="124"/>
      <c r="M406" s="124"/>
      <c r="N406" s="124"/>
      <c r="O406" s="124"/>
      <c r="P406" s="124"/>
      <c r="Q406" s="124"/>
      <c r="R406" s="124"/>
      <c r="S406" s="124"/>
      <c r="T406" s="124"/>
      <c r="U406" s="124"/>
      <c r="V406" s="124"/>
      <c r="W406" s="124"/>
      <c r="X406" s="124"/>
      <c r="Y406" s="124"/>
      <c r="Z406" s="124"/>
      <c r="AA406" s="124"/>
      <c r="AB406" s="124"/>
      <c r="AC406" s="124"/>
    </row>
    <row r="407" spans="1:29" x14ac:dyDescent="0.35">
      <c r="A407" s="121"/>
      <c r="B407" s="122"/>
      <c r="C407" s="122"/>
      <c r="D407" s="122"/>
      <c r="E407" s="122"/>
      <c r="F407" s="122"/>
      <c r="G407" s="122"/>
      <c r="H407" s="123"/>
      <c r="I407" s="123"/>
      <c r="J407" s="123"/>
      <c r="K407" s="124"/>
      <c r="L407" s="124"/>
      <c r="M407" s="124"/>
      <c r="N407" s="124"/>
      <c r="O407" s="124"/>
      <c r="P407" s="124"/>
      <c r="Q407" s="124"/>
      <c r="R407" s="124"/>
      <c r="S407" s="124"/>
      <c r="T407" s="124"/>
      <c r="U407" s="124"/>
      <c r="V407" s="124"/>
      <c r="W407" s="124"/>
      <c r="X407" s="124"/>
      <c r="Y407" s="124"/>
      <c r="Z407" s="124"/>
      <c r="AA407" s="124"/>
      <c r="AB407" s="124"/>
      <c r="AC407" s="124"/>
    </row>
    <row r="408" spans="1:29" x14ac:dyDescent="0.35">
      <c r="A408" s="121"/>
      <c r="B408" s="122"/>
      <c r="C408" s="122"/>
      <c r="D408" s="122"/>
      <c r="E408" s="122"/>
      <c r="F408" s="122"/>
      <c r="G408" s="122"/>
      <c r="H408" s="123"/>
      <c r="I408" s="123"/>
      <c r="J408" s="123"/>
      <c r="K408" s="124"/>
      <c r="L408" s="124"/>
      <c r="M408" s="124"/>
      <c r="N408" s="124"/>
      <c r="O408" s="124"/>
      <c r="P408" s="124"/>
      <c r="Q408" s="124"/>
      <c r="R408" s="124"/>
      <c r="S408" s="124"/>
      <c r="T408" s="124"/>
      <c r="U408" s="124"/>
      <c r="V408" s="124"/>
      <c r="W408" s="124"/>
      <c r="X408" s="124"/>
      <c r="Y408" s="124"/>
      <c r="Z408" s="124"/>
      <c r="AA408" s="124"/>
      <c r="AB408" s="124"/>
      <c r="AC408" s="124"/>
    </row>
    <row r="409" spans="1:29" x14ac:dyDescent="0.35">
      <c r="A409" s="121"/>
      <c r="B409" s="122"/>
      <c r="C409" s="122"/>
      <c r="D409" s="122"/>
      <c r="E409" s="122"/>
      <c r="F409" s="122"/>
      <c r="G409" s="122"/>
      <c r="H409" s="123"/>
      <c r="I409" s="123"/>
      <c r="J409" s="123"/>
      <c r="K409" s="124"/>
      <c r="L409" s="124"/>
      <c r="M409" s="124"/>
      <c r="N409" s="124"/>
      <c r="O409" s="124"/>
      <c r="P409" s="124"/>
      <c r="Q409" s="124"/>
      <c r="R409" s="124"/>
      <c r="S409" s="124"/>
      <c r="T409" s="124"/>
      <c r="U409" s="124"/>
      <c r="V409" s="124"/>
      <c r="W409" s="124"/>
      <c r="X409" s="124"/>
      <c r="Y409" s="124"/>
      <c r="Z409" s="124"/>
      <c r="AA409" s="124"/>
      <c r="AB409" s="124"/>
      <c r="AC409" s="124"/>
    </row>
    <row r="410" spans="1:29" x14ac:dyDescent="0.35">
      <c r="A410" s="121"/>
      <c r="B410" s="122"/>
      <c r="C410" s="122"/>
      <c r="D410" s="122"/>
      <c r="E410" s="122"/>
      <c r="F410" s="122"/>
      <c r="G410" s="122"/>
      <c r="H410" s="123"/>
      <c r="I410" s="123"/>
      <c r="J410" s="123"/>
      <c r="K410" s="124"/>
      <c r="L410" s="124"/>
      <c r="M410" s="124"/>
      <c r="N410" s="124"/>
      <c r="O410" s="124"/>
      <c r="P410" s="124"/>
      <c r="Q410" s="124"/>
      <c r="R410" s="124"/>
      <c r="S410" s="124"/>
      <c r="T410" s="124"/>
      <c r="U410" s="124"/>
      <c r="V410" s="124"/>
      <c r="W410" s="124"/>
      <c r="X410" s="124"/>
      <c r="Y410" s="124"/>
      <c r="Z410" s="124"/>
      <c r="AA410" s="124"/>
      <c r="AB410" s="124"/>
      <c r="AC410" s="124"/>
    </row>
    <row r="411" spans="1:29" x14ac:dyDescent="0.35">
      <c r="A411" s="121"/>
      <c r="B411" s="122"/>
      <c r="C411" s="122"/>
      <c r="D411" s="122"/>
      <c r="E411" s="122"/>
      <c r="F411" s="122"/>
      <c r="G411" s="122"/>
      <c r="H411" s="123"/>
      <c r="I411" s="123"/>
      <c r="J411" s="123"/>
      <c r="K411" s="124"/>
      <c r="L411" s="124"/>
      <c r="M411" s="124"/>
      <c r="N411" s="124"/>
      <c r="O411" s="124"/>
      <c r="P411" s="124"/>
      <c r="Q411" s="124"/>
      <c r="R411" s="124"/>
      <c r="S411" s="124"/>
      <c r="T411" s="124"/>
      <c r="U411" s="124"/>
      <c r="V411" s="124"/>
      <c r="W411" s="124"/>
      <c r="X411" s="124"/>
      <c r="Y411" s="124"/>
      <c r="Z411" s="124"/>
      <c r="AA411" s="124"/>
      <c r="AB411" s="124"/>
      <c r="AC411" s="124"/>
    </row>
    <row r="412" spans="1:29" x14ac:dyDescent="0.35">
      <c r="A412" s="121"/>
      <c r="B412" s="122"/>
      <c r="C412" s="122"/>
      <c r="D412" s="122"/>
      <c r="E412" s="122"/>
      <c r="F412" s="122"/>
      <c r="G412" s="122"/>
      <c r="H412" s="123"/>
      <c r="I412" s="123"/>
      <c r="J412" s="123"/>
      <c r="K412" s="124"/>
      <c r="L412" s="124"/>
      <c r="M412" s="124"/>
      <c r="N412" s="124"/>
      <c r="O412" s="124"/>
      <c r="P412" s="124"/>
      <c r="Q412" s="124"/>
      <c r="R412" s="124"/>
      <c r="S412" s="124"/>
      <c r="T412" s="124"/>
      <c r="U412" s="124"/>
      <c r="V412" s="124"/>
      <c r="W412" s="124"/>
      <c r="X412" s="124"/>
      <c r="Y412" s="124"/>
      <c r="Z412" s="124"/>
      <c r="AA412" s="124"/>
      <c r="AB412" s="124"/>
      <c r="AC412" s="124"/>
    </row>
    <row r="413" spans="1:29" x14ac:dyDescent="0.35">
      <c r="A413" s="121"/>
      <c r="B413" s="122"/>
      <c r="C413" s="122"/>
      <c r="D413" s="122"/>
      <c r="E413" s="122"/>
      <c r="F413" s="122"/>
      <c r="G413" s="122"/>
      <c r="H413" s="123"/>
      <c r="I413" s="123"/>
      <c r="J413" s="123"/>
      <c r="K413" s="124"/>
      <c r="L413" s="124"/>
      <c r="M413" s="124"/>
      <c r="N413" s="124"/>
      <c r="O413" s="124"/>
      <c r="P413" s="124"/>
      <c r="Q413" s="124"/>
      <c r="R413" s="124"/>
      <c r="S413" s="124"/>
      <c r="T413" s="124"/>
      <c r="U413" s="124"/>
      <c r="V413" s="124"/>
      <c r="W413" s="124"/>
      <c r="X413" s="124"/>
      <c r="Y413" s="124"/>
      <c r="Z413" s="124"/>
      <c r="AA413" s="124"/>
      <c r="AB413" s="124"/>
      <c r="AC413" s="124"/>
    </row>
    <row r="414" spans="1:29" x14ac:dyDescent="0.35">
      <c r="A414" s="121"/>
      <c r="B414" s="122"/>
      <c r="C414" s="122"/>
      <c r="D414" s="122"/>
      <c r="E414" s="122"/>
      <c r="F414" s="122"/>
      <c r="G414" s="122"/>
      <c r="H414" s="123"/>
      <c r="I414" s="123"/>
      <c r="J414" s="123"/>
      <c r="K414" s="124"/>
      <c r="L414" s="124"/>
      <c r="M414" s="124"/>
      <c r="N414" s="124"/>
      <c r="O414" s="124"/>
      <c r="P414" s="124"/>
      <c r="Q414" s="124"/>
      <c r="R414" s="124"/>
      <c r="S414" s="124"/>
      <c r="T414" s="124"/>
      <c r="U414" s="124"/>
      <c r="V414" s="124"/>
      <c r="W414" s="124"/>
      <c r="X414" s="124"/>
      <c r="Y414" s="124"/>
      <c r="Z414" s="124"/>
      <c r="AA414" s="124"/>
      <c r="AB414" s="124"/>
      <c r="AC414" s="124"/>
    </row>
    <row r="415" spans="1:29" x14ac:dyDescent="0.35">
      <c r="A415" s="121"/>
      <c r="B415" s="122"/>
      <c r="C415" s="122"/>
      <c r="D415" s="122"/>
      <c r="E415" s="122"/>
      <c r="F415" s="122"/>
      <c r="G415" s="122"/>
      <c r="H415" s="123"/>
      <c r="I415" s="123"/>
      <c r="J415" s="123"/>
      <c r="K415" s="124"/>
      <c r="L415" s="124"/>
      <c r="M415" s="124"/>
      <c r="N415" s="124"/>
      <c r="O415" s="124"/>
      <c r="P415" s="124"/>
      <c r="Q415" s="124"/>
      <c r="R415" s="124"/>
      <c r="S415" s="124"/>
      <c r="T415" s="124"/>
      <c r="U415" s="124"/>
      <c r="V415" s="124"/>
      <c r="W415" s="124"/>
      <c r="X415" s="124"/>
      <c r="Y415" s="124"/>
      <c r="Z415" s="124"/>
      <c r="AA415" s="124"/>
      <c r="AB415" s="124"/>
      <c r="AC415" s="124"/>
    </row>
    <row r="416" spans="1:29" x14ac:dyDescent="0.35">
      <c r="A416" s="121"/>
      <c r="B416" s="122"/>
      <c r="C416" s="122"/>
      <c r="D416" s="122"/>
      <c r="E416" s="122"/>
      <c r="F416" s="122"/>
      <c r="G416" s="122"/>
      <c r="H416" s="123"/>
      <c r="I416" s="123"/>
      <c r="J416" s="123"/>
      <c r="K416" s="124"/>
      <c r="L416" s="124"/>
      <c r="M416" s="124"/>
      <c r="N416" s="124"/>
      <c r="O416" s="124"/>
      <c r="P416" s="124"/>
      <c r="Q416" s="124"/>
      <c r="R416" s="124"/>
      <c r="S416" s="124"/>
      <c r="T416" s="124"/>
      <c r="U416" s="124"/>
      <c r="V416" s="124"/>
      <c r="W416" s="124"/>
      <c r="X416" s="124"/>
      <c r="Y416" s="124"/>
      <c r="Z416" s="124"/>
      <c r="AA416" s="124"/>
      <c r="AB416" s="124"/>
      <c r="AC416" s="124"/>
    </row>
    <row r="417" spans="1:29" x14ac:dyDescent="0.35">
      <c r="A417" s="121"/>
      <c r="B417" s="122"/>
      <c r="C417" s="122"/>
      <c r="D417" s="122"/>
      <c r="E417" s="122"/>
      <c r="F417" s="122"/>
      <c r="G417" s="122"/>
      <c r="H417" s="123"/>
      <c r="I417" s="123"/>
      <c r="J417" s="123"/>
      <c r="K417" s="124"/>
      <c r="L417" s="124"/>
      <c r="M417" s="124"/>
      <c r="N417" s="124"/>
      <c r="O417" s="124"/>
      <c r="P417" s="124"/>
      <c r="Q417" s="124"/>
      <c r="R417" s="124"/>
      <c r="S417" s="124"/>
      <c r="T417" s="124"/>
      <c r="U417" s="124"/>
      <c r="V417" s="124"/>
      <c r="W417" s="124"/>
      <c r="X417" s="124"/>
      <c r="Y417" s="124"/>
      <c r="Z417" s="124"/>
      <c r="AA417" s="124"/>
      <c r="AB417" s="124"/>
      <c r="AC417" s="124"/>
    </row>
    <row r="418" spans="1:29" ht="15" customHeight="1" x14ac:dyDescent="0.35">
      <c r="A418" s="125"/>
      <c r="B418" s="125"/>
      <c r="C418" s="125"/>
      <c r="D418" s="125"/>
      <c r="E418" s="125"/>
      <c r="F418" s="125"/>
      <c r="G418" s="125"/>
      <c r="H418" s="125"/>
      <c r="I418" s="125"/>
      <c r="J418" s="125"/>
      <c r="K418" s="124"/>
      <c r="L418" s="124"/>
      <c r="M418" s="124"/>
      <c r="N418" s="124"/>
      <c r="O418" s="124"/>
      <c r="P418" s="124"/>
      <c r="Q418" s="124"/>
      <c r="R418" s="124"/>
      <c r="S418" s="124"/>
      <c r="T418" s="124"/>
      <c r="U418" s="124"/>
      <c r="V418" s="124"/>
      <c r="W418" s="124"/>
      <c r="X418" s="124"/>
      <c r="Y418" s="124"/>
      <c r="Z418" s="124"/>
      <c r="AA418" s="124"/>
      <c r="AB418" s="124"/>
      <c r="AC418" s="124"/>
    </row>
    <row r="419" spans="1:29" x14ac:dyDescent="0.35">
      <c r="A419" s="125"/>
      <c r="B419" s="125"/>
      <c r="C419" s="125"/>
      <c r="D419" s="125"/>
      <c r="E419" s="125"/>
      <c r="F419" s="125"/>
      <c r="G419" s="125"/>
      <c r="H419" s="125"/>
      <c r="I419" s="125"/>
      <c r="J419" s="125"/>
      <c r="K419" s="124"/>
      <c r="L419" s="124"/>
      <c r="M419" s="124"/>
      <c r="N419" s="124"/>
      <c r="O419" s="124"/>
      <c r="P419" s="124"/>
      <c r="Q419" s="124"/>
      <c r="R419" s="124"/>
      <c r="S419" s="124"/>
      <c r="T419" s="124"/>
      <c r="U419" s="124"/>
      <c r="V419" s="124"/>
      <c r="W419" s="124"/>
      <c r="X419" s="124"/>
      <c r="Y419" s="124"/>
      <c r="Z419" s="124"/>
      <c r="AA419" s="124"/>
      <c r="AB419" s="124"/>
      <c r="AC419" s="124"/>
    </row>
    <row r="420" spans="1:29" x14ac:dyDescent="0.35">
      <c r="A420" s="125"/>
      <c r="B420" s="125"/>
      <c r="C420" s="125"/>
      <c r="D420" s="125"/>
      <c r="E420" s="125"/>
      <c r="F420" s="125"/>
      <c r="G420" s="126"/>
      <c r="H420" s="125"/>
      <c r="I420" s="125"/>
      <c r="J420" s="125"/>
      <c r="K420" s="126"/>
      <c r="L420" s="126"/>
      <c r="M420" s="126"/>
      <c r="N420" s="126"/>
      <c r="O420" s="126"/>
      <c r="P420" s="126"/>
      <c r="Q420" s="126"/>
      <c r="R420" s="126"/>
      <c r="S420" s="126"/>
      <c r="T420" s="126"/>
      <c r="U420" s="126"/>
      <c r="V420" s="126"/>
      <c r="W420" s="126"/>
      <c r="X420" s="126"/>
      <c r="Y420" s="126"/>
      <c r="Z420" s="126"/>
      <c r="AA420" s="126"/>
      <c r="AB420" s="126"/>
      <c r="AC420" s="126"/>
    </row>
    <row r="421" spans="1:29" ht="15" customHeight="1" x14ac:dyDescent="0.35">
      <c r="A421" s="112"/>
      <c r="B421" s="113"/>
      <c r="C421" s="113"/>
      <c r="D421" s="113"/>
      <c r="E421" s="113"/>
      <c r="F421" s="113"/>
      <c r="G421" s="113"/>
      <c r="H421" s="113"/>
      <c r="I421" s="113"/>
      <c r="J421" s="113"/>
      <c r="K421" s="114"/>
      <c r="L421" s="114"/>
      <c r="M421" s="114"/>
      <c r="N421" s="114"/>
      <c r="O421" s="114"/>
      <c r="P421" s="114"/>
      <c r="Q421" s="114"/>
      <c r="R421" s="114"/>
      <c r="S421" s="114"/>
      <c r="T421" s="114"/>
      <c r="U421" s="114"/>
      <c r="V421" s="114"/>
      <c r="W421" s="114"/>
      <c r="X421" s="114"/>
      <c r="Y421" s="114"/>
      <c r="Z421" s="114"/>
      <c r="AA421" s="114"/>
      <c r="AB421" s="114"/>
      <c r="AC421" s="114"/>
    </row>
    <row r="422" spans="1:29" ht="15" customHeight="1" x14ac:dyDescent="0.35">
      <c r="A422" s="112"/>
      <c r="B422" s="113"/>
      <c r="C422" s="113"/>
      <c r="D422" s="113"/>
      <c r="E422" s="113"/>
      <c r="F422" s="113"/>
      <c r="G422" s="113"/>
      <c r="H422" s="113"/>
      <c r="I422" s="113"/>
      <c r="J422" s="113"/>
      <c r="K422" s="115"/>
      <c r="L422" s="115"/>
      <c r="M422" s="115"/>
      <c r="N422" s="115"/>
      <c r="O422" s="115"/>
      <c r="P422" s="115"/>
      <c r="Q422" s="115"/>
      <c r="R422" s="115"/>
      <c r="S422" s="115"/>
      <c r="T422" s="115"/>
      <c r="U422" s="115"/>
      <c r="V422" s="115"/>
      <c r="W422" s="114"/>
      <c r="X422" s="114"/>
      <c r="Y422" s="116"/>
      <c r="Z422" s="117"/>
      <c r="AA422" s="117"/>
      <c r="AB422" s="117"/>
      <c r="AC422" s="117"/>
    </row>
    <row r="423" spans="1:29" x14ac:dyDescent="0.35">
      <c r="A423" s="112"/>
      <c r="B423" s="118"/>
      <c r="C423" s="118"/>
      <c r="D423" s="119"/>
      <c r="E423" s="120"/>
      <c r="F423" s="118"/>
      <c r="G423" s="118"/>
      <c r="H423" s="118"/>
      <c r="I423" s="118"/>
      <c r="J423" s="118"/>
      <c r="K423" s="117"/>
      <c r="L423" s="117"/>
      <c r="M423" s="117"/>
      <c r="N423" s="117"/>
      <c r="O423" s="117"/>
      <c r="P423" s="117"/>
      <c r="Q423" s="117"/>
      <c r="R423" s="117"/>
      <c r="S423" s="117"/>
      <c r="T423" s="117"/>
      <c r="U423" s="117"/>
      <c r="V423" s="117"/>
      <c r="W423" s="117"/>
      <c r="X423" s="117"/>
      <c r="Y423" s="116"/>
      <c r="Z423" s="117"/>
      <c r="AA423" s="117"/>
      <c r="AB423" s="117"/>
      <c r="AC423" s="117"/>
    </row>
    <row r="424" spans="1:29" x14ac:dyDescent="0.35">
      <c r="A424" s="121"/>
      <c r="B424" s="122"/>
      <c r="C424" s="122"/>
      <c r="D424" s="122"/>
      <c r="E424" s="122"/>
      <c r="F424" s="122"/>
      <c r="G424" s="122"/>
      <c r="H424" s="123"/>
      <c r="I424" s="123"/>
      <c r="J424" s="123"/>
      <c r="K424" s="124"/>
      <c r="L424" s="124"/>
      <c r="M424" s="124"/>
      <c r="N424" s="124"/>
      <c r="O424" s="124"/>
      <c r="P424" s="124"/>
      <c r="Q424" s="124"/>
      <c r="R424" s="124"/>
      <c r="S424" s="124"/>
      <c r="T424" s="124"/>
      <c r="U424" s="124"/>
      <c r="V424" s="124"/>
      <c r="W424" s="124"/>
      <c r="X424" s="124"/>
      <c r="Y424" s="124"/>
      <c r="Z424" s="124"/>
      <c r="AA424" s="124"/>
      <c r="AB424" s="124"/>
      <c r="AC424" s="124"/>
    </row>
    <row r="425" spans="1:29" x14ac:dyDescent="0.35">
      <c r="A425" s="121"/>
      <c r="B425" s="122"/>
      <c r="C425" s="122"/>
      <c r="D425" s="122"/>
      <c r="E425" s="122"/>
      <c r="F425" s="122"/>
      <c r="G425" s="122"/>
      <c r="H425" s="123"/>
      <c r="I425" s="123"/>
      <c r="J425" s="123"/>
      <c r="K425" s="124"/>
      <c r="L425" s="124"/>
      <c r="M425" s="124"/>
      <c r="N425" s="124"/>
      <c r="O425" s="124"/>
      <c r="P425" s="124"/>
      <c r="Q425" s="124"/>
      <c r="R425" s="124"/>
      <c r="S425" s="124"/>
      <c r="T425" s="124"/>
      <c r="U425" s="124"/>
      <c r="V425" s="124"/>
      <c r="W425" s="124"/>
      <c r="X425" s="124"/>
      <c r="Y425" s="124"/>
      <c r="Z425" s="124"/>
      <c r="AA425" s="124"/>
      <c r="AB425" s="124"/>
      <c r="AC425" s="124"/>
    </row>
    <row r="426" spans="1:29" x14ac:dyDescent="0.35">
      <c r="A426" s="121"/>
      <c r="B426" s="122"/>
      <c r="C426" s="122"/>
      <c r="D426" s="122"/>
      <c r="E426" s="122"/>
      <c r="F426" s="122"/>
      <c r="G426" s="122"/>
      <c r="H426" s="123"/>
      <c r="I426" s="123"/>
      <c r="J426" s="123"/>
      <c r="K426" s="124"/>
      <c r="L426" s="124"/>
      <c r="M426" s="124"/>
      <c r="N426" s="124"/>
      <c r="O426" s="124"/>
      <c r="P426" s="124"/>
      <c r="Q426" s="124"/>
      <c r="R426" s="124"/>
      <c r="S426" s="124"/>
      <c r="T426" s="124"/>
      <c r="U426" s="124"/>
      <c r="V426" s="124"/>
      <c r="W426" s="124"/>
      <c r="X426" s="124"/>
      <c r="Y426" s="124"/>
      <c r="Z426" s="124"/>
      <c r="AA426" s="124"/>
      <c r="AB426" s="124"/>
      <c r="AC426" s="124"/>
    </row>
    <row r="427" spans="1:29" x14ac:dyDescent="0.35">
      <c r="A427" s="121"/>
      <c r="B427" s="122"/>
      <c r="C427" s="122"/>
      <c r="D427" s="122"/>
      <c r="E427" s="122"/>
      <c r="F427" s="122"/>
      <c r="G427" s="122"/>
      <c r="H427" s="123"/>
      <c r="I427" s="123"/>
      <c r="J427" s="123"/>
      <c r="K427" s="124"/>
      <c r="L427" s="124"/>
      <c r="M427" s="124"/>
      <c r="N427" s="124"/>
      <c r="O427" s="124"/>
      <c r="P427" s="124"/>
      <c r="Q427" s="124"/>
      <c r="R427" s="124"/>
      <c r="S427" s="124"/>
      <c r="T427" s="124"/>
      <c r="U427" s="124"/>
      <c r="V427" s="124"/>
      <c r="W427" s="124"/>
      <c r="X427" s="124"/>
      <c r="Y427" s="124"/>
      <c r="Z427" s="124"/>
      <c r="AA427" s="124"/>
      <c r="AB427" s="124"/>
      <c r="AC427" s="124"/>
    </row>
    <row r="428" spans="1:29" x14ac:dyDescent="0.35">
      <c r="A428" s="121"/>
      <c r="B428" s="122"/>
      <c r="C428" s="122"/>
      <c r="D428" s="122"/>
      <c r="E428" s="122"/>
      <c r="F428" s="122"/>
      <c r="G428" s="122"/>
      <c r="H428" s="123"/>
      <c r="I428" s="123"/>
      <c r="J428" s="123"/>
      <c r="K428" s="124"/>
      <c r="L428" s="124"/>
      <c r="M428" s="124"/>
      <c r="N428" s="124"/>
      <c r="O428" s="124"/>
      <c r="P428" s="124"/>
      <c r="Q428" s="124"/>
      <c r="R428" s="124"/>
      <c r="S428" s="124"/>
      <c r="T428" s="124"/>
      <c r="U428" s="124"/>
      <c r="V428" s="124"/>
      <c r="W428" s="124"/>
      <c r="X428" s="124"/>
      <c r="Y428" s="124"/>
      <c r="Z428" s="124"/>
      <c r="AA428" s="124"/>
      <c r="AB428" s="124"/>
      <c r="AC428" s="124"/>
    </row>
    <row r="429" spans="1:29" x14ac:dyDescent="0.35">
      <c r="A429" s="121"/>
      <c r="B429" s="122"/>
      <c r="C429" s="122"/>
      <c r="D429" s="122"/>
      <c r="E429" s="122"/>
      <c r="F429" s="122"/>
      <c r="G429" s="122"/>
      <c r="H429" s="123"/>
      <c r="I429" s="123"/>
      <c r="J429" s="123"/>
      <c r="K429" s="124"/>
      <c r="L429" s="124"/>
      <c r="M429" s="124"/>
      <c r="N429" s="124"/>
      <c r="O429" s="124"/>
      <c r="P429" s="124"/>
      <c r="Q429" s="124"/>
      <c r="R429" s="124"/>
      <c r="S429" s="124"/>
      <c r="T429" s="124"/>
      <c r="U429" s="124"/>
      <c r="V429" s="124"/>
      <c r="W429" s="124"/>
      <c r="X429" s="124"/>
      <c r="Y429" s="124"/>
      <c r="Z429" s="124"/>
      <c r="AA429" s="124"/>
      <c r="AB429" s="124"/>
      <c r="AC429" s="124"/>
    </row>
    <row r="430" spans="1:29" x14ac:dyDescent="0.35">
      <c r="A430" s="121"/>
      <c r="B430" s="122"/>
      <c r="C430" s="122"/>
      <c r="D430" s="122"/>
      <c r="E430" s="122"/>
      <c r="F430" s="122"/>
      <c r="G430" s="122"/>
      <c r="H430" s="123"/>
      <c r="I430" s="123"/>
      <c r="J430" s="123"/>
      <c r="K430" s="124"/>
      <c r="L430" s="124"/>
      <c r="M430" s="124"/>
      <c r="N430" s="124"/>
      <c r="O430" s="124"/>
      <c r="P430" s="124"/>
      <c r="Q430" s="124"/>
      <c r="R430" s="124"/>
      <c r="S430" s="124"/>
      <c r="T430" s="124"/>
      <c r="U430" s="124"/>
      <c r="V430" s="124"/>
      <c r="W430" s="124"/>
      <c r="X430" s="124"/>
      <c r="Y430" s="124"/>
      <c r="Z430" s="124"/>
      <c r="AA430" s="124"/>
      <c r="AB430" s="124"/>
      <c r="AC430" s="124"/>
    </row>
    <row r="431" spans="1:29" x14ac:dyDescent="0.35">
      <c r="A431" s="121"/>
      <c r="B431" s="122"/>
      <c r="C431" s="122"/>
      <c r="D431" s="122"/>
      <c r="E431" s="122"/>
      <c r="F431" s="122"/>
      <c r="G431" s="122"/>
      <c r="H431" s="123"/>
      <c r="I431" s="123"/>
      <c r="J431" s="123"/>
      <c r="K431" s="124"/>
      <c r="L431" s="124"/>
      <c r="M431" s="124"/>
      <c r="N431" s="124"/>
      <c r="O431" s="124"/>
      <c r="P431" s="124"/>
      <c r="Q431" s="124"/>
      <c r="R431" s="124"/>
      <c r="S431" s="124"/>
      <c r="T431" s="124"/>
      <c r="U431" s="124"/>
      <c r="V431" s="124"/>
      <c r="W431" s="124"/>
      <c r="X431" s="124"/>
      <c r="Y431" s="124"/>
      <c r="Z431" s="124"/>
      <c r="AA431" s="124"/>
      <c r="AB431" s="124"/>
      <c r="AC431" s="124"/>
    </row>
    <row r="432" spans="1:29" x14ac:dyDescent="0.35">
      <c r="A432" s="121"/>
      <c r="B432" s="122"/>
      <c r="C432" s="122"/>
      <c r="D432" s="122"/>
      <c r="E432" s="122"/>
      <c r="F432" s="122"/>
      <c r="G432" s="122"/>
      <c r="H432" s="123"/>
      <c r="I432" s="123"/>
      <c r="J432" s="123"/>
      <c r="K432" s="124"/>
      <c r="L432" s="124"/>
      <c r="M432" s="124"/>
      <c r="N432" s="124"/>
      <c r="O432" s="124"/>
      <c r="P432" s="124"/>
      <c r="Q432" s="124"/>
      <c r="R432" s="124"/>
      <c r="S432" s="124"/>
      <c r="T432" s="124"/>
      <c r="U432" s="124"/>
      <c r="V432" s="124"/>
      <c r="W432" s="124"/>
      <c r="X432" s="124"/>
      <c r="Y432" s="124"/>
      <c r="Z432" s="124"/>
      <c r="AA432" s="124"/>
      <c r="AB432" s="124"/>
      <c r="AC432" s="124"/>
    </row>
    <row r="433" spans="1:29" x14ac:dyDescent="0.35">
      <c r="A433" s="121"/>
      <c r="B433" s="122"/>
      <c r="C433" s="122"/>
      <c r="D433" s="122"/>
      <c r="E433" s="122"/>
      <c r="F433" s="122"/>
      <c r="G433" s="122"/>
      <c r="H433" s="123"/>
      <c r="I433" s="123"/>
      <c r="J433" s="123"/>
      <c r="K433" s="124"/>
      <c r="L433" s="124"/>
      <c r="M433" s="124"/>
      <c r="N433" s="124"/>
      <c r="O433" s="124"/>
      <c r="P433" s="124"/>
      <c r="Q433" s="124"/>
      <c r="R433" s="124"/>
      <c r="S433" s="124"/>
      <c r="T433" s="124"/>
      <c r="U433" s="124"/>
      <c r="V433" s="124"/>
      <c r="W433" s="124"/>
      <c r="X433" s="124"/>
      <c r="Y433" s="124"/>
      <c r="Z433" s="124"/>
      <c r="AA433" s="124"/>
      <c r="AB433" s="124"/>
      <c r="AC433" s="124"/>
    </row>
    <row r="434" spans="1:29" x14ac:dyDescent="0.35">
      <c r="A434" s="121"/>
      <c r="B434" s="122"/>
      <c r="C434" s="122"/>
      <c r="D434" s="122"/>
      <c r="E434" s="122"/>
      <c r="F434" s="122"/>
      <c r="G434" s="122"/>
      <c r="H434" s="123"/>
      <c r="I434" s="123"/>
      <c r="J434" s="123"/>
      <c r="K434" s="124"/>
      <c r="L434" s="124"/>
      <c r="M434" s="124"/>
      <c r="N434" s="124"/>
      <c r="O434" s="124"/>
      <c r="P434" s="124"/>
      <c r="Q434" s="124"/>
      <c r="R434" s="124"/>
      <c r="S434" s="124"/>
      <c r="T434" s="124"/>
      <c r="U434" s="124"/>
      <c r="V434" s="124"/>
      <c r="W434" s="124"/>
      <c r="X434" s="124"/>
      <c r="Y434" s="124"/>
      <c r="Z434" s="124"/>
      <c r="AA434" s="124"/>
      <c r="AB434" s="124"/>
      <c r="AC434" s="124"/>
    </row>
    <row r="435" spans="1:29" x14ac:dyDescent="0.35">
      <c r="A435" s="121"/>
      <c r="B435" s="122"/>
      <c r="C435" s="122"/>
      <c r="D435" s="122"/>
      <c r="E435" s="122"/>
      <c r="F435" s="122"/>
      <c r="G435" s="122"/>
      <c r="H435" s="123"/>
      <c r="I435" s="123"/>
      <c r="J435" s="123"/>
      <c r="K435" s="124"/>
      <c r="L435" s="124"/>
      <c r="M435" s="124"/>
      <c r="N435" s="124"/>
      <c r="O435" s="124"/>
      <c r="P435" s="124"/>
      <c r="Q435" s="124"/>
      <c r="R435" s="124"/>
      <c r="S435" s="124"/>
      <c r="T435" s="124"/>
      <c r="U435" s="124"/>
      <c r="V435" s="124"/>
      <c r="W435" s="124"/>
      <c r="X435" s="124"/>
      <c r="Y435" s="124"/>
      <c r="Z435" s="124"/>
      <c r="AA435" s="124"/>
      <c r="AB435" s="124"/>
      <c r="AC435" s="124"/>
    </row>
    <row r="436" spans="1:29" x14ac:dyDescent="0.35">
      <c r="A436" s="121"/>
      <c r="B436" s="122"/>
      <c r="C436" s="122"/>
      <c r="D436" s="122"/>
      <c r="E436" s="122"/>
      <c r="F436" s="122"/>
      <c r="G436" s="122"/>
      <c r="H436" s="123"/>
      <c r="I436" s="123"/>
      <c r="J436" s="123"/>
      <c r="K436" s="124"/>
      <c r="L436" s="124"/>
      <c r="M436" s="124"/>
      <c r="N436" s="124"/>
      <c r="O436" s="124"/>
      <c r="P436" s="124"/>
      <c r="Q436" s="124"/>
      <c r="R436" s="124"/>
      <c r="S436" s="124"/>
      <c r="T436" s="124"/>
      <c r="U436" s="124"/>
      <c r="V436" s="124"/>
      <c r="W436" s="124"/>
      <c r="X436" s="124"/>
      <c r="Y436" s="124"/>
      <c r="Z436" s="124"/>
      <c r="AA436" s="124"/>
      <c r="AB436" s="124"/>
      <c r="AC436" s="124"/>
    </row>
    <row r="437" spans="1:29" x14ac:dyDescent="0.35">
      <c r="A437" s="121"/>
      <c r="B437" s="122"/>
      <c r="C437" s="122"/>
      <c r="D437" s="122"/>
      <c r="E437" s="122"/>
      <c r="F437" s="122"/>
      <c r="G437" s="122"/>
      <c r="H437" s="123"/>
      <c r="I437" s="123"/>
      <c r="J437" s="123"/>
      <c r="K437" s="124"/>
      <c r="L437" s="124"/>
      <c r="M437" s="124"/>
      <c r="N437" s="124"/>
      <c r="O437" s="124"/>
      <c r="P437" s="124"/>
      <c r="Q437" s="124"/>
      <c r="R437" s="124"/>
      <c r="S437" s="124"/>
      <c r="T437" s="124"/>
      <c r="U437" s="124"/>
      <c r="V437" s="124"/>
      <c r="W437" s="124"/>
      <c r="X437" s="124"/>
      <c r="Y437" s="124"/>
      <c r="Z437" s="124"/>
      <c r="AA437" s="124"/>
      <c r="AB437" s="124"/>
      <c r="AC437" s="124"/>
    </row>
    <row r="438" spans="1:29" x14ac:dyDescent="0.35">
      <c r="A438" s="121"/>
      <c r="B438" s="122"/>
      <c r="C438" s="122"/>
      <c r="D438" s="122"/>
      <c r="E438" s="122"/>
      <c r="F438" s="122"/>
      <c r="G438" s="122"/>
      <c r="H438" s="123"/>
      <c r="I438" s="123"/>
      <c r="J438" s="123"/>
      <c r="K438" s="124"/>
      <c r="L438" s="124"/>
      <c r="M438" s="124"/>
      <c r="N438" s="124"/>
      <c r="O438" s="124"/>
      <c r="P438" s="124"/>
      <c r="Q438" s="124"/>
      <c r="R438" s="124"/>
      <c r="S438" s="124"/>
      <c r="T438" s="124"/>
      <c r="U438" s="124"/>
      <c r="V438" s="124"/>
      <c r="W438" s="124"/>
      <c r="X438" s="124"/>
      <c r="Y438" s="124"/>
      <c r="Z438" s="124"/>
      <c r="AA438" s="124"/>
      <c r="AB438" s="124"/>
      <c r="AC438" s="124"/>
    </row>
    <row r="439" spans="1:29" x14ac:dyDescent="0.35">
      <c r="A439" s="121"/>
      <c r="B439" s="122"/>
      <c r="C439" s="122"/>
      <c r="D439" s="122"/>
      <c r="E439" s="122"/>
      <c r="F439" s="122"/>
      <c r="G439" s="122"/>
      <c r="H439" s="123"/>
      <c r="I439" s="123"/>
      <c r="J439" s="123"/>
      <c r="K439" s="124"/>
      <c r="L439" s="124"/>
      <c r="M439" s="124"/>
      <c r="N439" s="124"/>
      <c r="O439" s="124"/>
      <c r="P439" s="124"/>
      <c r="Q439" s="124"/>
      <c r="R439" s="124"/>
      <c r="S439" s="124"/>
      <c r="T439" s="124"/>
      <c r="U439" s="124"/>
      <c r="V439" s="124"/>
      <c r="W439" s="124"/>
      <c r="X439" s="124"/>
      <c r="Y439" s="124"/>
      <c r="Z439" s="124"/>
      <c r="AA439" s="124"/>
      <c r="AB439" s="124"/>
      <c r="AC439" s="124"/>
    </row>
    <row r="440" spans="1:29" x14ac:dyDescent="0.35">
      <c r="A440" s="121"/>
      <c r="B440" s="122"/>
      <c r="C440" s="122"/>
      <c r="D440" s="122"/>
      <c r="E440" s="122"/>
      <c r="F440" s="122"/>
      <c r="G440" s="122"/>
      <c r="H440" s="123"/>
      <c r="I440" s="123"/>
      <c r="J440" s="123"/>
      <c r="K440" s="124"/>
      <c r="L440" s="124"/>
      <c r="M440" s="124"/>
      <c r="N440" s="124"/>
      <c r="O440" s="124"/>
      <c r="P440" s="124"/>
      <c r="Q440" s="124"/>
      <c r="R440" s="124"/>
      <c r="S440" s="124"/>
      <c r="T440" s="124"/>
      <c r="U440" s="124"/>
      <c r="V440" s="124"/>
      <c r="W440" s="124"/>
      <c r="X440" s="124"/>
      <c r="Y440" s="124"/>
      <c r="Z440" s="124"/>
      <c r="AA440" s="124"/>
      <c r="AB440" s="124"/>
      <c r="AC440" s="124"/>
    </row>
    <row r="441" spans="1:29" x14ac:dyDescent="0.35">
      <c r="A441" s="121"/>
      <c r="B441" s="122"/>
      <c r="C441" s="122"/>
      <c r="D441" s="122"/>
      <c r="E441" s="122"/>
      <c r="F441" s="122"/>
      <c r="G441" s="122"/>
      <c r="H441" s="123"/>
      <c r="I441" s="123"/>
      <c r="J441" s="123"/>
      <c r="K441" s="124"/>
      <c r="L441" s="124"/>
      <c r="M441" s="124"/>
      <c r="N441" s="124"/>
      <c r="O441" s="124"/>
      <c r="P441" s="124"/>
      <c r="Q441" s="124"/>
      <c r="R441" s="124"/>
      <c r="S441" s="124"/>
      <c r="T441" s="124"/>
      <c r="U441" s="124"/>
      <c r="V441" s="124"/>
      <c r="W441" s="124"/>
      <c r="X441" s="124"/>
      <c r="Y441" s="124"/>
      <c r="Z441" s="124"/>
      <c r="AA441" s="124"/>
      <c r="AB441" s="124"/>
      <c r="AC441" s="124"/>
    </row>
    <row r="442" spans="1:29" x14ac:dyDescent="0.35">
      <c r="A442" s="121"/>
      <c r="B442" s="122"/>
      <c r="C442" s="122"/>
      <c r="D442" s="122"/>
      <c r="E442" s="122"/>
      <c r="F442" s="122"/>
      <c r="G442" s="122"/>
      <c r="H442" s="123"/>
      <c r="I442" s="123"/>
      <c r="J442" s="123"/>
      <c r="K442" s="124"/>
      <c r="L442" s="124"/>
      <c r="M442" s="124"/>
      <c r="N442" s="124"/>
      <c r="O442" s="124"/>
      <c r="P442" s="124"/>
      <c r="Q442" s="124"/>
      <c r="R442" s="124"/>
      <c r="S442" s="124"/>
      <c r="T442" s="124"/>
      <c r="U442" s="124"/>
      <c r="V442" s="124"/>
      <c r="W442" s="124"/>
      <c r="X442" s="124"/>
      <c r="Y442" s="124"/>
      <c r="Z442" s="124"/>
      <c r="AA442" s="124"/>
      <c r="AB442" s="124"/>
      <c r="AC442" s="124"/>
    </row>
    <row r="443" spans="1:29" x14ac:dyDescent="0.35">
      <c r="A443" s="121"/>
      <c r="B443" s="122"/>
      <c r="C443" s="122"/>
      <c r="D443" s="122"/>
      <c r="E443" s="122"/>
      <c r="F443" s="122"/>
      <c r="G443" s="122"/>
      <c r="H443" s="123"/>
      <c r="I443" s="123"/>
      <c r="J443" s="123"/>
      <c r="K443" s="124"/>
      <c r="L443" s="124"/>
      <c r="M443" s="124"/>
      <c r="N443" s="124"/>
      <c r="O443" s="124"/>
      <c r="P443" s="124"/>
      <c r="Q443" s="124"/>
      <c r="R443" s="124"/>
      <c r="S443" s="124"/>
      <c r="T443" s="124"/>
      <c r="U443" s="124"/>
      <c r="V443" s="124"/>
      <c r="W443" s="124"/>
      <c r="X443" s="124"/>
      <c r="Y443" s="124"/>
      <c r="Z443" s="124"/>
      <c r="AA443" s="124"/>
      <c r="AB443" s="124"/>
      <c r="AC443" s="124"/>
    </row>
    <row r="444" spans="1:29" x14ac:dyDescent="0.35">
      <c r="A444" s="121"/>
      <c r="B444" s="122"/>
      <c r="C444" s="122"/>
      <c r="D444" s="122"/>
      <c r="E444" s="122"/>
      <c r="F444" s="122"/>
      <c r="G444" s="122"/>
      <c r="H444" s="123"/>
      <c r="I444" s="123"/>
      <c r="J444" s="123"/>
      <c r="K444" s="124"/>
      <c r="L444" s="124"/>
      <c r="M444" s="124"/>
      <c r="N444" s="124"/>
      <c r="O444" s="124"/>
      <c r="P444" s="124"/>
      <c r="Q444" s="124"/>
      <c r="R444" s="124"/>
      <c r="S444" s="124"/>
      <c r="T444" s="124"/>
      <c r="U444" s="124"/>
      <c r="V444" s="124"/>
      <c r="W444" s="124"/>
      <c r="X444" s="124"/>
      <c r="Y444" s="124"/>
      <c r="Z444" s="124"/>
      <c r="AA444" s="124"/>
      <c r="AB444" s="124"/>
      <c r="AC444" s="124"/>
    </row>
    <row r="445" spans="1:29" x14ac:dyDescent="0.35">
      <c r="A445" s="121"/>
      <c r="B445" s="122"/>
      <c r="C445" s="122"/>
      <c r="D445" s="122"/>
      <c r="E445" s="122"/>
      <c r="F445" s="122"/>
      <c r="G445" s="122"/>
      <c r="H445" s="123"/>
      <c r="I445" s="123"/>
      <c r="J445" s="123"/>
      <c r="K445" s="124"/>
      <c r="L445" s="124"/>
      <c r="M445" s="124"/>
      <c r="N445" s="124"/>
      <c r="O445" s="124"/>
      <c r="P445" s="124"/>
      <c r="Q445" s="124"/>
      <c r="R445" s="124"/>
      <c r="S445" s="124"/>
      <c r="T445" s="124"/>
      <c r="U445" s="124"/>
      <c r="V445" s="124"/>
      <c r="W445" s="124"/>
      <c r="X445" s="124"/>
      <c r="Y445" s="124"/>
      <c r="Z445" s="124"/>
      <c r="AA445" s="124"/>
      <c r="AB445" s="124"/>
      <c r="AC445" s="124"/>
    </row>
    <row r="446" spans="1:29" x14ac:dyDescent="0.35">
      <c r="A446" s="121"/>
      <c r="B446" s="122"/>
      <c r="C446" s="122"/>
      <c r="D446" s="122"/>
      <c r="E446" s="122"/>
      <c r="F446" s="122"/>
      <c r="G446" s="122"/>
      <c r="H446" s="123"/>
      <c r="I446" s="123"/>
      <c r="J446" s="123"/>
      <c r="K446" s="124"/>
      <c r="L446" s="124"/>
      <c r="M446" s="124"/>
      <c r="N446" s="124"/>
      <c r="O446" s="124"/>
      <c r="P446" s="124"/>
      <c r="Q446" s="124"/>
      <c r="R446" s="124"/>
      <c r="S446" s="124"/>
      <c r="T446" s="124"/>
      <c r="U446" s="124"/>
      <c r="V446" s="124"/>
      <c r="W446" s="124"/>
      <c r="X446" s="124"/>
      <c r="Y446" s="124"/>
      <c r="Z446" s="124"/>
      <c r="AA446" s="124"/>
      <c r="AB446" s="124"/>
      <c r="AC446" s="124"/>
    </row>
    <row r="447" spans="1:29" x14ac:dyDescent="0.35">
      <c r="A447" s="121"/>
      <c r="B447" s="122"/>
      <c r="C447" s="122"/>
      <c r="D447" s="122"/>
      <c r="E447" s="122"/>
      <c r="F447" s="122"/>
      <c r="G447" s="122"/>
      <c r="H447" s="123"/>
      <c r="I447" s="123"/>
      <c r="J447" s="123"/>
      <c r="K447" s="124"/>
      <c r="L447" s="124"/>
      <c r="M447" s="124"/>
      <c r="N447" s="124"/>
      <c r="O447" s="124"/>
      <c r="P447" s="124"/>
      <c r="Q447" s="124"/>
      <c r="R447" s="124"/>
      <c r="S447" s="124"/>
      <c r="T447" s="124"/>
      <c r="U447" s="124"/>
      <c r="V447" s="124"/>
      <c r="W447" s="124"/>
      <c r="X447" s="124"/>
      <c r="Y447" s="124"/>
      <c r="Z447" s="124"/>
      <c r="AA447" s="124"/>
      <c r="AB447" s="124"/>
      <c r="AC447" s="124"/>
    </row>
    <row r="448" spans="1:29" ht="15" customHeight="1" x14ac:dyDescent="0.35">
      <c r="A448" s="125"/>
      <c r="B448" s="125"/>
      <c r="C448" s="125"/>
      <c r="D448" s="125"/>
      <c r="E448" s="125"/>
      <c r="F448" s="125"/>
      <c r="G448" s="125"/>
      <c r="H448" s="125"/>
      <c r="I448" s="125"/>
      <c r="J448" s="125"/>
      <c r="K448" s="124"/>
      <c r="L448" s="124"/>
      <c r="M448" s="124"/>
      <c r="N448" s="124"/>
      <c r="O448" s="124"/>
      <c r="P448" s="124"/>
      <c r="Q448" s="124"/>
      <c r="R448" s="124"/>
      <c r="S448" s="124"/>
      <c r="T448" s="124"/>
      <c r="U448" s="124"/>
      <c r="V448" s="124"/>
      <c r="W448" s="124"/>
      <c r="X448" s="124"/>
      <c r="Y448" s="124"/>
      <c r="Z448" s="124"/>
      <c r="AA448" s="124"/>
      <c r="AB448" s="124"/>
      <c r="AC448" s="124"/>
    </row>
    <row r="449" spans="1:29" x14ac:dyDescent="0.35">
      <c r="A449" s="125"/>
      <c r="B449" s="125"/>
      <c r="C449" s="125"/>
      <c r="D449" s="125"/>
      <c r="E449" s="125"/>
      <c r="F449" s="125"/>
      <c r="G449" s="125"/>
      <c r="H449" s="125"/>
      <c r="I449" s="125"/>
      <c r="J449" s="125"/>
      <c r="K449" s="124"/>
      <c r="L449" s="124"/>
      <c r="M449" s="124"/>
      <c r="N449" s="124"/>
      <c r="O449" s="124"/>
      <c r="P449" s="124"/>
      <c r="Q449" s="124"/>
      <c r="R449" s="124"/>
      <c r="S449" s="124"/>
      <c r="T449" s="124"/>
      <c r="U449" s="124"/>
      <c r="V449" s="124"/>
      <c r="W449" s="124"/>
      <c r="X449" s="124"/>
      <c r="Y449" s="124"/>
      <c r="Z449" s="124"/>
      <c r="AA449" s="124"/>
      <c r="AB449" s="124"/>
      <c r="AC449" s="124"/>
    </row>
    <row r="450" spans="1:29" x14ac:dyDescent="0.35">
      <c r="A450" s="125"/>
      <c r="B450" s="125"/>
      <c r="C450" s="125"/>
      <c r="D450" s="125"/>
      <c r="E450" s="125"/>
      <c r="F450" s="125"/>
      <c r="G450" s="126"/>
      <c r="H450" s="125"/>
      <c r="I450" s="125"/>
      <c r="J450" s="125"/>
      <c r="K450" s="126"/>
      <c r="L450" s="126"/>
      <c r="M450" s="126"/>
      <c r="N450" s="126"/>
      <c r="O450" s="126"/>
      <c r="P450" s="126"/>
      <c r="Q450" s="126"/>
      <c r="R450" s="126"/>
      <c r="S450" s="126"/>
      <c r="T450" s="126"/>
      <c r="U450" s="126"/>
      <c r="V450" s="126"/>
      <c r="W450" s="126"/>
      <c r="X450" s="126"/>
      <c r="Y450" s="126"/>
      <c r="Z450" s="126"/>
      <c r="AA450" s="126"/>
      <c r="AB450" s="126"/>
      <c r="AC450" s="126"/>
    </row>
    <row r="451" spans="1:29" ht="15" customHeight="1" x14ac:dyDescent="0.35">
      <c r="A451" s="112"/>
      <c r="B451" s="113"/>
      <c r="C451" s="113"/>
      <c r="D451" s="113"/>
      <c r="E451" s="113"/>
      <c r="F451" s="113"/>
      <c r="G451" s="113"/>
      <c r="H451" s="113"/>
      <c r="I451" s="113"/>
      <c r="J451" s="113"/>
      <c r="K451" s="114"/>
      <c r="L451" s="114"/>
      <c r="M451" s="114"/>
      <c r="N451" s="114"/>
      <c r="O451" s="114"/>
      <c r="P451" s="114"/>
      <c r="Q451" s="114"/>
      <c r="R451" s="114"/>
      <c r="S451" s="114"/>
      <c r="T451" s="114"/>
      <c r="U451" s="114"/>
      <c r="V451" s="114"/>
      <c r="W451" s="114"/>
      <c r="X451" s="114"/>
      <c r="Y451" s="114"/>
      <c r="Z451" s="114"/>
      <c r="AA451" s="114"/>
      <c r="AB451" s="114"/>
      <c r="AC451" s="114"/>
    </row>
    <row r="452" spans="1:29" ht="15" customHeight="1" x14ac:dyDescent="0.35">
      <c r="A452" s="112"/>
      <c r="B452" s="113"/>
      <c r="C452" s="113"/>
      <c r="D452" s="113"/>
      <c r="E452" s="113"/>
      <c r="F452" s="113"/>
      <c r="G452" s="113"/>
      <c r="H452" s="113"/>
      <c r="I452" s="113"/>
      <c r="J452" s="113"/>
      <c r="K452" s="115"/>
      <c r="L452" s="115"/>
      <c r="M452" s="115"/>
      <c r="N452" s="115"/>
      <c r="O452" s="115"/>
      <c r="P452" s="115"/>
      <c r="Q452" s="115"/>
      <c r="R452" s="115"/>
      <c r="S452" s="115"/>
      <c r="T452" s="115"/>
      <c r="U452" s="115"/>
      <c r="V452" s="115"/>
      <c r="W452" s="114"/>
      <c r="X452" s="114"/>
      <c r="Y452" s="116"/>
      <c r="Z452" s="117"/>
      <c r="AA452" s="117"/>
      <c r="AB452" s="117"/>
      <c r="AC452" s="117"/>
    </row>
    <row r="453" spans="1:29" x14ac:dyDescent="0.35">
      <c r="A453" s="112"/>
      <c r="B453" s="118"/>
      <c r="C453" s="118"/>
      <c r="D453" s="119"/>
      <c r="E453" s="120"/>
      <c r="F453" s="118"/>
      <c r="G453" s="118"/>
      <c r="H453" s="118"/>
      <c r="I453" s="118"/>
      <c r="J453" s="118"/>
      <c r="K453" s="117"/>
      <c r="L453" s="117"/>
      <c r="M453" s="117"/>
      <c r="N453" s="117"/>
      <c r="O453" s="117"/>
      <c r="P453" s="117"/>
      <c r="Q453" s="117"/>
      <c r="R453" s="117"/>
      <c r="S453" s="117"/>
      <c r="T453" s="117"/>
      <c r="U453" s="117"/>
      <c r="V453" s="117"/>
      <c r="W453" s="117"/>
      <c r="X453" s="117"/>
      <c r="Y453" s="116"/>
      <c r="Z453" s="117"/>
      <c r="AA453" s="117"/>
      <c r="AB453" s="117"/>
      <c r="AC453" s="117"/>
    </row>
    <row r="454" spans="1:29" x14ac:dyDescent="0.35">
      <c r="A454" s="121"/>
      <c r="B454" s="122"/>
      <c r="C454" s="122"/>
      <c r="D454" s="122"/>
      <c r="E454" s="122"/>
      <c r="F454" s="122"/>
      <c r="G454" s="122"/>
      <c r="H454" s="123"/>
      <c r="I454" s="123"/>
      <c r="J454" s="123"/>
      <c r="K454" s="124"/>
      <c r="L454" s="124"/>
      <c r="M454" s="124"/>
      <c r="N454" s="124"/>
      <c r="O454" s="124"/>
      <c r="P454" s="124"/>
      <c r="Q454" s="124"/>
      <c r="R454" s="124"/>
      <c r="S454" s="124"/>
      <c r="T454" s="124"/>
      <c r="U454" s="124"/>
      <c r="V454" s="124"/>
      <c r="W454" s="124"/>
      <c r="X454" s="124"/>
      <c r="Y454" s="124"/>
      <c r="Z454" s="124"/>
      <c r="AA454" s="124"/>
      <c r="AB454" s="124"/>
      <c r="AC454" s="124"/>
    </row>
    <row r="455" spans="1:29" x14ac:dyDescent="0.35">
      <c r="A455" s="121"/>
      <c r="B455" s="122"/>
      <c r="C455" s="122"/>
      <c r="D455" s="122"/>
      <c r="E455" s="122"/>
      <c r="F455" s="122"/>
      <c r="G455" s="122"/>
      <c r="H455" s="123"/>
      <c r="I455" s="123"/>
      <c r="J455" s="123"/>
      <c r="K455" s="124"/>
      <c r="L455" s="124"/>
      <c r="M455" s="124"/>
      <c r="N455" s="124"/>
      <c r="O455" s="124"/>
      <c r="P455" s="124"/>
      <c r="Q455" s="124"/>
      <c r="R455" s="124"/>
      <c r="S455" s="124"/>
      <c r="T455" s="124"/>
      <c r="U455" s="124"/>
      <c r="V455" s="124"/>
      <c r="W455" s="124"/>
      <c r="X455" s="124"/>
      <c r="Y455" s="124"/>
      <c r="Z455" s="124"/>
      <c r="AA455" s="124"/>
      <c r="AB455" s="124"/>
      <c r="AC455" s="124"/>
    </row>
    <row r="456" spans="1:29" x14ac:dyDescent="0.35">
      <c r="A456" s="121"/>
      <c r="B456" s="122"/>
      <c r="C456" s="122"/>
      <c r="D456" s="122"/>
      <c r="E456" s="122"/>
      <c r="F456" s="122"/>
      <c r="G456" s="122"/>
      <c r="H456" s="123"/>
      <c r="I456" s="123"/>
      <c r="J456" s="123"/>
      <c r="K456" s="124"/>
      <c r="L456" s="124"/>
      <c r="M456" s="124"/>
      <c r="N456" s="124"/>
      <c r="O456" s="124"/>
      <c r="P456" s="124"/>
      <c r="Q456" s="124"/>
      <c r="R456" s="124"/>
      <c r="S456" s="124"/>
      <c r="T456" s="124"/>
      <c r="U456" s="124"/>
      <c r="V456" s="124"/>
      <c r="W456" s="124"/>
      <c r="X456" s="124"/>
      <c r="Y456" s="124"/>
      <c r="Z456" s="124"/>
      <c r="AA456" s="124"/>
      <c r="AB456" s="124"/>
      <c r="AC456" s="124"/>
    </row>
    <row r="457" spans="1:29" x14ac:dyDescent="0.35">
      <c r="A457" s="121"/>
      <c r="B457" s="122"/>
      <c r="C457" s="122"/>
      <c r="D457" s="122"/>
      <c r="E457" s="122"/>
      <c r="F457" s="122"/>
      <c r="G457" s="122"/>
      <c r="H457" s="123"/>
      <c r="I457" s="123"/>
      <c r="J457" s="123"/>
      <c r="K457" s="124"/>
      <c r="L457" s="124"/>
      <c r="M457" s="124"/>
      <c r="N457" s="124"/>
      <c r="O457" s="124"/>
      <c r="P457" s="124"/>
      <c r="Q457" s="124"/>
      <c r="R457" s="124"/>
      <c r="S457" s="124"/>
      <c r="T457" s="124"/>
      <c r="U457" s="124"/>
      <c r="V457" s="124"/>
      <c r="W457" s="124"/>
      <c r="X457" s="124"/>
      <c r="Y457" s="124"/>
      <c r="Z457" s="124"/>
      <c r="AA457" s="124"/>
      <c r="AB457" s="124"/>
      <c r="AC457" s="124"/>
    </row>
    <row r="458" spans="1:29" x14ac:dyDescent="0.35">
      <c r="A458" s="121"/>
      <c r="B458" s="122"/>
      <c r="C458" s="122"/>
      <c r="D458" s="122"/>
      <c r="E458" s="122"/>
      <c r="F458" s="122"/>
      <c r="G458" s="122"/>
      <c r="H458" s="123"/>
      <c r="I458" s="123"/>
      <c r="J458" s="123"/>
      <c r="K458" s="124"/>
      <c r="L458" s="124"/>
      <c r="M458" s="124"/>
      <c r="N458" s="124"/>
      <c r="O458" s="124"/>
      <c r="P458" s="124"/>
      <c r="Q458" s="124"/>
      <c r="R458" s="124"/>
      <c r="S458" s="124"/>
      <c r="T458" s="124"/>
      <c r="U458" s="124"/>
      <c r="V458" s="124"/>
      <c r="W458" s="124"/>
      <c r="X458" s="124"/>
      <c r="Y458" s="124"/>
      <c r="Z458" s="124"/>
      <c r="AA458" s="124"/>
      <c r="AB458" s="124"/>
      <c r="AC458" s="124"/>
    </row>
    <row r="459" spans="1:29" x14ac:dyDescent="0.35">
      <c r="A459" s="121"/>
      <c r="B459" s="122"/>
      <c r="C459" s="122"/>
      <c r="D459" s="122"/>
      <c r="E459" s="122"/>
      <c r="F459" s="122"/>
      <c r="G459" s="122"/>
      <c r="H459" s="123"/>
      <c r="I459" s="123"/>
      <c r="J459" s="123"/>
      <c r="K459" s="124"/>
      <c r="L459" s="124"/>
      <c r="M459" s="124"/>
      <c r="N459" s="124"/>
      <c r="O459" s="124"/>
      <c r="P459" s="124"/>
      <c r="Q459" s="124"/>
      <c r="R459" s="124"/>
      <c r="S459" s="124"/>
      <c r="T459" s="124"/>
      <c r="U459" s="124"/>
      <c r="V459" s="124"/>
      <c r="W459" s="124"/>
      <c r="X459" s="124"/>
      <c r="Y459" s="124"/>
      <c r="Z459" s="124"/>
      <c r="AA459" s="124"/>
      <c r="AB459" s="124"/>
      <c r="AC459" s="124"/>
    </row>
    <row r="460" spans="1:29" x14ac:dyDescent="0.35">
      <c r="A460" s="121"/>
      <c r="B460" s="122"/>
      <c r="C460" s="122"/>
      <c r="D460" s="122"/>
      <c r="E460" s="122"/>
      <c r="F460" s="122"/>
      <c r="G460" s="122"/>
      <c r="H460" s="123"/>
      <c r="I460" s="123"/>
      <c r="J460" s="123"/>
      <c r="K460" s="124"/>
      <c r="L460" s="124"/>
      <c r="M460" s="124"/>
      <c r="N460" s="124"/>
      <c r="O460" s="124"/>
      <c r="P460" s="124"/>
      <c r="Q460" s="124"/>
      <c r="R460" s="124"/>
      <c r="S460" s="124"/>
      <c r="T460" s="124"/>
      <c r="U460" s="124"/>
      <c r="V460" s="124"/>
      <c r="W460" s="124"/>
      <c r="X460" s="124"/>
      <c r="Y460" s="124"/>
      <c r="Z460" s="124"/>
      <c r="AA460" s="124"/>
      <c r="AB460" s="124"/>
      <c r="AC460" s="124"/>
    </row>
    <row r="461" spans="1:29" x14ac:dyDescent="0.35">
      <c r="A461" s="121"/>
      <c r="B461" s="122"/>
      <c r="C461" s="122"/>
      <c r="D461" s="122"/>
      <c r="E461" s="122"/>
      <c r="F461" s="122"/>
      <c r="G461" s="122"/>
      <c r="H461" s="123"/>
      <c r="I461" s="123"/>
      <c r="J461" s="123"/>
      <c r="K461" s="124"/>
      <c r="L461" s="124"/>
      <c r="M461" s="124"/>
      <c r="N461" s="124"/>
      <c r="O461" s="124"/>
      <c r="P461" s="124"/>
      <c r="Q461" s="124"/>
      <c r="R461" s="124"/>
      <c r="S461" s="124"/>
      <c r="T461" s="124"/>
      <c r="U461" s="124"/>
      <c r="V461" s="124"/>
      <c r="W461" s="124"/>
      <c r="X461" s="124"/>
      <c r="Y461" s="124"/>
      <c r="Z461" s="124"/>
      <c r="AA461" s="124"/>
      <c r="AB461" s="124"/>
      <c r="AC461" s="124"/>
    </row>
    <row r="462" spans="1:29" x14ac:dyDescent="0.35">
      <c r="A462" s="121"/>
      <c r="B462" s="122"/>
      <c r="C462" s="122"/>
      <c r="D462" s="122"/>
      <c r="E462" s="122"/>
      <c r="F462" s="122"/>
      <c r="G462" s="122"/>
      <c r="H462" s="123"/>
      <c r="I462" s="123"/>
      <c r="J462" s="123"/>
      <c r="K462" s="124"/>
      <c r="L462" s="124"/>
      <c r="M462" s="124"/>
      <c r="N462" s="124"/>
      <c r="O462" s="124"/>
      <c r="P462" s="124"/>
      <c r="Q462" s="124"/>
      <c r="R462" s="124"/>
      <c r="S462" s="124"/>
      <c r="T462" s="124"/>
      <c r="U462" s="124"/>
      <c r="V462" s="124"/>
      <c r="W462" s="124"/>
      <c r="X462" s="124"/>
      <c r="Y462" s="124"/>
      <c r="Z462" s="124"/>
      <c r="AA462" s="124"/>
      <c r="AB462" s="124"/>
      <c r="AC462" s="124"/>
    </row>
    <row r="463" spans="1:29" x14ac:dyDescent="0.35">
      <c r="A463" s="121"/>
      <c r="B463" s="122"/>
      <c r="C463" s="122"/>
      <c r="D463" s="122"/>
      <c r="E463" s="122"/>
      <c r="F463" s="122"/>
      <c r="G463" s="122"/>
      <c r="H463" s="123"/>
      <c r="I463" s="123"/>
      <c r="J463" s="123"/>
      <c r="K463" s="124"/>
      <c r="L463" s="124"/>
      <c r="M463" s="124"/>
      <c r="N463" s="124"/>
      <c r="O463" s="124"/>
      <c r="P463" s="124"/>
      <c r="Q463" s="124"/>
      <c r="R463" s="124"/>
      <c r="S463" s="124"/>
      <c r="T463" s="124"/>
      <c r="U463" s="124"/>
      <c r="V463" s="124"/>
      <c r="W463" s="124"/>
      <c r="X463" s="124"/>
      <c r="Y463" s="124"/>
      <c r="Z463" s="124"/>
      <c r="AA463" s="124"/>
      <c r="AB463" s="124"/>
      <c r="AC463" s="124"/>
    </row>
    <row r="464" spans="1:29" x14ac:dyDescent="0.35">
      <c r="A464" s="121"/>
      <c r="B464" s="122"/>
      <c r="C464" s="122"/>
      <c r="D464" s="122"/>
      <c r="E464" s="122"/>
      <c r="F464" s="122"/>
      <c r="G464" s="122"/>
      <c r="H464" s="123"/>
      <c r="I464" s="123"/>
      <c r="J464" s="123"/>
      <c r="K464" s="124"/>
      <c r="L464" s="124"/>
      <c r="M464" s="124"/>
      <c r="N464" s="124"/>
      <c r="O464" s="124"/>
      <c r="P464" s="124"/>
      <c r="Q464" s="124"/>
      <c r="R464" s="124"/>
      <c r="S464" s="124"/>
      <c r="T464" s="124"/>
      <c r="U464" s="124"/>
      <c r="V464" s="124"/>
      <c r="W464" s="124"/>
      <c r="X464" s="124"/>
      <c r="Y464" s="124"/>
      <c r="Z464" s="124"/>
      <c r="AA464" s="124"/>
      <c r="AB464" s="124"/>
      <c r="AC464" s="124"/>
    </row>
    <row r="465" spans="1:29" x14ac:dyDescent="0.35">
      <c r="A465" s="121"/>
      <c r="B465" s="122"/>
      <c r="C465" s="122"/>
      <c r="D465" s="122"/>
      <c r="E465" s="122"/>
      <c r="F465" s="122"/>
      <c r="G465" s="122"/>
      <c r="H465" s="123"/>
      <c r="I465" s="123"/>
      <c r="J465" s="123"/>
      <c r="K465" s="124"/>
      <c r="L465" s="124"/>
      <c r="M465" s="124"/>
      <c r="N465" s="124"/>
      <c r="O465" s="124"/>
      <c r="P465" s="124"/>
      <c r="Q465" s="124"/>
      <c r="R465" s="124"/>
      <c r="S465" s="124"/>
      <c r="T465" s="124"/>
      <c r="U465" s="124"/>
      <c r="V465" s="124"/>
      <c r="W465" s="124"/>
      <c r="X465" s="124"/>
      <c r="Y465" s="124"/>
      <c r="Z465" s="124"/>
      <c r="AA465" s="124"/>
      <c r="AB465" s="124"/>
      <c r="AC465" s="124"/>
    </row>
    <row r="466" spans="1:29" x14ac:dyDescent="0.35">
      <c r="A466" s="121"/>
      <c r="B466" s="122"/>
      <c r="C466" s="122"/>
      <c r="D466" s="122"/>
      <c r="E466" s="122"/>
      <c r="F466" s="122"/>
      <c r="G466" s="122"/>
      <c r="H466" s="123"/>
      <c r="I466" s="123"/>
      <c r="J466" s="123"/>
      <c r="K466" s="124"/>
      <c r="L466" s="124"/>
      <c r="M466" s="124"/>
      <c r="N466" s="124"/>
      <c r="O466" s="124"/>
      <c r="P466" s="124"/>
      <c r="Q466" s="124"/>
      <c r="R466" s="124"/>
      <c r="S466" s="124"/>
      <c r="T466" s="124"/>
      <c r="U466" s="124"/>
      <c r="V466" s="124"/>
      <c r="W466" s="124"/>
      <c r="X466" s="124"/>
      <c r="Y466" s="124"/>
      <c r="Z466" s="124"/>
      <c r="AA466" s="124"/>
      <c r="AB466" s="124"/>
      <c r="AC466" s="124"/>
    </row>
    <row r="467" spans="1:29" x14ac:dyDescent="0.35">
      <c r="A467" s="121"/>
      <c r="B467" s="122"/>
      <c r="C467" s="122"/>
      <c r="D467" s="122"/>
      <c r="E467" s="122"/>
      <c r="F467" s="122"/>
      <c r="G467" s="122"/>
      <c r="H467" s="123"/>
      <c r="I467" s="123"/>
      <c r="J467" s="123"/>
      <c r="K467" s="124"/>
      <c r="L467" s="124"/>
      <c r="M467" s="124"/>
      <c r="N467" s="124"/>
      <c r="O467" s="124"/>
      <c r="P467" s="124"/>
      <c r="Q467" s="124"/>
      <c r="R467" s="124"/>
      <c r="S467" s="124"/>
      <c r="T467" s="124"/>
      <c r="U467" s="124"/>
      <c r="V467" s="124"/>
      <c r="W467" s="124"/>
      <c r="X467" s="124"/>
      <c r="Y467" s="124"/>
      <c r="Z467" s="124"/>
      <c r="AA467" s="124"/>
      <c r="AB467" s="124"/>
      <c r="AC467" s="124"/>
    </row>
    <row r="468" spans="1:29" x14ac:dyDescent="0.35">
      <c r="A468" s="121"/>
      <c r="B468" s="122"/>
      <c r="C468" s="122"/>
      <c r="D468" s="122"/>
      <c r="E468" s="122"/>
      <c r="F468" s="122"/>
      <c r="G468" s="122"/>
      <c r="H468" s="123"/>
      <c r="I468" s="123"/>
      <c r="J468" s="123"/>
      <c r="K468" s="124"/>
      <c r="L468" s="124"/>
      <c r="M468" s="124"/>
      <c r="N468" s="124"/>
      <c r="O468" s="124"/>
      <c r="P468" s="124"/>
      <c r="Q468" s="124"/>
      <c r="R468" s="124"/>
      <c r="S468" s="124"/>
      <c r="T468" s="124"/>
      <c r="U468" s="124"/>
      <c r="V468" s="124"/>
      <c r="W468" s="124"/>
      <c r="X468" s="124"/>
      <c r="Y468" s="124"/>
      <c r="Z468" s="124"/>
      <c r="AA468" s="124"/>
      <c r="AB468" s="124"/>
      <c r="AC468" s="124"/>
    </row>
    <row r="469" spans="1:29" x14ac:dyDescent="0.35">
      <c r="A469" s="121"/>
      <c r="B469" s="122"/>
      <c r="C469" s="122"/>
      <c r="D469" s="122"/>
      <c r="E469" s="122"/>
      <c r="F469" s="122"/>
      <c r="G469" s="122"/>
      <c r="H469" s="123"/>
      <c r="I469" s="123"/>
      <c r="J469" s="123"/>
      <c r="K469" s="124"/>
      <c r="L469" s="124"/>
      <c r="M469" s="124"/>
      <c r="N469" s="124"/>
      <c r="O469" s="124"/>
      <c r="P469" s="124"/>
      <c r="Q469" s="124"/>
      <c r="R469" s="124"/>
      <c r="S469" s="124"/>
      <c r="T469" s="124"/>
      <c r="U469" s="124"/>
      <c r="V469" s="124"/>
      <c r="W469" s="124"/>
      <c r="X469" s="124"/>
      <c r="Y469" s="124"/>
      <c r="Z469" s="124"/>
      <c r="AA469" s="124"/>
      <c r="AB469" s="124"/>
      <c r="AC469" s="124"/>
    </row>
    <row r="470" spans="1:29" x14ac:dyDescent="0.35">
      <c r="A470" s="121"/>
      <c r="B470" s="122"/>
      <c r="C470" s="122"/>
      <c r="D470" s="122"/>
      <c r="E470" s="122"/>
      <c r="F470" s="122"/>
      <c r="G470" s="122"/>
      <c r="H470" s="123"/>
      <c r="I470" s="123"/>
      <c r="J470" s="123"/>
      <c r="K470" s="124"/>
      <c r="L470" s="124"/>
      <c r="M470" s="124"/>
      <c r="N470" s="124"/>
      <c r="O470" s="124"/>
      <c r="P470" s="124"/>
      <c r="Q470" s="124"/>
      <c r="R470" s="124"/>
      <c r="S470" s="124"/>
      <c r="T470" s="124"/>
      <c r="U470" s="124"/>
      <c r="V470" s="124"/>
      <c r="W470" s="124"/>
      <c r="X470" s="124"/>
      <c r="Y470" s="124"/>
      <c r="Z470" s="124"/>
      <c r="AA470" s="124"/>
      <c r="AB470" s="124"/>
      <c r="AC470" s="124"/>
    </row>
    <row r="471" spans="1:29" x14ac:dyDescent="0.35">
      <c r="A471" s="121"/>
      <c r="B471" s="122"/>
      <c r="C471" s="122"/>
      <c r="D471" s="122"/>
      <c r="E471" s="122"/>
      <c r="F471" s="122"/>
      <c r="G471" s="122"/>
      <c r="H471" s="123"/>
      <c r="I471" s="123"/>
      <c r="J471" s="123"/>
      <c r="K471" s="124"/>
      <c r="L471" s="124"/>
      <c r="M471" s="124"/>
      <c r="N471" s="124"/>
      <c r="O471" s="124"/>
      <c r="P471" s="124"/>
      <c r="Q471" s="124"/>
      <c r="R471" s="124"/>
      <c r="S471" s="124"/>
      <c r="T471" s="124"/>
      <c r="U471" s="124"/>
      <c r="V471" s="124"/>
      <c r="W471" s="124"/>
      <c r="X471" s="124"/>
      <c r="Y471" s="124"/>
      <c r="Z471" s="124"/>
      <c r="AA471" s="124"/>
      <c r="AB471" s="124"/>
      <c r="AC471" s="124"/>
    </row>
    <row r="472" spans="1:29" x14ac:dyDescent="0.35">
      <c r="A472" s="121"/>
      <c r="B472" s="122"/>
      <c r="C472" s="122"/>
      <c r="D472" s="122"/>
      <c r="E472" s="122"/>
      <c r="F472" s="122"/>
      <c r="G472" s="122"/>
      <c r="H472" s="123"/>
      <c r="I472" s="123"/>
      <c r="J472" s="123"/>
      <c r="K472" s="124"/>
      <c r="L472" s="124"/>
      <c r="M472" s="124"/>
      <c r="N472" s="124"/>
      <c r="O472" s="124"/>
      <c r="P472" s="124"/>
      <c r="Q472" s="124"/>
      <c r="R472" s="124"/>
      <c r="S472" s="124"/>
      <c r="T472" s="124"/>
      <c r="U472" s="124"/>
      <c r="V472" s="124"/>
      <c r="W472" s="124"/>
      <c r="X472" s="124"/>
      <c r="Y472" s="124"/>
      <c r="Z472" s="124"/>
      <c r="AA472" s="124"/>
      <c r="AB472" s="124"/>
      <c r="AC472" s="124"/>
    </row>
    <row r="473" spans="1:29" x14ac:dyDescent="0.35">
      <c r="A473" s="121"/>
      <c r="B473" s="122"/>
      <c r="C473" s="122"/>
      <c r="D473" s="122"/>
      <c r="E473" s="122"/>
      <c r="F473" s="122"/>
      <c r="G473" s="122"/>
      <c r="H473" s="123"/>
      <c r="I473" s="123"/>
      <c r="J473" s="123"/>
      <c r="K473" s="124"/>
      <c r="L473" s="124"/>
      <c r="M473" s="124"/>
      <c r="N473" s="124"/>
      <c r="O473" s="124"/>
      <c r="P473" s="124"/>
      <c r="Q473" s="124"/>
      <c r="R473" s="124"/>
      <c r="S473" s="124"/>
      <c r="T473" s="124"/>
      <c r="U473" s="124"/>
      <c r="V473" s="124"/>
      <c r="W473" s="124"/>
      <c r="X473" s="124"/>
      <c r="Y473" s="124"/>
      <c r="Z473" s="124"/>
      <c r="AA473" s="124"/>
      <c r="AB473" s="124"/>
      <c r="AC473" s="124"/>
    </row>
    <row r="474" spans="1:29" x14ac:dyDescent="0.35">
      <c r="A474" s="121"/>
      <c r="B474" s="122"/>
      <c r="C474" s="122"/>
      <c r="D474" s="122"/>
      <c r="E474" s="122"/>
      <c r="F474" s="122"/>
      <c r="G474" s="122"/>
      <c r="H474" s="123"/>
      <c r="I474" s="123"/>
      <c r="J474" s="123"/>
      <c r="K474" s="124"/>
      <c r="L474" s="124"/>
      <c r="M474" s="124"/>
      <c r="N474" s="124"/>
      <c r="O474" s="124"/>
      <c r="P474" s="124"/>
      <c r="Q474" s="124"/>
      <c r="R474" s="124"/>
      <c r="S474" s="124"/>
      <c r="T474" s="124"/>
      <c r="U474" s="124"/>
      <c r="V474" s="124"/>
      <c r="W474" s="124"/>
      <c r="X474" s="124"/>
      <c r="Y474" s="124"/>
      <c r="Z474" s="124"/>
      <c r="AA474" s="124"/>
      <c r="AB474" s="124"/>
      <c r="AC474" s="124"/>
    </row>
    <row r="475" spans="1:29" x14ac:dyDescent="0.35">
      <c r="A475" s="121"/>
      <c r="B475" s="122"/>
      <c r="C475" s="122"/>
      <c r="D475" s="122"/>
      <c r="E475" s="122"/>
      <c r="F475" s="122"/>
      <c r="G475" s="122"/>
      <c r="H475" s="123"/>
      <c r="I475" s="123"/>
      <c r="J475" s="123"/>
      <c r="K475" s="124"/>
      <c r="L475" s="124"/>
      <c r="M475" s="124"/>
      <c r="N475" s="124"/>
      <c r="O475" s="124"/>
      <c r="P475" s="124"/>
      <c r="Q475" s="124"/>
      <c r="R475" s="124"/>
      <c r="S475" s="124"/>
      <c r="T475" s="124"/>
      <c r="U475" s="124"/>
      <c r="V475" s="124"/>
      <c r="W475" s="124"/>
      <c r="X475" s="124"/>
      <c r="Y475" s="124"/>
      <c r="Z475" s="124"/>
      <c r="AA475" s="124"/>
      <c r="AB475" s="124"/>
      <c r="AC475" s="124"/>
    </row>
    <row r="476" spans="1:29" x14ac:dyDescent="0.35">
      <c r="A476" s="121"/>
      <c r="B476" s="122"/>
      <c r="C476" s="122"/>
      <c r="D476" s="122"/>
      <c r="E476" s="122"/>
      <c r="F476" s="122"/>
      <c r="G476" s="122"/>
      <c r="H476" s="123"/>
      <c r="I476" s="123"/>
      <c r="J476" s="123"/>
      <c r="K476" s="124"/>
      <c r="L476" s="124"/>
      <c r="M476" s="124"/>
      <c r="N476" s="124"/>
      <c r="O476" s="124"/>
      <c r="P476" s="124"/>
      <c r="Q476" s="124"/>
      <c r="R476" s="124"/>
      <c r="S476" s="124"/>
      <c r="T476" s="124"/>
      <c r="U476" s="124"/>
      <c r="V476" s="124"/>
      <c r="W476" s="124"/>
      <c r="X476" s="124"/>
      <c r="Y476" s="124"/>
      <c r="Z476" s="124"/>
      <c r="AA476" s="124"/>
      <c r="AB476" s="124"/>
      <c r="AC476" s="124"/>
    </row>
    <row r="477" spans="1:29" x14ac:dyDescent="0.35">
      <c r="A477" s="121"/>
      <c r="B477" s="122"/>
      <c r="C477" s="122"/>
      <c r="D477" s="122"/>
      <c r="E477" s="122"/>
      <c r="F477" s="122"/>
      <c r="G477" s="122"/>
      <c r="H477" s="123"/>
      <c r="I477" s="123"/>
      <c r="J477" s="123"/>
      <c r="K477" s="124"/>
      <c r="L477" s="124"/>
      <c r="M477" s="124"/>
      <c r="N477" s="124"/>
      <c r="O477" s="124"/>
      <c r="P477" s="124"/>
      <c r="Q477" s="124"/>
      <c r="R477" s="124"/>
      <c r="S477" s="124"/>
      <c r="T477" s="124"/>
      <c r="U477" s="124"/>
      <c r="V477" s="124"/>
      <c r="W477" s="124"/>
      <c r="X477" s="124"/>
      <c r="Y477" s="124"/>
      <c r="Z477" s="124"/>
      <c r="AA477" s="124"/>
      <c r="AB477" s="124"/>
      <c r="AC477" s="124"/>
    </row>
    <row r="478" spans="1:29" ht="15" customHeight="1" x14ac:dyDescent="0.35">
      <c r="A478" s="125"/>
      <c r="B478" s="125"/>
      <c r="C478" s="125"/>
      <c r="D478" s="125"/>
      <c r="E478" s="125"/>
      <c r="F478" s="125"/>
      <c r="G478" s="125"/>
      <c r="H478" s="125"/>
      <c r="I478" s="125"/>
      <c r="J478" s="125"/>
      <c r="K478" s="124"/>
      <c r="L478" s="124"/>
      <c r="M478" s="124"/>
      <c r="N478" s="124"/>
      <c r="O478" s="124"/>
      <c r="P478" s="124"/>
      <c r="Q478" s="124"/>
      <c r="R478" s="124"/>
      <c r="S478" s="124"/>
      <c r="T478" s="124"/>
      <c r="U478" s="124"/>
      <c r="V478" s="124"/>
      <c r="W478" s="124"/>
      <c r="X478" s="124"/>
      <c r="Y478" s="124"/>
      <c r="Z478" s="124"/>
      <c r="AA478" s="124"/>
      <c r="AB478" s="124"/>
      <c r="AC478" s="124"/>
    </row>
    <row r="479" spans="1:29" x14ac:dyDescent="0.35">
      <c r="A479" s="125"/>
      <c r="B479" s="125"/>
      <c r="C479" s="125"/>
      <c r="D479" s="125"/>
      <c r="E479" s="125"/>
      <c r="F479" s="125"/>
      <c r="G479" s="125"/>
      <c r="H479" s="125"/>
      <c r="I479" s="125"/>
      <c r="J479" s="125"/>
      <c r="K479" s="124"/>
      <c r="L479" s="124"/>
      <c r="M479" s="124"/>
      <c r="N479" s="124"/>
      <c r="O479" s="124"/>
      <c r="P479" s="124"/>
      <c r="Q479" s="124"/>
      <c r="R479" s="124"/>
      <c r="S479" s="124"/>
      <c r="T479" s="124"/>
      <c r="U479" s="124"/>
      <c r="V479" s="124"/>
      <c r="W479" s="124"/>
      <c r="X479" s="124"/>
      <c r="Y479" s="124"/>
      <c r="Z479" s="124"/>
      <c r="AA479" s="124"/>
      <c r="AB479" s="124"/>
      <c r="AC479" s="124"/>
    </row>
    <row r="480" spans="1:29" x14ac:dyDescent="0.35">
      <c r="A480" s="125"/>
      <c r="B480" s="125"/>
      <c r="C480" s="125"/>
      <c r="D480" s="125"/>
      <c r="E480" s="125"/>
      <c r="F480" s="125"/>
      <c r="G480" s="126"/>
      <c r="H480" s="125"/>
      <c r="I480" s="125"/>
      <c r="J480" s="125"/>
      <c r="K480" s="126"/>
      <c r="L480" s="126"/>
      <c r="M480" s="126"/>
      <c r="N480" s="126"/>
      <c r="O480" s="126"/>
      <c r="P480" s="126"/>
      <c r="Q480" s="126"/>
      <c r="R480" s="126"/>
      <c r="S480" s="126"/>
      <c r="T480" s="126"/>
      <c r="U480" s="126"/>
      <c r="V480" s="126"/>
      <c r="W480" s="126"/>
      <c r="X480" s="126"/>
      <c r="Y480" s="126"/>
      <c r="Z480" s="126"/>
      <c r="AA480" s="126"/>
      <c r="AB480" s="126"/>
      <c r="AC480" s="126"/>
    </row>
    <row r="481" spans="1:29" ht="15" customHeight="1" x14ac:dyDescent="0.35">
      <c r="A481" s="112"/>
      <c r="B481" s="113"/>
      <c r="C481" s="113"/>
      <c r="D481" s="113"/>
      <c r="E481" s="113"/>
      <c r="F481" s="113"/>
      <c r="G481" s="113"/>
      <c r="H481" s="113"/>
      <c r="I481" s="113"/>
      <c r="J481" s="113"/>
      <c r="K481" s="114"/>
      <c r="L481" s="114"/>
      <c r="M481" s="114"/>
      <c r="N481" s="114"/>
      <c r="O481" s="114"/>
      <c r="P481" s="114"/>
      <c r="Q481" s="114"/>
      <c r="R481" s="114"/>
      <c r="S481" s="114"/>
      <c r="T481" s="114"/>
      <c r="U481" s="114"/>
      <c r="V481" s="114"/>
      <c r="W481" s="114"/>
      <c r="X481" s="114"/>
      <c r="Y481" s="114"/>
      <c r="Z481" s="114"/>
      <c r="AA481" s="114"/>
      <c r="AB481" s="114"/>
      <c r="AC481" s="114"/>
    </row>
    <row r="482" spans="1:29" ht="15" customHeight="1" x14ac:dyDescent="0.35">
      <c r="A482" s="112"/>
      <c r="B482" s="113"/>
      <c r="C482" s="113"/>
      <c r="D482" s="113"/>
      <c r="E482" s="113"/>
      <c r="F482" s="113"/>
      <c r="G482" s="113"/>
      <c r="H482" s="113"/>
      <c r="I482" s="113"/>
      <c r="J482" s="113"/>
      <c r="K482" s="115"/>
      <c r="L482" s="115"/>
      <c r="M482" s="115"/>
      <c r="N482" s="115"/>
      <c r="O482" s="115"/>
      <c r="P482" s="115"/>
      <c r="Q482" s="115"/>
      <c r="R482" s="115"/>
      <c r="S482" s="115"/>
      <c r="T482" s="115"/>
      <c r="U482" s="115"/>
      <c r="V482" s="115"/>
      <c r="W482" s="114"/>
      <c r="X482" s="114"/>
      <c r="Y482" s="116"/>
      <c r="Z482" s="117"/>
      <c r="AA482" s="117"/>
      <c r="AB482" s="117"/>
      <c r="AC482" s="117"/>
    </row>
    <row r="483" spans="1:29" x14ac:dyDescent="0.35">
      <c r="A483" s="112"/>
      <c r="B483" s="118"/>
      <c r="C483" s="118"/>
      <c r="D483" s="119"/>
      <c r="E483" s="120"/>
      <c r="F483" s="118"/>
      <c r="G483" s="118"/>
      <c r="H483" s="118"/>
      <c r="I483" s="118"/>
      <c r="J483" s="118"/>
      <c r="K483" s="117"/>
      <c r="L483" s="117"/>
      <c r="M483" s="117"/>
      <c r="N483" s="117"/>
      <c r="O483" s="117"/>
      <c r="P483" s="117"/>
      <c r="Q483" s="117"/>
      <c r="R483" s="117"/>
      <c r="S483" s="117"/>
      <c r="T483" s="117"/>
      <c r="U483" s="117"/>
      <c r="V483" s="117"/>
      <c r="W483" s="117"/>
      <c r="X483" s="117"/>
      <c r="Y483" s="116"/>
      <c r="Z483" s="117"/>
      <c r="AA483" s="117"/>
      <c r="AB483" s="117"/>
      <c r="AC483" s="117"/>
    </row>
    <row r="484" spans="1:29" x14ac:dyDescent="0.35">
      <c r="A484" s="121"/>
      <c r="B484" s="122"/>
      <c r="C484" s="122"/>
      <c r="D484" s="122"/>
      <c r="E484" s="122"/>
      <c r="F484" s="122"/>
      <c r="G484" s="122"/>
      <c r="H484" s="123"/>
      <c r="I484" s="123"/>
      <c r="J484" s="123"/>
      <c r="K484" s="124"/>
      <c r="L484" s="124"/>
      <c r="M484" s="124"/>
      <c r="N484" s="124"/>
      <c r="O484" s="124"/>
      <c r="P484" s="124"/>
      <c r="Q484" s="124"/>
      <c r="R484" s="124"/>
      <c r="S484" s="124"/>
      <c r="T484" s="124"/>
      <c r="U484" s="124"/>
      <c r="V484" s="124"/>
      <c r="W484" s="124"/>
      <c r="X484" s="124"/>
      <c r="Y484" s="124"/>
      <c r="Z484" s="124"/>
      <c r="AA484" s="124"/>
      <c r="AB484" s="124"/>
      <c r="AC484" s="124"/>
    </row>
    <row r="485" spans="1:29" x14ac:dyDescent="0.35">
      <c r="A485" s="121"/>
      <c r="B485" s="122"/>
      <c r="C485" s="122"/>
      <c r="D485" s="122"/>
      <c r="E485" s="122"/>
      <c r="F485" s="122"/>
      <c r="G485" s="122"/>
      <c r="H485" s="123"/>
      <c r="I485" s="123"/>
      <c r="J485" s="123"/>
      <c r="K485" s="124"/>
      <c r="L485" s="124"/>
      <c r="M485" s="124"/>
      <c r="N485" s="124"/>
      <c r="O485" s="124"/>
      <c r="P485" s="124"/>
      <c r="Q485" s="124"/>
      <c r="R485" s="124"/>
      <c r="S485" s="124"/>
      <c r="T485" s="124"/>
      <c r="U485" s="124"/>
      <c r="V485" s="124"/>
      <c r="W485" s="124"/>
      <c r="X485" s="124"/>
      <c r="Y485" s="124"/>
      <c r="Z485" s="124"/>
      <c r="AA485" s="124"/>
      <c r="AB485" s="124"/>
      <c r="AC485" s="124"/>
    </row>
    <row r="486" spans="1:29" x14ac:dyDescent="0.35">
      <c r="A486" s="121"/>
      <c r="B486" s="122"/>
      <c r="C486" s="122"/>
      <c r="D486" s="122"/>
      <c r="E486" s="122"/>
      <c r="F486" s="122"/>
      <c r="G486" s="122"/>
      <c r="H486" s="123"/>
      <c r="I486" s="123"/>
      <c r="J486" s="123"/>
      <c r="K486" s="124"/>
      <c r="L486" s="124"/>
      <c r="M486" s="124"/>
      <c r="N486" s="124"/>
      <c r="O486" s="124"/>
      <c r="P486" s="124"/>
      <c r="Q486" s="124"/>
      <c r="R486" s="124"/>
      <c r="S486" s="124"/>
      <c r="T486" s="124"/>
      <c r="U486" s="124"/>
      <c r="V486" s="124"/>
      <c r="W486" s="124"/>
      <c r="X486" s="124"/>
      <c r="Y486" s="124"/>
      <c r="Z486" s="124"/>
      <c r="AA486" s="124"/>
      <c r="AB486" s="124"/>
      <c r="AC486" s="124"/>
    </row>
    <row r="487" spans="1:29" x14ac:dyDescent="0.35">
      <c r="A487" s="121"/>
      <c r="B487" s="122"/>
      <c r="C487" s="122"/>
      <c r="D487" s="122"/>
      <c r="E487" s="122"/>
      <c r="F487" s="122"/>
      <c r="G487" s="122"/>
      <c r="H487" s="123"/>
      <c r="I487" s="123"/>
      <c r="J487" s="123"/>
      <c r="K487" s="124"/>
      <c r="L487" s="124"/>
      <c r="M487" s="124"/>
      <c r="N487" s="124"/>
      <c r="O487" s="124"/>
      <c r="P487" s="124"/>
      <c r="Q487" s="124"/>
      <c r="R487" s="124"/>
      <c r="S487" s="124"/>
      <c r="T487" s="124"/>
      <c r="U487" s="124"/>
      <c r="V487" s="124"/>
      <c r="W487" s="124"/>
      <c r="X487" s="124"/>
      <c r="Y487" s="124"/>
      <c r="Z487" s="124"/>
      <c r="AA487" s="124"/>
      <c r="AB487" s="124"/>
      <c r="AC487" s="124"/>
    </row>
    <row r="488" spans="1:29" x14ac:dyDescent="0.35">
      <c r="A488" s="121"/>
      <c r="B488" s="122"/>
      <c r="C488" s="122"/>
      <c r="D488" s="122"/>
      <c r="E488" s="122"/>
      <c r="F488" s="122"/>
      <c r="G488" s="122"/>
      <c r="H488" s="123"/>
      <c r="I488" s="123"/>
      <c r="J488" s="123"/>
      <c r="K488" s="124"/>
      <c r="L488" s="124"/>
      <c r="M488" s="124"/>
      <c r="N488" s="124"/>
      <c r="O488" s="124"/>
      <c r="P488" s="124"/>
      <c r="Q488" s="124"/>
      <c r="R488" s="124"/>
      <c r="S488" s="124"/>
      <c r="T488" s="124"/>
      <c r="U488" s="124"/>
      <c r="V488" s="124"/>
      <c r="W488" s="124"/>
      <c r="X488" s="124"/>
      <c r="Y488" s="124"/>
      <c r="Z488" s="124"/>
      <c r="AA488" s="124"/>
      <c r="AB488" s="124"/>
      <c r="AC488" s="124"/>
    </row>
    <row r="489" spans="1:29" x14ac:dyDescent="0.35">
      <c r="A489" s="121"/>
      <c r="B489" s="122"/>
      <c r="C489" s="122"/>
      <c r="D489" s="122"/>
      <c r="E489" s="122"/>
      <c r="F489" s="122"/>
      <c r="G489" s="122"/>
      <c r="H489" s="123"/>
      <c r="I489" s="123"/>
      <c r="J489" s="123"/>
      <c r="K489" s="124"/>
      <c r="L489" s="124"/>
      <c r="M489" s="124"/>
      <c r="N489" s="124"/>
      <c r="O489" s="124"/>
      <c r="P489" s="124"/>
      <c r="Q489" s="124"/>
      <c r="R489" s="124"/>
      <c r="S489" s="124"/>
      <c r="T489" s="124"/>
      <c r="U489" s="124"/>
      <c r="V489" s="124"/>
      <c r="W489" s="124"/>
      <c r="X489" s="124"/>
      <c r="Y489" s="124"/>
      <c r="Z489" s="124"/>
      <c r="AA489" s="124"/>
      <c r="AB489" s="124"/>
      <c r="AC489" s="124"/>
    </row>
    <row r="490" spans="1:29" x14ac:dyDescent="0.35">
      <c r="A490" s="121"/>
      <c r="B490" s="122"/>
      <c r="C490" s="122"/>
      <c r="D490" s="122"/>
      <c r="E490" s="122"/>
      <c r="F490" s="122"/>
      <c r="G490" s="122"/>
      <c r="H490" s="123"/>
      <c r="I490" s="123"/>
      <c r="J490" s="123"/>
      <c r="K490" s="124"/>
      <c r="L490" s="124"/>
      <c r="M490" s="124"/>
      <c r="N490" s="124"/>
      <c r="O490" s="124"/>
      <c r="P490" s="124"/>
      <c r="Q490" s="124"/>
      <c r="R490" s="124"/>
      <c r="S490" s="124"/>
      <c r="T490" s="124"/>
      <c r="U490" s="124"/>
      <c r="V490" s="124"/>
      <c r="W490" s="124"/>
      <c r="X490" s="124"/>
      <c r="Y490" s="124"/>
      <c r="Z490" s="124"/>
      <c r="AA490" s="124"/>
      <c r="AB490" s="124"/>
      <c r="AC490" s="124"/>
    </row>
    <row r="491" spans="1:29" x14ac:dyDescent="0.35">
      <c r="A491" s="121"/>
      <c r="B491" s="122"/>
      <c r="C491" s="122"/>
      <c r="D491" s="122"/>
      <c r="E491" s="122"/>
      <c r="F491" s="122"/>
      <c r="G491" s="122"/>
      <c r="H491" s="123"/>
      <c r="I491" s="123"/>
      <c r="J491" s="123"/>
      <c r="K491" s="124"/>
      <c r="L491" s="124"/>
      <c r="M491" s="124"/>
      <c r="N491" s="124"/>
      <c r="O491" s="124"/>
      <c r="P491" s="124"/>
      <c r="Q491" s="124"/>
      <c r="R491" s="124"/>
      <c r="S491" s="124"/>
      <c r="T491" s="124"/>
      <c r="U491" s="124"/>
      <c r="V491" s="124"/>
      <c r="W491" s="124"/>
      <c r="X491" s="124"/>
      <c r="Y491" s="124"/>
      <c r="Z491" s="124"/>
      <c r="AA491" s="124"/>
      <c r="AB491" s="124"/>
      <c r="AC491" s="124"/>
    </row>
    <row r="492" spans="1:29" x14ac:dyDescent="0.35">
      <c r="A492" s="121"/>
      <c r="B492" s="122"/>
      <c r="C492" s="122"/>
      <c r="D492" s="122"/>
      <c r="E492" s="122"/>
      <c r="F492" s="122"/>
      <c r="G492" s="122"/>
      <c r="H492" s="123"/>
      <c r="I492" s="123"/>
      <c r="J492" s="123"/>
      <c r="K492" s="124"/>
      <c r="L492" s="124"/>
      <c r="M492" s="124"/>
      <c r="N492" s="124"/>
      <c r="O492" s="124"/>
      <c r="P492" s="124"/>
      <c r="Q492" s="124"/>
      <c r="R492" s="124"/>
      <c r="S492" s="124"/>
      <c r="T492" s="124"/>
      <c r="U492" s="124"/>
      <c r="V492" s="124"/>
      <c r="W492" s="124"/>
      <c r="X492" s="124"/>
      <c r="Y492" s="124"/>
      <c r="Z492" s="124"/>
      <c r="AA492" s="124"/>
      <c r="AB492" s="124"/>
      <c r="AC492" s="124"/>
    </row>
    <row r="493" spans="1:29" x14ac:dyDescent="0.35">
      <c r="A493" s="121"/>
      <c r="B493" s="122"/>
      <c r="C493" s="122"/>
      <c r="D493" s="122"/>
      <c r="E493" s="122"/>
      <c r="F493" s="122"/>
      <c r="G493" s="122"/>
      <c r="H493" s="123"/>
      <c r="I493" s="123"/>
      <c r="J493" s="123"/>
      <c r="K493" s="124"/>
      <c r="L493" s="124"/>
      <c r="M493" s="124"/>
      <c r="N493" s="124"/>
      <c r="O493" s="124"/>
      <c r="P493" s="124"/>
      <c r="Q493" s="124"/>
      <c r="R493" s="124"/>
      <c r="S493" s="124"/>
      <c r="T493" s="124"/>
      <c r="U493" s="124"/>
      <c r="V493" s="124"/>
      <c r="W493" s="124"/>
      <c r="X493" s="124"/>
      <c r="Y493" s="124"/>
      <c r="Z493" s="124"/>
      <c r="AA493" s="124"/>
      <c r="AB493" s="124"/>
      <c r="AC493" s="124"/>
    </row>
    <row r="494" spans="1:29" x14ac:dyDescent="0.35">
      <c r="A494" s="121"/>
      <c r="B494" s="122"/>
      <c r="C494" s="122"/>
      <c r="D494" s="122"/>
      <c r="E494" s="122"/>
      <c r="F494" s="122"/>
      <c r="G494" s="122"/>
      <c r="H494" s="123"/>
      <c r="I494" s="123"/>
      <c r="J494" s="123"/>
      <c r="K494" s="124"/>
      <c r="L494" s="124"/>
      <c r="M494" s="124"/>
      <c r="N494" s="124"/>
      <c r="O494" s="124"/>
      <c r="P494" s="124"/>
      <c r="Q494" s="124"/>
      <c r="R494" s="124"/>
      <c r="S494" s="124"/>
      <c r="T494" s="124"/>
      <c r="U494" s="124"/>
      <c r="V494" s="124"/>
      <c r="W494" s="124"/>
      <c r="X494" s="124"/>
      <c r="Y494" s="124"/>
      <c r="Z494" s="124"/>
      <c r="AA494" s="124"/>
      <c r="AB494" s="124"/>
      <c r="AC494" s="124"/>
    </row>
    <row r="495" spans="1:29" x14ac:dyDescent="0.35">
      <c r="A495" s="121"/>
      <c r="B495" s="122"/>
      <c r="C495" s="122"/>
      <c r="D495" s="122"/>
      <c r="E495" s="122"/>
      <c r="F495" s="122"/>
      <c r="G495" s="122"/>
      <c r="H495" s="123"/>
      <c r="I495" s="123"/>
      <c r="J495" s="123"/>
      <c r="K495" s="124"/>
      <c r="L495" s="124"/>
      <c r="M495" s="124"/>
      <c r="N495" s="124"/>
      <c r="O495" s="124"/>
      <c r="P495" s="124"/>
      <c r="Q495" s="124"/>
      <c r="R495" s="124"/>
      <c r="S495" s="124"/>
      <c r="T495" s="124"/>
      <c r="U495" s="124"/>
      <c r="V495" s="124"/>
      <c r="W495" s="124"/>
      <c r="X495" s="124"/>
      <c r="Y495" s="124"/>
      <c r="Z495" s="124"/>
      <c r="AA495" s="124"/>
      <c r="AB495" s="124"/>
      <c r="AC495" s="124"/>
    </row>
    <row r="496" spans="1:29" x14ac:dyDescent="0.35">
      <c r="A496" s="121"/>
      <c r="B496" s="122"/>
      <c r="C496" s="122"/>
      <c r="D496" s="122"/>
      <c r="E496" s="122"/>
      <c r="F496" s="122"/>
      <c r="G496" s="122"/>
      <c r="H496" s="123"/>
      <c r="I496" s="123"/>
      <c r="J496" s="123"/>
      <c r="K496" s="124"/>
      <c r="L496" s="124"/>
      <c r="M496" s="124"/>
      <c r="N496" s="124"/>
      <c r="O496" s="124"/>
      <c r="P496" s="124"/>
      <c r="Q496" s="124"/>
      <c r="R496" s="124"/>
      <c r="S496" s="124"/>
      <c r="T496" s="124"/>
      <c r="U496" s="124"/>
      <c r="V496" s="124"/>
      <c r="W496" s="124"/>
      <c r="X496" s="124"/>
      <c r="Y496" s="124"/>
      <c r="Z496" s="124"/>
      <c r="AA496" s="124"/>
      <c r="AB496" s="124"/>
      <c r="AC496" s="124"/>
    </row>
    <row r="497" spans="1:29" x14ac:dyDescent="0.35">
      <c r="A497" s="121"/>
      <c r="B497" s="122"/>
      <c r="C497" s="122"/>
      <c r="D497" s="122"/>
      <c r="E497" s="122"/>
      <c r="F497" s="122"/>
      <c r="G497" s="122"/>
      <c r="H497" s="123"/>
      <c r="I497" s="123"/>
      <c r="J497" s="123"/>
      <c r="K497" s="124"/>
      <c r="L497" s="124"/>
      <c r="M497" s="124"/>
      <c r="N497" s="124"/>
      <c r="O497" s="124"/>
      <c r="P497" s="124"/>
      <c r="Q497" s="124"/>
      <c r="R497" s="124"/>
      <c r="S497" s="124"/>
      <c r="T497" s="124"/>
      <c r="U497" s="124"/>
      <c r="V497" s="124"/>
      <c r="W497" s="124"/>
      <c r="X497" s="124"/>
      <c r="Y497" s="124"/>
      <c r="Z497" s="124"/>
      <c r="AA497" s="124"/>
      <c r="AB497" s="124"/>
      <c r="AC497" s="124"/>
    </row>
    <row r="498" spans="1:29" x14ac:dyDescent="0.35">
      <c r="A498" s="121"/>
      <c r="B498" s="122"/>
      <c r="C498" s="122"/>
      <c r="D498" s="122"/>
      <c r="E498" s="122"/>
      <c r="F498" s="122"/>
      <c r="G498" s="122"/>
      <c r="H498" s="123"/>
      <c r="I498" s="123"/>
      <c r="J498" s="123"/>
      <c r="K498" s="124"/>
      <c r="L498" s="124"/>
      <c r="M498" s="124"/>
      <c r="N498" s="124"/>
      <c r="O498" s="124"/>
      <c r="P498" s="124"/>
      <c r="Q498" s="124"/>
      <c r="R498" s="124"/>
      <c r="S498" s="124"/>
      <c r="T498" s="124"/>
      <c r="U498" s="124"/>
      <c r="V498" s="124"/>
      <c r="W498" s="124"/>
      <c r="X498" s="124"/>
      <c r="Y498" s="124"/>
      <c r="Z498" s="124"/>
      <c r="AA498" s="124"/>
      <c r="AB498" s="124"/>
      <c r="AC498" s="124"/>
    </row>
    <row r="499" spans="1:29" x14ac:dyDescent="0.35">
      <c r="A499" s="121"/>
      <c r="B499" s="122"/>
      <c r="C499" s="122"/>
      <c r="D499" s="122"/>
      <c r="E499" s="122"/>
      <c r="F499" s="122"/>
      <c r="G499" s="122"/>
      <c r="H499" s="123"/>
      <c r="I499" s="123"/>
      <c r="J499" s="123"/>
      <c r="K499" s="124"/>
      <c r="L499" s="124"/>
      <c r="M499" s="124"/>
      <c r="N499" s="124"/>
      <c r="O499" s="124"/>
      <c r="P499" s="124"/>
      <c r="Q499" s="124"/>
      <c r="R499" s="124"/>
      <c r="S499" s="124"/>
      <c r="T499" s="124"/>
      <c r="U499" s="124"/>
      <c r="V499" s="124"/>
      <c r="W499" s="124"/>
      <c r="X499" s="124"/>
      <c r="Y499" s="124"/>
      <c r="Z499" s="124"/>
      <c r="AA499" s="124"/>
      <c r="AB499" s="124"/>
      <c r="AC499" s="124"/>
    </row>
    <row r="500" spans="1:29" x14ac:dyDescent="0.35">
      <c r="A500" s="121"/>
      <c r="B500" s="122"/>
      <c r="C500" s="122"/>
      <c r="D500" s="122"/>
      <c r="E500" s="122"/>
      <c r="F500" s="122"/>
      <c r="G500" s="122"/>
      <c r="H500" s="123"/>
      <c r="I500" s="123"/>
      <c r="J500" s="123"/>
      <c r="K500" s="124"/>
      <c r="L500" s="124"/>
      <c r="M500" s="124"/>
      <c r="N500" s="124"/>
      <c r="O500" s="124"/>
      <c r="P500" s="124"/>
      <c r="Q500" s="124"/>
      <c r="R500" s="124"/>
      <c r="S500" s="124"/>
      <c r="T500" s="124"/>
      <c r="U500" s="124"/>
      <c r="V500" s="124"/>
      <c r="W500" s="124"/>
      <c r="X500" s="124"/>
      <c r="Y500" s="124"/>
      <c r="Z500" s="124"/>
      <c r="AA500" s="124"/>
      <c r="AB500" s="124"/>
      <c r="AC500" s="124"/>
    </row>
    <row r="501" spans="1:29" x14ac:dyDescent="0.35">
      <c r="A501" s="121"/>
      <c r="B501" s="122"/>
      <c r="C501" s="122"/>
      <c r="D501" s="122"/>
      <c r="E501" s="122"/>
      <c r="F501" s="122"/>
      <c r="G501" s="122"/>
      <c r="H501" s="123"/>
      <c r="I501" s="123"/>
      <c r="J501" s="123"/>
      <c r="K501" s="124"/>
      <c r="L501" s="124"/>
      <c r="M501" s="124"/>
      <c r="N501" s="124"/>
      <c r="O501" s="124"/>
      <c r="P501" s="124"/>
      <c r="Q501" s="124"/>
      <c r="R501" s="124"/>
      <c r="S501" s="124"/>
      <c r="T501" s="124"/>
      <c r="U501" s="124"/>
      <c r="V501" s="124"/>
      <c r="W501" s="124"/>
      <c r="X501" s="124"/>
      <c r="Y501" s="124"/>
      <c r="Z501" s="124"/>
      <c r="AA501" s="124"/>
      <c r="AB501" s="124"/>
      <c r="AC501" s="124"/>
    </row>
    <row r="502" spans="1:29" x14ac:dyDescent="0.35">
      <c r="A502" s="121"/>
      <c r="B502" s="122"/>
      <c r="C502" s="122"/>
      <c r="D502" s="122"/>
      <c r="E502" s="122"/>
      <c r="F502" s="122"/>
      <c r="G502" s="122"/>
      <c r="H502" s="123"/>
      <c r="I502" s="123"/>
      <c r="J502" s="123"/>
      <c r="K502" s="124"/>
      <c r="L502" s="124"/>
      <c r="M502" s="124"/>
      <c r="N502" s="124"/>
      <c r="O502" s="124"/>
      <c r="P502" s="124"/>
      <c r="Q502" s="124"/>
      <c r="R502" s="124"/>
      <c r="S502" s="124"/>
      <c r="T502" s="124"/>
      <c r="U502" s="124"/>
      <c r="V502" s="124"/>
      <c r="W502" s="124"/>
      <c r="X502" s="124"/>
      <c r="Y502" s="124"/>
      <c r="Z502" s="124"/>
      <c r="AA502" s="124"/>
      <c r="AB502" s="124"/>
      <c r="AC502" s="124"/>
    </row>
    <row r="503" spans="1:29" x14ac:dyDescent="0.35">
      <c r="A503" s="121"/>
      <c r="B503" s="122"/>
      <c r="C503" s="122"/>
      <c r="D503" s="122"/>
      <c r="E503" s="122"/>
      <c r="F503" s="122"/>
      <c r="G503" s="122"/>
      <c r="H503" s="123"/>
      <c r="I503" s="123"/>
      <c r="J503" s="123"/>
      <c r="K503" s="124"/>
      <c r="L503" s="124"/>
      <c r="M503" s="124"/>
      <c r="N503" s="124"/>
      <c r="O503" s="124"/>
      <c r="P503" s="124"/>
      <c r="Q503" s="124"/>
      <c r="R503" s="124"/>
      <c r="S503" s="124"/>
      <c r="T503" s="124"/>
      <c r="U503" s="124"/>
      <c r="V503" s="124"/>
      <c r="W503" s="124"/>
      <c r="X503" s="124"/>
      <c r="Y503" s="124"/>
      <c r="Z503" s="124"/>
      <c r="AA503" s="124"/>
      <c r="AB503" s="124"/>
      <c r="AC503" s="124"/>
    </row>
    <row r="504" spans="1:29" x14ac:dyDescent="0.35">
      <c r="A504" s="121"/>
      <c r="B504" s="122"/>
      <c r="C504" s="122"/>
      <c r="D504" s="122"/>
      <c r="E504" s="122"/>
      <c r="F504" s="122"/>
      <c r="G504" s="122"/>
      <c r="H504" s="123"/>
      <c r="I504" s="123"/>
      <c r="J504" s="123"/>
      <c r="K504" s="124"/>
      <c r="L504" s="124"/>
      <c r="M504" s="124"/>
      <c r="N504" s="124"/>
      <c r="O504" s="124"/>
      <c r="P504" s="124"/>
      <c r="Q504" s="124"/>
      <c r="R504" s="124"/>
      <c r="S504" s="124"/>
      <c r="T504" s="124"/>
      <c r="U504" s="124"/>
      <c r="V504" s="124"/>
      <c r="W504" s="124"/>
      <c r="X504" s="124"/>
      <c r="Y504" s="124"/>
      <c r="Z504" s="124"/>
      <c r="AA504" s="124"/>
      <c r="AB504" s="124"/>
      <c r="AC504" s="124"/>
    </row>
    <row r="505" spans="1:29" x14ac:dyDescent="0.35">
      <c r="A505" s="121"/>
      <c r="B505" s="122"/>
      <c r="C505" s="122"/>
      <c r="D505" s="122"/>
      <c r="E505" s="122"/>
      <c r="F505" s="122"/>
      <c r="G505" s="122"/>
      <c r="H505" s="123"/>
      <c r="I505" s="123"/>
      <c r="J505" s="123"/>
      <c r="K505" s="124"/>
      <c r="L505" s="124"/>
      <c r="M505" s="124"/>
      <c r="N505" s="124"/>
      <c r="O505" s="124"/>
      <c r="P505" s="124"/>
      <c r="Q505" s="124"/>
      <c r="R505" s="124"/>
      <c r="S505" s="124"/>
      <c r="T505" s="124"/>
      <c r="U505" s="124"/>
      <c r="V505" s="124"/>
      <c r="W505" s="124"/>
      <c r="X505" s="124"/>
      <c r="Y505" s="124"/>
      <c r="Z505" s="124"/>
      <c r="AA505" s="124"/>
      <c r="AB505" s="124"/>
      <c r="AC505" s="124"/>
    </row>
    <row r="506" spans="1:29" x14ac:dyDescent="0.35">
      <c r="A506" s="121"/>
      <c r="B506" s="122"/>
      <c r="C506" s="122"/>
      <c r="D506" s="122"/>
      <c r="E506" s="122"/>
      <c r="F506" s="122"/>
      <c r="G506" s="122"/>
      <c r="H506" s="123"/>
      <c r="I506" s="123"/>
      <c r="J506" s="123"/>
      <c r="K506" s="124"/>
      <c r="L506" s="124"/>
      <c r="M506" s="124"/>
      <c r="N506" s="124"/>
      <c r="O506" s="124"/>
      <c r="P506" s="124"/>
      <c r="Q506" s="124"/>
      <c r="R506" s="124"/>
      <c r="S506" s="124"/>
      <c r="T506" s="124"/>
      <c r="U506" s="124"/>
      <c r="V506" s="124"/>
      <c r="W506" s="124"/>
      <c r="X506" s="124"/>
      <c r="Y506" s="124"/>
      <c r="Z506" s="124"/>
      <c r="AA506" s="124"/>
      <c r="AB506" s="124"/>
      <c r="AC506" s="124"/>
    </row>
    <row r="507" spans="1:29" x14ac:dyDescent="0.35">
      <c r="A507" s="121"/>
      <c r="B507" s="122"/>
      <c r="C507" s="122"/>
      <c r="D507" s="122"/>
      <c r="E507" s="122"/>
      <c r="F507" s="122"/>
      <c r="G507" s="122"/>
      <c r="H507" s="123"/>
      <c r="I507" s="123"/>
      <c r="J507" s="123"/>
      <c r="K507" s="124"/>
      <c r="L507" s="124"/>
      <c r="M507" s="124"/>
      <c r="N507" s="124"/>
      <c r="O507" s="124"/>
      <c r="P507" s="124"/>
      <c r="Q507" s="124"/>
      <c r="R507" s="124"/>
      <c r="S507" s="124"/>
      <c r="T507" s="124"/>
      <c r="U507" s="124"/>
      <c r="V507" s="124"/>
      <c r="W507" s="124"/>
      <c r="X507" s="124"/>
      <c r="Y507" s="124"/>
      <c r="Z507" s="124"/>
      <c r="AA507" s="124"/>
      <c r="AB507" s="124"/>
      <c r="AC507" s="124"/>
    </row>
    <row r="508" spans="1:29" ht="15" customHeight="1" x14ac:dyDescent="0.35">
      <c r="A508" s="125"/>
      <c r="B508" s="125"/>
      <c r="C508" s="125"/>
      <c r="D508" s="125"/>
      <c r="E508" s="125"/>
      <c r="F508" s="125"/>
      <c r="G508" s="125"/>
      <c r="H508" s="125"/>
      <c r="I508" s="125"/>
      <c r="J508" s="125"/>
      <c r="K508" s="124"/>
      <c r="L508" s="124"/>
      <c r="M508" s="124"/>
      <c r="N508" s="124"/>
      <c r="O508" s="124"/>
      <c r="P508" s="124"/>
      <c r="Q508" s="124"/>
      <c r="R508" s="124"/>
      <c r="S508" s="124"/>
      <c r="T508" s="124"/>
      <c r="U508" s="124"/>
      <c r="V508" s="124"/>
      <c r="W508" s="124"/>
      <c r="X508" s="124"/>
      <c r="Y508" s="124"/>
      <c r="Z508" s="124"/>
      <c r="AA508" s="124"/>
      <c r="AB508" s="124"/>
      <c r="AC508" s="124"/>
    </row>
    <row r="509" spans="1:29" x14ac:dyDescent="0.35">
      <c r="A509" s="125"/>
      <c r="B509" s="125"/>
      <c r="C509" s="125"/>
      <c r="D509" s="125"/>
      <c r="E509" s="125"/>
      <c r="F509" s="125"/>
      <c r="G509" s="125"/>
      <c r="H509" s="125"/>
      <c r="I509" s="125"/>
      <c r="J509" s="125"/>
      <c r="K509" s="124"/>
      <c r="L509" s="124"/>
      <c r="M509" s="124"/>
      <c r="N509" s="124"/>
      <c r="O509" s="124"/>
      <c r="P509" s="124"/>
      <c r="Q509" s="124"/>
      <c r="R509" s="124"/>
      <c r="S509" s="124"/>
      <c r="T509" s="124"/>
      <c r="U509" s="124"/>
      <c r="V509" s="124"/>
      <c r="W509" s="124"/>
      <c r="X509" s="124"/>
      <c r="Y509" s="124"/>
      <c r="Z509" s="124"/>
      <c r="AA509" s="124"/>
      <c r="AB509" s="124"/>
      <c r="AC509" s="124"/>
    </row>
    <row r="510" spans="1:29" x14ac:dyDescent="0.35">
      <c r="A510" s="125"/>
      <c r="B510" s="125"/>
      <c r="C510" s="125"/>
      <c r="D510" s="125"/>
      <c r="E510" s="125"/>
      <c r="F510" s="125"/>
      <c r="G510" s="126"/>
      <c r="H510" s="125"/>
      <c r="I510" s="125"/>
      <c r="J510" s="125"/>
      <c r="K510" s="126"/>
      <c r="L510" s="126"/>
      <c r="M510" s="126"/>
      <c r="N510" s="126"/>
      <c r="O510" s="126"/>
      <c r="P510" s="126"/>
      <c r="Q510" s="126"/>
      <c r="R510" s="126"/>
      <c r="S510" s="126"/>
      <c r="T510" s="126"/>
      <c r="U510" s="126"/>
      <c r="V510" s="126"/>
      <c r="W510" s="126"/>
      <c r="X510" s="126"/>
      <c r="Y510" s="126"/>
      <c r="Z510" s="126"/>
      <c r="AA510" s="126"/>
      <c r="AB510" s="126"/>
      <c r="AC510" s="126"/>
    </row>
    <row r="511" spans="1:29" ht="15" customHeight="1" x14ac:dyDescent="0.35">
      <c r="A511" s="112"/>
      <c r="B511" s="113"/>
      <c r="C511" s="113"/>
      <c r="D511" s="113"/>
      <c r="E511" s="113"/>
      <c r="F511" s="113"/>
      <c r="G511" s="113"/>
      <c r="H511" s="113"/>
      <c r="I511" s="113"/>
      <c r="J511" s="113"/>
      <c r="K511" s="114"/>
      <c r="L511" s="114"/>
      <c r="M511" s="114"/>
      <c r="N511" s="114"/>
      <c r="O511" s="114"/>
      <c r="P511" s="114"/>
      <c r="Q511" s="114"/>
      <c r="R511" s="114"/>
      <c r="S511" s="114"/>
      <c r="T511" s="114"/>
      <c r="U511" s="114"/>
      <c r="V511" s="114"/>
      <c r="W511" s="114"/>
      <c r="X511" s="114"/>
      <c r="Y511" s="114"/>
      <c r="Z511" s="114"/>
      <c r="AA511" s="114"/>
      <c r="AB511" s="114"/>
      <c r="AC511" s="114"/>
    </row>
    <row r="512" spans="1:29" ht="15" customHeight="1" x14ac:dyDescent="0.35">
      <c r="A512" s="112"/>
      <c r="B512" s="113"/>
      <c r="C512" s="113"/>
      <c r="D512" s="113"/>
      <c r="E512" s="113"/>
      <c r="F512" s="113"/>
      <c r="G512" s="113"/>
      <c r="H512" s="113"/>
      <c r="I512" s="113"/>
      <c r="J512" s="113"/>
      <c r="K512" s="115"/>
      <c r="L512" s="115"/>
      <c r="M512" s="115"/>
      <c r="N512" s="115"/>
      <c r="O512" s="115"/>
      <c r="P512" s="115"/>
      <c r="Q512" s="115"/>
      <c r="R512" s="115"/>
      <c r="S512" s="115"/>
      <c r="T512" s="115"/>
      <c r="U512" s="115"/>
      <c r="V512" s="115"/>
      <c r="W512" s="114"/>
      <c r="X512" s="114"/>
      <c r="Y512" s="116"/>
      <c r="Z512" s="117"/>
      <c r="AA512" s="117"/>
      <c r="AB512" s="117"/>
      <c r="AC512" s="117"/>
    </row>
    <row r="513" spans="1:29" ht="37.5" customHeight="1" x14ac:dyDescent="0.35">
      <c r="A513" s="112"/>
      <c r="B513" s="118"/>
      <c r="C513" s="118"/>
      <c r="D513" s="119"/>
      <c r="E513" s="120"/>
      <c r="F513" s="118"/>
      <c r="G513" s="118"/>
      <c r="H513" s="118"/>
      <c r="I513" s="118"/>
      <c r="J513" s="118"/>
      <c r="K513" s="117"/>
      <c r="L513" s="117"/>
      <c r="M513" s="117"/>
      <c r="N513" s="117"/>
      <c r="O513" s="117"/>
      <c r="P513" s="117"/>
      <c r="Q513" s="117"/>
      <c r="R513" s="117"/>
      <c r="S513" s="117"/>
      <c r="T513" s="117"/>
      <c r="U513" s="117"/>
      <c r="V513" s="117"/>
      <c r="W513" s="117"/>
      <c r="X513" s="117"/>
      <c r="Y513" s="116"/>
      <c r="Z513" s="117"/>
      <c r="AA513" s="117"/>
      <c r="AB513" s="117"/>
      <c r="AC513" s="117"/>
    </row>
    <row r="514" spans="1:29" x14ac:dyDescent="0.35">
      <c r="A514" s="121"/>
      <c r="B514" s="122"/>
      <c r="C514" s="122"/>
      <c r="D514" s="122"/>
      <c r="E514" s="122"/>
      <c r="F514" s="122"/>
      <c r="G514" s="122"/>
      <c r="H514" s="123"/>
      <c r="I514" s="123"/>
      <c r="J514" s="123"/>
      <c r="K514" s="124"/>
      <c r="L514" s="124"/>
      <c r="M514" s="124"/>
      <c r="N514" s="124"/>
      <c r="O514" s="124"/>
      <c r="P514" s="124"/>
      <c r="Q514" s="124"/>
      <c r="R514" s="124"/>
      <c r="S514" s="124"/>
      <c r="T514" s="124"/>
      <c r="U514" s="124"/>
      <c r="V514" s="124"/>
      <c r="W514" s="124"/>
      <c r="X514" s="124"/>
      <c r="Y514" s="124"/>
      <c r="Z514" s="124"/>
      <c r="AA514" s="124"/>
      <c r="AB514" s="124"/>
      <c r="AC514" s="124"/>
    </row>
    <row r="515" spans="1:29" x14ac:dyDescent="0.35">
      <c r="A515" s="121"/>
      <c r="B515" s="122"/>
      <c r="C515" s="122"/>
      <c r="D515" s="122"/>
      <c r="E515" s="122"/>
      <c r="F515" s="122"/>
      <c r="G515" s="122"/>
      <c r="H515" s="123"/>
      <c r="I515" s="123"/>
      <c r="J515" s="123"/>
      <c r="K515" s="124"/>
      <c r="L515" s="124"/>
      <c r="M515" s="124"/>
      <c r="N515" s="124"/>
      <c r="O515" s="124"/>
      <c r="P515" s="124"/>
      <c r="Q515" s="124"/>
      <c r="R515" s="124"/>
      <c r="S515" s="124"/>
      <c r="T515" s="124"/>
      <c r="U515" s="124"/>
      <c r="V515" s="124"/>
      <c r="W515" s="124"/>
      <c r="X515" s="124"/>
      <c r="Y515" s="124"/>
      <c r="Z515" s="124"/>
      <c r="AA515" s="124"/>
      <c r="AB515" s="124"/>
      <c r="AC515" s="124"/>
    </row>
    <row r="516" spans="1:29" x14ac:dyDescent="0.35">
      <c r="A516" s="121"/>
      <c r="B516" s="122"/>
      <c r="C516" s="122"/>
      <c r="D516" s="122"/>
      <c r="E516" s="122"/>
      <c r="F516" s="122"/>
      <c r="G516" s="122"/>
      <c r="H516" s="123"/>
      <c r="I516" s="123"/>
      <c r="J516" s="123"/>
      <c r="K516" s="124"/>
      <c r="L516" s="124"/>
      <c r="M516" s="124"/>
      <c r="N516" s="124"/>
      <c r="O516" s="124"/>
      <c r="P516" s="124"/>
      <c r="Q516" s="124"/>
      <c r="R516" s="124"/>
      <c r="S516" s="124"/>
      <c r="T516" s="124"/>
      <c r="U516" s="124"/>
      <c r="V516" s="124"/>
      <c r="W516" s="124"/>
      <c r="X516" s="124"/>
      <c r="Y516" s="124"/>
      <c r="Z516" s="124"/>
      <c r="AA516" s="124"/>
      <c r="AB516" s="124"/>
      <c r="AC516" s="124"/>
    </row>
    <row r="517" spans="1:29" x14ac:dyDescent="0.35">
      <c r="A517" s="121"/>
      <c r="B517" s="122"/>
      <c r="C517" s="122"/>
      <c r="D517" s="122"/>
      <c r="E517" s="122"/>
      <c r="F517" s="122"/>
      <c r="G517" s="122"/>
      <c r="H517" s="123"/>
      <c r="I517" s="123"/>
      <c r="J517" s="123"/>
      <c r="K517" s="124"/>
      <c r="L517" s="124"/>
      <c r="M517" s="124"/>
      <c r="N517" s="124"/>
      <c r="O517" s="124"/>
      <c r="P517" s="124"/>
      <c r="Q517" s="124"/>
      <c r="R517" s="124"/>
      <c r="S517" s="124"/>
      <c r="T517" s="124"/>
      <c r="U517" s="124"/>
      <c r="V517" s="124"/>
      <c r="W517" s="124"/>
      <c r="X517" s="124"/>
      <c r="Y517" s="124"/>
      <c r="Z517" s="124"/>
      <c r="AA517" s="124"/>
      <c r="AB517" s="124"/>
      <c r="AC517" s="124"/>
    </row>
    <row r="518" spans="1:29" x14ac:dyDescent="0.35">
      <c r="A518" s="121"/>
      <c r="B518" s="122"/>
      <c r="C518" s="122"/>
      <c r="D518" s="122"/>
      <c r="E518" s="122"/>
      <c r="F518" s="122"/>
      <c r="G518" s="122"/>
      <c r="H518" s="123"/>
      <c r="I518" s="123"/>
      <c r="J518" s="123"/>
      <c r="K518" s="124"/>
      <c r="L518" s="124"/>
      <c r="M518" s="124"/>
      <c r="N518" s="124"/>
      <c r="O518" s="124"/>
      <c r="P518" s="124"/>
      <c r="Q518" s="124"/>
      <c r="R518" s="124"/>
      <c r="S518" s="124"/>
      <c r="T518" s="124"/>
      <c r="U518" s="124"/>
      <c r="V518" s="124"/>
      <c r="W518" s="124"/>
      <c r="X518" s="124"/>
      <c r="Y518" s="124"/>
      <c r="Z518" s="124"/>
      <c r="AA518" s="124"/>
      <c r="AB518" s="124"/>
      <c r="AC518" s="124"/>
    </row>
    <row r="519" spans="1:29" x14ac:dyDescent="0.35">
      <c r="A519" s="121"/>
      <c r="B519" s="122"/>
      <c r="C519" s="122"/>
      <c r="D519" s="122"/>
      <c r="E519" s="122"/>
      <c r="F519" s="122"/>
      <c r="G519" s="122"/>
      <c r="H519" s="123"/>
      <c r="I519" s="123"/>
      <c r="J519" s="123"/>
      <c r="K519" s="124"/>
      <c r="L519" s="124"/>
      <c r="M519" s="124"/>
      <c r="N519" s="124"/>
      <c r="O519" s="124"/>
      <c r="P519" s="124"/>
      <c r="Q519" s="124"/>
      <c r="R519" s="124"/>
      <c r="S519" s="124"/>
      <c r="T519" s="124"/>
      <c r="U519" s="124"/>
      <c r="V519" s="124"/>
      <c r="W519" s="124"/>
      <c r="X519" s="124"/>
      <c r="Y519" s="124"/>
      <c r="Z519" s="124"/>
      <c r="AA519" s="124"/>
      <c r="AB519" s="124"/>
      <c r="AC519" s="124"/>
    </row>
    <row r="520" spans="1:29" x14ac:dyDescent="0.35">
      <c r="A520" s="121"/>
      <c r="B520" s="122"/>
      <c r="C520" s="122"/>
      <c r="D520" s="122"/>
      <c r="E520" s="122"/>
      <c r="F520" s="122"/>
      <c r="G520" s="122"/>
      <c r="H520" s="123"/>
      <c r="I520" s="123"/>
      <c r="J520" s="123"/>
      <c r="K520" s="124"/>
      <c r="L520" s="124"/>
      <c r="M520" s="124"/>
      <c r="N520" s="124"/>
      <c r="O520" s="124"/>
      <c r="P520" s="124"/>
      <c r="Q520" s="124"/>
      <c r="R520" s="124"/>
      <c r="S520" s="124"/>
      <c r="T520" s="124"/>
      <c r="U520" s="124"/>
      <c r="V520" s="124"/>
      <c r="W520" s="124"/>
      <c r="X520" s="124"/>
      <c r="Y520" s="124"/>
      <c r="Z520" s="124"/>
      <c r="AA520" s="124"/>
      <c r="AB520" s="124"/>
      <c r="AC520" s="124"/>
    </row>
    <row r="521" spans="1:29" x14ac:dyDescent="0.35">
      <c r="A521" s="121"/>
      <c r="B521" s="122"/>
      <c r="C521" s="122"/>
      <c r="D521" s="122"/>
      <c r="E521" s="122"/>
      <c r="F521" s="122"/>
      <c r="G521" s="122"/>
      <c r="H521" s="123"/>
      <c r="I521" s="123"/>
      <c r="J521" s="123"/>
      <c r="K521" s="124"/>
      <c r="L521" s="124"/>
      <c r="M521" s="124"/>
      <c r="N521" s="124"/>
      <c r="O521" s="124"/>
      <c r="P521" s="124"/>
      <c r="Q521" s="124"/>
      <c r="R521" s="124"/>
      <c r="S521" s="124"/>
      <c r="T521" s="124"/>
      <c r="U521" s="124"/>
      <c r="V521" s="124"/>
      <c r="W521" s="124"/>
      <c r="X521" s="124"/>
      <c r="Y521" s="124"/>
      <c r="Z521" s="124"/>
      <c r="AA521" s="124"/>
      <c r="AB521" s="124"/>
      <c r="AC521" s="124"/>
    </row>
    <row r="522" spans="1:29" x14ac:dyDescent="0.35">
      <c r="A522" s="121"/>
      <c r="B522" s="122"/>
      <c r="C522" s="122"/>
      <c r="D522" s="122"/>
      <c r="E522" s="122"/>
      <c r="F522" s="122"/>
      <c r="G522" s="122"/>
      <c r="H522" s="123"/>
      <c r="I522" s="123"/>
      <c r="J522" s="123"/>
      <c r="K522" s="124"/>
      <c r="L522" s="124"/>
      <c r="M522" s="124"/>
      <c r="N522" s="124"/>
      <c r="O522" s="124"/>
      <c r="P522" s="124"/>
      <c r="Q522" s="124"/>
      <c r="R522" s="124"/>
      <c r="S522" s="124"/>
      <c r="T522" s="124"/>
      <c r="U522" s="124"/>
      <c r="V522" s="124"/>
      <c r="W522" s="124"/>
      <c r="X522" s="124"/>
      <c r="Y522" s="124"/>
      <c r="Z522" s="124"/>
      <c r="AA522" s="124"/>
      <c r="AB522" s="124"/>
      <c r="AC522" s="124"/>
    </row>
    <row r="523" spans="1:29" x14ac:dyDescent="0.35">
      <c r="A523" s="121"/>
      <c r="B523" s="122"/>
      <c r="C523" s="122"/>
      <c r="D523" s="122"/>
      <c r="E523" s="122"/>
      <c r="F523" s="122"/>
      <c r="G523" s="122"/>
      <c r="H523" s="123"/>
      <c r="I523" s="123"/>
      <c r="J523" s="123"/>
      <c r="K523" s="124"/>
      <c r="L523" s="124"/>
      <c r="M523" s="124"/>
      <c r="N523" s="124"/>
      <c r="O523" s="124"/>
      <c r="P523" s="124"/>
      <c r="Q523" s="124"/>
      <c r="R523" s="124"/>
      <c r="S523" s="124"/>
      <c r="T523" s="124"/>
      <c r="U523" s="124"/>
      <c r="V523" s="124"/>
      <c r="W523" s="124"/>
      <c r="X523" s="124"/>
      <c r="Y523" s="124"/>
      <c r="Z523" s="124"/>
      <c r="AA523" s="124"/>
      <c r="AB523" s="124"/>
      <c r="AC523" s="124"/>
    </row>
    <row r="524" spans="1:29" x14ac:dyDescent="0.35">
      <c r="A524" s="121"/>
      <c r="B524" s="122"/>
      <c r="C524" s="122"/>
      <c r="D524" s="122"/>
      <c r="E524" s="122"/>
      <c r="F524" s="122"/>
      <c r="G524" s="122"/>
      <c r="H524" s="123"/>
      <c r="I524" s="123"/>
      <c r="J524" s="123"/>
      <c r="K524" s="124"/>
      <c r="L524" s="124"/>
      <c r="M524" s="124"/>
      <c r="N524" s="124"/>
      <c r="O524" s="124"/>
      <c r="P524" s="124"/>
      <c r="Q524" s="124"/>
      <c r="R524" s="124"/>
      <c r="S524" s="124"/>
      <c r="T524" s="124"/>
      <c r="U524" s="124"/>
      <c r="V524" s="124"/>
      <c r="W524" s="124"/>
      <c r="X524" s="124"/>
      <c r="Y524" s="124"/>
      <c r="Z524" s="124"/>
      <c r="AA524" s="124"/>
      <c r="AB524" s="124"/>
      <c r="AC524" s="124"/>
    </row>
    <row r="525" spans="1:29" x14ac:dyDescent="0.35">
      <c r="A525" s="121"/>
      <c r="B525" s="122"/>
      <c r="C525" s="122"/>
      <c r="D525" s="122"/>
      <c r="E525" s="122"/>
      <c r="F525" s="122"/>
      <c r="G525" s="122"/>
      <c r="H525" s="123"/>
      <c r="I525" s="123"/>
      <c r="J525" s="123"/>
      <c r="K525" s="124"/>
      <c r="L525" s="124"/>
      <c r="M525" s="124"/>
      <c r="N525" s="124"/>
      <c r="O525" s="124"/>
      <c r="P525" s="124"/>
      <c r="Q525" s="124"/>
      <c r="R525" s="124"/>
      <c r="S525" s="124"/>
      <c r="T525" s="124"/>
      <c r="U525" s="124"/>
      <c r="V525" s="124"/>
      <c r="W525" s="124"/>
      <c r="X525" s="124"/>
      <c r="Y525" s="124"/>
      <c r="Z525" s="124"/>
      <c r="AA525" s="124"/>
      <c r="AB525" s="124"/>
      <c r="AC525" s="124"/>
    </row>
    <row r="526" spans="1:29" x14ac:dyDescent="0.35">
      <c r="A526" s="121"/>
      <c r="B526" s="122"/>
      <c r="C526" s="122"/>
      <c r="D526" s="122"/>
      <c r="E526" s="122"/>
      <c r="F526" s="122"/>
      <c r="G526" s="122"/>
      <c r="H526" s="123"/>
      <c r="I526" s="123"/>
      <c r="J526" s="123"/>
      <c r="K526" s="124"/>
      <c r="L526" s="124"/>
      <c r="M526" s="124"/>
      <c r="N526" s="124"/>
      <c r="O526" s="124"/>
      <c r="P526" s="124"/>
      <c r="Q526" s="124"/>
      <c r="R526" s="124"/>
      <c r="S526" s="124"/>
      <c r="T526" s="124"/>
      <c r="U526" s="124"/>
      <c r="V526" s="124"/>
      <c r="W526" s="124"/>
      <c r="X526" s="124"/>
      <c r="Y526" s="124"/>
      <c r="Z526" s="124"/>
      <c r="AA526" s="124"/>
      <c r="AB526" s="124"/>
      <c r="AC526" s="124"/>
    </row>
    <row r="527" spans="1:29" x14ac:dyDescent="0.35">
      <c r="A527" s="121"/>
      <c r="B527" s="122"/>
      <c r="C527" s="122"/>
      <c r="D527" s="122"/>
      <c r="E527" s="122"/>
      <c r="F527" s="122"/>
      <c r="G527" s="122"/>
      <c r="H527" s="123"/>
      <c r="I527" s="123"/>
      <c r="J527" s="123"/>
      <c r="K527" s="124"/>
      <c r="L527" s="124"/>
      <c r="M527" s="124"/>
      <c r="N527" s="124"/>
      <c r="O527" s="124"/>
      <c r="P527" s="124"/>
      <c r="Q527" s="124"/>
      <c r="R527" s="124"/>
      <c r="S527" s="124"/>
      <c r="T527" s="124"/>
      <c r="U527" s="124"/>
      <c r="V527" s="124"/>
      <c r="W527" s="124"/>
      <c r="X527" s="124"/>
      <c r="Y527" s="124"/>
      <c r="Z527" s="124"/>
      <c r="AA527" s="124"/>
      <c r="AB527" s="124"/>
      <c r="AC527" s="124"/>
    </row>
    <row r="528" spans="1:29" x14ac:dyDescent="0.35">
      <c r="A528" s="121"/>
      <c r="B528" s="122"/>
      <c r="C528" s="122"/>
      <c r="D528" s="122"/>
      <c r="E528" s="122"/>
      <c r="F528" s="122"/>
      <c r="G528" s="122"/>
      <c r="H528" s="123"/>
      <c r="I528" s="123"/>
      <c r="J528" s="123"/>
      <c r="K528" s="124"/>
      <c r="L528" s="124"/>
      <c r="M528" s="124"/>
      <c r="N528" s="124"/>
      <c r="O528" s="124"/>
      <c r="P528" s="124"/>
      <c r="Q528" s="124"/>
      <c r="R528" s="124"/>
      <c r="S528" s="124"/>
      <c r="T528" s="124"/>
      <c r="U528" s="124"/>
      <c r="V528" s="124"/>
      <c r="W528" s="124"/>
      <c r="X528" s="124"/>
      <c r="Y528" s="124"/>
      <c r="Z528" s="124"/>
      <c r="AA528" s="124"/>
      <c r="AB528" s="124"/>
      <c r="AC528" s="124"/>
    </row>
    <row r="529" spans="1:29" x14ac:dyDescent="0.35">
      <c r="A529" s="121"/>
      <c r="B529" s="122"/>
      <c r="C529" s="122"/>
      <c r="D529" s="122"/>
      <c r="E529" s="122"/>
      <c r="F529" s="122"/>
      <c r="G529" s="122"/>
      <c r="H529" s="123"/>
      <c r="I529" s="123"/>
      <c r="J529" s="123"/>
      <c r="K529" s="124"/>
      <c r="L529" s="124"/>
      <c r="M529" s="124"/>
      <c r="N529" s="124"/>
      <c r="O529" s="124"/>
      <c r="P529" s="124"/>
      <c r="Q529" s="124"/>
      <c r="R529" s="124"/>
      <c r="S529" s="124"/>
      <c r="T529" s="124"/>
      <c r="U529" s="124"/>
      <c r="V529" s="124"/>
      <c r="W529" s="124"/>
      <c r="X529" s="124"/>
      <c r="Y529" s="124"/>
      <c r="Z529" s="124"/>
      <c r="AA529" s="124"/>
      <c r="AB529" s="124"/>
      <c r="AC529" s="124"/>
    </row>
    <row r="530" spans="1:29" x14ac:dyDescent="0.35">
      <c r="A530" s="121"/>
      <c r="B530" s="122"/>
      <c r="C530" s="122"/>
      <c r="D530" s="122"/>
      <c r="E530" s="122"/>
      <c r="F530" s="122"/>
      <c r="G530" s="122"/>
      <c r="H530" s="123"/>
      <c r="I530" s="123"/>
      <c r="J530" s="123"/>
      <c r="K530" s="124"/>
      <c r="L530" s="124"/>
      <c r="M530" s="124"/>
      <c r="N530" s="124"/>
      <c r="O530" s="124"/>
      <c r="P530" s="124"/>
      <c r="Q530" s="124"/>
      <c r="R530" s="124"/>
      <c r="S530" s="124"/>
      <c r="T530" s="124"/>
      <c r="U530" s="124"/>
      <c r="V530" s="124"/>
      <c r="W530" s="124"/>
      <c r="X530" s="124"/>
      <c r="Y530" s="124"/>
      <c r="Z530" s="124"/>
      <c r="AA530" s="124"/>
      <c r="AB530" s="124"/>
      <c r="AC530" s="124"/>
    </row>
    <row r="531" spans="1:29" x14ac:dyDescent="0.35">
      <c r="A531" s="121"/>
      <c r="B531" s="122"/>
      <c r="C531" s="122"/>
      <c r="D531" s="122"/>
      <c r="E531" s="122"/>
      <c r="F531" s="122"/>
      <c r="G531" s="122"/>
      <c r="H531" s="123"/>
      <c r="I531" s="123"/>
      <c r="J531" s="123"/>
      <c r="K531" s="124"/>
      <c r="L531" s="124"/>
      <c r="M531" s="124"/>
      <c r="N531" s="124"/>
      <c r="O531" s="124"/>
      <c r="P531" s="124"/>
      <c r="Q531" s="124"/>
      <c r="R531" s="124"/>
      <c r="S531" s="124"/>
      <c r="T531" s="124"/>
      <c r="U531" s="124"/>
      <c r="V531" s="124"/>
      <c r="W531" s="124"/>
      <c r="X531" s="124"/>
      <c r="Y531" s="124"/>
      <c r="Z531" s="124"/>
      <c r="AA531" s="124"/>
      <c r="AB531" s="124"/>
      <c r="AC531" s="124"/>
    </row>
    <row r="532" spans="1:29" x14ac:dyDescent="0.35">
      <c r="A532" s="121"/>
      <c r="B532" s="122"/>
      <c r="C532" s="122"/>
      <c r="D532" s="122"/>
      <c r="E532" s="122"/>
      <c r="F532" s="122"/>
      <c r="G532" s="122"/>
      <c r="H532" s="123"/>
      <c r="I532" s="123"/>
      <c r="J532" s="123"/>
      <c r="K532" s="124"/>
      <c r="L532" s="124"/>
      <c r="M532" s="124"/>
      <c r="N532" s="124"/>
      <c r="O532" s="124"/>
      <c r="P532" s="124"/>
      <c r="Q532" s="124"/>
      <c r="R532" s="124"/>
      <c r="S532" s="124"/>
      <c r="T532" s="124"/>
      <c r="U532" s="124"/>
      <c r="V532" s="124"/>
      <c r="W532" s="124"/>
      <c r="X532" s="124"/>
      <c r="Y532" s="124"/>
      <c r="Z532" s="124"/>
      <c r="AA532" s="124"/>
      <c r="AB532" s="124"/>
      <c r="AC532" s="124"/>
    </row>
    <row r="533" spans="1:29" x14ac:dyDescent="0.35">
      <c r="A533" s="121"/>
      <c r="B533" s="122"/>
      <c r="C533" s="122"/>
      <c r="D533" s="122"/>
      <c r="E533" s="122"/>
      <c r="F533" s="122"/>
      <c r="G533" s="122"/>
      <c r="H533" s="123"/>
      <c r="I533" s="123"/>
      <c r="J533" s="123"/>
      <c r="K533" s="124"/>
      <c r="L533" s="124"/>
      <c r="M533" s="124"/>
      <c r="N533" s="124"/>
      <c r="O533" s="124"/>
      <c r="P533" s="124"/>
      <c r="Q533" s="124"/>
      <c r="R533" s="124"/>
      <c r="S533" s="124"/>
      <c r="T533" s="124"/>
      <c r="U533" s="124"/>
      <c r="V533" s="124"/>
      <c r="W533" s="124"/>
      <c r="X533" s="124"/>
      <c r="Y533" s="124"/>
      <c r="Z533" s="124"/>
      <c r="AA533" s="124"/>
      <c r="AB533" s="124"/>
      <c r="AC533" s="124"/>
    </row>
    <row r="534" spans="1:29" x14ac:dyDescent="0.35">
      <c r="A534" s="121"/>
      <c r="B534" s="122"/>
      <c r="C534" s="122"/>
      <c r="D534" s="122"/>
      <c r="E534" s="122"/>
      <c r="F534" s="122"/>
      <c r="G534" s="122"/>
      <c r="H534" s="123"/>
      <c r="I534" s="123"/>
      <c r="J534" s="123"/>
      <c r="K534" s="124"/>
      <c r="L534" s="124"/>
      <c r="M534" s="124"/>
      <c r="N534" s="124"/>
      <c r="O534" s="124"/>
      <c r="P534" s="124"/>
      <c r="Q534" s="124"/>
      <c r="R534" s="124"/>
      <c r="S534" s="124"/>
      <c r="T534" s="124"/>
      <c r="U534" s="124"/>
      <c r="V534" s="124"/>
      <c r="W534" s="124"/>
      <c r="X534" s="124"/>
      <c r="Y534" s="124"/>
      <c r="Z534" s="124"/>
      <c r="AA534" s="124"/>
      <c r="AB534" s="124"/>
      <c r="AC534" s="124"/>
    </row>
    <row r="535" spans="1:29" x14ac:dyDescent="0.35">
      <c r="A535" s="121"/>
      <c r="B535" s="122"/>
      <c r="C535" s="122"/>
      <c r="D535" s="122"/>
      <c r="E535" s="122"/>
      <c r="F535" s="122"/>
      <c r="G535" s="122"/>
      <c r="H535" s="123"/>
      <c r="I535" s="123"/>
      <c r="J535" s="123"/>
      <c r="K535" s="124"/>
      <c r="L535" s="124"/>
      <c r="M535" s="124"/>
      <c r="N535" s="124"/>
      <c r="O535" s="124"/>
      <c r="P535" s="124"/>
      <c r="Q535" s="124"/>
      <c r="R535" s="124"/>
      <c r="S535" s="124"/>
      <c r="T535" s="124"/>
      <c r="U535" s="124"/>
      <c r="V535" s="124"/>
      <c r="W535" s="124"/>
      <c r="X535" s="124"/>
      <c r="Y535" s="124"/>
      <c r="Z535" s="124"/>
      <c r="AA535" s="124"/>
      <c r="AB535" s="124"/>
      <c r="AC535" s="124"/>
    </row>
    <row r="536" spans="1:29" x14ac:dyDescent="0.35">
      <c r="A536" s="121"/>
      <c r="B536" s="122"/>
      <c r="C536" s="122"/>
      <c r="D536" s="122"/>
      <c r="E536" s="122"/>
      <c r="F536" s="122"/>
      <c r="G536" s="122"/>
      <c r="H536" s="123"/>
      <c r="I536" s="123"/>
      <c r="J536" s="123"/>
      <c r="K536" s="124"/>
      <c r="L536" s="124"/>
      <c r="M536" s="124"/>
      <c r="N536" s="124"/>
      <c r="O536" s="124"/>
      <c r="P536" s="124"/>
      <c r="Q536" s="124"/>
      <c r="R536" s="124"/>
      <c r="S536" s="124"/>
      <c r="T536" s="124"/>
      <c r="U536" s="124"/>
      <c r="V536" s="124"/>
      <c r="W536" s="124"/>
      <c r="X536" s="124"/>
      <c r="Y536" s="124"/>
      <c r="Z536" s="124"/>
      <c r="AA536" s="124"/>
      <c r="AB536" s="124"/>
      <c r="AC536" s="124"/>
    </row>
    <row r="537" spans="1:29" x14ac:dyDescent="0.35">
      <c r="A537" s="121"/>
      <c r="B537" s="122"/>
      <c r="C537" s="122"/>
      <c r="D537" s="122"/>
      <c r="E537" s="122"/>
      <c r="F537" s="122"/>
      <c r="G537" s="122"/>
      <c r="H537" s="123"/>
      <c r="I537" s="123"/>
      <c r="J537" s="123"/>
      <c r="K537" s="124"/>
      <c r="L537" s="124"/>
      <c r="M537" s="124"/>
      <c r="N537" s="124"/>
      <c r="O537" s="124"/>
      <c r="P537" s="124"/>
      <c r="Q537" s="124"/>
      <c r="R537" s="124"/>
      <c r="S537" s="124"/>
      <c r="T537" s="124"/>
      <c r="U537" s="124"/>
      <c r="V537" s="124"/>
      <c r="W537" s="124"/>
      <c r="X537" s="124"/>
      <c r="Y537" s="124"/>
      <c r="Z537" s="124"/>
      <c r="AA537" s="124"/>
      <c r="AB537" s="124"/>
      <c r="AC537" s="124"/>
    </row>
    <row r="538" spans="1:29" ht="15" customHeight="1" x14ac:dyDescent="0.35">
      <c r="A538" s="125"/>
      <c r="B538" s="125"/>
      <c r="C538" s="125"/>
      <c r="D538" s="125"/>
      <c r="E538" s="125"/>
      <c r="F538" s="125"/>
      <c r="G538" s="125"/>
      <c r="H538" s="125"/>
      <c r="I538" s="125"/>
      <c r="J538" s="125"/>
      <c r="K538" s="124"/>
      <c r="L538" s="124"/>
      <c r="M538" s="124"/>
      <c r="N538" s="124"/>
      <c r="O538" s="124"/>
      <c r="P538" s="124"/>
      <c r="Q538" s="124"/>
      <c r="R538" s="124"/>
      <c r="S538" s="124"/>
      <c r="T538" s="124"/>
      <c r="U538" s="124"/>
      <c r="V538" s="124"/>
      <c r="W538" s="124"/>
      <c r="X538" s="124"/>
      <c r="Y538" s="124"/>
      <c r="Z538" s="124"/>
      <c r="AA538" s="124"/>
      <c r="AB538" s="124"/>
      <c r="AC538" s="124"/>
    </row>
    <row r="539" spans="1:29" x14ac:dyDescent="0.35">
      <c r="A539" s="125"/>
      <c r="B539" s="125"/>
      <c r="C539" s="125"/>
      <c r="D539" s="125"/>
      <c r="E539" s="125"/>
      <c r="F539" s="125"/>
      <c r="G539" s="125"/>
      <c r="H539" s="125"/>
      <c r="I539" s="125"/>
      <c r="J539" s="125"/>
      <c r="K539" s="124"/>
      <c r="L539" s="124"/>
      <c r="M539" s="124"/>
      <c r="N539" s="124"/>
      <c r="O539" s="124"/>
      <c r="P539" s="124"/>
      <c r="Q539" s="124"/>
      <c r="R539" s="124"/>
      <c r="S539" s="124"/>
      <c r="T539" s="124"/>
      <c r="U539" s="124"/>
      <c r="V539" s="124"/>
      <c r="W539" s="124"/>
      <c r="X539" s="124"/>
      <c r="Y539" s="124"/>
      <c r="Z539" s="124"/>
      <c r="AA539" s="124"/>
      <c r="AB539" s="124"/>
      <c r="AC539" s="124"/>
    </row>
    <row r="540" spans="1:29" x14ac:dyDescent="0.35">
      <c r="A540" s="125"/>
      <c r="B540" s="125"/>
      <c r="C540" s="125"/>
      <c r="D540" s="125"/>
      <c r="E540" s="125"/>
      <c r="F540" s="125"/>
      <c r="G540" s="126"/>
      <c r="H540" s="125"/>
      <c r="I540" s="125"/>
      <c r="J540" s="125"/>
      <c r="K540" s="126"/>
      <c r="L540" s="126"/>
      <c r="M540" s="126"/>
      <c r="N540" s="126"/>
      <c r="O540" s="126"/>
      <c r="P540" s="126"/>
      <c r="Q540" s="126"/>
      <c r="R540" s="126"/>
      <c r="S540" s="126"/>
      <c r="T540" s="126"/>
      <c r="U540" s="126"/>
      <c r="V540" s="126"/>
      <c r="W540" s="126"/>
      <c r="X540" s="126"/>
      <c r="Y540" s="126"/>
      <c r="Z540" s="126"/>
      <c r="AA540" s="126"/>
      <c r="AB540" s="126"/>
      <c r="AC540" s="126"/>
    </row>
    <row r="541" spans="1:29" ht="15" customHeight="1" x14ac:dyDescent="0.35">
      <c r="A541" s="112"/>
      <c r="B541" s="113"/>
      <c r="C541" s="113"/>
      <c r="D541" s="113"/>
      <c r="E541" s="113"/>
      <c r="F541" s="113"/>
      <c r="G541" s="113"/>
      <c r="H541" s="113"/>
      <c r="I541" s="113"/>
      <c r="J541" s="113"/>
      <c r="K541" s="114"/>
      <c r="L541" s="114"/>
      <c r="M541" s="114"/>
      <c r="N541" s="114"/>
      <c r="O541" s="114"/>
      <c r="P541" s="114"/>
      <c r="Q541" s="114"/>
      <c r="R541" s="114"/>
      <c r="S541" s="114"/>
      <c r="T541" s="114"/>
      <c r="U541" s="114"/>
      <c r="V541" s="114"/>
      <c r="W541" s="114"/>
      <c r="X541" s="114"/>
      <c r="Y541" s="114"/>
      <c r="Z541" s="114"/>
      <c r="AA541" s="114"/>
      <c r="AB541" s="114"/>
      <c r="AC541" s="114"/>
    </row>
    <row r="542" spans="1:29" ht="15" customHeight="1" x14ac:dyDescent="0.35">
      <c r="A542" s="112"/>
      <c r="B542" s="113"/>
      <c r="C542" s="113"/>
      <c r="D542" s="113"/>
      <c r="E542" s="113"/>
      <c r="F542" s="113"/>
      <c r="G542" s="113"/>
      <c r="H542" s="113"/>
      <c r="I542" s="113"/>
      <c r="J542" s="113"/>
      <c r="K542" s="115"/>
      <c r="L542" s="115"/>
      <c r="M542" s="115"/>
      <c r="N542" s="115"/>
      <c r="O542" s="115"/>
      <c r="P542" s="115"/>
      <c r="Q542" s="115"/>
      <c r="R542" s="115"/>
      <c r="S542" s="115"/>
      <c r="T542" s="115"/>
      <c r="U542" s="115"/>
      <c r="V542" s="115"/>
      <c r="W542" s="114"/>
      <c r="X542" s="114"/>
      <c r="Y542" s="116"/>
      <c r="Z542" s="117"/>
      <c r="AA542" s="117"/>
      <c r="AB542" s="117"/>
      <c r="AC542" s="117"/>
    </row>
    <row r="543" spans="1:29" x14ac:dyDescent="0.35">
      <c r="A543" s="112"/>
      <c r="B543" s="118"/>
      <c r="C543" s="118"/>
      <c r="D543" s="119"/>
      <c r="E543" s="120"/>
      <c r="F543" s="118"/>
      <c r="G543" s="118"/>
      <c r="H543" s="118"/>
      <c r="I543" s="118"/>
      <c r="J543" s="118"/>
      <c r="K543" s="117"/>
      <c r="L543" s="117"/>
      <c r="M543" s="117"/>
      <c r="N543" s="117"/>
      <c r="O543" s="117"/>
      <c r="P543" s="117"/>
      <c r="Q543" s="117"/>
      <c r="R543" s="117"/>
      <c r="S543" s="117"/>
      <c r="T543" s="117"/>
      <c r="U543" s="117"/>
      <c r="V543" s="117"/>
      <c r="W543" s="117"/>
      <c r="X543" s="117"/>
      <c r="Y543" s="116"/>
      <c r="Z543" s="117"/>
      <c r="AA543" s="117"/>
      <c r="AB543" s="117"/>
      <c r="AC543" s="117"/>
    </row>
    <row r="544" spans="1:29" x14ac:dyDescent="0.35">
      <c r="A544" s="121"/>
      <c r="B544" s="122"/>
      <c r="C544" s="122"/>
      <c r="D544" s="122"/>
      <c r="E544" s="122"/>
      <c r="F544" s="122"/>
      <c r="G544" s="122"/>
      <c r="H544" s="123"/>
      <c r="I544" s="123"/>
      <c r="J544" s="123"/>
      <c r="K544" s="124"/>
      <c r="L544" s="124"/>
      <c r="M544" s="124"/>
      <c r="N544" s="124"/>
      <c r="O544" s="124"/>
      <c r="P544" s="124"/>
      <c r="Q544" s="124"/>
      <c r="R544" s="124"/>
      <c r="S544" s="124"/>
      <c r="T544" s="124"/>
      <c r="U544" s="124"/>
      <c r="V544" s="124"/>
      <c r="W544" s="124"/>
      <c r="X544" s="124"/>
      <c r="Y544" s="124"/>
      <c r="Z544" s="124"/>
      <c r="AA544" s="124"/>
      <c r="AB544" s="124"/>
      <c r="AC544" s="124"/>
    </row>
    <row r="545" spans="1:29" x14ac:dyDescent="0.35">
      <c r="A545" s="121"/>
      <c r="B545" s="122"/>
      <c r="C545" s="122"/>
      <c r="D545" s="122"/>
      <c r="E545" s="122"/>
      <c r="F545" s="122"/>
      <c r="G545" s="122"/>
      <c r="H545" s="123"/>
      <c r="I545" s="123"/>
      <c r="J545" s="123"/>
      <c r="K545" s="124"/>
      <c r="L545" s="124"/>
      <c r="M545" s="124"/>
      <c r="N545" s="124"/>
      <c r="O545" s="124"/>
      <c r="P545" s="124"/>
      <c r="Q545" s="124"/>
      <c r="R545" s="124"/>
      <c r="S545" s="124"/>
      <c r="T545" s="124"/>
      <c r="U545" s="124"/>
      <c r="V545" s="124"/>
      <c r="W545" s="124"/>
      <c r="X545" s="124"/>
      <c r="Y545" s="124"/>
      <c r="Z545" s="124"/>
      <c r="AA545" s="124"/>
      <c r="AB545" s="124"/>
      <c r="AC545" s="124"/>
    </row>
    <row r="546" spans="1:29" x14ac:dyDescent="0.35">
      <c r="A546" s="121"/>
      <c r="B546" s="122"/>
      <c r="C546" s="122"/>
      <c r="D546" s="122"/>
      <c r="E546" s="122"/>
      <c r="F546" s="122"/>
      <c r="G546" s="122"/>
      <c r="H546" s="123"/>
      <c r="I546" s="123"/>
      <c r="J546" s="123"/>
      <c r="K546" s="124"/>
      <c r="L546" s="124"/>
      <c r="M546" s="124"/>
      <c r="N546" s="124"/>
      <c r="O546" s="124"/>
      <c r="P546" s="124"/>
      <c r="Q546" s="124"/>
      <c r="R546" s="124"/>
      <c r="S546" s="124"/>
      <c r="T546" s="124"/>
      <c r="U546" s="124"/>
      <c r="V546" s="124"/>
      <c r="W546" s="124"/>
      <c r="X546" s="124"/>
      <c r="Y546" s="124"/>
      <c r="Z546" s="124"/>
      <c r="AA546" s="124"/>
      <c r="AB546" s="124"/>
      <c r="AC546" s="124"/>
    </row>
    <row r="547" spans="1:29" x14ac:dyDescent="0.35">
      <c r="A547" s="121"/>
      <c r="B547" s="122"/>
      <c r="C547" s="122"/>
      <c r="D547" s="122"/>
      <c r="E547" s="122"/>
      <c r="F547" s="122"/>
      <c r="G547" s="122"/>
      <c r="H547" s="123"/>
      <c r="I547" s="123"/>
      <c r="J547" s="123"/>
      <c r="K547" s="124"/>
      <c r="L547" s="124"/>
      <c r="M547" s="124"/>
      <c r="N547" s="124"/>
      <c r="O547" s="124"/>
      <c r="P547" s="124"/>
      <c r="Q547" s="124"/>
      <c r="R547" s="124"/>
      <c r="S547" s="124"/>
      <c r="T547" s="124"/>
      <c r="U547" s="124"/>
      <c r="V547" s="124"/>
      <c r="W547" s="124"/>
      <c r="X547" s="124"/>
      <c r="Y547" s="124"/>
      <c r="Z547" s="124"/>
      <c r="AA547" s="124"/>
      <c r="AB547" s="124"/>
      <c r="AC547" s="124"/>
    </row>
    <row r="548" spans="1:29" x14ac:dyDescent="0.35">
      <c r="A548" s="121"/>
      <c r="B548" s="122"/>
      <c r="C548" s="122"/>
      <c r="D548" s="122"/>
      <c r="E548" s="122"/>
      <c r="F548" s="122"/>
      <c r="G548" s="122"/>
      <c r="H548" s="123"/>
      <c r="I548" s="123"/>
      <c r="J548" s="123"/>
      <c r="K548" s="124"/>
      <c r="L548" s="124"/>
      <c r="M548" s="124"/>
      <c r="N548" s="124"/>
      <c r="O548" s="124"/>
      <c r="P548" s="124"/>
      <c r="Q548" s="124"/>
      <c r="R548" s="124"/>
      <c r="S548" s="124"/>
      <c r="T548" s="124"/>
      <c r="U548" s="124"/>
      <c r="V548" s="124"/>
      <c r="W548" s="124"/>
      <c r="X548" s="124"/>
      <c r="Y548" s="124"/>
      <c r="Z548" s="124"/>
      <c r="AA548" s="124"/>
      <c r="AB548" s="124"/>
      <c r="AC548" s="124"/>
    </row>
    <row r="549" spans="1:29" x14ac:dyDescent="0.35">
      <c r="A549" s="121"/>
      <c r="B549" s="122"/>
      <c r="C549" s="122"/>
      <c r="D549" s="122"/>
      <c r="E549" s="122"/>
      <c r="F549" s="122"/>
      <c r="G549" s="122"/>
      <c r="H549" s="123"/>
      <c r="I549" s="123"/>
      <c r="J549" s="123"/>
      <c r="K549" s="124"/>
      <c r="L549" s="124"/>
      <c r="M549" s="124"/>
      <c r="N549" s="124"/>
      <c r="O549" s="124"/>
      <c r="P549" s="124"/>
      <c r="Q549" s="124"/>
      <c r="R549" s="124"/>
      <c r="S549" s="124"/>
      <c r="T549" s="124"/>
      <c r="U549" s="124"/>
      <c r="V549" s="124"/>
      <c r="W549" s="124"/>
      <c r="X549" s="124"/>
      <c r="Y549" s="124"/>
      <c r="Z549" s="124"/>
      <c r="AA549" s="124"/>
      <c r="AB549" s="124"/>
      <c r="AC549" s="124"/>
    </row>
    <row r="550" spans="1:29" x14ac:dyDescent="0.35">
      <c r="A550" s="121"/>
      <c r="B550" s="122"/>
      <c r="C550" s="122"/>
      <c r="D550" s="122"/>
      <c r="E550" s="122"/>
      <c r="F550" s="122"/>
      <c r="G550" s="122"/>
      <c r="H550" s="123"/>
      <c r="I550" s="123"/>
      <c r="J550" s="123"/>
      <c r="K550" s="124"/>
      <c r="L550" s="124"/>
      <c r="M550" s="124"/>
      <c r="N550" s="124"/>
      <c r="O550" s="124"/>
      <c r="P550" s="124"/>
      <c r="Q550" s="124"/>
      <c r="R550" s="124"/>
      <c r="S550" s="124"/>
      <c r="T550" s="124"/>
      <c r="U550" s="124"/>
      <c r="V550" s="124"/>
      <c r="W550" s="124"/>
      <c r="X550" s="124"/>
      <c r="Y550" s="124"/>
      <c r="Z550" s="124"/>
      <c r="AA550" s="124"/>
      <c r="AB550" s="124"/>
      <c r="AC550" s="124"/>
    </row>
    <row r="551" spans="1:29" x14ac:dyDescent="0.35">
      <c r="A551" s="121"/>
      <c r="B551" s="122"/>
      <c r="C551" s="122"/>
      <c r="D551" s="122"/>
      <c r="E551" s="122"/>
      <c r="F551" s="122"/>
      <c r="G551" s="122"/>
      <c r="H551" s="123"/>
      <c r="I551" s="123"/>
      <c r="J551" s="123"/>
      <c r="K551" s="124"/>
      <c r="L551" s="124"/>
      <c r="M551" s="124"/>
      <c r="N551" s="124"/>
      <c r="O551" s="124"/>
      <c r="P551" s="124"/>
      <c r="Q551" s="124"/>
      <c r="R551" s="124"/>
      <c r="S551" s="124"/>
      <c r="T551" s="124"/>
      <c r="U551" s="124"/>
      <c r="V551" s="124"/>
      <c r="W551" s="124"/>
      <c r="X551" s="124"/>
      <c r="Y551" s="124"/>
      <c r="Z551" s="124"/>
      <c r="AA551" s="124"/>
      <c r="AB551" s="124"/>
      <c r="AC551" s="124"/>
    </row>
    <row r="552" spans="1:29" x14ac:dyDescent="0.35">
      <c r="A552" s="121"/>
      <c r="B552" s="122"/>
      <c r="C552" s="122"/>
      <c r="D552" s="122"/>
      <c r="E552" s="122"/>
      <c r="F552" s="122"/>
      <c r="G552" s="122"/>
      <c r="H552" s="123"/>
      <c r="I552" s="123"/>
      <c r="J552" s="123"/>
      <c r="K552" s="124"/>
      <c r="L552" s="124"/>
      <c r="M552" s="124"/>
      <c r="N552" s="124"/>
      <c r="O552" s="124"/>
      <c r="P552" s="124"/>
      <c r="Q552" s="124"/>
      <c r="R552" s="124"/>
      <c r="S552" s="124"/>
      <c r="T552" s="124"/>
      <c r="U552" s="124"/>
      <c r="V552" s="124"/>
      <c r="W552" s="124"/>
      <c r="X552" s="124"/>
      <c r="Y552" s="124"/>
      <c r="Z552" s="124"/>
      <c r="AA552" s="124"/>
      <c r="AB552" s="124"/>
      <c r="AC552" s="124"/>
    </row>
    <row r="553" spans="1:29" x14ac:dyDescent="0.35">
      <c r="A553" s="121"/>
      <c r="B553" s="122"/>
      <c r="C553" s="122"/>
      <c r="D553" s="122"/>
      <c r="E553" s="122"/>
      <c r="F553" s="122"/>
      <c r="G553" s="122"/>
      <c r="H553" s="123"/>
      <c r="I553" s="123"/>
      <c r="J553" s="123"/>
      <c r="K553" s="124"/>
      <c r="L553" s="124"/>
      <c r="M553" s="124"/>
      <c r="N553" s="124"/>
      <c r="O553" s="124"/>
      <c r="P553" s="124"/>
      <c r="Q553" s="124"/>
      <c r="R553" s="124"/>
      <c r="S553" s="124"/>
      <c r="T553" s="124"/>
      <c r="U553" s="124"/>
      <c r="V553" s="124"/>
      <c r="W553" s="124"/>
      <c r="X553" s="124"/>
      <c r="Y553" s="124"/>
      <c r="Z553" s="124"/>
      <c r="AA553" s="124"/>
      <c r="AB553" s="124"/>
      <c r="AC553" s="124"/>
    </row>
    <row r="554" spans="1:29" x14ac:dyDescent="0.35">
      <c r="A554" s="121"/>
      <c r="B554" s="122"/>
      <c r="C554" s="122"/>
      <c r="D554" s="122"/>
      <c r="E554" s="122"/>
      <c r="F554" s="122"/>
      <c r="G554" s="122"/>
      <c r="H554" s="123"/>
      <c r="I554" s="123"/>
      <c r="J554" s="123"/>
      <c r="K554" s="124"/>
      <c r="L554" s="124"/>
      <c r="M554" s="124"/>
      <c r="N554" s="124"/>
      <c r="O554" s="124"/>
      <c r="P554" s="124"/>
      <c r="Q554" s="124"/>
      <c r="R554" s="124"/>
      <c r="S554" s="124"/>
      <c r="T554" s="124"/>
      <c r="U554" s="124"/>
      <c r="V554" s="124"/>
      <c r="W554" s="124"/>
      <c r="X554" s="124"/>
      <c r="Y554" s="124"/>
      <c r="Z554" s="124"/>
      <c r="AA554" s="124"/>
      <c r="AB554" s="124"/>
      <c r="AC554" s="124"/>
    </row>
    <row r="555" spans="1:29" x14ac:dyDescent="0.35">
      <c r="A555" s="121"/>
      <c r="B555" s="122"/>
      <c r="C555" s="122"/>
      <c r="D555" s="122"/>
      <c r="E555" s="122"/>
      <c r="F555" s="122"/>
      <c r="G555" s="122"/>
      <c r="H555" s="123"/>
      <c r="I555" s="123"/>
      <c r="J555" s="123"/>
      <c r="K555" s="124"/>
      <c r="L555" s="124"/>
      <c r="M555" s="124"/>
      <c r="N555" s="124"/>
      <c r="O555" s="124"/>
      <c r="P555" s="124"/>
      <c r="Q555" s="124"/>
      <c r="R555" s="124"/>
      <c r="S555" s="124"/>
      <c r="T555" s="124"/>
      <c r="U555" s="124"/>
      <c r="V555" s="124"/>
      <c r="W555" s="124"/>
      <c r="X555" s="124"/>
      <c r="Y555" s="124"/>
      <c r="Z555" s="124"/>
      <c r="AA555" s="124"/>
      <c r="AB555" s="124"/>
      <c r="AC555" s="124"/>
    </row>
    <row r="556" spans="1:29" x14ac:dyDescent="0.35">
      <c r="A556" s="121"/>
      <c r="B556" s="122"/>
      <c r="C556" s="122"/>
      <c r="D556" s="122"/>
      <c r="E556" s="122"/>
      <c r="F556" s="122"/>
      <c r="G556" s="122"/>
      <c r="H556" s="123"/>
      <c r="I556" s="123"/>
      <c r="J556" s="123"/>
      <c r="K556" s="124"/>
      <c r="L556" s="124"/>
      <c r="M556" s="124"/>
      <c r="N556" s="124"/>
      <c r="O556" s="124"/>
      <c r="P556" s="124"/>
      <c r="Q556" s="124"/>
      <c r="R556" s="124"/>
      <c r="S556" s="124"/>
      <c r="T556" s="124"/>
      <c r="U556" s="124"/>
      <c r="V556" s="124"/>
      <c r="W556" s="124"/>
      <c r="X556" s="124"/>
      <c r="Y556" s="124"/>
      <c r="Z556" s="124"/>
      <c r="AA556" s="124"/>
      <c r="AB556" s="124"/>
      <c r="AC556" s="124"/>
    </row>
    <row r="557" spans="1:29" x14ac:dyDescent="0.35">
      <c r="A557" s="121"/>
      <c r="B557" s="122"/>
      <c r="C557" s="122"/>
      <c r="D557" s="122"/>
      <c r="E557" s="122"/>
      <c r="F557" s="122"/>
      <c r="G557" s="122"/>
      <c r="H557" s="123"/>
      <c r="I557" s="123"/>
      <c r="J557" s="123"/>
      <c r="K557" s="124"/>
      <c r="L557" s="124"/>
      <c r="M557" s="124"/>
      <c r="N557" s="124"/>
      <c r="O557" s="124"/>
      <c r="P557" s="124"/>
      <c r="Q557" s="124"/>
      <c r="R557" s="124"/>
      <c r="S557" s="124"/>
      <c r="T557" s="124"/>
      <c r="U557" s="124"/>
      <c r="V557" s="124"/>
      <c r="W557" s="124"/>
      <c r="X557" s="124"/>
      <c r="Y557" s="124"/>
      <c r="Z557" s="124"/>
      <c r="AA557" s="124"/>
      <c r="AB557" s="124"/>
      <c r="AC557" s="124"/>
    </row>
    <row r="558" spans="1:29" x14ac:dyDescent="0.35">
      <c r="A558" s="121"/>
      <c r="B558" s="122"/>
      <c r="C558" s="122"/>
      <c r="D558" s="122"/>
      <c r="E558" s="122"/>
      <c r="F558" s="122"/>
      <c r="G558" s="122"/>
      <c r="H558" s="123"/>
      <c r="I558" s="123"/>
      <c r="J558" s="123"/>
      <c r="K558" s="124"/>
      <c r="L558" s="124"/>
      <c r="M558" s="124"/>
      <c r="N558" s="124"/>
      <c r="O558" s="124"/>
      <c r="P558" s="124"/>
      <c r="Q558" s="124"/>
      <c r="R558" s="124"/>
      <c r="S558" s="124"/>
      <c r="T558" s="124"/>
      <c r="U558" s="124"/>
      <c r="V558" s="124"/>
      <c r="W558" s="124"/>
      <c r="X558" s="124"/>
      <c r="Y558" s="124"/>
      <c r="Z558" s="124"/>
      <c r="AA558" s="124"/>
      <c r="AB558" s="124"/>
      <c r="AC558" s="124"/>
    </row>
    <row r="559" spans="1:29" x14ac:dyDescent="0.35">
      <c r="A559" s="121"/>
      <c r="B559" s="122"/>
      <c r="C559" s="122"/>
      <c r="D559" s="122"/>
      <c r="E559" s="122"/>
      <c r="F559" s="122"/>
      <c r="G559" s="122"/>
      <c r="H559" s="123"/>
      <c r="I559" s="123"/>
      <c r="J559" s="123"/>
      <c r="K559" s="124"/>
      <c r="L559" s="124"/>
      <c r="M559" s="124"/>
      <c r="N559" s="124"/>
      <c r="O559" s="124"/>
      <c r="P559" s="124"/>
      <c r="Q559" s="124"/>
      <c r="R559" s="124"/>
      <c r="S559" s="124"/>
      <c r="T559" s="124"/>
      <c r="U559" s="124"/>
      <c r="V559" s="124"/>
      <c r="W559" s="124"/>
      <c r="X559" s="124"/>
      <c r="Y559" s="124"/>
      <c r="Z559" s="124"/>
      <c r="AA559" s="124"/>
      <c r="AB559" s="124"/>
      <c r="AC559" s="124"/>
    </row>
    <row r="560" spans="1:29" x14ac:dyDescent="0.35">
      <c r="A560" s="121"/>
      <c r="B560" s="122"/>
      <c r="C560" s="122"/>
      <c r="D560" s="122"/>
      <c r="E560" s="122"/>
      <c r="F560" s="122"/>
      <c r="G560" s="122"/>
      <c r="H560" s="123"/>
      <c r="I560" s="123"/>
      <c r="J560" s="123"/>
      <c r="K560" s="124"/>
      <c r="L560" s="124"/>
      <c r="M560" s="124"/>
      <c r="N560" s="124"/>
      <c r="O560" s="124"/>
      <c r="P560" s="124"/>
      <c r="Q560" s="124"/>
      <c r="R560" s="124"/>
      <c r="S560" s="124"/>
      <c r="T560" s="124"/>
      <c r="U560" s="124"/>
      <c r="V560" s="124"/>
      <c r="W560" s="124"/>
      <c r="X560" s="124"/>
      <c r="Y560" s="124"/>
      <c r="Z560" s="124"/>
      <c r="AA560" s="124"/>
      <c r="AB560" s="124"/>
      <c r="AC560" s="124"/>
    </row>
    <row r="561" spans="1:29" x14ac:dyDescent="0.35">
      <c r="A561" s="121"/>
      <c r="B561" s="122"/>
      <c r="C561" s="122"/>
      <c r="D561" s="122"/>
      <c r="E561" s="122"/>
      <c r="F561" s="122"/>
      <c r="G561" s="122"/>
      <c r="H561" s="123"/>
      <c r="I561" s="123"/>
      <c r="J561" s="123"/>
      <c r="K561" s="124"/>
      <c r="L561" s="124"/>
      <c r="M561" s="124"/>
      <c r="N561" s="124"/>
      <c r="O561" s="124"/>
      <c r="P561" s="124"/>
      <c r="Q561" s="124"/>
      <c r="R561" s="124"/>
      <c r="S561" s="124"/>
      <c r="T561" s="124"/>
      <c r="U561" s="124"/>
      <c r="V561" s="124"/>
      <c r="W561" s="124"/>
      <c r="X561" s="124"/>
      <c r="Y561" s="124"/>
      <c r="Z561" s="124"/>
      <c r="AA561" s="124"/>
      <c r="AB561" s="124"/>
      <c r="AC561" s="124"/>
    </row>
    <row r="562" spans="1:29" x14ac:dyDescent="0.35">
      <c r="A562" s="121"/>
      <c r="B562" s="122"/>
      <c r="C562" s="122"/>
      <c r="D562" s="122"/>
      <c r="E562" s="122"/>
      <c r="F562" s="122"/>
      <c r="G562" s="122"/>
      <c r="H562" s="123"/>
      <c r="I562" s="123"/>
      <c r="J562" s="123"/>
      <c r="K562" s="124"/>
      <c r="L562" s="124"/>
      <c r="M562" s="124"/>
      <c r="N562" s="124"/>
      <c r="O562" s="124"/>
      <c r="P562" s="124"/>
      <c r="Q562" s="124"/>
      <c r="R562" s="124"/>
      <c r="S562" s="124"/>
      <c r="T562" s="124"/>
      <c r="U562" s="124"/>
      <c r="V562" s="124"/>
      <c r="W562" s="124"/>
      <c r="X562" s="124"/>
      <c r="Y562" s="124"/>
      <c r="Z562" s="124"/>
      <c r="AA562" s="124"/>
      <c r="AB562" s="124"/>
      <c r="AC562" s="124"/>
    </row>
    <row r="563" spans="1:29" x14ac:dyDescent="0.35">
      <c r="A563" s="121"/>
      <c r="B563" s="122"/>
      <c r="C563" s="122"/>
      <c r="D563" s="122"/>
      <c r="E563" s="122"/>
      <c r="F563" s="122"/>
      <c r="G563" s="122"/>
      <c r="H563" s="123"/>
      <c r="I563" s="123"/>
      <c r="J563" s="123"/>
      <c r="K563" s="124"/>
      <c r="L563" s="124"/>
      <c r="M563" s="124"/>
      <c r="N563" s="124"/>
      <c r="O563" s="124"/>
      <c r="P563" s="124"/>
      <c r="Q563" s="124"/>
      <c r="R563" s="124"/>
      <c r="S563" s="124"/>
      <c r="T563" s="124"/>
      <c r="U563" s="124"/>
      <c r="V563" s="124"/>
      <c r="W563" s="124"/>
      <c r="X563" s="124"/>
      <c r="Y563" s="124"/>
      <c r="Z563" s="124"/>
      <c r="AA563" s="124"/>
      <c r="AB563" s="124"/>
      <c r="AC563" s="124"/>
    </row>
    <row r="564" spans="1:29" x14ac:dyDescent="0.35">
      <c r="A564" s="121"/>
      <c r="B564" s="122"/>
      <c r="C564" s="122"/>
      <c r="D564" s="122"/>
      <c r="E564" s="122"/>
      <c r="F564" s="122"/>
      <c r="G564" s="122"/>
      <c r="H564" s="123"/>
      <c r="I564" s="123"/>
      <c r="J564" s="123"/>
      <c r="K564" s="124"/>
      <c r="L564" s="124"/>
      <c r="M564" s="124"/>
      <c r="N564" s="124"/>
      <c r="O564" s="124"/>
      <c r="P564" s="124"/>
      <c r="Q564" s="124"/>
      <c r="R564" s="124"/>
      <c r="S564" s="124"/>
      <c r="T564" s="124"/>
      <c r="U564" s="124"/>
      <c r="V564" s="124"/>
      <c r="W564" s="124"/>
      <c r="X564" s="124"/>
      <c r="Y564" s="124"/>
      <c r="Z564" s="124"/>
      <c r="AA564" s="124"/>
      <c r="AB564" s="124"/>
      <c r="AC564" s="124"/>
    </row>
    <row r="565" spans="1:29" x14ac:dyDescent="0.35">
      <c r="A565" s="121"/>
      <c r="B565" s="122"/>
      <c r="C565" s="122"/>
      <c r="D565" s="122"/>
      <c r="E565" s="122"/>
      <c r="F565" s="122"/>
      <c r="G565" s="122"/>
      <c r="H565" s="123"/>
      <c r="I565" s="123"/>
      <c r="J565" s="123"/>
      <c r="K565" s="124"/>
      <c r="L565" s="124"/>
      <c r="M565" s="124"/>
      <c r="N565" s="124"/>
      <c r="O565" s="124"/>
      <c r="P565" s="124"/>
      <c r="Q565" s="124"/>
      <c r="R565" s="124"/>
      <c r="S565" s="124"/>
      <c r="T565" s="124"/>
      <c r="U565" s="124"/>
      <c r="V565" s="124"/>
      <c r="W565" s="124"/>
      <c r="X565" s="124"/>
      <c r="Y565" s="124"/>
      <c r="Z565" s="124"/>
      <c r="AA565" s="124"/>
      <c r="AB565" s="124"/>
      <c r="AC565" s="124"/>
    </row>
    <row r="566" spans="1:29" x14ac:dyDescent="0.35">
      <c r="A566" s="121"/>
      <c r="B566" s="122"/>
      <c r="C566" s="122"/>
      <c r="D566" s="122"/>
      <c r="E566" s="122"/>
      <c r="F566" s="122"/>
      <c r="G566" s="122"/>
      <c r="H566" s="123"/>
      <c r="I566" s="123"/>
      <c r="J566" s="123"/>
      <c r="K566" s="124"/>
      <c r="L566" s="124"/>
      <c r="M566" s="124"/>
      <c r="N566" s="124"/>
      <c r="O566" s="124"/>
      <c r="P566" s="124"/>
      <c r="Q566" s="124"/>
      <c r="R566" s="124"/>
      <c r="S566" s="124"/>
      <c r="T566" s="124"/>
      <c r="U566" s="124"/>
      <c r="V566" s="124"/>
      <c r="W566" s="124"/>
      <c r="X566" s="124"/>
      <c r="Y566" s="124"/>
      <c r="Z566" s="124"/>
      <c r="AA566" s="124"/>
      <c r="AB566" s="124"/>
      <c r="AC566" s="124"/>
    </row>
    <row r="567" spans="1:29" x14ac:dyDescent="0.35">
      <c r="A567" s="121"/>
      <c r="B567" s="122"/>
      <c r="C567" s="122"/>
      <c r="D567" s="122"/>
      <c r="E567" s="122"/>
      <c r="F567" s="122"/>
      <c r="G567" s="122"/>
      <c r="H567" s="123"/>
      <c r="I567" s="123"/>
      <c r="J567" s="123"/>
      <c r="K567" s="124"/>
      <c r="L567" s="124"/>
      <c r="M567" s="124"/>
      <c r="N567" s="124"/>
      <c r="O567" s="124"/>
      <c r="P567" s="124"/>
      <c r="Q567" s="124"/>
      <c r="R567" s="124"/>
      <c r="S567" s="124"/>
      <c r="T567" s="124"/>
      <c r="U567" s="124"/>
      <c r="V567" s="124"/>
      <c r="W567" s="124"/>
      <c r="X567" s="124"/>
      <c r="Y567" s="124"/>
      <c r="Z567" s="124"/>
      <c r="AA567" s="124"/>
      <c r="AB567" s="124"/>
      <c r="AC567" s="124"/>
    </row>
    <row r="568" spans="1:29" ht="15" customHeight="1" x14ac:dyDescent="0.35">
      <c r="A568" s="125"/>
      <c r="B568" s="125"/>
      <c r="C568" s="125"/>
      <c r="D568" s="125"/>
      <c r="E568" s="125"/>
      <c r="F568" s="125"/>
      <c r="G568" s="125"/>
      <c r="H568" s="125"/>
      <c r="I568" s="125"/>
      <c r="J568" s="125"/>
      <c r="K568" s="124"/>
      <c r="L568" s="124"/>
      <c r="M568" s="124"/>
      <c r="N568" s="124"/>
      <c r="O568" s="124"/>
      <c r="P568" s="124"/>
      <c r="Q568" s="124"/>
      <c r="R568" s="124"/>
      <c r="S568" s="124"/>
      <c r="T568" s="124"/>
      <c r="U568" s="124"/>
      <c r="V568" s="124"/>
      <c r="W568" s="124"/>
      <c r="X568" s="124"/>
      <c r="Y568" s="124"/>
      <c r="Z568" s="124"/>
      <c r="AA568" s="124"/>
      <c r="AB568" s="124"/>
      <c r="AC568" s="124"/>
    </row>
    <row r="569" spans="1:29" x14ac:dyDescent="0.35">
      <c r="A569" s="125"/>
      <c r="B569" s="125"/>
      <c r="C569" s="125"/>
      <c r="D569" s="125"/>
      <c r="E569" s="125"/>
      <c r="F569" s="125"/>
      <c r="G569" s="125"/>
      <c r="H569" s="125"/>
      <c r="I569" s="125"/>
      <c r="J569" s="125"/>
      <c r="K569" s="124"/>
      <c r="L569" s="124"/>
      <c r="M569" s="124"/>
      <c r="N569" s="124"/>
      <c r="O569" s="124"/>
      <c r="P569" s="124"/>
      <c r="Q569" s="124"/>
      <c r="R569" s="124"/>
      <c r="S569" s="124"/>
      <c r="T569" s="124"/>
      <c r="U569" s="124"/>
      <c r="V569" s="124"/>
      <c r="W569" s="124"/>
      <c r="X569" s="124"/>
      <c r="Y569" s="124"/>
      <c r="Z569" s="124"/>
      <c r="AA569" s="124"/>
      <c r="AB569" s="124"/>
      <c r="AC569" s="124"/>
    </row>
    <row r="570" spans="1:29" x14ac:dyDescent="0.35">
      <c r="A570" s="125"/>
      <c r="B570" s="125"/>
      <c r="C570" s="125"/>
      <c r="D570" s="125"/>
      <c r="E570" s="125"/>
      <c r="F570" s="125"/>
      <c r="G570" s="126"/>
      <c r="H570" s="125"/>
      <c r="I570" s="125"/>
      <c r="J570" s="125"/>
      <c r="K570" s="126"/>
      <c r="L570" s="126"/>
      <c r="M570" s="126"/>
      <c r="N570" s="126"/>
      <c r="O570" s="126"/>
      <c r="P570" s="126"/>
      <c r="Q570" s="126"/>
      <c r="R570" s="126"/>
      <c r="S570" s="126"/>
      <c r="T570" s="126"/>
      <c r="U570" s="126"/>
      <c r="V570" s="126"/>
      <c r="W570" s="126"/>
      <c r="X570" s="126"/>
      <c r="Y570" s="126"/>
      <c r="Z570" s="126"/>
      <c r="AA570" s="126"/>
      <c r="AB570" s="126"/>
      <c r="AC570" s="126"/>
    </row>
    <row r="571" spans="1:29" ht="15" customHeight="1" x14ac:dyDescent="0.35">
      <c r="A571" s="112"/>
      <c r="B571" s="113"/>
      <c r="C571" s="113"/>
      <c r="D571" s="113"/>
      <c r="E571" s="113"/>
      <c r="F571" s="113"/>
      <c r="G571" s="113"/>
      <c r="H571" s="113"/>
      <c r="I571" s="113"/>
      <c r="J571" s="113"/>
      <c r="K571" s="114"/>
      <c r="L571" s="114"/>
      <c r="M571" s="114"/>
      <c r="N571" s="114"/>
      <c r="O571" s="114"/>
      <c r="P571" s="114"/>
      <c r="Q571" s="114"/>
      <c r="R571" s="114"/>
      <c r="S571" s="114"/>
      <c r="T571" s="114"/>
      <c r="U571" s="114"/>
      <c r="V571" s="114"/>
      <c r="W571" s="114"/>
      <c r="X571" s="114"/>
      <c r="Y571" s="114"/>
      <c r="Z571" s="114"/>
      <c r="AA571" s="114"/>
      <c r="AB571" s="114"/>
      <c r="AC571" s="114"/>
    </row>
    <row r="572" spans="1:29" ht="15" customHeight="1" x14ac:dyDescent="0.35">
      <c r="A572" s="112"/>
      <c r="B572" s="113"/>
      <c r="C572" s="113"/>
      <c r="D572" s="113"/>
      <c r="E572" s="113"/>
      <c r="F572" s="113"/>
      <c r="G572" s="113"/>
      <c r="H572" s="113"/>
      <c r="I572" s="113"/>
      <c r="J572" s="113"/>
      <c r="K572" s="115"/>
      <c r="L572" s="115"/>
      <c r="M572" s="115"/>
      <c r="N572" s="115"/>
      <c r="O572" s="115"/>
      <c r="P572" s="115"/>
      <c r="Q572" s="115"/>
      <c r="R572" s="115"/>
      <c r="S572" s="115"/>
      <c r="T572" s="115"/>
      <c r="U572" s="115"/>
      <c r="V572" s="115"/>
      <c r="W572" s="114"/>
      <c r="X572" s="114"/>
      <c r="Y572" s="116"/>
      <c r="Z572" s="117"/>
      <c r="AA572" s="117"/>
      <c r="AB572" s="117"/>
      <c r="AC572" s="117"/>
    </row>
    <row r="573" spans="1:29" x14ac:dyDescent="0.35">
      <c r="A573" s="112"/>
      <c r="B573" s="118"/>
      <c r="C573" s="118"/>
      <c r="D573" s="119"/>
      <c r="E573" s="120"/>
      <c r="F573" s="118"/>
      <c r="G573" s="118"/>
      <c r="H573" s="118"/>
      <c r="I573" s="118"/>
      <c r="J573" s="118"/>
      <c r="K573" s="117"/>
      <c r="L573" s="117"/>
      <c r="M573" s="117"/>
      <c r="N573" s="117"/>
      <c r="O573" s="117"/>
      <c r="P573" s="117"/>
      <c r="Q573" s="117"/>
      <c r="R573" s="117"/>
      <c r="S573" s="117"/>
      <c r="T573" s="117"/>
      <c r="U573" s="117"/>
      <c r="V573" s="117"/>
      <c r="W573" s="117"/>
      <c r="X573" s="117"/>
      <c r="Y573" s="116"/>
      <c r="Z573" s="117"/>
      <c r="AA573" s="117"/>
      <c r="AB573" s="117"/>
      <c r="AC573" s="117"/>
    </row>
    <row r="574" spans="1:29" x14ac:dyDescent="0.35">
      <c r="A574" s="121"/>
      <c r="B574" s="122"/>
      <c r="C574" s="122"/>
      <c r="D574" s="122"/>
      <c r="E574" s="122"/>
      <c r="F574" s="122"/>
      <c r="G574" s="122"/>
      <c r="H574" s="123"/>
      <c r="I574" s="123"/>
      <c r="J574" s="123"/>
      <c r="K574" s="124"/>
      <c r="L574" s="124"/>
      <c r="M574" s="124"/>
      <c r="N574" s="124"/>
      <c r="O574" s="124"/>
      <c r="P574" s="124"/>
      <c r="Q574" s="124"/>
      <c r="R574" s="124"/>
      <c r="S574" s="124"/>
      <c r="T574" s="124"/>
      <c r="U574" s="124"/>
      <c r="V574" s="124"/>
      <c r="W574" s="124"/>
      <c r="X574" s="124"/>
      <c r="Y574" s="124"/>
      <c r="Z574" s="124"/>
      <c r="AA574" s="124"/>
      <c r="AB574" s="124"/>
      <c r="AC574" s="124"/>
    </row>
    <row r="575" spans="1:29" x14ac:dyDescent="0.35">
      <c r="A575" s="121"/>
      <c r="B575" s="122"/>
      <c r="C575" s="122"/>
      <c r="D575" s="122"/>
      <c r="E575" s="122"/>
      <c r="F575" s="122"/>
      <c r="G575" s="122"/>
      <c r="H575" s="123"/>
      <c r="I575" s="123"/>
      <c r="J575" s="123"/>
      <c r="K575" s="124"/>
      <c r="L575" s="124"/>
      <c r="M575" s="124"/>
      <c r="N575" s="124"/>
      <c r="O575" s="124"/>
      <c r="P575" s="124"/>
      <c r="Q575" s="124"/>
      <c r="R575" s="124"/>
      <c r="S575" s="124"/>
      <c r="T575" s="124"/>
      <c r="U575" s="124"/>
      <c r="V575" s="124"/>
      <c r="W575" s="124"/>
      <c r="X575" s="124"/>
      <c r="Y575" s="124"/>
      <c r="Z575" s="124"/>
      <c r="AA575" s="124"/>
      <c r="AB575" s="124"/>
      <c r="AC575" s="124"/>
    </row>
    <row r="576" spans="1:29" x14ac:dyDescent="0.35">
      <c r="A576" s="121"/>
      <c r="B576" s="122"/>
      <c r="C576" s="122"/>
      <c r="D576" s="122"/>
      <c r="E576" s="122"/>
      <c r="F576" s="122"/>
      <c r="G576" s="122"/>
      <c r="H576" s="123"/>
      <c r="I576" s="123"/>
      <c r="J576" s="123"/>
      <c r="K576" s="124"/>
      <c r="L576" s="124"/>
      <c r="M576" s="124"/>
      <c r="N576" s="124"/>
      <c r="O576" s="124"/>
      <c r="P576" s="124"/>
      <c r="Q576" s="124"/>
      <c r="R576" s="124"/>
      <c r="S576" s="124"/>
      <c r="T576" s="124"/>
      <c r="U576" s="124"/>
      <c r="V576" s="124"/>
      <c r="W576" s="124"/>
      <c r="X576" s="124"/>
      <c r="Y576" s="124"/>
      <c r="Z576" s="124"/>
      <c r="AA576" s="124"/>
      <c r="AB576" s="124"/>
      <c r="AC576" s="124"/>
    </row>
    <row r="577" spans="1:29" x14ac:dyDescent="0.35">
      <c r="A577" s="121"/>
      <c r="B577" s="122"/>
      <c r="C577" s="122"/>
      <c r="D577" s="122"/>
      <c r="E577" s="122"/>
      <c r="F577" s="122"/>
      <c r="G577" s="122"/>
      <c r="H577" s="123"/>
      <c r="I577" s="123"/>
      <c r="J577" s="123"/>
      <c r="K577" s="124"/>
      <c r="L577" s="124"/>
      <c r="M577" s="124"/>
      <c r="N577" s="124"/>
      <c r="O577" s="124"/>
      <c r="P577" s="124"/>
      <c r="Q577" s="124"/>
      <c r="R577" s="124"/>
      <c r="S577" s="124"/>
      <c r="T577" s="124"/>
      <c r="U577" s="124"/>
      <c r="V577" s="124"/>
      <c r="W577" s="124"/>
      <c r="X577" s="124"/>
      <c r="Y577" s="124"/>
      <c r="Z577" s="124"/>
      <c r="AA577" s="124"/>
      <c r="AB577" s="124"/>
      <c r="AC577" s="124"/>
    </row>
    <row r="578" spans="1:29" x14ac:dyDescent="0.35">
      <c r="A578" s="121"/>
      <c r="B578" s="122"/>
      <c r="C578" s="122"/>
      <c r="D578" s="122"/>
      <c r="E578" s="122"/>
      <c r="F578" s="122"/>
      <c r="G578" s="122"/>
      <c r="H578" s="123"/>
      <c r="I578" s="123"/>
      <c r="J578" s="123"/>
      <c r="K578" s="124"/>
      <c r="L578" s="124"/>
      <c r="M578" s="124"/>
      <c r="N578" s="124"/>
      <c r="O578" s="124"/>
      <c r="P578" s="124"/>
      <c r="Q578" s="124"/>
      <c r="R578" s="124"/>
      <c r="S578" s="124"/>
      <c r="T578" s="124"/>
      <c r="U578" s="124"/>
      <c r="V578" s="124"/>
      <c r="W578" s="124"/>
      <c r="X578" s="124"/>
      <c r="Y578" s="124"/>
      <c r="Z578" s="124"/>
      <c r="AA578" s="124"/>
      <c r="AB578" s="124"/>
      <c r="AC578" s="124"/>
    </row>
    <row r="579" spans="1:29" x14ac:dyDescent="0.35">
      <c r="A579" s="121"/>
      <c r="B579" s="122"/>
      <c r="C579" s="122"/>
      <c r="D579" s="122"/>
      <c r="E579" s="122"/>
      <c r="F579" s="122"/>
      <c r="G579" s="122"/>
      <c r="H579" s="123"/>
      <c r="I579" s="123"/>
      <c r="J579" s="123"/>
      <c r="K579" s="124"/>
      <c r="L579" s="124"/>
      <c r="M579" s="124"/>
      <c r="N579" s="124"/>
      <c r="O579" s="124"/>
      <c r="P579" s="124"/>
      <c r="Q579" s="124"/>
      <c r="R579" s="124"/>
      <c r="S579" s="124"/>
      <c r="T579" s="124"/>
      <c r="U579" s="124"/>
      <c r="V579" s="124"/>
      <c r="W579" s="124"/>
      <c r="X579" s="124"/>
      <c r="Y579" s="124"/>
      <c r="Z579" s="124"/>
      <c r="AA579" s="124"/>
      <c r="AB579" s="124"/>
      <c r="AC579" s="124"/>
    </row>
    <row r="580" spans="1:29" x14ac:dyDescent="0.35">
      <c r="A580" s="121"/>
      <c r="B580" s="122"/>
      <c r="C580" s="122"/>
      <c r="D580" s="122"/>
      <c r="E580" s="122"/>
      <c r="F580" s="122"/>
      <c r="G580" s="122"/>
      <c r="H580" s="123"/>
      <c r="I580" s="123"/>
      <c r="J580" s="123"/>
      <c r="K580" s="124"/>
      <c r="L580" s="124"/>
      <c r="M580" s="124"/>
      <c r="N580" s="124"/>
      <c r="O580" s="124"/>
      <c r="P580" s="124"/>
      <c r="Q580" s="124"/>
      <c r="R580" s="124"/>
      <c r="S580" s="124"/>
      <c r="T580" s="124"/>
      <c r="U580" s="124"/>
      <c r="V580" s="124"/>
      <c r="W580" s="124"/>
      <c r="X580" s="124"/>
      <c r="Y580" s="124"/>
      <c r="Z580" s="124"/>
      <c r="AA580" s="124"/>
      <c r="AB580" s="124"/>
      <c r="AC580" s="124"/>
    </row>
    <row r="581" spans="1:29" x14ac:dyDescent="0.35">
      <c r="A581" s="121"/>
      <c r="B581" s="122"/>
      <c r="C581" s="122"/>
      <c r="D581" s="122"/>
      <c r="E581" s="122"/>
      <c r="F581" s="122"/>
      <c r="G581" s="122"/>
      <c r="H581" s="123"/>
      <c r="I581" s="123"/>
      <c r="J581" s="123"/>
      <c r="K581" s="124"/>
      <c r="L581" s="124"/>
      <c r="M581" s="124"/>
      <c r="N581" s="124"/>
      <c r="O581" s="124"/>
      <c r="P581" s="124"/>
      <c r="Q581" s="124"/>
      <c r="R581" s="124"/>
      <c r="S581" s="124"/>
      <c r="T581" s="124"/>
      <c r="U581" s="124"/>
      <c r="V581" s="124"/>
      <c r="W581" s="124"/>
      <c r="X581" s="124"/>
      <c r="Y581" s="124"/>
      <c r="Z581" s="124"/>
      <c r="AA581" s="124"/>
      <c r="AB581" s="124"/>
      <c r="AC581" s="124"/>
    </row>
    <row r="582" spans="1:29" x14ac:dyDescent="0.35">
      <c r="A582" s="121"/>
      <c r="B582" s="122"/>
      <c r="C582" s="122"/>
      <c r="D582" s="122"/>
      <c r="E582" s="122"/>
      <c r="F582" s="122"/>
      <c r="G582" s="122"/>
      <c r="H582" s="123"/>
      <c r="I582" s="123"/>
      <c r="J582" s="123"/>
      <c r="K582" s="124"/>
      <c r="L582" s="124"/>
      <c r="M582" s="124"/>
      <c r="N582" s="124"/>
      <c r="O582" s="124"/>
      <c r="P582" s="124"/>
      <c r="Q582" s="124"/>
      <c r="R582" s="124"/>
      <c r="S582" s="124"/>
      <c r="T582" s="124"/>
      <c r="U582" s="124"/>
      <c r="V582" s="124"/>
      <c r="W582" s="124"/>
      <c r="X582" s="124"/>
      <c r="Y582" s="124"/>
      <c r="Z582" s="124"/>
      <c r="AA582" s="124"/>
      <c r="AB582" s="124"/>
      <c r="AC582" s="124"/>
    </row>
    <row r="583" spans="1:29" x14ac:dyDescent="0.35">
      <c r="A583" s="121"/>
      <c r="B583" s="122"/>
      <c r="C583" s="122"/>
      <c r="D583" s="122"/>
      <c r="E583" s="122"/>
      <c r="F583" s="122"/>
      <c r="G583" s="122"/>
      <c r="H583" s="123"/>
      <c r="I583" s="123"/>
      <c r="J583" s="123"/>
      <c r="K583" s="124"/>
      <c r="L583" s="124"/>
      <c r="M583" s="124"/>
      <c r="N583" s="124"/>
      <c r="O583" s="124"/>
      <c r="P583" s="124"/>
      <c r="Q583" s="124"/>
      <c r="R583" s="124"/>
      <c r="S583" s="124"/>
      <c r="T583" s="124"/>
      <c r="U583" s="124"/>
      <c r="V583" s="124"/>
      <c r="W583" s="124"/>
      <c r="X583" s="124"/>
      <c r="Y583" s="124"/>
      <c r="Z583" s="124"/>
      <c r="AA583" s="124"/>
      <c r="AB583" s="124"/>
      <c r="AC583" s="124"/>
    </row>
    <row r="584" spans="1:29" x14ac:dyDescent="0.35">
      <c r="A584" s="121"/>
      <c r="B584" s="122"/>
      <c r="C584" s="122"/>
      <c r="D584" s="122"/>
      <c r="E584" s="122"/>
      <c r="F584" s="122"/>
      <c r="G584" s="122"/>
      <c r="H584" s="123"/>
      <c r="I584" s="123"/>
      <c r="J584" s="123"/>
      <c r="K584" s="124"/>
      <c r="L584" s="124"/>
      <c r="M584" s="124"/>
      <c r="N584" s="124"/>
      <c r="O584" s="124"/>
      <c r="P584" s="124"/>
      <c r="Q584" s="124"/>
      <c r="R584" s="124"/>
      <c r="S584" s="124"/>
      <c r="T584" s="124"/>
      <c r="U584" s="124"/>
      <c r="V584" s="124"/>
      <c r="W584" s="124"/>
      <c r="X584" s="124"/>
      <c r="Y584" s="124"/>
      <c r="Z584" s="124"/>
      <c r="AA584" s="124"/>
      <c r="AB584" s="124"/>
      <c r="AC584" s="124"/>
    </row>
    <row r="585" spans="1:29" x14ac:dyDescent="0.35">
      <c r="A585" s="121"/>
      <c r="B585" s="122"/>
      <c r="C585" s="122"/>
      <c r="D585" s="122"/>
      <c r="E585" s="122"/>
      <c r="F585" s="122"/>
      <c r="G585" s="122"/>
      <c r="H585" s="123"/>
      <c r="I585" s="123"/>
      <c r="J585" s="123"/>
      <c r="K585" s="124"/>
      <c r="L585" s="124"/>
      <c r="M585" s="124"/>
      <c r="N585" s="124"/>
      <c r="O585" s="124"/>
      <c r="P585" s="124"/>
      <c r="Q585" s="124"/>
      <c r="R585" s="124"/>
      <c r="S585" s="124"/>
      <c r="T585" s="124"/>
      <c r="U585" s="124"/>
      <c r="V585" s="124"/>
      <c r="W585" s="124"/>
      <c r="X585" s="124"/>
      <c r="Y585" s="124"/>
      <c r="Z585" s="124"/>
      <c r="AA585" s="124"/>
      <c r="AB585" s="124"/>
      <c r="AC585" s="124"/>
    </row>
    <row r="586" spans="1:29" x14ac:dyDescent="0.35">
      <c r="A586" s="121"/>
      <c r="B586" s="122"/>
      <c r="C586" s="122"/>
      <c r="D586" s="122"/>
      <c r="E586" s="122"/>
      <c r="F586" s="122"/>
      <c r="G586" s="122"/>
      <c r="H586" s="123"/>
      <c r="I586" s="123"/>
      <c r="J586" s="123"/>
      <c r="K586" s="124"/>
      <c r="L586" s="124"/>
      <c r="M586" s="124"/>
      <c r="N586" s="124"/>
      <c r="O586" s="124"/>
      <c r="P586" s="124"/>
      <c r="Q586" s="124"/>
      <c r="R586" s="124"/>
      <c r="S586" s="124"/>
      <c r="T586" s="124"/>
      <c r="U586" s="124"/>
      <c r="V586" s="124"/>
      <c r="W586" s="124"/>
      <c r="X586" s="124"/>
      <c r="Y586" s="124"/>
      <c r="Z586" s="124"/>
      <c r="AA586" s="124"/>
      <c r="AB586" s="124"/>
      <c r="AC586" s="124"/>
    </row>
    <row r="587" spans="1:29" x14ac:dyDescent="0.35">
      <c r="A587" s="121"/>
      <c r="B587" s="122"/>
      <c r="C587" s="122"/>
      <c r="D587" s="122"/>
      <c r="E587" s="122"/>
      <c r="F587" s="122"/>
      <c r="G587" s="122"/>
      <c r="H587" s="123"/>
      <c r="I587" s="123"/>
      <c r="J587" s="123"/>
      <c r="K587" s="124"/>
      <c r="L587" s="124"/>
      <c r="M587" s="124"/>
      <c r="N587" s="124"/>
      <c r="O587" s="124"/>
      <c r="P587" s="124"/>
      <c r="Q587" s="124"/>
      <c r="R587" s="124"/>
      <c r="S587" s="124"/>
      <c r="T587" s="124"/>
      <c r="U587" s="124"/>
      <c r="V587" s="124"/>
      <c r="W587" s="124"/>
      <c r="X587" s="124"/>
      <c r="Y587" s="124"/>
      <c r="Z587" s="124"/>
      <c r="AA587" s="124"/>
      <c r="AB587" s="124"/>
      <c r="AC587" s="124"/>
    </row>
    <row r="588" spans="1:29" x14ac:dyDescent="0.35">
      <c r="A588" s="121"/>
      <c r="B588" s="122"/>
      <c r="C588" s="122"/>
      <c r="D588" s="122"/>
      <c r="E588" s="122"/>
      <c r="F588" s="122"/>
      <c r="G588" s="122"/>
      <c r="H588" s="123"/>
      <c r="I588" s="123"/>
      <c r="J588" s="123"/>
      <c r="K588" s="124"/>
      <c r="L588" s="124"/>
      <c r="M588" s="124"/>
      <c r="N588" s="124"/>
      <c r="O588" s="124"/>
      <c r="P588" s="124"/>
      <c r="Q588" s="124"/>
      <c r="R588" s="124"/>
      <c r="S588" s="124"/>
      <c r="T588" s="124"/>
      <c r="U588" s="124"/>
      <c r="V588" s="124"/>
      <c r="W588" s="124"/>
      <c r="X588" s="124"/>
      <c r="Y588" s="124"/>
      <c r="Z588" s="124"/>
      <c r="AA588" s="124"/>
      <c r="AB588" s="124"/>
      <c r="AC588" s="124"/>
    </row>
    <row r="589" spans="1:29" x14ac:dyDescent="0.35">
      <c r="A589" s="121"/>
      <c r="B589" s="122"/>
      <c r="C589" s="122"/>
      <c r="D589" s="122"/>
      <c r="E589" s="122"/>
      <c r="F589" s="122"/>
      <c r="G589" s="122"/>
      <c r="H589" s="123"/>
      <c r="I589" s="123"/>
      <c r="J589" s="123"/>
      <c r="K589" s="124"/>
      <c r="L589" s="124"/>
      <c r="M589" s="124"/>
      <c r="N589" s="124"/>
      <c r="O589" s="124"/>
      <c r="P589" s="124"/>
      <c r="Q589" s="124"/>
      <c r="R589" s="124"/>
      <c r="S589" s="124"/>
      <c r="T589" s="124"/>
      <c r="U589" s="124"/>
      <c r="V589" s="124"/>
      <c r="W589" s="124"/>
      <c r="X589" s="124"/>
      <c r="Y589" s="124"/>
      <c r="Z589" s="124"/>
      <c r="AA589" s="124"/>
      <c r="AB589" s="124"/>
      <c r="AC589" s="124"/>
    </row>
    <row r="590" spans="1:29" x14ac:dyDescent="0.35">
      <c r="A590" s="121"/>
      <c r="B590" s="122"/>
      <c r="C590" s="122"/>
      <c r="D590" s="122"/>
      <c r="E590" s="122"/>
      <c r="F590" s="122"/>
      <c r="G590" s="122"/>
      <c r="H590" s="123"/>
      <c r="I590" s="123"/>
      <c r="J590" s="123"/>
      <c r="K590" s="124"/>
      <c r="L590" s="124"/>
      <c r="M590" s="124"/>
      <c r="N590" s="124"/>
      <c r="O590" s="124"/>
      <c r="P590" s="124"/>
      <c r="Q590" s="124"/>
      <c r="R590" s="124"/>
      <c r="S590" s="124"/>
      <c r="T590" s="124"/>
      <c r="U590" s="124"/>
      <c r="V590" s="124"/>
      <c r="W590" s="124"/>
      <c r="X590" s="124"/>
      <c r="Y590" s="124"/>
      <c r="Z590" s="124"/>
      <c r="AA590" s="124"/>
      <c r="AB590" s="124"/>
      <c r="AC590" s="124"/>
    </row>
    <row r="591" spans="1:29" x14ac:dyDescent="0.35">
      <c r="A591" s="121"/>
      <c r="B591" s="122"/>
      <c r="C591" s="122"/>
      <c r="D591" s="122"/>
      <c r="E591" s="122"/>
      <c r="F591" s="122"/>
      <c r="G591" s="122"/>
      <c r="H591" s="123"/>
      <c r="I591" s="123"/>
      <c r="J591" s="123"/>
      <c r="K591" s="124"/>
      <c r="L591" s="124"/>
      <c r="M591" s="124"/>
      <c r="N591" s="124"/>
      <c r="O591" s="124"/>
      <c r="P591" s="124"/>
      <c r="Q591" s="124"/>
      <c r="R591" s="124"/>
      <c r="S591" s="124"/>
      <c r="T591" s="124"/>
      <c r="U591" s="124"/>
      <c r="V591" s="124"/>
      <c r="W591" s="124"/>
      <c r="X591" s="124"/>
      <c r="Y591" s="124"/>
      <c r="Z591" s="124"/>
      <c r="AA591" s="124"/>
      <c r="AB591" s="124"/>
      <c r="AC591" s="124"/>
    </row>
    <row r="592" spans="1:29" x14ac:dyDescent="0.35">
      <c r="A592" s="121"/>
      <c r="B592" s="122"/>
      <c r="C592" s="122"/>
      <c r="D592" s="122"/>
      <c r="E592" s="122"/>
      <c r="F592" s="122"/>
      <c r="G592" s="122"/>
      <c r="H592" s="123"/>
      <c r="I592" s="123"/>
      <c r="J592" s="123"/>
      <c r="K592" s="124"/>
      <c r="L592" s="124"/>
      <c r="M592" s="124"/>
      <c r="N592" s="124"/>
      <c r="O592" s="124"/>
      <c r="P592" s="124"/>
      <c r="Q592" s="124"/>
      <c r="R592" s="124"/>
      <c r="S592" s="124"/>
      <c r="T592" s="124"/>
      <c r="U592" s="124"/>
      <c r="V592" s="124"/>
      <c r="W592" s="124"/>
      <c r="X592" s="124"/>
      <c r="Y592" s="124"/>
      <c r="Z592" s="124"/>
      <c r="AA592" s="124"/>
      <c r="AB592" s="124"/>
      <c r="AC592" s="124"/>
    </row>
    <row r="593" spans="1:29" x14ac:dyDescent="0.35">
      <c r="A593" s="121"/>
      <c r="B593" s="122"/>
      <c r="C593" s="122"/>
      <c r="D593" s="122"/>
      <c r="E593" s="122"/>
      <c r="F593" s="122"/>
      <c r="G593" s="122"/>
      <c r="H593" s="123"/>
      <c r="I593" s="123"/>
      <c r="J593" s="123"/>
      <c r="K593" s="124"/>
      <c r="L593" s="124"/>
      <c r="M593" s="124"/>
      <c r="N593" s="124"/>
      <c r="O593" s="124"/>
      <c r="P593" s="124"/>
      <c r="Q593" s="124"/>
      <c r="R593" s="124"/>
      <c r="S593" s="124"/>
      <c r="T593" s="124"/>
      <c r="U593" s="124"/>
      <c r="V593" s="124"/>
      <c r="W593" s="124"/>
      <c r="X593" s="124"/>
      <c r="Y593" s="124"/>
      <c r="Z593" s="124"/>
      <c r="AA593" s="124"/>
      <c r="AB593" s="124"/>
      <c r="AC593" s="124"/>
    </row>
    <row r="594" spans="1:29" x14ac:dyDescent="0.35">
      <c r="A594" s="121"/>
      <c r="B594" s="122"/>
      <c r="C594" s="122"/>
      <c r="D594" s="122"/>
      <c r="E594" s="122"/>
      <c r="F594" s="122"/>
      <c r="G594" s="122"/>
      <c r="H594" s="123"/>
      <c r="I594" s="123"/>
      <c r="J594" s="123"/>
      <c r="K594" s="124"/>
      <c r="L594" s="124"/>
      <c r="M594" s="124"/>
      <c r="N594" s="124"/>
      <c r="O594" s="124"/>
      <c r="P594" s="124"/>
      <c r="Q594" s="124"/>
      <c r="R594" s="124"/>
      <c r="S594" s="124"/>
      <c r="T594" s="124"/>
      <c r="U594" s="124"/>
      <c r="V594" s="124"/>
      <c r="W594" s="124"/>
      <c r="X594" s="124"/>
      <c r="Y594" s="124"/>
      <c r="Z594" s="124"/>
      <c r="AA594" s="124"/>
      <c r="AB594" s="124"/>
      <c r="AC594" s="124"/>
    </row>
    <row r="595" spans="1:29" x14ac:dyDescent="0.35">
      <c r="A595" s="121"/>
      <c r="B595" s="122"/>
      <c r="C595" s="122"/>
      <c r="D595" s="122"/>
      <c r="E595" s="122"/>
      <c r="F595" s="122"/>
      <c r="G595" s="122"/>
      <c r="H595" s="123"/>
      <c r="I595" s="123"/>
      <c r="J595" s="123"/>
      <c r="K595" s="124"/>
      <c r="L595" s="124"/>
      <c r="M595" s="124"/>
      <c r="N595" s="124"/>
      <c r="O595" s="124"/>
      <c r="P595" s="124"/>
      <c r="Q595" s="124"/>
      <c r="R595" s="124"/>
      <c r="S595" s="124"/>
      <c r="T595" s="124"/>
      <c r="U595" s="124"/>
      <c r="V595" s="124"/>
      <c r="W595" s="124"/>
      <c r="X595" s="124"/>
      <c r="Y595" s="124"/>
      <c r="Z595" s="124"/>
      <c r="AA595" s="124"/>
      <c r="AB595" s="124"/>
      <c r="AC595" s="124"/>
    </row>
    <row r="596" spans="1:29" x14ac:dyDescent="0.35">
      <c r="A596" s="121"/>
      <c r="B596" s="122"/>
      <c r="C596" s="122"/>
      <c r="D596" s="122"/>
      <c r="E596" s="122"/>
      <c r="F596" s="122"/>
      <c r="G596" s="122"/>
      <c r="H596" s="123"/>
      <c r="I596" s="123"/>
      <c r="J596" s="123"/>
      <c r="K596" s="124"/>
      <c r="L596" s="124"/>
      <c r="M596" s="124"/>
      <c r="N596" s="124"/>
      <c r="O596" s="124"/>
      <c r="P596" s="124"/>
      <c r="Q596" s="124"/>
      <c r="R596" s="124"/>
      <c r="S596" s="124"/>
      <c r="T596" s="124"/>
      <c r="U596" s="124"/>
      <c r="V596" s="124"/>
      <c r="W596" s="124"/>
      <c r="X596" s="124"/>
      <c r="Y596" s="124"/>
      <c r="Z596" s="124"/>
      <c r="AA596" s="124"/>
      <c r="AB596" s="124"/>
      <c r="AC596" s="124"/>
    </row>
    <row r="597" spans="1:29" x14ac:dyDescent="0.35">
      <c r="A597" s="121"/>
      <c r="B597" s="122"/>
      <c r="C597" s="122"/>
      <c r="D597" s="122"/>
      <c r="E597" s="122"/>
      <c r="F597" s="122"/>
      <c r="G597" s="122"/>
      <c r="H597" s="123"/>
      <c r="I597" s="123"/>
      <c r="J597" s="123"/>
      <c r="K597" s="124"/>
      <c r="L597" s="124"/>
      <c r="M597" s="124"/>
      <c r="N597" s="124"/>
      <c r="O597" s="124"/>
      <c r="P597" s="124"/>
      <c r="Q597" s="124"/>
      <c r="R597" s="124"/>
      <c r="S597" s="124"/>
      <c r="T597" s="124"/>
      <c r="U597" s="124"/>
      <c r="V597" s="124"/>
      <c r="W597" s="124"/>
      <c r="X597" s="124"/>
      <c r="Y597" s="124"/>
      <c r="Z597" s="124"/>
      <c r="AA597" s="124"/>
      <c r="AB597" s="124"/>
      <c r="AC597" s="124"/>
    </row>
    <row r="598" spans="1:29" ht="15" customHeight="1" x14ac:dyDescent="0.35">
      <c r="A598" s="125"/>
      <c r="B598" s="125"/>
      <c r="C598" s="125"/>
      <c r="D598" s="125"/>
      <c r="E598" s="125"/>
      <c r="F598" s="125"/>
      <c r="G598" s="125"/>
      <c r="H598" s="125"/>
      <c r="I598" s="125"/>
      <c r="J598" s="125"/>
      <c r="K598" s="124"/>
      <c r="L598" s="124"/>
      <c r="M598" s="124"/>
      <c r="N598" s="124"/>
      <c r="O598" s="124"/>
      <c r="P598" s="124"/>
      <c r="Q598" s="124"/>
      <c r="R598" s="124"/>
      <c r="S598" s="124"/>
      <c r="T598" s="124"/>
      <c r="U598" s="124"/>
      <c r="V598" s="124"/>
      <c r="W598" s="124"/>
      <c r="X598" s="124"/>
      <c r="Y598" s="124"/>
      <c r="Z598" s="124"/>
      <c r="AA598" s="124"/>
      <c r="AB598" s="124"/>
      <c r="AC598" s="124"/>
    </row>
    <row r="599" spans="1:29" x14ac:dyDescent="0.35">
      <c r="A599" s="125"/>
      <c r="B599" s="125"/>
      <c r="C599" s="125"/>
      <c r="D599" s="125"/>
      <c r="E599" s="125"/>
      <c r="F599" s="125"/>
      <c r="G599" s="125"/>
      <c r="H599" s="125"/>
      <c r="I599" s="125"/>
      <c r="J599" s="125"/>
      <c r="K599" s="124"/>
      <c r="L599" s="124"/>
      <c r="M599" s="124"/>
      <c r="N599" s="124"/>
      <c r="O599" s="124"/>
      <c r="P599" s="124"/>
      <c r="Q599" s="124"/>
      <c r="R599" s="124"/>
      <c r="S599" s="124"/>
      <c r="T599" s="124"/>
      <c r="U599" s="124"/>
      <c r="V599" s="124"/>
      <c r="W599" s="124"/>
      <c r="X599" s="124"/>
      <c r="Y599" s="124"/>
      <c r="Z599" s="124"/>
      <c r="AA599" s="124"/>
      <c r="AB599" s="124"/>
      <c r="AC599" s="124"/>
    </row>
    <row r="600" spans="1:29" x14ac:dyDescent="0.35">
      <c r="A600" s="125"/>
      <c r="B600" s="125"/>
      <c r="C600" s="125"/>
      <c r="D600" s="125"/>
      <c r="E600" s="125"/>
      <c r="F600" s="125"/>
      <c r="G600" s="126"/>
      <c r="H600" s="125"/>
      <c r="I600" s="125"/>
      <c r="J600" s="125"/>
      <c r="K600" s="126"/>
      <c r="L600" s="126"/>
      <c r="M600" s="126"/>
      <c r="N600" s="126"/>
      <c r="O600" s="126"/>
      <c r="P600" s="126"/>
      <c r="Q600" s="126"/>
      <c r="R600" s="126"/>
      <c r="S600" s="126"/>
      <c r="T600" s="126"/>
      <c r="U600" s="126"/>
      <c r="V600" s="126"/>
      <c r="W600" s="126"/>
      <c r="X600" s="126"/>
      <c r="Y600" s="126"/>
      <c r="Z600" s="126"/>
      <c r="AA600" s="126"/>
      <c r="AB600" s="126"/>
      <c r="AC600" s="126"/>
    </row>
    <row r="601" spans="1:29" ht="15" customHeight="1" x14ac:dyDescent="0.35">
      <c r="A601" s="112"/>
      <c r="B601" s="113"/>
      <c r="C601" s="113"/>
      <c r="D601" s="113"/>
      <c r="E601" s="113"/>
      <c r="F601" s="113"/>
      <c r="G601" s="113"/>
      <c r="H601" s="113"/>
      <c r="I601" s="113"/>
      <c r="J601" s="113"/>
      <c r="K601" s="114"/>
      <c r="L601" s="114"/>
      <c r="M601" s="114"/>
      <c r="N601" s="114"/>
      <c r="O601" s="114"/>
      <c r="P601" s="114"/>
      <c r="Q601" s="114"/>
      <c r="R601" s="114"/>
      <c r="S601" s="114"/>
      <c r="T601" s="114"/>
      <c r="U601" s="114"/>
      <c r="V601" s="114"/>
      <c r="W601" s="114"/>
      <c r="X601" s="114"/>
      <c r="Y601" s="114"/>
      <c r="Z601" s="114"/>
      <c r="AA601" s="114"/>
      <c r="AB601" s="114"/>
      <c r="AC601" s="114"/>
    </row>
    <row r="602" spans="1:29" ht="15" customHeight="1" x14ac:dyDescent="0.35">
      <c r="A602" s="112"/>
      <c r="B602" s="113"/>
      <c r="C602" s="113"/>
      <c r="D602" s="113"/>
      <c r="E602" s="113"/>
      <c r="F602" s="113"/>
      <c r="G602" s="113"/>
      <c r="H602" s="113"/>
      <c r="I602" s="113"/>
      <c r="J602" s="113"/>
      <c r="K602" s="115"/>
      <c r="L602" s="115"/>
      <c r="M602" s="115"/>
      <c r="N602" s="115"/>
      <c r="O602" s="115"/>
      <c r="P602" s="115"/>
      <c r="Q602" s="115"/>
      <c r="R602" s="115"/>
      <c r="S602" s="115"/>
      <c r="T602" s="115"/>
      <c r="U602" s="115"/>
      <c r="V602" s="115"/>
      <c r="W602" s="114"/>
      <c r="X602" s="114"/>
      <c r="Y602" s="116"/>
      <c r="Z602" s="117"/>
      <c r="AA602" s="117"/>
      <c r="AB602" s="117"/>
      <c r="AC602" s="117"/>
    </row>
    <row r="603" spans="1:29" x14ac:dyDescent="0.35">
      <c r="A603" s="112"/>
      <c r="B603" s="118"/>
      <c r="C603" s="118"/>
      <c r="D603" s="119"/>
      <c r="E603" s="120"/>
      <c r="F603" s="118"/>
      <c r="G603" s="118"/>
      <c r="H603" s="118"/>
      <c r="I603" s="118"/>
      <c r="J603" s="118"/>
      <c r="K603" s="117"/>
      <c r="L603" s="117"/>
      <c r="M603" s="117"/>
      <c r="N603" s="117"/>
      <c r="O603" s="117"/>
      <c r="P603" s="117"/>
      <c r="Q603" s="117"/>
      <c r="R603" s="117"/>
      <c r="S603" s="117"/>
      <c r="T603" s="117"/>
      <c r="U603" s="117"/>
      <c r="V603" s="117"/>
      <c r="W603" s="117"/>
      <c r="X603" s="117"/>
      <c r="Y603" s="116"/>
      <c r="Z603" s="117"/>
      <c r="AA603" s="117"/>
      <c r="AB603" s="117"/>
      <c r="AC603" s="117"/>
    </row>
    <row r="604" spans="1:29" x14ac:dyDescent="0.35">
      <c r="A604" s="121"/>
      <c r="B604" s="122"/>
      <c r="C604" s="122"/>
      <c r="D604" s="122"/>
      <c r="E604" s="122"/>
      <c r="F604" s="122"/>
      <c r="G604" s="122"/>
      <c r="H604" s="123"/>
      <c r="I604" s="123"/>
      <c r="J604" s="123"/>
      <c r="K604" s="124"/>
      <c r="L604" s="124"/>
      <c r="M604" s="124"/>
      <c r="N604" s="124"/>
      <c r="O604" s="124"/>
      <c r="P604" s="124"/>
      <c r="Q604" s="124"/>
      <c r="R604" s="124"/>
      <c r="S604" s="124"/>
      <c r="T604" s="124"/>
      <c r="U604" s="124"/>
      <c r="V604" s="124"/>
      <c r="W604" s="124"/>
      <c r="X604" s="124"/>
      <c r="Y604" s="124"/>
      <c r="Z604" s="124"/>
      <c r="AA604" s="124"/>
      <c r="AB604" s="124"/>
      <c r="AC604" s="124"/>
    </row>
    <row r="605" spans="1:29" x14ac:dyDescent="0.35">
      <c r="A605" s="121"/>
      <c r="B605" s="122"/>
      <c r="C605" s="122"/>
      <c r="D605" s="122"/>
      <c r="E605" s="122"/>
      <c r="F605" s="122"/>
      <c r="G605" s="122"/>
      <c r="H605" s="123"/>
      <c r="I605" s="123"/>
      <c r="J605" s="123"/>
      <c r="K605" s="124"/>
      <c r="L605" s="124"/>
      <c r="M605" s="124"/>
      <c r="N605" s="124"/>
      <c r="O605" s="124"/>
      <c r="P605" s="124"/>
      <c r="Q605" s="124"/>
      <c r="R605" s="124"/>
      <c r="S605" s="124"/>
      <c r="T605" s="124"/>
      <c r="U605" s="124"/>
      <c r="V605" s="124"/>
      <c r="W605" s="124"/>
      <c r="X605" s="124"/>
      <c r="Y605" s="124"/>
      <c r="Z605" s="124"/>
      <c r="AA605" s="124"/>
      <c r="AB605" s="124"/>
      <c r="AC605" s="124"/>
    </row>
    <row r="606" spans="1:29" x14ac:dyDescent="0.35">
      <c r="A606" s="121"/>
      <c r="B606" s="122"/>
      <c r="C606" s="122"/>
      <c r="D606" s="122"/>
      <c r="E606" s="122"/>
      <c r="F606" s="122"/>
      <c r="G606" s="122"/>
      <c r="H606" s="123"/>
      <c r="I606" s="123"/>
      <c r="J606" s="123"/>
      <c r="K606" s="124"/>
      <c r="L606" s="124"/>
      <c r="M606" s="124"/>
      <c r="N606" s="124"/>
      <c r="O606" s="124"/>
      <c r="P606" s="124"/>
      <c r="Q606" s="124"/>
      <c r="R606" s="124"/>
      <c r="S606" s="124"/>
      <c r="T606" s="124"/>
      <c r="U606" s="124"/>
      <c r="V606" s="124"/>
      <c r="W606" s="124"/>
      <c r="X606" s="124"/>
      <c r="Y606" s="124"/>
      <c r="Z606" s="124"/>
      <c r="AA606" s="124"/>
      <c r="AB606" s="124"/>
      <c r="AC606" s="124"/>
    </row>
    <row r="607" spans="1:29" x14ac:dyDescent="0.35">
      <c r="A607" s="121"/>
      <c r="B607" s="122"/>
      <c r="C607" s="122"/>
      <c r="D607" s="122"/>
      <c r="E607" s="122"/>
      <c r="F607" s="122"/>
      <c r="G607" s="122"/>
      <c r="H607" s="123"/>
      <c r="I607" s="123"/>
      <c r="J607" s="123"/>
      <c r="K607" s="124"/>
      <c r="L607" s="124"/>
      <c r="M607" s="124"/>
      <c r="N607" s="124"/>
      <c r="O607" s="124"/>
      <c r="P607" s="124"/>
      <c r="Q607" s="124"/>
      <c r="R607" s="124"/>
      <c r="S607" s="124"/>
      <c r="T607" s="124"/>
      <c r="U607" s="124"/>
      <c r="V607" s="124"/>
      <c r="W607" s="124"/>
      <c r="X607" s="124"/>
      <c r="Y607" s="124"/>
      <c r="Z607" s="124"/>
      <c r="AA607" s="124"/>
      <c r="AB607" s="124"/>
      <c r="AC607" s="124"/>
    </row>
    <row r="608" spans="1:29" x14ac:dyDescent="0.35">
      <c r="A608" s="121"/>
      <c r="B608" s="122"/>
      <c r="C608" s="122"/>
      <c r="D608" s="122"/>
      <c r="E608" s="122"/>
      <c r="F608" s="122"/>
      <c r="G608" s="122"/>
      <c r="H608" s="123"/>
      <c r="I608" s="123"/>
      <c r="J608" s="123"/>
      <c r="K608" s="124"/>
      <c r="L608" s="124"/>
      <c r="M608" s="124"/>
      <c r="N608" s="124"/>
      <c r="O608" s="124"/>
      <c r="P608" s="124"/>
      <c r="Q608" s="124"/>
      <c r="R608" s="124"/>
      <c r="S608" s="124"/>
      <c r="T608" s="124"/>
      <c r="U608" s="124"/>
      <c r="V608" s="124"/>
      <c r="W608" s="124"/>
      <c r="X608" s="124"/>
      <c r="Y608" s="124"/>
      <c r="Z608" s="124"/>
      <c r="AA608" s="124"/>
      <c r="AB608" s="124"/>
      <c r="AC608" s="124"/>
    </row>
    <row r="609" spans="1:29" x14ac:dyDescent="0.35">
      <c r="A609" s="121"/>
      <c r="B609" s="122"/>
      <c r="C609" s="122"/>
      <c r="D609" s="122"/>
      <c r="E609" s="122"/>
      <c r="F609" s="122"/>
      <c r="G609" s="122"/>
      <c r="H609" s="123"/>
      <c r="I609" s="123"/>
      <c r="J609" s="123"/>
      <c r="K609" s="124"/>
      <c r="L609" s="124"/>
      <c r="M609" s="124"/>
      <c r="N609" s="124"/>
      <c r="O609" s="124"/>
      <c r="P609" s="124"/>
      <c r="Q609" s="124"/>
      <c r="R609" s="124"/>
      <c r="S609" s="124"/>
      <c r="T609" s="124"/>
      <c r="U609" s="124"/>
      <c r="V609" s="124"/>
      <c r="W609" s="124"/>
      <c r="X609" s="124"/>
      <c r="Y609" s="124"/>
      <c r="Z609" s="124"/>
      <c r="AA609" s="124"/>
      <c r="AB609" s="124"/>
      <c r="AC609" s="124"/>
    </row>
    <row r="610" spans="1:29" x14ac:dyDescent="0.35">
      <c r="A610" s="121"/>
      <c r="B610" s="122"/>
      <c r="C610" s="122"/>
      <c r="D610" s="122"/>
      <c r="E610" s="122"/>
      <c r="F610" s="122"/>
      <c r="G610" s="122"/>
      <c r="H610" s="123"/>
      <c r="I610" s="123"/>
      <c r="J610" s="123"/>
      <c r="K610" s="124"/>
      <c r="L610" s="124"/>
      <c r="M610" s="124"/>
      <c r="N610" s="124"/>
      <c r="O610" s="124"/>
      <c r="P610" s="124"/>
      <c r="Q610" s="124"/>
      <c r="R610" s="124"/>
      <c r="S610" s="124"/>
      <c r="T610" s="124"/>
      <c r="U610" s="124"/>
      <c r="V610" s="124"/>
      <c r="W610" s="124"/>
      <c r="X610" s="124"/>
      <c r="Y610" s="124"/>
      <c r="Z610" s="124"/>
      <c r="AA610" s="124"/>
      <c r="AB610" s="124"/>
      <c r="AC610" s="124"/>
    </row>
    <row r="611" spans="1:29" x14ac:dyDescent="0.35">
      <c r="A611" s="121"/>
      <c r="B611" s="122"/>
      <c r="C611" s="122"/>
      <c r="D611" s="122"/>
      <c r="E611" s="122"/>
      <c r="F611" s="122"/>
      <c r="G611" s="122"/>
      <c r="H611" s="123"/>
      <c r="I611" s="123"/>
      <c r="J611" s="123"/>
      <c r="K611" s="124"/>
      <c r="L611" s="124"/>
      <c r="M611" s="124"/>
      <c r="N611" s="124"/>
      <c r="O611" s="124"/>
      <c r="P611" s="124"/>
      <c r="Q611" s="124"/>
      <c r="R611" s="124"/>
      <c r="S611" s="124"/>
      <c r="T611" s="124"/>
      <c r="U611" s="124"/>
      <c r="V611" s="124"/>
      <c r="W611" s="124"/>
      <c r="X611" s="124"/>
      <c r="Y611" s="124"/>
      <c r="Z611" s="124"/>
      <c r="AA611" s="124"/>
      <c r="AB611" s="124"/>
      <c r="AC611" s="124"/>
    </row>
    <row r="612" spans="1:29" x14ac:dyDescent="0.35">
      <c r="A612" s="121"/>
      <c r="B612" s="122"/>
      <c r="C612" s="122"/>
      <c r="D612" s="122"/>
      <c r="E612" s="122"/>
      <c r="F612" s="122"/>
      <c r="G612" s="122"/>
      <c r="H612" s="123"/>
      <c r="I612" s="123"/>
      <c r="J612" s="123"/>
      <c r="K612" s="124"/>
      <c r="L612" s="124"/>
      <c r="M612" s="124"/>
      <c r="N612" s="124"/>
      <c r="O612" s="124"/>
      <c r="P612" s="124"/>
      <c r="Q612" s="124"/>
      <c r="R612" s="124"/>
      <c r="S612" s="124"/>
      <c r="T612" s="124"/>
      <c r="U612" s="124"/>
      <c r="V612" s="124"/>
      <c r="W612" s="124"/>
      <c r="X612" s="124"/>
      <c r="Y612" s="124"/>
      <c r="Z612" s="124"/>
      <c r="AA612" s="124"/>
      <c r="AB612" s="124"/>
      <c r="AC612" s="124"/>
    </row>
    <row r="613" spans="1:29" x14ac:dyDescent="0.35">
      <c r="A613" s="121"/>
      <c r="B613" s="122"/>
      <c r="C613" s="122"/>
      <c r="D613" s="122"/>
      <c r="E613" s="122"/>
      <c r="F613" s="122"/>
      <c r="G613" s="122"/>
      <c r="H613" s="123"/>
      <c r="I613" s="123"/>
      <c r="J613" s="123"/>
      <c r="K613" s="124"/>
      <c r="L613" s="124"/>
      <c r="M613" s="124"/>
      <c r="N613" s="124"/>
      <c r="O613" s="124"/>
      <c r="P613" s="124"/>
      <c r="Q613" s="124"/>
      <c r="R613" s="124"/>
      <c r="S613" s="124"/>
      <c r="T613" s="124"/>
      <c r="U613" s="124"/>
      <c r="V613" s="124"/>
      <c r="W613" s="124"/>
      <c r="X613" s="124"/>
      <c r="Y613" s="124"/>
      <c r="Z613" s="124"/>
      <c r="AA613" s="124"/>
      <c r="AB613" s="124"/>
      <c r="AC613" s="124"/>
    </row>
    <row r="614" spans="1:29" x14ac:dyDescent="0.35">
      <c r="A614" s="121"/>
      <c r="B614" s="122"/>
      <c r="C614" s="122"/>
      <c r="D614" s="122"/>
      <c r="E614" s="122"/>
      <c r="F614" s="122"/>
      <c r="G614" s="122"/>
      <c r="H614" s="123"/>
      <c r="I614" s="123"/>
      <c r="J614" s="123"/>
      <c r="K614" s="124"/>
      <c r="L614" s="124"/>
      <c r="M614" s="124"/>
      <c r="N614" s="124"/>
      <c r="O614" s="124"/>
      <c r="P614" s="124"/>
      <c r="Q614" s="124"/>
      <c r="R614" s="124"/>
      <c r="S614" s="124"/>
      <c r="T614" s="124"/>
      <c r="U614" s="124"/>
      <c r="V614" s="124"/>
      <c r="W614" s="124"/>
      <c r="X614" s="124"/>
      <c r="Y614" s="124"/>
      <c r="Z614" s="124"/>
      <c r="AA614" s="124"/>
      <c r="AB614" s="124"/>
      <c r="AC614" s="124"/>
    </row>
    <row r="615" spans="1:29" x14ac:dyDescent="0.35">
      <c r="A615" s="121"/>
      <c r="B615" s="122"/>
      <c r="C615" s="122"/>
      <c r="D615" s="122"/>
      <c r="E615" s="122"/>
      <c r="F615" s="122"/>
      <c r="G615" s="122"/>
      <c r="H615" s="123"/>
      <c r="I615" s="123"/>
      <c r="J615" s="123"/>
      <c r="K615" s="124"/>
      <c r="L615" s="124"/>
      <c r="M615" s="124"/>
      <c r="N615" s="124"/>
      <c r="O615" s="124"/>
      <c r="P615" s="124"/>
      <c r="Q615" s="124"/>
      <c r="R615" s="124"/>
      <c r="S615" s="124"/>
      <c r="T615" s="124"/>
      <c r="U615" s="124"/>
      <c r="V615" s="124"/>
      <c r="W615" s="124"/>
      <c r="X615" s="124"/>
      <c r="Y615" s="124"/>
      <c r="Z615" s="124"/>
      <c r="AA615" s="124"/>
      <c r="AB615" s="124"/>
      <c r="AC615" s="124"/>
    </row>
    <row r="616" spans="1:29" x14ac:dyDescent="0.35">
      <c r="A616" s="121"/>
      <c r="B616" s="122"/>
      <c r="C616" s="122"/>
      <c r="D616" s="122"/>
      <c r="E616" s="122"/>
      <c r="F616" s="122"/>
      <c r="G616" s="122"/>
      <c r="H616" s="123"/>
      <c r="I616" s="123"/>
      <c r="J616" s="123"/>
      <c r="K616" s="124"/>
      <c r="L616" s="124"/>
      <c r="M616" s="124"/>
      <c r="N616" s="124"/>
      <c r="O616" s="124"/>
      <c r="P616" s="124"/>
      <c r="Q616" s="124"/>
      <c r="R616" s="124"/>
      <c r="S616" s="124"/>
      <c r="T616" s="124"/>
      <c r="U616" s="124"/>
      <c r="V616" s="124"/>
      <c r="W616" s="124"/>
      <c r="X616" s="124"/>
      <c r="Y616" s="124"/>
      <c r="Z616" s="124"/>
      <c r="AA616" s="124"/>
      <c r="AB616" s="124"/>
      <c r="AC616" s="124"/>
    </row>
    <row r="617" spans="1:29" x14ac:dyDescent="0.35">
      <c r="A617" s="121"/>
      <c r="B617" s="122"/>
      <c r="C617" s="122"/>
      <c r="D617" s="122"/>
      <c r="E617" s="122"/>
      <c r="F617" s="122"/>
      <c r="G617" s="122"/>
      <c r="H617" s="123"/>
      <c r="I617" s="123"/>
      <c r="J617" s="123"/>
      <c r="K617" s="124"/>
      <c r="L617" s="124"/>
      <c r="M617" s="124"/>
      <c r="N617" s="124"/>
      <c r="O617" s="124"/>
      <c r="P617" s="124"/>
      <c r="Q617" s="124"/>
      <c r="R617" s="124"/>
      <c r="S617" s="124"/>
      <c r="T617" s="124"/>
      <c r="U617" s="124"/>
      <c r="V617" s="124"/>
      <c r="W617" s="124"/>
      <c r="X617" s="124"/>
      <c r="Y617" s="124"/>
      <c r="Z617" s="124"/>
      <c r="AA617" s="124"/>
      <c r="AB617" s="124"/>
      <c r="AC617" s="124"/>
    </row>
    <row r="618" spans="1:29" x14ac:dyDescent="0.35">
      <c r="A618" s="121"/>
      <c r="B618" s="122"/>
      <c r="C618" s="122"/>
      <c r="D618" s="122"/>
      <c r="E618" s="122"/>
      <c r="F618" s="122"/>
      <c r="G618" s="122"/>
      <c r="H618" s="123"/>
      <c r="I618" s="123"/>
      <c r="J618" s="123"/>
      <c r="K618" s="124"/>
      <c r="L618" s="124"/>
      <c r="M618" s="124"/>
      <c r="N618" s="124"/>
      <c r="O618" s="124"/>
      <c r="P618" s="124"/>
      <c r="Q618" s="124"/>
      <c r="R618" s="124"/>
      <c r="S618" s="124"/>
      <c r="T618" s="124"/>
      <c r="U618" s="124"/>
      <c r="V618" s="124"/>
      <c r="W618" s="124"/>
      <c r="X618" s="124"/>
      <c r="Y618" s="124"/>
      <c r="Z618" s="124"/>
      <c r="AA618" s="124"/>
      <c r="AB618" s="124"/>
      <c r="AC618" s="124"/>
    </row>
    <row r="619" spans="1:29" x14ac:dyDescent="0.35">
      <c r="A619" s="121"/>
      <c r="B619" s="122"/>
      <c r="C619" s="122"/>
      <c r="D619" s="122"/>
      <c r="E619" s="122"/>
      <c r="F619" s="122"/>
      <c r="G619" s="122"/>
      <c r="H619" s="123"/>
      <c r="I619" s="123"/>
      <c r="J619" s="123"/>
      <c r="K619" s="124"/>
      <c r="L619" s="124"/>
      <c r="M619" s="124"/>
      <c r="N619" s="124"/>
      <c r="O619" s="124"/>
      <c r="P619" s="124"/>
      <c r="Q619" s="124"/>
      <c r="R619" s="124"/>
      <c r="S619" s="124"/>
      <c r="T619" s="124"/>
      <c r="U619" s="124"/>
      <c r="V619" s="124"/>
      <c r="W619" s="124"/>
      <c r="X619" s="124"/>
      <c r="Y619" s="124"/>
      <c r="Z619" s="124"/>
      <c r="AA619" s="124"/>
      <c r="AB619" s="124"/>
      <c r="AC619" s="124"/>
    </row>
    <row r="620" spans="1:29" x14ac:dyDescent="0.35">
      <c r="A620" s="121"/>
      <c r="B620" s="122"/>
      <c r="C620" s="122"/>
      <c r="D620" s="122"/>
      <c r="E620" s="122"/>
      <c r="F620" s="122"/>
      <c r="G620" s="122"/>
      <c r="H620" s="123"/>
      <c r="I620" s="123"/>
      <c r="J620" s="123"/>
      <c r="K620" s="124"/>
      <c r="L620" s="124"/>
      <c r="M620" s="124"/>
      <c r="N620" s="124"/>
      <c r="O620" s="124"/>
      <c r="P620" s="124"/>
      <c r="Q620" s="124"/>
      <c r="R620" s="124"/>
      <c r="S620" s="124"/>
      <c r="T620" s="124"/>
      <c r="U620" s="124"/>
      <c r="V620" s="124"/>
      <c r="W620" s="124"/>
      <c r="X620" s="124"/>
      <c r="Y620" s="124"/>
      <c r="Z620" s="124"/>
      <c r="AA620" s="124"/>
      <c r="AB620" s="124"/>
      <c r="AC620" s="124"/>
    </row>
    <row r="621" spans="1:29" x14ac:dyDescent="0.35">
      <c r="A621" s="121"/>
      <c r="B621" s="122"/>
      <c r="C621" s="122"/>
      <c r="D621" s="122"/>
      <c r="E621" s="122"/>
      <c r="F621" s="122"/>
      <c r="G621" s="122"/>
      <c r="H621" s="123"/>
      <c r="I621" s="123"/>
      <c r="J621" s="123"/>
      <c r="K621" s="124"/>
      <c r="L621" s="124"/>
      <c r="M621" s="124"/>
      <c r="N621" s="124"/>
      <c r="O621" s="124"/>
      <c r="P621" s="124"/>
      <c r="Q621" s="124"/>
      <c r="R621" s="124"/>
      <c r="S621" s="124"/>
      <c r="T621" s="124"/>
      <c r="U621" s="124"/>
      <c r="V621" s="124"/>
      <c r="W621" s="124"/>
      <c r="X621" s="124"/>
      <c r="Y621" s="124"/>
      <c r="Z621" s="124"/>
      <c r="AA621" s="124"/>
      <c r="AB621" s="124"/>
      <c r="AC621" s="124"/>
    </row>
    <row r="622" spans="1:29" x14ac:dyDescent="0.35">
      <c r="A622" s="121"/>
      <c r="B622" s="122"/>
      <c r="C622" s="122"/>
      <c r="D622" s="122"/>
      <c r="E622" s="122"/>
      <c r="F622" s="122"/>
      <c r="G622" s="122"/>
      <c r="H622" s="123"/>
      <c r="I622" s="123"/>
      <c r="J622" s="123"/>
      <c r="K622" s="124"/>
      <c r="L622" s="124"/>
      <c r="M622" s="124"/>
      <c r="N622" s="124"/>
      <c r="O622" s="124"/>
      <c r="P622" s="124"/>
      <c r="Q622" s="124"/>
      <c r="R622" s="124"/>
      <c r="S622" s="124"/>
      <c r="T622" s="124"/>
      <c r="U622" s="124"/>
      <c r="V622" s="124"/>
      <c r="W622" s="124"/>
      <c r="X622" s="124"/>
      <c r="Y622" s="124"/>
      <c r="Z622" s="124"/>
      <c r="AA622" s="124"/>
      <c r="AB622" s="124"/>
      <c r="AC622" s="124"/>
    </row>
    <row r="623" spans="1:29" x14ac:dyDescent="0.35">
      <c r="A623" s="121"/>
      <c r="B623" s="122"/>
      <c r="C623" s="122"/>
      <c r="D623" s="122"/>
      <c r="E623" s="122"/>
      <c r="F623" s="122"/>
      <c r="G623" s="122"/>
      <c r="H623" s="123"/>
      <c r="I623" s="123"/>
      <c r="J623" s="123"/>
      <c r="K623" s="124"/>
      <c r="L623" s="124"/>
      <c r="M623" s="124"/>
      <c r="N623" s="124"/>
      <c r="O623" s="124"/>
      <c r="P623" s="124"/>
      <c r="Q623" s="124"/>
      <c r="R623" s="124"/>
      <c r="S623" s="124"/>
      <c r="T623" s="124"/>
      <c r="U623" s="124"/>
      <c r="V623" s="124"/>
      <c r="W623" s="124"/>
      <c r="X623" s="124"/>
      <c r="Y623" s="124"/>
      <c r="Z623" s="124"/>
      <c r="AA623" s="124"/>
      <c r="AB623" s="124"/>
      <c r="AC623" s="124"/>
    </row>
    <row r="624" spans="1:29" x14ac:dyDescent="0.35">
      <c r="A624" s="121"/>
      <c r="B624" s="122"/>
      <c r="C624" s="122"/>
      <c r="D624" s="122"/>
      <c r="E624" s="122"/>
      <c r="F624" s="122"/>
      <c r="G624" s="122"/>
      <c r="H624" s="123"/>
      <c r="I624" s="123"/>
      <c r="J624" s="123"/>
      <c r="K624" s="124"/>
      <c r="L624" s="124"/>
      <c r="M624" s="124"/>
      <c r="N624" s="124"/>
      <c r="O624" s="124"/>
      <c r="P624" s="124"/>
      <c r="Q624" s="124"/>
      <c r="R624" s="124"/>
      <c r="S624" s="124"/>
      <c r="T624" s="124"/>
      <c r="U624" s="124"/>
      <c r="V624" s="124"/>
      <c r="W624" s="124"/>
      <c r="X624" s="124"/>
      <c r="Y624" s="124"/>
      <c r="Z624" s="124"/>
      <c r="AA624" s="124"/>
      <c r="AB624" s="124"/>
      <c r="AC624" s="124"/>
    </row>
    <row r="625" spans="1:29" x14ac:dyDescent="0.35">
      <c r="A625" s="121"/>
      <c r="B625" s="122"/>
      <c r="C625" s="122"/>
      <c r="D625" s="122"/>
      <c r="E625" s="122"/>
      <c r="F625" s="122"/>
      <c r="G625" s="122"/>
      <c r="H625" s="123"/>
      <c r="I625" s="123"/>
      <c r="J625" s="123"/>
      <c r="K625" s="124"/>
      <c r="L625" s="124"/>
      <c r="M625" s="124"/>
      <c r="N625" s="124"/>
      <c r="O625" s="124"/>
      <c r="P625" s="124"/>
      <c r="Q625" s="124"/>
      <c r="R625" s="124"/>
      <c r="S625" s="124"/>
      <c r="T625" s="124"/>
      <c r="U625" s="124"/>
      <c r="V625" s="124"/>
      <c r="W625" s="124"/>
      <c r="X625" s="124"/>
      <c r="Y625" s="124"/>
      <c r="Z625" s="124"/>
      <c r="AA625" s="124"/>
      <c r="AB625" s="124"/>
      <c r="AC625" s="124"/>
    </row>
    <row r="626" spans="1:29" x14ac:dyDescent="0.35">
      <c r="A626" s="121"/>
      <c r="B626" s="122"/>
      <c r="C626" s="122"/>
      <c r="D626" s="122"/>
      <c r="E626" s="122"/>
      <c r="F626" s="122"/>
      <c r="G626" s="122"/>
      <c r="H626" s="123"/>
      <c r="I626" s="123"/>
      <c r="J626" s="123"/>
      <c r="K626" s="124"/>
      <c r="L626" s="124"/>
      <c r="M626" s="124"/>
      <c r="N626" s="124"/>
      <c r="O626" s="124"/>
      <c r="P626" s="124"/>
      <c r="Q626" s="124"/>
      <c r="R626" s="124"/>
      <c r="S626" s="124"/>
      <c r="T626" s="124"/>
      <c r="U626" s="124"/>
      <c r="V626" s="124"/>
      <c r="W626" s="124"/>
      <c r="X626" s="124"/>
      <c r="Y626" s="124"/>
      <c r="Z626" s="124"/>
      <c r="AA626" s="124"/>
      <c r="AB626" s="124"/>
      <c r="AC626" s="124"/>
    </row>
    <row r="627" spans="1:29" x14ac:dyDescent="0.35">
      <c r="A627" s="121"/>
      <c r="B627" s="122"/>
      <c r="C627" s="122"/>
      <c r="D627" s="122"/>
      <c r="E627" s="122"/>
      <c r="F627" s="122"/>
      <c r="G627" s="122"/>
      <c r="H627" s="123"/>
      <c r="I627" s="123"/>
      <c r="J627" s="123"/>
      <c r="K627" s="124"/>
      <c r="L627" s="124"/>
      <c r="M627" s="124"/>
      <c r="N627" s="124"/>
      <c r="O627" s="124"/>
      <c r="P627" s="124"/>
      <c r="Q627" s="124"/>
      <c r="R627" s="124"/>
      <c r="S627" s="124"/>
      <c r="T627" s="124"/>
      <c r="U627" s="124"/>
      <c r="V627" s="124"/>
      <c r="W627" s="124"/>
      <c r="X627" s="124"/>
      <c r="Y627" s="124"/>
      <c r="Z627" s="124"/>
      <c r="AA627" s="124"/>
      <c r="AB627" s="124"/>
      <c r="AC627" s="124"/>
    </row>
    <row r="628" spans="1:29" ht="15" customHeight="1" x14ac:dyDescent="0.35">
      <c r="A628" s="125"/>
      <c r="B628" s="125"/>
      <c r="C628" s="125"/>
      <c r="D628" s="125"/>
      <c r="E628" s="125"/>
      <c r="F628" s="125"/>
      <c r="G628" s="125"/>
      <c r="H628" s="125"/>
      <c r="I628" s="125"/>
      <c r="J628" s="125"/>
      <c r="K628" s="124"/>
      <c r="L628" s="124"/>
      <c r="M628" s="124"/>
      <c r="N628" s="124"/>
      <c r="O628" s="124"/>
      <c r="P628" s="124"/>
      <c r="Q628" s="124"/>
      <c r="R628" s="124"/>
      <c r="S628" s="124"/>
      <c r="T628" s="124"/>
      <c r="U628" s="124"/>
      <c r="V628" s="124"/>
      <c r="W628" s="124"/>
      <c r="X628" s="124"/>
      <c r="Y628" s="124"/>
      <c r="Z628" s="124"/>
      <c r="AA628" s="124"/>
      <c r="AB628" s="124"/>
      <c r="AC628" s="124"/>
    </row>
    <row r="629" spans="1:29" x14ac:dyDescent="0.35">
      <c r="A629" s="125"/>
      <c r="B629" s="125"/>
      <c r="C629" s="125"/>
      <c r="D629" s="125"/>
      <c r="E629" s="125"/>
      <c r="F629" s="125"/>
      <c r="G629" s="125"/>
      <c r="H629" s="125"/>
      <c r="I629" s="125"/>
      <c r="J629" s="125"/>
      <c r="K629" s="124"/>
      <c r="L629" s="124"/>
      <c r="M629" s="124"/>
      <c r="N629" s="124"/>
      <c r="O629" s="124"/>
      <c r="P629" s="124"/>
      <c r="Q629" s="124"/>
      <c r="R629" s="124"/>
      <c r="S629" s="124"/>
      <c r="T629" s="124"/>
      <c r="U629" s="124"/>
      <c r="V629" s="124"/>
      <c r="W629" s="124"/>
      <c r="X629" s="124"/>
      <c r="Y629" s="124"/>
      <c r="Z629" s="124"/>
      <c r="AA629" s="124"/>
      <c r="AB629" s="124"/>
      <c r="AC629" s="124"/>
    </row>
    <row r="630" spans="1:29" x14ac:dyDescent="0.35">
      <c r="A630" s="125"/>
      <c r="B630" s="125"/>
      <c r="C630" s="125"/>
      <c r="D630" s="125"/>
      <c r="E630" s="125"/>
      <c r="F630" s="125"/>
      <c r="G630" s="126"/>
      <c r="H630" s="125"/>
      <c r="I630" s="125"/>
      <c r="J630" s="125"/>
      <c r="K630" s="126"/>
      <c r="L630" s="126"/>
      <c r="M630" s="126"/>
      <c r="N630" s="126"/>
      <c r="O630" s="126"/>
      <c r="P630" s="126"/>
      <c r="Q630" s="126"/>
      <c r="R630" s="126"/>
      <c r="S630" s="126"/>
      <c r="T630" s="126"/>
      <c r="U630" s="126"/>
      <c r="V630" s="126"/>
      <c r="W630" s="126"/>
      <c r="X630" s="126"/>
      <c r="Y630" s="126"/>
      <c r="Z630" s="126"/>
      <c r="AA630" s="126"/>
      <c r="AB630" s="126"/>
      <c r="AC630" s="126"/>
    </row>
    <row r="631" spans="1:29" ht="15" customHeight="1" x14ac:dyDescent="0.35">
      <c r="A631" s="112"/>
      <c r="B631" s="113"/>
      <c r="C631" s="113"/>
      <c r="D631" s="113"/>
      <c r="E631" s="113"/>
      <c r="F631" s="113"/>
      <c r="G631" s="113"/>
      <c r="H631" s="113"/>
      <c r="I631" s="113"/>
      <c r="J631" s="113"/>
      <c r="K631" s="114"/>
      <c r="L631" s="114"/>
      <c r="M631" s="114"/>
      <c r="N631" s="114"/>
      <c r="O631" s="114"/>
      <c r="P631" s="114"/>
      <c r="Q631" s="114"/>
      <c r="R631" s="114"/>
      <c r="S631" s="114"/>
      <c r="T631" s="114"/>
      <c r="U631" s="114"/>
      <c r="V631" s="114"/>
      <c r="W631" s="114"/>
      <c r="X631" s="114"/>
      <c r="Y631" s="114"/>
      <c r="Z631" s="114"/>
      <c r="AA631" s="114"/>
      <c r="AB631" s="114"/>
      <c r="AC631" s="114"/>
    </row>
    <row r="632" spans="1:29" ht="15" customHeight="1" x14ac:dyDescent="0.35">
      <c r="A632" s="112"/>
      <c r="B632" s="113"/>
      <c r="C632" s="113"/>
      <c r="D632" s="113"/>
      <c r="E632" s="113"/>
      <c r="F632" s="113"/>
      <c r="G632" s="113"/>
      <c r="H632" s="113"/>
      <c r="I632" s="113"/>
      <c r="J632" s="113"/>
      <c r="K632" s="115"/>
      <c r="L632" s="115"/>
      <c r="M632" s="115"/>
      <c r="N632" s="115"/>
      <c r="O632" s="115"/>
      <c r="P632" s="115"/>
      <c r="Q632" s="115"/>
      <c r="R632" s="115"/>
      <c r="S632" s="115"/>
      <c r="T632" s="115"/>
      <c r="U632" s="115"/>
      <c r="V632" s="115"/>
      <c r="W632" s="114"/>
      <c r="X632" s="114"/>
      <c r="Y632" s="116"/>
      <c r="Z632" s="117"/>
      <c r="AA632" s="117"/>
      <c r="AB632" s="117"/>
      <c r="AC632" s="117"/>
    </row>
    <row r="633" spans="1:29" x14ac:dyDescent="0.35">
      <c r="A633" s="112"/>
      <c r="B633" s="118"/>
      <c r="C633" s="118"/>
      <c r="D633" s="119"/>
      <c r="E633" s="120"/>
      <c r="F633" s="118"/>
      <c r="G633" s="118"/>
      <c r="H633" s="118"/>
      <c r="I633" s="118"/>
      <c r="J633" s="118"/>
      <c r="K633" s="117"/>
      <c r="L633" s="117"/>
      <c r="M633" s="117"/>
      <c r="N633" s="117"/>
      <c r="O633" s="117"/>
      <c r="P633" s="117"/>
      <c r="Q633" s="117"/>
      <c r="R633" s="117"/>
      <c r="S633" s="117"/>
      <c r="T633" s="117"/>
      <c r="U633" s="117"/>
      <c r="V633" s="117"/>
      <c r="W633" s="117"/>
      <c r="X633" s="117"/>
      <c r="Y633" s="116"/>
      <c r="Z633" s="117"/>
      <c r="AA633" s="117"/>
      <c r="AB633" s="117"/>
      <c r="AC633" s="117"/>
    </row>
    <row r="634" spans="1:29" x14ac:dyDescent="0.35">
      <c r="A634" s="121"/>
      <c r="B634" s="122"/>
      <c r="C634" s="122"/>
      <c r="D634" s="122"/>
      <c r="E634" s="122"/>
      <c r="F634" s="122"/>
      <c r="G634" s="122"/>
      <c r="H634" s="123"/>
      <c r="I634" s="123"/>
      <c r="J634" s="123"/>
      <c r="K634" s="124"/>
      <c r="L634" s="124"/>
      <c r="M634" s="124"/>
      <c r="N634" s="124"/>
      <c r="O634" s="124"/>
      <c r="P634" s="124"/>
      <c r="Q634" s="124"/>
      <c r="R634" s="124"/>
      <c r="S634" s="124"/>
      <c r="T634" s="124"/>
      <c r="U634" s="124"/>
      <c r="V634" s="124"/>
      <c r="W634" s="124"/>
      <c r="X634" s="124"/>
      <c r="Y634" s="124"/>
      <c r="Z634" s="124"/>
      <c r="AA634" s="124"/>
      <c r="AB634" s="124"/>
      <c r="AC634" s="124"/>
    </row>
    <row r="635" spans="1:29" x14ac:dyDescent="0.35">
      <c r="A635" s="121"/>
      <c r="B635" s="122"/>
      <c r="C635" s="122"/>
      <c r="D635" s="122"/>
      <c r="E635" s="122"/>
      <c r="F635" s="122"/>
      <c r="G635" s="122"/>
      <c r="H635" s="123"/>
      <c r="I635" s="123"/>
      <c r="J635" s="123"/>
      <c r="K635" s="124"/>
      <c r="L635" s="124"/>
      <c r="M635" s="124"/>
      <c r="N635" s="124"/>
      <c r="O635" s="124"/>
      <c r="P635" s="124"/>
      <c r="Q635" s="124"/>
      <c r="R635" s="124"/>
      <c r="S635" s="124"/>
      <c r="T635" s="124"/>
      <c r="U635" s="124"/>
      <c r="V635" s="124"/>
      <c r="W635" s="124"/>
      <c r="X635" s="124"/>
      <c r="Y635" s="124"/>
      <c r="Z635" s="124"/>
      <c r="AA635" s="124"/>
      <c r="AB635" s="124"/>
      <c r="AC635" s="124"/>
    </row>
    <row r="636" spans="1:29" x14ac:dyDescent="0.35">
      <c r="A636" s="121"/>
      <c r="B636" s="122"/>
      <c r="C636" s="122"/>
      <c r="D636" s="122"/>
      <c r="E636" s="122"/>
      <c r="F636" s="122"/>
      <c r="G636" s="122"/>
      <c r="H636" s="123"/>
      <c r="I636" s="123"/>
      <c r="J636" s="123"/>
      <c r="K636" s="124"/>
      <c r="L636" s="124"/>
      <c r="M636" s="124"/>
      <c r="N636" s="124"/>
      <c r="O636" s="124"/>
      <c r="P636" s="124"/>
      <c r="Q636" s="124"/>
      <c r="R636" s="124"/>
      <c r="S636" s="124"/>
      <c r="T636" s="124"/>
      <c r="U636" s="124"/>
      <c r="V636" s="124"/>
      <c r="W636" s="124"/>
      <c r="X636" s="124"/>
      <c r="Y636" s="124"/>
      <c r="Z636" s="124"/>
      <c r="AA636" s="124"/>
      <c r="AB636" s="124"/>
      <c r="AC636" s="124"/>
    </row>
    <row r="637" spans="1:29" x14ac:dyDescent="0.35">
      <c r="A637" s="121"/>
      <c r="B637" s="122"/>
      <c r="C637" s="122"/>
      <c r="D637" s="122"/>
      <c r="E637" s="122"/>
      <c r="F637" s="122"/>
      <c r="G637" s="122"/>
      <c r="H637" s="123"/>
      <c r="I637" s="123"/>
      <c r="J637" s="123"/>
      <c r="K637" s="124"/>
      <c r="L637" s="124"/>
      <c r="M637" s="124"/>
      <c r="N637" s="124"/>
      <c r="O637" s="124"/>
      <c r="P637" s="124"/>
      <c r="Q637" s="124"/>
      <c r="R637" s="124"/>
      <c r="S637" s="124"/>
      <c r="T637" s="124"/>
      <c r="U637" s="124"/>
      <c r="V637" s="124"/>
      <c r="W637" s="124"/>
      <c r="X637" s="124"/>
      <c r="Y637" s="124"/>
      <c r="Z637" s="124"/>
      <c r="AA637" s="124"/>
      <c r="AB637" s="124"/>
      <c r="AC637" s="124"/>
    </row>
    <row r="638" spans="1:29" x14ac:dyDescent="0.35">
      <c r="A638" s="121"/>
      <c r="B638" s="122"/>
      <c r="C638" s="122"/>
      <c r="D638" s="122"/>
      <c r="E638" s="122"/>
      <c r="F638" s="122"/>
      <c r="G638" s="122"/>
      <c r="H638" s="123"/>
      <c r="I638" s="123"/>
      <c r="J638" s="123"/>
      <c r="K638" s="124"/>
      <c r="L638" s="124"/>
      <c r="M638" s="124"/>
      <c r="N638" s="124"/>
      <c r="O638" s="124"/>
      <c r="P638" s="124"/>
      <c r="Q638" s="124"/>
      <c r="R638" s="124"/>
      <c r="S638" s="124"/>
      <c r="T638" s="124"/>
      <c r="U638" s="124"/>
      <c r="V638" s="124"/>
      <c r="W638" s="124"/>
      <c r="X638" s="124"/>
      <c r="Y638" s="124"/>
      <c r="Z638" s="124"/>
      <c r="AA638" s="124"/>
      <c r="AB638" s="124"/>
      <c r="AC638" s="124"/>
    </row>
    <row r="639" spans="1:29" x14ac:dyDescent="0.35">
      <c r="A639" s="121"/>
      <c r="B639" s="122"/>
      <c r="C639" s="122"/>
      <c r="D639" s="122"/>
      <c r="E639" s="122"/>
      <c r="F639" s="122"/>
      <c r="G639" s="122"/>
      <c r="H639" s="123"/>
      <c r="I639" s="123"/>
      <c r="J639" s="123"/>
      <c r="K639" s="124"/>
      <c r="L639" s="124"/>
      <c r="M639" s="124"/>
      <c r="N639" s="124"/>
      <c r="O639" s="124"/>
      <c r="P639" s="124"/>
      <c r="Q639" s="124"/>
      <c r="R639" s="124"/>
      <c r="S639" s="124"/>
      <c r="T639" s="124"/>
      <c r="U639" s="124"/>
      <c r="V639" s="124"/>
      <c r="W639" s="124"/>
      <c r="X639" s="124"/>
      <c r="Y639" s="124"/>
      <c r="Z639" s="124"/>
      <c r="AA639" s="124"/>
      <c r="AB639" s="124"/>
      <c r="AC639" s="124"/>
    </row>
    <row r="640" spans="1:29" x14ac:dyDescent="0.35">
      <c r="A640" s="121"/>
      <c r="B640" s="122"/>
      <c r="C640" s="122"/>
      <c r="D640" s="122"/>
      <c r="E640" s="122"/>
      <c r="F640" s="122"/>
      <c r="G640" s="122"/>
      <c r="H640" s="123"/>
      <c r="I640" s="123"/>
      <c r="J640" s="123"/>
      <c r="K640" s="124"/>
      <c r="L640" s="124"/>
      <c r="M640" s="124"/>
      <c r="N640" s="124"/>
      <c r="O640" s="124"/>
      <c r="P640" s="124"/>
      <c r="Q640" s="124"/>
      <c r="R640" s="124"/>
      <c r="S640" s="124"/>
      <c r="T640" s="124"/>
      <c r="U640" s="124"/>
      <c r="V640" s="124"/>
      <c r="W640" s="124"/>
      <c r="X640" s="124"/>
      <c r="Y640" s="124"/>
      <c r="Z640" s="124"/>
      <c r="AA640" s="124"/>
      <c r="AB640" s="124"/>
      <c r="AC640" s="124"/>
    </row>
    <row r="641" spans="1:29" x14ac:dyDescent="0.35">
      <c r="A641" s="121"/>
      <c r="B641" s="122"/>
      <c r="C641" s="122"/>
      <c r="D641" s="122"/>
      <c r="E641" s="122"/>
      <c r="F641" s="122"/>
      <c r="G641" s="122"/>
      <c r="H641" s="123"/>
      <c r="I641" s="123"/>
      <c r="J641" s="123"/>
      <c r="K641" s="124"/>
      <c r="L641" s="124"/>
      <c r="M641" s="124"/>
      <c r="N641" s="124"/>
      <c r="O641" s="124"/>
      <c r="P641" s="124"/>
      <c r="Q641" s="124"/>
      <c r="R641" s="124"/>
      <c r="S641" s="124"/>
      <c r="T641" s="124"/>
      <c r="U641" s="124"/>
      <c r="V641" s="124"/>
      <c r="W641" s="124"/>
      <c r="X641" s="124"/>
      <c r="Y641" s="124"/>
      <c r="Z641" s="124"/>
      <c r="AA641" s="124"/>
      <c r="AB641" s="124"/>
      <c r="AC641" s="124"/>
    </row>
    <row r="642" spans="1:29" x14ac:dyDescent="0.35">
      <c r="A642" s="121"/>
      <c r="B642" s="122"/>
      <c r="C642" s="122"/>
      <c r="D642" s="122"/>
      <c r="E642" s="122"/>
      <c r="F642" s="122"/>
      <c r="G642" s="122"/>
      <c r="H642" s="123"/>
      <c r="I642" s="123"/>
      <c r="J642" s="123"/>
      <c r="K642" s="124"/>
      <c r="L642" s="124"/>
      <c r="M642" s="124"/>
      <c r="N642" s="124"/>
      <c r="O642" s="124"/>
      <c r="P642" s="124"/>
      <c r="Q642" s="124"/>
      <c r="R642" s="124"/>
      <c r="S642" s="124"/>
      <c r="T642" s="124"/>
      <c r="U642" s="124"/>
      <c r="V642" s="124"/>
      <c r="W642" s="124"/>
      <c r="X642" s="124"/>
      <c r="Y642" s="124"/>
      <c r="Z642" s="124"/>
      <c r="AA642" s="124"/>
      <c r="AB642" s="124"/>
      <c r="AC642" s="124"/>
    </row>
    <row r="643" spans="1:29" x14ac:dyDescent="0.35">
      <c r="A643" s="121"/>
      <c r="B643" s="122"/>
      <c r="C643" s="122"/>
      <c r="D643" s="122"/>
      <c r="E643" s="122"/>
      <c r="F643" s="122"/>
      <c r="G643" s="122"/>
      <c r="H643" s="123"/>
      <c r="I643" s="123"/>
      <c r="J643" s="123"/>
      <c r="K643" s="124"/>
      <c r="L643" s="124"/>
      <c r="M643" s="124"/>
      <c r="N643" s="124"/>
      <c r="O643" s="124"/>
      <c r="P643" s="124"/>
      <c r="Q643" s="124"/>
      <c r="R643" s="124"/>
      <c r="S643" s="124"/>
      <c r="T643" s="124"/>
      <c r="U643" s="124"/>
      <c r="V643" s="124"/>
      <c r="W643" s="124"/>
      <c r="X643" s="124"/>
      <c r="Y643" s="124"/>
      <c r="Z643" s="124"/>
      <c r="AA643" s="124"/>
      <c r="AB643" s="124"/>
      <c r="AC643" s="124"/>
    </row>
    <row r="644" spans="1:29" x14ac:dyDescent="0.35">
      <c r="A644" s="121"/>
      <c r="B644" s="122"/>
      <c r="C644" s="122"/>
      <c r="D644" s="122"/>
      <c r="E644" s="122"/>
      <c r="F644" s="122"/>
      <c r="G644" s="122"/>
      <c r="H644" s="123"/>
      <c r="I644" s="123"/>
      <c r="J644" s="123"/>
      <c r="K644" s="124"/>
      <c r="L644" s="124"/>
      <c r="M644" s="124"/>
      <c r="N644" s="124"/>
      <c r="O644" s="124"/>
      <c r="P644" s="124"/>
      <c r="Q644" s="124"/>
      <c r="R644" s="124"/>
      <c r="S644" s="124"/>
      <c r="T644" s="124"/>
      <c r="U644" s="124"/>
      <c r="V644" s="124"/>
      <c r="W644" s="124"/>
      <c r="X644" s="124"/>
      <c r="Y644" s="124"/>
      <c r="Z644" s="124"/>
      <c r="AA644" s="124"/>
      <c r="AB644" s="124"/>
      <c r="AC644" s="124"/>
    </row>
    <row r="645" spans="1:29" x14ac:dyDescent="0.35">
      <c r="A645" s="121"/>
      <c r="B645" s="122"/>
      <c r="C645" s="122"/>
      <c r="D645" s="122"/>
      <c r="E645" s="122"/>
      <c r="F645" s="122"/>
      <c r="G645" s="122"/>
      <c r="H645" s="123"/>
      <c r="I645" s="123"/>
      <c r="J645" s="123"/>
      <c r="K645" s="124"/>
      <c r="L645" s="124"/>
      <c r="M645" s="124"/>
      <c r="N645" s="124"/>
      <c r="O645" s="124"/>
      <c r="P645" s="124"/>
      <c r="Q645" s="124"/>
      <c r="R645" s="124"/>
      <c r="S645" s="124"/>
      <c r="T645" s="124"/>
      <c r="U645" s="124"/>
      <c r="V645" s="124"/>
      <c r="W645" s="124"/>
      <c r="X645" s="124"/>
      <c r="Y645" s="124"/>
      <c r="Z645" s="124"/>
      <c r="AA645" s="124"/>
      <c r="AB645" s="124"/>
      <c r="AC645" s="124"/>
    </row>
    <row r="646" spans="1:29" x14ac:dyDescent="0.35">
      <c r="A646" s="121"/>
      <c r="B646" s="122"/>
      <c r="C646" s="122"/>
      <c r="D646" s="122"/>
      <c r="E646" s="122"/>
      <c r="F646" s="122"/>
      <c r="G646" s="122"/>
      <c r="H646" s="123"/>
      <c r="I646" s="123"/>
      <c r="J646" s="123"/>
      <c r="K646" s="124"/>
      <c r="L646" s="124"/>
      <c r="M646" s="124"/>
      <c r="N646" s="124"/>
      <c r="O646" s="124"/>
      <c r="P646" s="124"/>
      <c r="Q646" s="124"/>
      <c r="R646" s="124"/>
      <c r="S646" s="124"/>
      <c r="T646" s="124"/>
      <c r="U646" s="124"/>
      <c r="V646" s="124"/>
      <c r="W646" s="124"/>
      <c r="X646" s="124"/>
      <c r="Y646" s="124"/>
      <c r="Z646" s="124"/>
      <c r="AA646" s="124"/>
      <c r="AB646" s="124"/>
      <c r="AC646" s="124"/>
    </row>
    <row r="647" spans="1:29" x14ac:dyDescent="0.35">
      <c r="A647" s="121"/>
      <c r="B647" s="122"/>
      <c r="C647" s="122"/>
      <c r="D647" s="122"/>
      <c r="E647" s="122"/>
      <c r="F647" s="122"/>
      <c r="G647" s="122"/>
      <c r="H647" s="123"/>
      <c r="I647" s="123"/>
      <c r="J647" s="123"/>
      <c r="K647" s="124"/>
      <c r="L647" s="124"/>
      <c r="M647" s="124"/>
      <c r="N647" s="124"/>
      <c r="O647" s="124"/>
      <c r="P647" s="124"/>
      <c r="Q647" s="124"/>
      <c r="R647" s="124"/>
      <c r="S647" s="124"/>
      <c r="T647" s="124"/>
      <c r="U647" s="124"/>
      <c r="V647" s="124"/>
      <c r="W647" s="124"/>
      <c r="X647" s="124"/>
      <c r="Y647" s="124"/>
      <c r="Z647" s="124"/>
      <c r="AA647" s="124"/>
      <c r="AB647" s="124"/>
      <c r="AC647" s="124"/>
    </row>
    <row r="648" spans="1:29" x14ac:dyDescent="0.35">
      <c r="A648" s="121"/>
      <c r="B648" s="122"/>
      <c r="C648" s="122"/>
      <c r="D648" s="122"/>
      <c r="E648" s="122"/>
      <c r="F648" s="122"/>
      <c r="G648" s="122"/>
      <c r="H648" s="123"/>
      <c r="I648" s="123"/>
      <c r="J648" s="123"/>
      <c r="K648" s="124"/>
      <c r="L648" s="124"/>
      <c r="M648" s="124"/>
      <c r="N648" s="124"/>
      <c r="O648" s="124"/>
      <c r="P648" s="124"/>
      <c r="Q648" s="124"/>
      <c r="R648" s="124"/>
      <c r="S648" s="124"/>
      <c r="T648" s="124"/>
      <c r="U648" s="124"/>
      <c r="V648" s="124"/>
      <c r="W648" s="124"/>
      <c r="X648" s="124"/>
      <c r="Y648" s="124"/>
      <c r="Z648" s="124"/>
      <c r="AA648" s="124"/>
      <c r="AB648" s="124"/>
      <c r="AC648" s="124"/>
    </row>
    <row r="649" spans="1:29" x14ac:dyDescent="0.35">
      <c r="A649" s="121"/>
      <c r="B649" s="122"/>
      <c r="C649" s="122"/>
      <c r="D649" s="122"/>
      <c r="E649" s="122"/>
      <c r="F649" s="122"/>
      <c r="G649" s="122"/>
      <c r="H649" s="123"/>
      <c r="I649" s="123"/>
      <c r="J649" s="123"/>
      <c r="K649" s="124"/>
      <c r="L649" s="124"/>
      <c r="M649" s="124"/>
      <c r="N649" s="124"/>
      <c r="O649" s="124"/>
      <c r="P649" s="124"/>
      <c r="Q649" s="124"/>
      <c r="R649" s="124"/>
      <c r="S649" s="124"/>
      <c r="T649" s="124"/>
      <c r="U649" s="124"/>
      <c r="V649" s="124"/>
      <c r="W649" s="124"/>
      <c r="X649" s="124"/>
      <c r="Y649" s="124"/>
      <c r="Z649" s="124"/>
      <c r="AA649" s="124"/>
      <c r="AB649" s="124"/>
      <c r="AC649" s="124"/>
    </row>
    <row r="650" spans="1:29" x14ac:dyDescent="0.35">
      <c r="A650" s="121"/>
      <c r="B650" s="122"/>
      <c r="C650" s="122"/>
      <c r="D650" s="122"/>
      <c r="E650" s="122"/>
      <c r="F650" s="122"/>
      <c r="G650" s="122"/>
      <c r="H650" s="123"/>
      <c r="I650" s="123"/>
      <c r="J650" s="123"/>
      <c r="K650" s="124"/>
      <c r="L650" s="124"/>
      <c r="M650" s="124"/>
      <c r="N650" s="124"/>
      <c r="O650" s="124"/>
      <c r="P650" s="124"/>
      <c r="Q650" s="124"/>
      <c r="R650" s="124"/>
      <c r="S650" s="124"/>
      <c r="T650" s="124"/>
      <c r="U650" s="124"/>
      <c r="V650" s="124"/>
      <c r="W650" s="124"/>
      <c r="X650" s="124"/>
      <c r="Y650" s="124"/>
      <c r="Z650" s="124"/>
      <c r="AA650" s="124"/>
      <c r="AB650" s="124"/>
      <c r="AC650" s="124"/>
    </row>
    <row r="651" spans="1:29" x14ac:dyDescent="0.35">
      <c r="A651" s="121"/>
      <c r="B651" s="122"/>
      <c r="C651" s="122"/>
      <c r="D651" s="122"/>
      <c r="E651" s="122"/>
      <c r="F651" s="122"/>
      <c r="G651" s="122"/>
      <c r="H651" s="123"/>
      <c r="I651" s="123"/>
      <c r="J651" s="123"/>
      <c r="K651" s="124"/>
      <c r="L651" s="124"/>
      <c r="M651" s="124"/>
      <c r="N651" s="124"/>
      <c r="O651" s="124"/>
      <c r="P651" s="124"/>
      <c r="Q651" s="124"/>
      <c r="R651" s="124"/>
      <c r="S651" s="124"/>
      <c r="T651" s="124"/>
      <c r="U651" s="124"/>
      <c r="V651" s="124"/>
      <c r="W651" s="124"/>
      <c r="X651" s="124"/>
      <c r="Y651" s="124"/>
      <c r="Z651" s="124"/>
      <c r="AA651" s="124"/>
      <c r="AB651" s="124"/>
      <c r="AC651" s="124"/>
    </row>
    <row r="652" spans="1:29" x14ac:dyDescent="0.35">
      <c r="A652" s="121"/>
      <c r="B652" s="122"/>
      <c r="C652" s="122"/>
      <c r="D652" s="122"/>
      <c r="E652" s="122"/>
      <c r="F652" s="122"/>
      <c r="G652" s="122"/>
      <c r="H652" s="123"/>
      <c r="I652" s="123"/>
      <c r="J652" s="123"/>
      <c r="K652" s="124"/>
      <c r="L652" s="124"/>
      <c r="M652" s="124"/>
      <c r="N652" s="124"/>
      <c r="O652" s="124"/>
      <c r="P652" s="124"/>
      <c r="Q652" s="124"/>
      <c r="R652" s="124"/>
      <c r="S652" s="124"/>
      <c r="T652" s="124"/>
      <c r="U652" s="124"/>
      <c r="V652" s="124"/>
      <c r="W652" s="124"/>
      <c r="X652" s="124"/>
      <c r="Y652" s="124"/>
      <c r="Z652" s="124"/>
      <c r="AA652" s="124"/>
      <c r="AB652" s="124"/>
      <c r="AC652" s="124"/>
    </row>
    <row r="653" spans="1:29" x14ac:dyDescent="0.35">
      <c r="A653" s="121"/>
      <c r="B653" s="122"/>
      <c r="C653" s="122"/>
      <c r="D653" s="122"/>
      <c r="E653" s="122"/>
      <c r="F653" s="122"/>
      <c r="G653" s="122"/>
      <c r="H653" s="123"/>
      <c r="I653" s="123"/>
      <c r="J653" s="123"/>
      <c r="K653" s="124"/>
      <c r="L653" s="124"/>
      <c r="M653" s="124"/>
      <c r="N653" s="124"/>
      <c r="O653" s="124"/>
      <c r="P653" s="124"/>
      <c r="Q653" s="124"/>
      <c r="R653" s="124"/>
      <c r="S653" s="124"/>
      <c r="T653" s="124"/>
      <c r="U653" s="124"/>
      <c r="V653" s="124"/>
      <c r="W653" s="124"/>
      <c r="X653" s="124"/>
      <c r="Y653" s="124"/>
      <c r="Z653" s="124"/>
      <c r="AA653" s="124"/>
      <c r="AB653" s="124"/>
      <c r="AC653" s="124"/>
    </row>
    <row r="654" spans="1:29" x14ac:dyDescent="0.35">
      <c r="A654" s="121"/>
      <c r="B654" s="122"/>
      <c r="C654" s="122"/>
      <c r="D654" s="122"/>
      <c r="E654" s="122"/>
      <c r="F654" s="122"/>
      <c r="G654" s="122"/>
      <c r="H654" s="123"/>
      <c r="I654" s="123"/>
      <c r="J654" s="123"/>
      <c r="K654" s="124"/>
      <c r="L654" s="124"/>
      <c r="M654" s="124"/>
      <c r="N654" s="124"/>
      <c r="O654" s="124"/>
      <c r="P654" s="124"/>
      <c r="Q654" s="124"/>
      <c r="R654" s="124"/>
      <c r="S654" s="124"/>
      <c r="T654" s="124"/>
      <c r="U654" s="124"/>
      <c r="V654" s="124"/>
      <c r="W654" s="124"/>
      <c r="X654" s="124"/>
      <c r="Y654" s="124"/>
      <c r="Z654" s="124"/>
      <c r="AA654" s="124"/>
      <c r="AB654" s="124"/>
      <c r="AC654" s="124"/>
    </row>
    <row r="655" spans="1:29" x14ac:dyDescent="0.35">
      <c r="A655" s="121"/>
      <c r="B655" s="122"/>
      <c r="C655" s="122"/>
      <c r="D655" s="122"/>
      <c r="E655" s="122"/>
      <c r="F655" s="122"/>
      <c r="G655" s="122"/>
      <c r="H655" s="123"/>
      <c r="I655" s="123"/>
      <c r="J655" s="123"/>
      <c r="K655" s="124"/>
      <c r="L655" s="124"/>
      <c r="M655" s="124"/>
      <c r="N655" s="124"/>
      <c r="O655" s="124"/>
      <c r="P655" s="124"/>
      <c r="Q655" s="124"/>
      <c r="R655" s="124"/>
      <c r="S655" s="124"/>
      <c r="T655" s="124"/>
      <c r="U655" s="124"/>
      <c r="V655" s="124"/>
      <c r="W655" s="124"/>
      <c r="X655" s="124"/>
      <c r="Y655" s="124"/>
      <c r="Z655" s="124"/>
      <c r="AA655" s="124"/>
      <c r="AB655" s="124"/>
      <c r="AC655" s="124"/>
    </row>
    <row r="656" spans="1:29" x14ac:dyDescent="0.35">
      <c r="A656" s="121"/>
      <c r="B656" s="122"/>
      <c r="C656" s="122"/>
      <c r="D656" s="122"/>
      <c r="E656" s="122"/>
      <c r="F656" s="122"/>
      <c r="G656" s="122"/>
      <c r="H656" s="123"/>
      <c r="I656" s="123"/>
      <c r="J656" s="123"/>
      <c r="K656" s="124"/>
      <c r="L656" s="124"/>
      <c r="M656" s="124"/>
      <c r="N656" s="124"/>
      <c r="O656" s="124"/>
      <c r="P656" s="124"/>
      <c r="Q656" s="124"/>
      <c r="R656" s="124"/>
      <c r="S656" s="124"/>
      <c r="T656" s="124"/>
      <c r="U656" s="124"/>
      <c r="V656" s="124"/>
      <c r="W656" s="124"/>
      <c r="X656" s="124"/>
      <c r="Y656" s="124"/>
      <c r="Z656" s="124"/>
      <c r="AA656" s="124"/>
      <c r="AB656" s="124"/>
      <c r="AC656" s="124"/>
    </row>
    <row r="657" spans="1:29" x14ac:dyDescent="0.35">
      <c r="A657" s="121"/>
      <c r="B657" s="122"/>
      <c r="C657" s="122"/>
      <c r="D657" s="122"/>
      <c r="E657" s="122"/>
      <c r="F657" s="122"/>
      <c r="G657" s="122"/>
      <c r="H657" s="123"/>
      <c r="I657" s="123"/>
      <c r="J657" s="123"/>
      <c r="K657" s="124"/>
      <c r="L657" s="124"/>
      <c r="M657" s="124"/>
      <c r="N657" s="124"/>
      <c r="O657" s="124"/>
      <c r="P657" s="124"/>
      <c r="Q657" s="124"/>
      <c r="R657" s="124"/>
      <c r="S657" s="124"/>
      <c r="T657" s="124"/>
      <c r="U657" s="124"/>
      <c r="V657" s="124"/>
      <c r="W657" s="124"/>
      <c r="X657" s="124"/>
      <c r="Y657" s="124"/>
      <c r="Z657" s="124"/>
      <c r="AA657" s="124"/>
      <c r="AB657" s="124"/>
      <c r="AC657" s="124"/>
    </row>
    <row r="658" spans="1:29" ht="15" customHeight="1" x14ac:dyDescent="0.35">
      <c r="A658" s="125"/>
      <c r="B658" s="125"/>
      <c r="C658" s="125"/>
      <c r="D658" s="125"/>
      <c r="E658" s="125"/>
      <c r="F658" s="125"/>
      <c r="G658" s="125"/>
      <c r="H658" s="125"/>
      <c r="I658" s="125"/>
      <c r="J658" s="125"/>
      <c r="K658" s="124"/>
      <c r="L658" s="124"/>
      <c r="M658" s="124"/>
      <c r="N658" s="124"/>
      <c r="O658" s="124"/>
      <c r="P658" s="124"/>
      <c r="Q658" s="124"/>
      <c r="R658" s="124"/>
      <c r="S658" s="124"/>
      <c r="T658" s="124"/>
      <c r="U658" s="124"/>
      <c r="V658" s="124"/>
      <c r="W658" s="124"/>
      <c r="X658" s="124"/>
      <c r="Y658" s="124"/>
      <c r="Z658" s="124"/>
      <c r="AA658" s="124"/>
      <c r="AB658" s="124"/>
      <c r="AC658" s="124"/>
    </row>
    <row r="659" spans="1:29" x14ac:dyDescent="0.35">
      <c r="A659" s="125"/>
      <c r="B659" s="125"/>
      <c r="C659" s="125"/>
      <c r="D659" s="125"/>
      <c r="E659" s="125"/>
      <c r="F659" s="125"/>
      <c r="G659" s="125"/>
      <c r="H659" s="125"/>
      <c r="I659" s="125"/>
      <c r="J659" s="125"/>
      <c r="K659" s="124"/>
      <c r="L659" s="124"/>
      <c r="M659" s="124"/>
      <c r="N659" s="124"/>
      <c r="O659" s="124"/>
      <c r="P659" s="124"/>
      <c r="Q659" s="124"/>
      <c r="R659" s="124"/>
      <c r="S659" s="124"/>
      <c r="T659" s="124"/>
      <c r="U659" s="124"/>
      <c r="V659" s="124"/>
      <c r="W659" s="124"/>
      <c r="X659" s="124"/>
      <c r="Y659" s="124"/>
      <c r="Z659" s="124"/>
      <c r="AA659" s="124"/>
      <c r="AB659" s="124"/>
      <c r="AC659" s="124"/>
    </row>
    <row r="660" spans="1:29" x14ac:dyDescent="0.35">
      <c r="A660" s="125"/>
      <c r="B660" s="125"/>
      <c r="C660" s="125"/>
      <c r="D660" s="125"/>
      <c r="E660" s="125"/>
      <c r="F660" s="125"/>
      <c r="G660" s="126"/>
      <c r="H660" s="125"/>
      <c r="I660" s="125"/>
      <c r="J660" s="125"/>
      <c r="K660" s="126"/>
      <c r="L660" s="126"/>
      <c r="M660" s="126"/>
      <c r="N660" s="126"/>
      <c r="O660" s="126"/>
      <c r="P660" s="126"/>
      <c r="Q660" s="126"/>
      <c r="R660" s="126"/>
      <c r="S660" s="126"/>
      <c r="T660" s="126"/>
      <c r="U660" s="126"/>
      <c r="V660" s="126"/>
      <c r="W660" s="126"/>
      <c r="X660" s="126"/>
      <c r="Y660" s="126"/>
      <c r="Z660" s="126"/>
      <c r="AA660" s="126"/>
      <c r="AB660" s="126"/>
      <c r="AC660" s="126"/>
    </row>
    <row r="661" spans="1:29" ht="15" customHeight="1" x14ac:dyDescent="0.35">
      <c r="A661" s="112"/>
      <c r="B661" s="113"/>
      <c r="C661" s="113"/>
      <c r="D661" s="113"/>
      <c r="E661" s="113"/>
      <c r="F661" s="113"/>
      <c r="G661" s="113"/>
      <c r="H661" s="113"/>
      <c r="I661" s="113"/>
      <c r="J661" s="113"/>
      <c r="K661" s="114"/>
      <c r="L661" s="114"/>
      <c r="M661" s="114"/>
      <c r="N661" s="114"/>
      <c r="O661" s="114"/>
      <c r="P661" s="114"/>
      <c r="Q661" s="114"/>
      <c r="R661" s="114"/>
      <c r="S661" s="114"/>
      <c r="T661" s="114"/>
      <c r="U661" s="114"/>
      <c r="V661" s="114"/>
      <c r="W661" s="114"/>
      <c r="X661" s="114"/>
      <c r="Y661" s="114"/>
      <c r="Z661" s="114"/>
      <c r="AA661" s="114"/>
      <c r="AB661" s="114"/>
      <c r="AC661" s="114"/>
    </row>
    <row r="662" spans="1:29" ht="15" customHeight="1" x14ac:dyDescent="0.35">
      <c r="A662" s="112"/>
      <c r="B662" s="113"/>
      <c r="C662" s="113"/>
      <c r="D662" s="113"/>
      <c r="E662" s="113"/>
      <c r="F662" s="113"/>
      <c r="G662" s="113"/>
      <c r="H662" s="113"/>
      <c r="I662" s="113"/>
      <c r="J662" s="113"/>
      <c r="K662" s="115"/>
      <c r="L662" s="115"/>
      <c r="M662" s="115"/>
      <c r="N662" s="115"/>
      <c r="O662" s="115"/>
      <c r="P662" s="115"/>
      <c r="Q662" s="115"/>
      <c r="R662" s="115"/>
      <c r="S662" s="115"/>
      <c r="T662" s="115"/>
      <c r="U662" s="115"/>
      <c r="V662" s="115"/>
      <c r="W662" s="114"/>
      <c r="X662" s="114"/>
      <c r="Y662" s="116"/>
      <c r="Z662" s="117"/>
      <c r="AA662" s="117"/>
      <c r="AB662" s="117"/>
      <c r="AC662" s="117"/>
    </row>
    <row r="663" spans="1:29" x14ac:dyDescent="0.35">
      <c r="A663" s="112"/>
      <c r="B663" s="118"/>
      <c r="C663" s="118"/>
      <c r="D663" s="119"/>
      <c r="E663" s="120"/>
      <c r="F663" s="118"/>
      <c r="G663" s="118"/>
      <c r="H663" s="118"/>
      <c r="I663" s="118"/>
      <c r="J663" s="118"/>
      <c r="K663" s="117"/>
      <c r="L663" s="117"/>
      <c r="M663" s="117"/>
      <c r="N663" s="117"/>
      <c r="O663" s="117"/>
      <c r="P663" s="117"/>
      <c r="Q663" s="117"/>
      <c r="R663" s="117"/>
      <c r="S663" s="117"/>
      <c r="T663" s="117"/>
      <c r="U663" s="117"/>
      <c r="V663" s="117"/>
      <c r="W663" s="117"/>
      <c r="X663" s="117"/>
      <c r="Y663" s="116"/>
      <c r="Z663" s="117"/>
      <c r="AA663" s="117"/>
      <c r="AB663" s="117"/>
      <c r="AC663" s="117"/>
    </row>
    <row r="664" spans="1:29" x14ac:dyDescent="0.35">
      <c r="A664" s="121"/>
      <c r="B664" s="122"/>
      <c r="C664" s="122"/>
      <c r="D664" s="122"/>
      <c r="E664" s="122"/>
      <c r="F664" s="122"/>
      <c r="G664" s="122"/>
      <c r="H664" s="123"/>
      <c r="I664" s="123"/>
      <c r="J664" s="123"/>
      <c r="K664" s="124"/>
      <c r="L664" s="124"/>
      <c r="M664" s="124"/>
      <c r="N664" s="124"/>
      <c r="O664" s="124"/>
      <c r="P664" s="124"/>
      <c r="Q664" s="124"/>
      <c r="R664" s="124"/>
      <c r="S664" s="124"/>
      <c r="T664" s="124"/>
      <c r="U664" s="124"/>
      <c r="V664" s="124"/>
      <c r="W664" s="124"/>
      <c r="X664" s="124"/>
      <c r="Y664" s="124"/>
      <c r="Z664" s="124"/>
      <c r="AA664" s="124"/>
      <c r="AB664" s="124"/>
      <c r="AC664" s="124"/>
    </row>
    <row r="665" spans="1:29" x14ac:dyDescent="0.35">
      <c r="A665" s="121"/>
      <c r="B665" s="122"/>
      <c r="C665" s="122"/>
      <c r="D665" s="122"/>
      <c r="E665" s="122"/>
      <c r="F665" s="122"/>
      <c r="G665" s="122"/>
      <c r="H665" s="123"/>
      <c r="I665" s="123"/>
      <c r="J665" s="123"/>
      <c r="K665" s="124"/>
      <c r="L665" s="124"/>
      <c r="M665" s="124"/>
      <c r="N665" s="124"/>
      <c r="O665" s="124"/>
      <c r="P665" s="124"/>
      <c r="Q665" s="124"/>
      <c r="R665" s="124"/>
      <c r="S665" s="124"/>
      <c r="T665" s="124"/>
      <c r="U665" s="124"/>
      <c r="V665" s="124"/>
      <c r="W665" s="124"/>
      <c r="X665" s="124"/>
      <c r="Y665" s="124"/>
      <c r="Z665" s="124"/>
      <c r="AA665" s="124"/>
      <c r="AB665" s="124"/>
      <c r="AC665" s="124"/>
    </row>
    <row r="666" spans="1:29" x14ac:dyDescent="0.35">
      <c r="A666" s="121"/>
      <c r="B666" s="122"/>
      <c r="C666" s="122"/>
      <c r="D666" s="122"/>
      <c r="E666" s="122"/>
      <c r="F666" s="122"/>
      <c r="G666" s="122"/>
      <c r="H666" s="123"/>
      <c r="I666" s="123"/>
      <c r="J666" s="123"/>
      <c r="K666" s="124"/>
      <c r="L666" s="124"/>
      <c r="M666" s="124"/>
      <c r="N666" s="124"/>
      <c r="O666" s="124"/>
      <c r="P666" s="124"/>
      <c r="Q666" s="124"/>
      <c r="R666" s="124"/>
      <c r="S666" s="124"/>
      <c r="T666" s="124"/>
      <c r="U666" s="124"/>
      <c r="V666" s="124"/>
      <c r="W666" s="124"/>
      <c r="X666" s="124"/>
      <c r="Y666" s="124"/>
      <c r="Z666" s="124"/>
      <c r="AA666" s="124"/>
      <c r="AB666" s="124"/>
      <c r="AC666" s="124"/>
    </row>
    <row r="667" spans="1:29" x14ac:dyDescent="0.35">
      <c r="A667" s="121"/>
      <c r="B667" s="122"/>
      <c r="C667" s="122"/>
      <c r="D667" s="122"/>
      <c r="E667" s="122"/>
      <c r="F667" s="122"/>
      <c r="G667" s="122"/>
      <c r="H667" s="123"/>
      <c r="I667" s="123"/>
      <c r="J667" s="123"/>
      <c r="K667" s="124"/>
      <c r="L667" s="124"/>
      <c r="M667" s="124"/>
      <c r="N667" s="124"/>
      <c r="O667" s="124"/>
      <c r="P667" s="124"/>
      <c r="Q667" s="124"/>
      <c r="R667" s="124"/>
      <c r="S667" s="124"/>
      <c r="T667" s="124"/>
      <c r="U667" s="124"/>
      <c r="V667" s="124"/>
      <c r="W667" s="124"/>
      <c r="X667" s="124"/>
      <c r="Y667" s="124"/>
      <c r="Z667" s="124"/>
      <c r="AA667" s="124"/>
      <c r="AB667" s="124"/>
      <c r="AC667" s="124"/>
    </row>
    <row r="668" spans="1:29" x14ac:dyDescent="0.35">
      <c r="A668" s="121"/>
      <c r="B668" s="122"/>
      <c r="C668" s="122"/>
      <c r="D668" s="122"/>
      <c r="E668" s="122"/>
      <c r="F668" s="122"/>
      <c r="G668" s="122"/>
      <c r="H668" s="123"/>
      <c r="I668" s="123"/>
      <c r="J668" s="123"/>
      <c r="K668" s="124"/>
      <c r="L668" s="124"/>
      <c r="M668" s="124"/>
      <c r="N668" s="124"/>
      <c r="O668" s="124"/>
      <c r="P668" s="124"/>
      <c r="Q668" s="124"/>
      <c r="R668" s="124"/>
      <c r="S668" s="124"/>
      <c r="T668" s="124"/>
      <c r="U668" s="124"/>
      <c r="V668" s="124"/>
      <c r="W668" s="124"/>
      <c r="X668" s="124"/>
      <c r="Y668" s="124"/>
      <c r="Z668" s="124"/>
      <c r="AA668" s="124"/>
      <c r="AB668" s="124"/>
      <c r="AC668" s="124"/>
    </row>
    <row r="669" spans="1:29" x14ac:dyDescent="0.35">
      <c r="A669" s="121"/>
      <c r="B669" s="122"/>
      <c r="C669" s="122"/>
      <c r="D669" s="122"/>
      <c r="E669" s="122"/>
      <c r="F669" s="122"/>
      <c r="G669" s="122"/>
      <c r="H669" s="123"/>
      <c r="I669" s="123"/>
      <c r="J669" s="123"/>
      <c r="K669" s="124"/>
      <c r="L669" s="124"/>
      <c r="M669" s="124"/>
      <c r="N669" s="124"/>
      <c r="O669" s="124"/>
      <c r="P669" s="124"/>
      <c r="Q669" s="124"/>
      <c r="R669" s="124"/>
      <c r="S669" s="124"/>
      <c r="T669" s="124"/>
      <c r="U669" s="124"/>
      <c r="V669" s="124"/>
      <c r="W669" s="124"/>
      <c r="X669" s="124"/>
      <c r="Y669" s="124"/>
      <c r="Z669" s="124"/>
      <c r="AA669" s="124"/>
      <c r="AB669" s="124"/>
      <c r="AC669" s="124"/>
    </row>
    <row r="670" spans="1:29" x14ac:dyDescent="0.35">
      <c r="A670" s="121"/>
      <c r="B670" s="122"/>
      <c r="C670" s="122"/>
      <c r="D670" s="122"/>
      <c r="E670" s="122"/>
      <c r="F670" s="122"/>
      <c r="G670" s="122"/>
      <c r="H670" s="123"/>
      <c r="I670" s="123"/>
      <c r="J670" s="123"/>
      <c r="K670" s="124"/>
      <c r="L670" s="124"/>
      <c r="M670" s="124"/>
      <c r="N670" s="124"/>
      <c r="O670" s="124"/>
      <c r="P670" s="124"/>
      <c r="Q670" s="124"/>
      <c r="R670" s="124"/>
      <c r="S670" s="124"/>
      <c r="T670" s="124"/>
      <c r="U670" s="124"/>
      <c r="V670" s="124"/>
      <c r="W670" s="124"/>
      <c r="X670" s="124"/>
      <c r="Y670" s="124"/>
      <c r="Z670" s="124"/>
      <c r="AA670" s="124"/>
      <c r="AB670" s="124"/>
      <c r="AC670" s="124"/>
    </row>
    <row r="671" spans="1:29" x14ac:dyDescent="0.35">
      <c r="A671" s="121"/>
      <c r="B671" s="122"/>
      <c r="C671" s="122"/>
      <c r="D671" s="122"/>
      <c r="E671" s="122"/>
      <c r="F671" s="122"/>
      <c r="G671" s="122"/>
      <c r="H671" s="123"/>
      <c r="I671" s="123"/>
      <c r="J671" s="123"/>
      <c r="K671" s="124"/>
      <c r="L671" s="124"/>
      <c r="M671" s="124"/>
      <c r="N671" s="124"/>
      <c r="O671" s="124"/>
      <c r="P671" s="124"/>
      <c r="Q671" s="124"/>
      <c r="R671" s="124"/>
      <c r="S671" s="124"/>
      <c r="T671" s="124"/>
      <c r="U671" s="124"/>
      <c r="V671" s="124"/>
      <c r="W671" s="124"/>
      <c r="X671" s="124"/>
      <c r="Y671" s="124"/>
      <c r="Z671" s="124"/>
      <c r="AA671" s="124"/>
      <c r="AB671" s="124"/>
      <c r="AC671" s="124"/>
    </row>
    <row r="672" spans="1:29" x14ac:dyDescent="0.35">
      <c r="A672" s="121"/>
      <c r="B672" s="122"/>
      <c r="C672" s="122"/>
      <c r="D672" s="122"/>
      <c r="E672" s="122"/>
      <c r="F672" s="122"/>
      <c r="G672" s="122"/>
      <c r="H672" s="123"/>
      <c r="I672" s="123"/>
      <c r="J672" s="123"/>
      <c r="K672" s="124"/>
      <c r="L672" s="124"/>
      <c r="M672" s="124"/>
      <c r="N672" s="124"/>
      <c r="O672" s="124"/>
      <c r="P672" s="124"/>
      <c r="Q672" s="124"/>
      <c r="R672" s="124"/>
      <c r="S672" s="124"/>
      <c r="T672" s="124"/>
      <c r="U672" s="124"/>
      <c r="V672" s="124"/>
      <c r="W672" s="124"/>
      <c r="X672" s="124"/>
      <c r="Y672" s="124"/>
      <c r="Z672" s="124"/>
      <c r="AA672" s="124"/>
      <c r="AB672" s="124"/>
      <c r="AC672" s="124"/>
    </row>
    <row r="673" spans="1:29" x14ac:dyDescent="0.35">
      <c r="A673" s="121"/>
      <c r="B673" s="122"/>
      <c r="C673" s="122"/>
      <c r="D673" s="122"/>
      <c r="E673" s="122"/>
      <c r="F673" s="122"/>
      <c r="G673" s="122"/>
      <c r="H673" s="123"/>
      <c r="I673" s="123"/>
      <c r="J673" s="123"/>
      <c r="K673" s="124"/>
      <c r="L673" s="124"/>
      <c r="M673" s="124"/>
      <c r="N673" s="124"/>
      <c r="O673" s="124"/>
      <c r="P673" s="124"/>
      <c r="Q673" s="124"/>
      <c r="R673" s="124"/>
      <c r="S673" s="124"/>
      <c r="T673" s="124"/>
      <c r="U673" s="124"/>
      <c r="V673" s="124"/>
      <c r="W673" s="124"/>
      <c r="X673" s="124"/>
      <c r="Y673" s="124"/>
      <c r="Z673" s="124"/>
      <c r="AA673" s="124"/>
      <c r="AB673" s="124"/>
      <c r="AC673" s="124"/>
    </row>
    <row r="674" spans="1:29" x14ac:dyDescent="0.35">
      <c r="A674" s="121"/>
      <c r="B674" s="122"/>
      <c r="C674" s="122"/>
      <c r="D674" s="122"/>
      <c r="E674" s="122"/>
      <c r="F674" s="122"/>
      <c r="G674" s="122"/>
      <c r="H674" s="123"/>
      <c r="I674" s="123"/>
      <c r="J674" s="123"/>
      <c r="K674" s="124"/>
      <c r="L674" s="124"/>
      <c r="M674" s="124"/>
      <c r="N674" s="124"/>
      <c r="O674" s="124"/>
      <c r="P674" s="124"/>
      <c r="Q674" s="124"/>
      <c r="R674" s="124"/>
      <c r="S674" s="124"/>
      <c r="T674" s="124"/>
      <c r="U674" s="124"/>
      <c r="V674" s="124"/>
      <c r="W674" s="124"/>
      <c r="X674" s="124"/>
      <c r="Y674" s="124"/>
      <c r="Z674" s="124"/>
      <c r="AA674" s="124"/>
      <c r="AB674" s="124"/>
      <c r="AC674" s="124"/>
    </row>
    <row r="675" spans="1:29" x14ac:dyDescent="0.35">
      <c r="A675" s="121"/>
      <c r="B675" s="122"/>
      <c r="C675" s="122"/>
      <c r="D675" s="122"/>
      <c r="E675" s="122"/>
      <c r="F675" s="122"/>
      <c r="G675" s="122"/>
      <c r="H675" s="123"/>
      <c r="I675" s="123"/>
      <c r="J675" s="123"/>
      <c r="K675" s="124"/>
      <c r="L675" s="124"/>
      <c r="M675" s="124"/>
      <c r="N675" s="124"/>
      <c r="O675" s="124"/>
      <c r="P675" s="124"/>
      <c r="Q675" s="124"/>
      <c r="R675" s="124"/>
      <c r="S675" s="124"/>
      <c r="T675" s="124"/>
      <c r="U675" s="124"/>
      <c r="V675" s="124"/>
      <c r="W675" s="124"/>
      <c r="X675" s="124"/>
      <c r="Y675" s="124"/>
      <c r="Z675" s="124"/>
      <c r="AA675" s="124"/>
      <c r="AB675" s="124"/>
      <c r="AC675" s="124"/>
    </row>
    <row r="676" spans="1:29" x14ac:dyDescent="0.35">
      <c r="A676" s="121"/>
      <c r="B676" s="122"/>
      <c r="C676" s="122"/>
      <c r="D676" s="122"/>
      <c r="E676" s="122"/>
      <c r="F676" s="122"/>
      <c r="G676" s="122"/>
      <c r="H676" s="123"/>
      <c r="I676" s="123"/>
      <c r="J676" s="123"/>
      <c r="K676" s="124"/>
      <c r="L676" s="124"/>
      <c r="M676" s="124"/>
      <c r="N676" s="124"/>
      <c r="O676" s="124"/>
      <c r="P676" s="124"/>
      <c r="Q676" s="124"/>
      <c r="R676" s="124"/>
      <c r="S676" s="124"/>
      <c r="T676" s="124"/>
      <c r="U676" s="124"/>
      <c r="V676" s="124"/>
      <c r="W676" s="124"/>
      <c r="X676" s="124"/>
      <c r="Y676" s="124"/>
      <c r="Z676" s="124"/>
      <c r="AA676" s="124"/>
      <c r="AB676" s="124"/>
      <c r="AC676" s="124"/>
    </row>
    <row r="677" spans="1:29" x14ac:dyDescent="0.35">
      <c r="A677" s="121"/>
      <c r="B677" s="122"/>
      <c r="C677" s="122"/>
      <c r="D677" s="122"/>
      <c r="E677" s="122"/>
      <c r="F677" s="122"/>
      <c r="G677" s="122"/>
      <c r="H677" s="123"/>
      <c r="I677" s="123"/>
      <c r="J677" s="123"/>
      <c r="K677" s="124"/>
      <c r="L677" s="124"/>
      <c r="M677" s="124"/>
      <c r="N677" s="124"/>
      <c r="O677" s="124"/>
      <c r="P677" s="124"/>
      <c r="Q677" s="124"/>
      <c r="R677" s="124"/>
      <c r="S677" s="124"/>
      <c r="T677" s="124"/>
      <c r="U677" s="124"/>
      <c r="V677" s="124"/>
      <c r="W677" s="124"/>
      <c r="X677" s="124"/>
      <c r="Y677" s="124"/>
      <c r="Z677" s="124"/>
      <c r="AA677" s="124"/>
      <c r="AB677" s="124"/>
      <c r="AC677" s="124"/>
    </row>
    <row r="678" spans="1:29" x14ac:dyDescent="0.35">
      <c r="A678" s="121"/>
      <c r="B678" s="122"/>
      <c r="C678" s="122"/>
      <c r="D678" s="122"/>
      <c r="E678" s="122"/>
      <c r="F678" s="122"/>
      <c r="G678" s="122"/>
      <c r="H678" s="123"/>
      <c r="I678" s="123"/>
      <c r="J678" s="123"/>
      <c r="K678" s="124"/>
      <c r="L678" s="124"/>
      <c r="M678" s="124"/>
      <c r="N678" s="124"/>
      <c r="O678" s="124"/>
      <c r="P678" s="124"/>
      <c r="Q678" s="124"/>
      <c r="R678" s="124"/>
      <c r="S678" s="124"/>
      <c r="T678" s="124"/>
      <c r="U678" s="124"/>
      <c r="V678" s="124"/>
      <c r="W678" s="124"/>
      <c r="X678" s="124"/>
      <c r="Y678" s="124"/>
      <c r="Z678" s="124"/>
      <c r="AA678" s="124"/>
      <c r="AB678" s="124"/>
      <c r="AC678" s="124"/>
    </row>
    <row r="679" spans="1:29" x14ac:dyDescent="0.35">
      <c r="A679" s="121"/>
      <c r="B679" s="122"/>
      <c r="C679" s="122"/>
      <c r="D679" s="122"/>
      <c r="E679" s="122"/>
      <c r="F679" s="122"/>
      <c r="G679" s="122"/>
      <c r="H679" s="123"/>
      <c r="I679" s="123"/>
      <c r="J679" s="123"/>
      <c r="K679" s="124"/>
      <c r="L679" s="124"/>
      <c r="M679" s="124"/>
      <c r="N679" s="124"/>
      <c r="O679" s="124"/>
      <c r="P679" s="124"/>
      <c r="Q679" s="124"/>
      <c r="R679" s="124"/>
      <c r="S679" s="124"/>
      <c r="T679" s="124"/>
      <c r="U679" s="124"/>
      <c r="V679" s="124"/>
      <c r="W679" s="124"/>
      <c r="X679" s="124"/>
      <c r="Y679" s="124"/>
      <c r="Z679" s="124"/>
      <c r="AA679" s="124"/>
      <c r="AB679" s="124"/>
      <c r="AC679" s="124"/>
    </row>
    <row r="680" spans="1:29" x14ac:dyDescent="0.35">
      <c r="A680" s="121"/>
      <c r="B680" s="122"/>
      <c r="C680" s="122"/>
      <c r="D680" s="122"/>
      <c r="E680" s="122"/>
      <c r="F680" s="122"/>
      <c r="G680" s="122"/>
      <c r="H680" s="123"/>
      <c r="I680" s="123"/>
      <c r="J680" s="123"/>
      <c r="K680" s="124"/>
      <c r="L680" s="124"/>
      <c r="M680" s="124"/>
      <c r="N680" s="124"/>
      <c r="O680" s="124"/>
      <c r="P680" s="124"/>
      <c r="Q680" s="124"/>
      <c r="R680" s="124"/>
      <c r="S680" s="124"/>
      <c r="T680" s="124"/>
      <c r="U680" s="124"/>
      <c r="V680" s="124"/>
      <c r="W680" s="124"/>
      <c r="X680" s="124"/>
      <c r="Y680" s="124"/>
      <c r="Z680" s="124"/>
      <c r="AA680" s="124"/>
      <c r="AB680" s="124"/>
      <c r="AC680" s="124"/>
    </row>
    <row r="681" spans="1:29" x14ac:dyDescent="0.35">
      <c r="A681" s="121"/>
      <c r="B681" s="122"/>
      <c r="C681" s="122"/>
      <c r="D681" s="122"/>
      <c r="E681" s="122"/>
      <c r="F681" s="122"/>
      <c r="G681" s="122"/>
      <c r="H681" s="123"/>
      <c r="I681" s="123"/>
      <c r="J681" s="123"/>
      <c r="K681" s="124"/>
      <c r="L681" s="124"/>
      <c r="M681" s="124"/>
      <c r="N681" s="124"/>
      <c r="O681" s="124"/>
      <c r="P681" s="124"/>
      <c r="Q681" s="124"/>
      <c r="R681" s="124"/>
      <c r="S681" s="124"/>
      <c r="T681" s="124"/>
      <c r="U681" s="124"/>
      <c r="V681" s="124"/>
      <c r="W681" s="124"/>
      <c r="X681" s="124"/>
      <c r="Y681" s="124"/>
      <c r="Z681" s="124"/>
      <c r="AA681" s="124"/>
      <c r="AB681" s="124"/>
      <c r="AC681" s="124"/>
    </row>
    <row r="682" spans="1:29" x14ac:dyDescent="0.35">
      <c r="A682" s="121"/>
      <c r="B682" s="122"/>
      <c r="C682" s="122"/>
      <c r="D682" s="122"/>
      <c r="E682" s="122"/>
      <c r="F682" s="122"/>
      <c r="G682" s="122"/>
      <c r="H682" s="123"/>
      <c r="I682" s="123"/>
      <c r="J682" s="123"/>
      <c r="K682" s="124"/>
      <c r="L682" s="124"/>
      <c r="M682" s="124"/>
      <c r="N682" s="124"/>
      <c r="O682" s="124"/>
      <c r="P682" s="124"/>
      <c r="Q682" s="124"/>
      <c r="R682" s="124"/>
      <c r="S682" s="124"/>
      <c r="T682" s="124"/>
      <c r="U682" s="124"/>
      <c r="V682" s="124"/>
      <c r="W682" s="124"/>
      <c r="X682" s="124"/>
      <c r="Y682" s="124"/>
      <c r="Z682" s="124"/>
      <c r="AA682" s="124"/>
      <c r="AB682" s="124"/>
      <c r="AC682" s="124"/>
    </row>
    <row r="683" spans="1:29" x14ac:dyDescent="0.35">
      <c r="A683" s="121"/>
      <c r="B683" s="122"/>
      <c r="C683" s="122"/>
      <c r="D683" s="122"/>
      <c r="E683" s="122"/>
      <c r="F683" s="122"/>
      <c r="G683" s="122"/>
      <c r="H683" s="123"/>
      <c r="I683" s="123"/>
      <c r="J683" s="123"/>
      <c r="K683" s="124"/>
      <c r="L683" s="124"/>
      <c r="M683" s="124"/>
      <c r="N683" s="124"/>
      <c r="O683" s="124"/>
      <c r="P683" s="124"/>
      <c r="Q683" s="124"/>
      <c r="R683" s="124"/>
      <c r="S683" s="124"/>
      <c r="T683" s="124"/>
      <c r="U683" s="124"/>
      <c r="V683" s="124"/>
      <c r="W683" s="124"/>
      <c r="X683" s="124"/>
      <c r="Y683" s="124"/>
      <c r="Z683" s="124"/>
      <c r="AA683" s="124"/>
      <c r="AB683" s="124"/>
      <c r="AC683" s="124"/>
    </row>
    <row r="684" spans="1:29" x14ac:dyDescent="0.35">
      <c r="A684" s="121"/>
      <c r="B684" s="122"/>
      <c r="C684" s="122"/>
      <c r="D684" s="122"/>
      <c r="E684" s="122"/>
      <c r="F684" s="122"/>
      <c r="G684" s="122"/>
      <c r="H684" s="123"/>
      <c r="I684" s="123"/>
      <c r="J684" s="123"/>
      <c r="K684" s="124"/>
      <c r="L684" s="124"/>
      <c r="M684" s="124"/>
      <c r="N684" s="124"/>
      <c r="O684" s="124"/>
      <c r="P684" s="124"/>
      <c r="Q684" s="124"/>
      <c r="R684" s="124"/>
      <c r="S684" s="124"/>
      <c r="T684" s="124"/>
      <c r="U684" s="124"/>
      <c r="V684" s="124"/>
      <c r="W684" s="124"/>
      <c r="X684" s="124"/>
      <c r="Y684" s="124"/>
      <c r="Z684" s="124"/>
      <c r="AA684" s="124"/>
      <c r="AB684" s="124"/>
      <c r="AC684" s="124"/>
    </row>
    <row r="685" spans="1:29" x14ac:dyDescent="0.35">
      <c r="A685" s="121"/>
      <c r="B685" s="122"/>
      <c r="C685" s="122"/>
      <c r="D685" s="122"/>
      <c r="E685" s="122"/>
      <c r="F685" s="122"/>
      <c r="G685" s="122"/>
      <c r="H685" s="123"/>
      <c r="I685" s="123"/>
      <c r="J685" s="123"/>
      <c r="K685" s="124"/>
      <c r="L685" s="124"/>
      <c r="M685" s="124"/>
      <c r="N685" s="124"/>
      <c r="O685" s="124"/>
      <c r="P685" s="124"/>
      <c r="Q685" s="124"/>
      <c r="R685" s="124"/>
      <c r="S685" s="124"/>
      <c r="T685" s="124"/>
      <c r="U685" s="124"/>
      <c r="V685" s="124"/>
      <c r="W685" s="124"/>
      <c r="X685" s="124"/>
      <c r="Y685" s="124"/>
      <c r="Z685" s="124"/>
      <c r="AA685" s="124"/>
      <c r="AB685" s="124"/>
      <c r="AC685" s="124"/>
    </row>
    <row r="686" spans="1:29" x14ac:dyDescent="0.35">
      <c r="A686" s="121"/>
      <c r="B686" s="122"/>
      <c r="C686" s="122"/>
      <c r="D686" s="122"/>
      <c r="E686" s="122"/>
      <c r="F686" s="122"/>
      <c r="G686" s="122"/>
      <c r="H686" s="123"/>
      <c r="I686" s="123"/>
      <c r="J686" s="123"/>
      <c r="K686" s="124"/>
      <c r="L686" s="124"/>
      <c r="M686" s="124"/>
      <c r="N686" s="124"/>
      <c r="O686" s="124"/>
      <c r="P686" s="124"/>
      <c r="Q686" s="124"/>
      <c r="R686" s="124"/>
      <c r="S686" s="124"/>
      <c r="T686" s="124"/>
      <c r="U686" s="124"/>
      <c r="V686" s="124"/>
      <c r="W686" s="124"/>
      <c r="X686" s="124"/>
      <c r="Y686" s="124"/>
      <c r="Z686" s="124"/>
      <c r="AA686" s="124"/>
      <c r="AB686" s="124"/>
      <c r="AC686" s="124"/>
    </row>
    <row r="687" spans="1:29" x14ac:dyDescent="0.35">
      <c r="A687" s="121"/>
      <c r="B687" s="122"/>
      <c r="C687" s="122"/>
      <c r="D687" s="122"/>
      <c r="E687" s="122"/>
      <c r="F687" s="122"/>
      <c r="G687" s="122"/>
      <c r="H687" s="123"/>
      <c r="I687" s="123"/>
      <c r="J687" s="123"/>
      <c r="K687" s="124"/>
      <c r="L687" s="124"/>
      <c r="M687" s="124"/>
      <c r="N687" s="124"/>
      <c r="O687" s="124"/>
      <c r="P687" s="124"/>
      <c r="Q687" s="124"/>
      <c r="R687" s="124"/>
      <c r="S687" s="124"/>
      <c r="T687" s="124"/>
      <c r="U687" s="124"/>
      <c r="V687" s="124"/>
      <c r="W687" s="124"/>
      <c r="X687" s="124"/>
      <c r="Y687" s="124"/>
      <c r="Z687" s="124"/>
      <c r="AA687" s="124"/>
      <c r="AB687" s="124"/>
      <c r="AC687" s="124"/>
    </row>
    <row r="688" spans="1:29" ht="15" customHeight="1" x14ac:dyDescent="0.35">
      <c r="A688" s="125"/>
      <c r="B688" s="125"/>
      <c r="C688" s="125"/>
      <c r="D688" s="125"/>
      <c r="E688" s="125"/>
      <c r="F688" s="125"/>
      <c r="G688" s="125"/>
      <c r="H688" s="125"/>
      <c r="I688" s="125"/>
      <c r="J688" s="125"/>
      <c r="K688" s="124"/>
      <c r="L688" s="124"/>
      <c r="M688" s="124"/>
      <c r="N688" s="124"/>
      <c r="O688" s="124"/>
      <c r="P688" s="124"/>
      <c r="Q688" s="124"/>
      <c r="R688" s="124"/>
      <c r="S688" s="124"/>
      <c r="T688" s="124"/>
      <c r="U688" s="124"/>
      <c r="V688" s="124"/>
      <c r="W688" s="124"/>
      <c r="X688" s="124"/>
      <c r="Y688" s="124"/>
      <c r="Z688" s="124"/>
      <c r="AA688" s="124"/>
      <c r="AB688" s="124"/>
      <c r="AC688" s="124"/>
    </row>
    <row r="689" spans="1:29" x14ac:dyDescent="0.35">
      <c r="A689" s="125"/>
      <c r="B689" s="125"/>
      <c r="C689" s="125"/>
      <c r="D689" s="125"/>
      <c r="E689" s="125"/>
      <c r="F689" s="125"/>
      <c r="G689" s="125"/>
      <c r="H689" s="125"/>
      <c r="I689" s="125"/>
      <c r="J689" s="125"/>
      <c r="K689" s="124"/>
      <c r="L689" s="124"/>
      <c r="M689" s="124"/>
      <c r="N689" s="124"/>
      <c r="O689" s="124"/>
      <c r="P689" s="124"/>
      <c r="Q689" s="124"/>
      <c r="R689" s="124"/>
      <c r="S689" s="124"/>
      <c r="T689" s="124"/>
      <c r="U689" s="124"/>
      <c r="V689" s="124"/>
      <c r="W689" s="124"/>
      <c r="X689" s="124"/>
      <c r="Y689" s="124"/>
      <c r="Z689" s="124"/>
      <c r="AA689" s="124"/>
      <c r="AB689" s="124"/>
      <c r="AC689" s="124"/>
    </row>
    <row r="690" spans="1:29" x14ac:dyDescent="0.35">
      <c r="A690" s="125"/>
      <c r="B690" s="125"/>
      <c r="C690" s="125"/>
      <c r="D690" s="125"/>
      <c r="E690" s="125"/>
      <c r="F690" s="125"/>
      <c r="G690" s="126"/>
      <c r="H690" s="125"/>
      <c r="I690" s="125"/>
      <c r="J690" s="125"/>
      <c r="K690" s="126"/>
      <c r="L690" s="126"/>
      <c r="M690" s="126"/>
      <c r="N690" s="126"/>
      <c r="O690" s="126"/>
      <c r="P690" s="126"/>
      <c r="Q690" s="126"/>
      <c r="R690" s="126"/>
      <c r="S690" s="126"/>
      <c r="T690" s="126"/>
      <c r="U690" s="126"/>
      <c r="V690" s="126"/>
      <c r="W690" s="126"/>
      <c r="X690" s="126"/>
      <c r="Y690" s="126"/>
      <c r="Z690" s="126"/>
      <c r="AA690" s="126"/>
      <c r="AB690" s="126"/>
      <c r="AC690" s="126"/>
    </row>
    <row r="691" spans="1:29" ht="15" customHeight="1" x14ac:dyDescent="0.35">
      <c r="A691" s="112"/>
      <c r="B691" s="113"/>
      <c r="C691" s="113"/>
      <c r="D691" s="113"/>
      <c r="E691" s="113"/>
      <c r="F691" s="113"/>
      <c r="G691" s="113"/>
      <c r="H691" s="113"/>
      <c r="I691" s="113"/>
      <c r="J691" s="113"/>
      <c r="K691" s="114"/>
      <c r="L691" s="114"/>
      <c r="M691" s="114"/>
      <c r="N691" s="114"/>
      <c r="O691" s="114"/>
      <c r="P691" s="114"/>
      <c r="Q691" s="114"/>
      <c r="R691" s="114"/>
      <c r="S691" s="114"/>
      <c r="T691" s="114"/>
      <c r="U691" s="114"/>
      <c r="V691" s="114"/>
      <c r="W691" s="114"/>
      <c r="X691" s="114"/>
      <c r="Y691" s="114"/>
      <c r="Z691" s="114"/>
      <c r="AA691" s="114"/>
      <c r="AB691" s="114"/>
      <c r="AC691" s="114"/>
    </row>
    <row r="692" spans="1:29" ht="15" customHeight="1" x14ac:dyDescent="0.35">
      <c r="A692" s="112"/>
      <c r="B692" s="113"/>
      <c r="C692" s="113"/>
      <c r="D692" s="113"/>
      <c r="E692" s="113"/>
      <c r="F692" s="113"/>
      <c r="G692" s="113"/>
      <c r="H692" s="113"/>
      <c r="I692" s="113"/>
      <c r="J692" s="113"/>
      <c r="K692" s="115"/>
      <c r="L692" s="115"/>
      <c r="M692" s="115"/>
      <c r="N692" s="115"/>
      <c r="O692" s="115"/>
      <c r="P692" s="115"/>
      <c r="Q692" s="115"/>
      <c r="R692" s="115"/>
      <c r="S692" s="115"/>
      <c r="T692" s="115"/>
      <c r="U692" s="115"/>
      <c r="V692" s="115"/>
      <c r="W692" s="114"/>
      <c r="X692" s="114"/>
      <c r="Y692" s="116"/>
      <c r="Z692" s="117"/>
      <c r="AA692" s="117"/>
      <c r="AB692" s="117"/>
      <c r="AC692" s="117"/>
    </row>
    <row r="693" spans="1:29" x14ac:dyDescent="0.35">
      <c r="A693" s="112"/>
      <c r="B693" s="118"/>
      <c r="C693" s="118"/>
      <c r="D693" s="119"/>
      <c r="E693" s="120"/>
      <c r="F693" s="118"/>
      <c r="G693" s="118"/>
      <c r="H693" s="118"/>
      <c r="I693" s="118"/>
      <c r="J693" s="118"/>
      <c r="K693" s="117"/>
      <c r="L693" s="117"/>
      <c r="M693" s="117"/>
      <c r="N693" s="117"/>
      <c r="O693" s="117"/>
      <c r="P693" s="117"/>
      <c r="Q693" s="117"/>
      <c r="R693" s="117"/>
      <c r="S693" s="117"/>
      <c r="T693" s="117"/>
      <c r="U693" s="117"/>
      <c r="V693" s="117"/>
      <c r="W693" s="117"/>
      <c r="X693" s="117"/>
      <c r="Y693" s="116"/>
      <c r="Z693" s="117"/>
      <c r="AA693" s="117"/>
      <c r="AB693" s="117"/>
      <c r="AC693" s="117"/>
    </row>
    <row r="694" spans="1:29" x14ac:dyDescent="0.35">
      <c r="A694" s="121"/>
      <c r="B694" s="122"/>
      <c r="C694" s="122"/>
      <c r="D694" s="122"/>
      <c r="E694" s="122"/>
      <c r="F694" s="122"/>
      <c r="G694" s="122"/>
      <c r="H694" s="123"/>
      <c r="I694" s="123"/>
      <c r="J694" s="123"/>
      <c r="K694" s="124"/>
      <c r="L694" s="124"/>
      <c r="M694" s="124"/>
      <c r="N694" s="124"/>
      <c r="O694" s="124"/>
      <c r="P694" s="124"/>
      <c r="Q694" s="124"/>
      <c r="R694" s="124"/>
      <c r="S694" s="124"/>
      <c r="T694" s="124"/>
      <c r="U694" s="124"/>
      <c r="V694" s="124"/>
      <c r="W694" s="124"/>
      <c r="X694" s="124"/>
      <c r="Y694" s="124"/>
      <c r="Z694" s="124"/>
      <c r="AA694" s="124"/>
      <c r="AB694" s="124"/>
      <c r="AC694" s="124"/>
    </row>
    <row r="695" spans="1:29" x14ac:dyDescent="0.35">
      <c r="A695" s="121"/>
      <c r="B695" s="122"/>
      <c r="C695" s="122"/>
      <c r="D695" s="122"/>
      <c r="E695" s="122"/>
      <c r="F695" s="122"/>
      <c r="G695" s="122"/>
      <c r="H695" s="123"/>
      <c r="I695" s="123"/>
      <c r="J695" s="123"/>
      <c r="K695" s="124"/>
      <c r="L695" s="124"/>
      <c r="M695" s="124"/>
      <c r="N695" s="124"/>
      <c r="O695" s="124"/>
      <c r="P695" s="124"/>
      <c r="Q695" s="124"/>
      <c r="R695" s="124"/>
      <c r="S695" s="124"/>
      <c r="T695" s="124"/>
      <c r="U695" s="124"/>
      <c r="V695" s="124"/>
      <c r="W695" s="124"/>
      <c r="X695" s="124"/>
      <c r="Y695" s="124"/>
      <c r="Z695" s="124"/>
      <c r="AA695" s="124"/>
      <c r="AB695" s="124"/>
      <c r="AC695" s="124"/>
    </row>
    <row r="696" spans="1:29" x14ac:dyDescent="0.35">
      <c r="A696" s="121"/>
      <c r="B696" s="122"/>
      <c r="C696" s="122"/>
      <c r="D696" s="122"/>
      <c r="E696" s="122"/>
      <c r="F696" s="122"/>
      <c r="G696" s="122"/>
      <c r="H696" s="123"/>
      <c r="I696" s="123"/>
      <c r="J696" s="123"/>
      <c r="K696" s="124"/>
      <c r="L696" s="124"/>
      <c r="M696" s="124"/>
      <c r="N696" s="124"/>
      <c r="O696" s="124"/>
      <c r="P696" s="124"/>
      <c r="Q696" s="124"/>
      <c r="R696" s="124"/>
      <c r="S696" s="124"/>
      <c r="T696" s="124"/>
      <c r="U696" s="124"/>
      <c r="V696" s="124"/>
      <c r="W696" s="124"/>
      <c r="X696" s="124"/>
      <c r="Y696" s="124"/>
      <c r="Z696" s="124"/>
      <c r="AA696" s="124"/>
      <c r="AB696" s="124"/>
      <c r="AC696" s="124"/>
    </row>
    <row r="697" spans="1:29" x14ac:dyDescent="0.35">
      <c r="A697" s="121"/>
      <c r="B697" s="122"/>
      <c r="C697" s="122"/>
      <c r="D697" s="122"/>
      <c r="E697" s="122"/>
      <c r="F697" s="122"/>
      <c r="G697" s="122"/>
      <c r="H697" s="123"/>
      <c r="I697" s="123"/>
      <c r="J697" s="123"/>
      <c r="K697" s="124"/>
      <c r="L697" s="124"/>
      <c r="M697" s="124"/>
      <c r="N697" s="124"/>
      <c r="O697" s="124"/>
      <c r="P697" s="124"/>
      <c r="Q697" s="124"/>
      <c r="R697" s="124"/>
      <c r="S697" s="124"/>
      <c r="T697" s="124"/>
      <c r="U697" s="124"/>
      <c r="V697" s="124"/>
      <c r="W697" s="124"/>
      <c r="X697" s="124"/>
      <c r="Y697" s="124"/>
      <c r="Z697" s="124"/>
      <c r="AA697" s="124"/>
      <c r="AB697" s="124"/>
      <c r="AC697" s="124"/>
    </row>
    <row r="698" spans="1:29" x14ac:dyDescent="0.35">
      <c r="A698" s="121"/>
      <c r="B698" s="122"/>
      <c r="C698" s="122"/>
      <c r="D698" s="122"/>
      <c r="E698" s="122"/>
      <c r="F698" s="122"/>
      <c r="G698" s="122"/>
      <c r="H698" s="123"/>
      <c r="I698" s="123"/>
      <c r="J698" s="123"/>
      <c r="K698" s="124"/>
      <c r="L698" s="124"/>
      <c r="M698" s="124"/>
      <c r="N698" s="124"/>
      <c r="O698" s="124"/>
      <c r="P698" s="124"/>
      <c r="Q698" s="124"/>
      <c r="R698" s="124"/>
      <c r="S698" s="124"/>
      <c r="T698" s="124"/>
      <c r="U698" s="124"/>
      <c r="V698" s="124"/>
      <c r="W698" s="124"/>
      <c r="X698" s="124"/>
      <c r="Y698" s="124"/>
      <c r="Z698" s="124"/>
      <c r="AA698" s="124"/>
      <c r="AB698" s="124"/>
      <c r="AC698" s="124"/>
    </row>
    <row r="699" spans="1:29" x14ac:dyDescent="0.35">
      <c r="A699" s="121"/>
      <c r="B699" s="122"/>
      <c r="C699" s="122"/>
      <c r="D699" s="122"/>
      <c r="E699" s="122"/>
      <c r="F699" s="122"/>
      <c r="G699" s="122"/>
      <c r="H699" s="123"/>
      <c r="I699" s="123"/>
      <c r="J699" s="123"/>
      <c r="K699" s="124"/>
      <c r="L699" s="124"/>
      <c r="M699" s="124"/>
      <c r="N699" s="124"/>
      <c r="O699" s="124"/>
      <c r="P699" s="124"/>
      <c r="Q699" s="124"/>
      <c r="R699" s="124"/>
      <c r="S699" s="124"/>
      <c r="T699" s="124"/>
      <c r="U699" s="124"/>
      <c r="V699" s="124"/>
      <c r="W699" s="124"/>
      <c r="X699" s="124"/>
      <c r="Y699" s="124"/>
      <c r="Z699" s="124"/>
      <c r="AA699" s="124"/>
      <c r="AB699" s="124"/>
      <c r="AC699" s="124"/>
    </row>
    <row r="700" spans="1:29" x14ac:dyDescent="0.35">
      <c r="A700" s="121"/>
      <c r="B700" s="122"/>
      <c r="C700" s="122"/>
      <c r="D700" s="122"/>
      <c r="E700" s="122"/>
      <c r="F700" s="122"/>
      <c r="G700" s="122"/>
      <c r="H700" s="123"/>
      <c r="I700" s="123"/>
      <c r="J700" s="123"/>
      <c r="K700" s="124"/>
      <c r="L700" s="124"/>
      <c r="M700" s="124"/>
      <c r="N700" s="124"/>
      <c r="O700" s="124"/>
      <c r="P700" s="124"/>
      <c r="Q700" s="124"/>
      <c r="R700" s="124"/>
      <c r="S700" s="124"/>
      <c r="T700" s="124"/>
      <c r="U700" s="124"/>
      <c r="V700" s="124"/>
      <c r="W700" s="124"/>
      <c r="X700" s="124"/>
      <c r="Y700" s="124"/>
      <c r="Z700" s="124"/>
      <c r="AA700" s="124"/>
      <c r="AB700" s="124"/>
      <c r="AC700" s="124"/>
    </row>
    <row r="701" spans="1:29" x14ac:dyDescent="0.35">
      <c r="A701" s="121"/>
      <c r="B701" s="122"/>
      <c r="C701" s="122"/>
      <c r="D701" s="122"/>
      <c r="E701" s="122"/>
      <c r="F701" s="122"/>
      <c r="G701" s="122"/>
      <c r="H701" s="123"/>
      <c r="I701" s="123"/>
      <c r="J701" s="123"/>
      <c r="K701" s="124"/>
      <c r="L701" s="124"/>
      <c r="M701" s="124"/>
      <c r="N701" s="124"/>
      <c r="O701" s="124"/>
      <c r="P701" s="124"/>
      <c r="Q701" s="124"/>
      <c r="R701" s="124"/>
      <c r="S701" s="124"/>
      <c r="T701" s="124"/>
      <c r="U701" s="124"/>
      <c r="V701" s="124"/>
      <c r="W701" s="124"/>
      <c r="X701" s="124"/>
      <c r="Y701" s="124"/>
      <c r="Z701" s="124"/>
      <c r="AA701" s="124"/>
      <c r="AB701" s="124"/>
      <c r="AC701" s="124"/>
    </row>
    <row r="702" spans="1:29" x14ac:dyDescent="0.35">
      <c r="A702" s="121"/>
      <c r="B702" s="122"/>
      <c r="C702" s="122"/>
      <c r="D702" s="122"/>
      <c r="E702" s="122"/>
      <c r="F702" s="122"/>
      <c r="G702" s="122"/>
      <c r="H702" s="123"/>
      <c r="I702" s="123"/>
      <c r="J702" s="123"/>
      <c r="K702" s="124"/>
      <c r="L702" s="124"/>
      <c r="M702" s="124"/>
      <c r="N702" s="124"/>
      <c r="O702" s="124"/>
      <c r="P702" s="124"/>
      <c r="Q702" s="124"/>
      <c r="R702" s="124"/>
      <c r="S702" s="124"/>
      <c r="T702" s="124"/>
      <c r="U702" s="124"/>
      <c r="V702" s="124"/>
      <c r="W702" s="124"/>
      <c r="X702" s="124"/>
      <c r="Y702" s="124"/>
      <c r="Z702" s="124"/>
      <c r="AA702" s="124"/>
      <c r="AB702" s="124"/>
      <c r="AC702" s="124"/>
    </row>
    <row r="703" spans="1:29" x14ac:dyDescent="0.35">
      <c r="A703" s="121"/>
      <c r="B703" s="122"/>
      <c r="C703" s="122"/>
      <c r="D703" s="122"/>
      <c r="E703" s="122"/>
      <c r="F703" s="122"/>
      <c r="G703" s="122"/>
      <c r="H703" s="123"/>
      <c r="I703" s="123"/>
      <c r="J703" s="123"/>
      <c r="K703" s="124"/>
      <c r="L703" s="124"/>
      <c r="M703" s="124"/>
      <c r="N703" s="124"/>
      <c r="O703" s="124"/>
      <c r="P703" s="124"/>
      <c r="Q703" s="124"/>
      <c r="R703" s="124"/>
      <c r="S703" s="124"/>
      <c r="T703" s="124"/>
      <c r="U703" s="124"/>
      <c r="V703" s="124"/>
      <c r="W703" s="124"/>
      <c r="X703" s="124"/>
      <c r="Y703" s="124"/>
      <c r="Z703" s="124"/>
      <c r="AA703" s="124"/>
      <c r="AB703" s="124"/>
      <c r="AC703" s="124"/>
    </row>
    <row r="704" spans="1:29" x14ac:dyDescent="0.35">
      <c r="A704" s="121"/>
      <c r="B704" s="122"/>
      <c r="C704" s="122"/>
      <c r="D704" s="122"/>
      <c r="E704" s="122"/>
      <c r="F704" s="122"/>
      <c r="G704" s="122"/>
      <c r="H704" s="123"/>
      <c r="I704" s="123"/>
      <c r="J704" s="123"/>
      <c r="K704" s="124"/>
      <c r="L704" s="124"/>
      <c r="M704" s="124"/>
      <c r="N704" s="124"/>
      <c r="O704" s="124"/>
      <c r="P704" s="124"/>
      <c r="Q704" s="124"/>
      <c r="R704" s="124"/>
      <c r="S704" s="124"/>
      <c r="T704" s="124"/>
      <c r="U704" s="124"/>
      <c r="V704" s="124"/>
      <c r="W704" s="124"/>
      <c r="X704" s="124"/>
      <c r="Y704" s="124"/>
      <c r="Z704" s="124"/>
      <c r="AA704" s="124"/>
      <c r="AB704" s="124"/>
      <c r="AC704" s="124"/>
    </row>
    <row r="705" spans="1:29" x14ac:dyDescent="0.35">
      <c r="A705" s="121"/>
      <c r="B705" s="122"/>
      <c r="C705" s="122"/>
      <c r="D705" s="122"/>
      <c r="E705" s="122"/>
      <c r="F705" s="122"/>
      <c r="G705" s="122"/>
      <c r="H705" s="123"/>
      <c r="I705" s="123"/>
      <c r="J705" s="123"/>
      <c r="K705" s="124"/>
      <c r="L705" s="124"/>
      <c r="M705" s="124"/>
      <c r="N705" s="124"/>
      <c r="O705" s="124"/>
      <c r="P705" s="124"/>
      <c r="Q705" s="124"/>
      <c r="R705" s="124"/>
      <c r="S705" s="124"/>
      <c r="T705" s="124"/>
      <c r="U705" s="124"/>
      <c r="V705" s="124"/>
      <c r="W705" s="124"/>
      <c r="X705" s="124"/>
      <c r="Y705" s="124"/>
      <c r="Z705" s="124"/>
      <c r="AA705" s="124"/>
      <c r="AB705" s="124"/>
      <c r="AC705" s="124"/>
    </row>
    <row r="706" spans="1:29" x14ac:dyDescent="0.35">
      <c r="A706" s="121"/>
      <c r="B706" s="122"/>
      <c r="C706" s="122"/>
      <c r="D706" s="122"/>
      <c r="E706" s="122"/>
      <c r="F706" s="122"/>
      <c r="G706" s="122"/>
      <c r="H706" s="123"/>
      <c r="I706" s="123"/>
      <c r="J706" s="123"/>
      <c r="K706" s="124"/>
      <c r="L706" s="124"/>
      <c r="M706" s="124"/>
      <c r="N706" s="124"/>
      <c r="O706" s="124"/>
      <c r="P706" s="124"/>
      <c r="Q706" s="124"/>
      <c r="R706" s="124"/>
      <c r="S706" s="124"/>
      <c r="T706" s="124"/>
      <c r="U706" s="124"/>
      <c r="V706" s="124"/>
      <c r="W706" s="124"/>
      <c r="X706" s="124"/>
      <c r="Y706" s="124"/>
      <c r="Z706" s="124"/>
      <c r="AA706" s="124"/>
      <c r="AB706" s="124"/>
      <c r="AC706" s="124"/>
    </row>
    <row r="707" spans="1:29" x14ac:dyDescent="0.35">
      <c r="A707" s="121"/>
      <c r="B707" s="122"/>
      <c r="C707" s="122"/>
      <c r="D707" s="122"/>
      <c r="E707" s="122"/>
      <c r="F707" s="122"/>
      <c r="G707" s="122"/>
      <c r="H707" s="123"/>
      <c r="I707" s="123"/>
      <c r="J707" s="123"/>
      <c r="K707" s="124"/>
      <c r="L707" s="124"/>
      <c r="M707" s="124"/>
      <c r="N707" s="124"/>
      <c r="O707" s="124"/>
      <c r="P707" s="124"/>
      <c r="Q707" s="124"/>
      <c r="R707" s="124"/>
      <c r="S707" s="124"/>
      <c r="T707" s="124"/>
      <c r="U707" s="124"/>
      <c r="V707" s="124"/>
      <c r="W707" s="124"/>
      <c r="X707" s="124"/>
      <c r="Y707" s="124"/>
      <c r="Z707" s="124"/>
      <c r="AA707" s="124"/>
      <c r="AB707" s="124"/>
      <c r="AC707" s="124"/>
    </row>
    <row r="708" spans="1:29" x14ac:dyDescent="0.35">
      <c r="A708" s="121"/>
      <c r="B708" s="122"/>
      <c r="C708" s="122"/>
      <c r="D708" s="122"/>
      <c r="E708" s="122"/>
      <c r="F708" s="122"/>
      <c r="G708" s="122"/>
      <c r="H708" s="123"/>
      <c r="I708" s="123"/>
      <c r="J708" s="123"/>
      <c r="K708" s="124"/>
      <c r="L708" s="124"/>
      <c r="M708" s="124"/>
      <c r="N708" s="124"/>
      <c r="O708" s="124"/>
      <c r="P708" s="124"/>
      <c r="Q708" s="124"/>
      <c r="R708" s="124"/>
      <c r="S708" s="124"/>
      <c r="T708" s="124"/>
      <c r="U708" s="124"/>
      <c r="V708" s="124"/>
      <c r="W708" s="124"/>
      <c r="X708" s="124"/>
      <c r="Y708" s="124"/>
      <c r="Z708" s="124"/>
      <c r="AA708" s="124"/>
      <c r="AB708" s="124"/>
      <c r="AC708" s="124"/>
    </row>
    <row r="709" spans="1:29" x14ac:dyDescent="0.35">
      <c r="A709" s="121"/>
      <c r="B709" s="122"/>
      <c r="C709" s="122"/>
      <c r="D709" s="122"/>
      <c r="E709" s="122"/>
      <c r="F709" s="122"/>
      <c r="G709" s="122"/>
      <c r="H709" s="123"/>
      <c r="I709" s="123"/>
      <c r="J709" s="123"/>
      <c r="K709" s="124"/>
      <c r="L709" s="124"/>
      <c r="M709" s="124"/>
      <c r="N709" s="124"/>
      <c r="O709" s="124"/>
      <c r="P709" s="124"/>
      <c r="Q709" s="124"/>
      <c r="R709" s="124"/>
      <c r="S709" s="124"/>
      <c r="T709" s="124"/>
      <c r="U709" s="124"/>
      <c r="V709" s="124"/>
      <c r="W709" s="124"/>
      <c r="X709" s="124"/>
      <c r="Y709" s="124"/>
      <c r="Z709" s="124"/>
      <c r="AA709" s="124"/>
      <c r="AB709" s="124"/>
      <c r="AC709" s="124"/>
    </row>
    <row r="710" spans="1:29" x14ac:dyDescent="0.35">
      <c r="A710" s="121"/>
      <c r="B710" s="122"/>
      <c r="C710" s="122"/>
      <c r="D710" s="122"/>
      <c r="E710" s="122"/>
      <c r="F710" s="122"/>
      <c r="G710" s="122"/>
      <c r="H710" s="123"/>
      <c r="I710" s="123"/>
      <c r="J710" s="123"/>
      <c r="K710" s="124"/>
      <c r="L710" s="124"/>
      <c r="M710" s="124"/>
      <c r="N710" s="124"/>
      <c r="O710" s="124"/>
      <c r="P710" s="124"/>
      <c r="Q710" s="124"/>
      <c r="R710" s="124"/>
      <c r="S710" s="124"/>
      <c r="T710" s="124"/>
      <c r="U710" s="124"/>
      <c r="V710" s="124"/>
      <c r="W710" s="124"/>
      <c r="X710" s="124"/>
      <c r="Y710" s="124"/>
      <c r="Z710" s="124"/>
      <c r="AA710" s="124"/>
      <c r="AB710" s="124"/>
      <c r="AC710" s="124"/>
    </row>
    <row r="711" spans="1:29" x14ac:dyDescent="0.35">
      <c r="A711" s="121"/>
      <c r="B711" s="122"/>
      <c r="C711" s="122"/>
      <c r="D711" s="122"/>
      <c r="E711" s="122"/>
      <c r="F711" s="122"/>
      <c r="G711" s="122"/>
      <c r="H711" s="123"/>
      <c r="I711" s="123"/>
      <c r="J711" s="123"/>
      <c r="K711" s="124"/>
      <c r="L711" s="124"/>
      <c r="M711" s="124"/>
      <c r="N711" s="124"/>
      <c r="O711" s="124"/>
      <c r="P711" s="124"/>
      <c r="Q711" s="124"/>
      <c r="R711" s="124"/>
      <c r="S711" s="124"/>
      <c r="T711" s="124"/>
      <c r="U711" s="124"/>
      <c r="V711" s="124"/>
      <c r="W711" s="124"/>
      <c r="X711" s="124"/>
      <c r="Y711" s="124"/>
      <c r="Z711" s="124"/>
      <c r="AA711" s="124"/>
      <c r="AB711" s="124"/>
      <c r="AC711" s="124"/>
    </row>
    <row r="712" spans="1:29" x14ac:dyDescent="0.35">
      <c r="A712" s="121"/>
      <c r="B712" s="122"/>
      <c r="C712" s="122"/>
      <c r="D712" s="122"/>
      <c r="E712" s="122"/>
      <c r="F712" s="122"/>
      <c r="G712" s="122"/>
      <c r="H712" s="123"/>
      <c r="I712" s="123"/>
      <c r="J712" s="123"/>
      <c r="K712" s="124"/>
      <c r="L712" s="124"/>
      <c r="M712" s="124"/>
      <c r="N712" s="124"/>
      <c r="O712" s="124"/>
      <c r="P712" s="124"/>
      <c r="Q712" s="124"/>
      <c r="R712" s="124"/>
      <c r="S712" s="124"/>
      <c r="T712" s="124"/>
      <c r="U712" s="124"/>
      <c r="V712" s="124"/>
      <c r="W712" s="124"/>
      <c r="X712" s="124"/>
      <c r="Y712" s="124"/>
      <c r="Z712" s="124"/>
      <c r="AA712" s="124"/>
      <c r="AB712" s="124"/>
      <c r="AC712" s="124"/>
    </row>
    <row r="713" spans="1:29" x14ac:dyDescent="0.35">
      <c r="A713" s="121"/>
      <c r="B713" s="122"/>
      <c r="C713" s="122"/>
      <c r="D713" s="122"/>
      <c r="E713" s="122"/>
      <c r="F713" s="122"/>
      <c r="G713" s="122"/>
      <c r="H713" s="123"/>
      <c r="I713" s="123"/>
      <c r="J713" s="123"/>
      <c r="K713" s="124"/>
      <c r="L713" s="124"/>
      <c r="M713" s="124"/>
      <c r="N713" s="124"/>
      <c r="O713" s="124"/>
      <c r="P713" s="124"/>
      <c r="Q713" s="124"/>
      <c r="R713" s="124"/>
      <c r="S713" s="124"/>
      <c r="T713" s="124"/>
      <c r="U713" s="124"/>
      <c r="V713" s="124"/>
      <c r="W713" s="124"/>
      <c r="X713" s="124"/>
      <c r="Y713" s="124"/>
      <c r="Z713" s="124"/>
      <c r="AA713" s="124"/>
      <c r="AB713" s="124"/>
      <c r="AC713" s="124"/>
    </row>
    <row r="714" spans="1:29" x14ac:dyDescent="0.35">
      <c r="A714" s="121"/>
      <c r="B714" s="122"/>
      <c r="C714" s="122"/>
      <c r="D714" s="122"/>
      <c r="E714" s="122"/>
      <c r="F714" s="122"/>
      <c r="G714" s="122"/>
      <c r="H714" s="123"/>
      <c r="I714" s="123"/>
      <c r="J714" s="123"/>
      <c r="K714" s="124"/>
      <c r="L714" s="124"/>
      <c r="M714" s="124"/>
      <c r="N714" s="124"/>
      <c r="O714" s="124"/>
      <c r="P714" s="124"/>
      <c r="Q714" s="124"/>
      <c r="R714" s="124"/>
      <c r="S714" s="124"/>
      <c r="T714" s="124"/>
      <c r="U714" s="124"/>
      <c r="V714" s="124"/>
      <c r="W714" s="124"/>
      <c r="X714" s="124"/>
      <c r="Y714" s="124"/>
      <c r="Z714" s="124"/>
      <c r="AA714" s="124"/>
      <c r="AB714" s="124"/>
      <c r="AC714" s="124"/>
    </row>
    <row r="715" spans="1:29" x14ac:dyDescent="0.35">
      <c r="A715" s="121"/>
      <c r="B715" s="122"/>
      <c r="C715" s="122"/>
      <c r="D715" s="122"/>
      <c r="E715" s="122"/>
      <c r="F715" s="122"/>
      <c r="G715" s="122"/>
      <c r="H715" s="123"/>
      <c r="I715" s="123"/>
      <c r="J715" s="123"/>
      <c r="K715" s="124"/>
      <c r="L715" s="124"/>
      <c r="M715" s="124"/>
      <c r="N715" s="124"/>
      <c r="O715" s="124"/>
      <c r="P715" s="124"/>
      <c r="Q715" s="124"/>
      <c r="R715" s="124"/>
      <c r="S715" s="124"/>
      <c r="T715" s="124"/>
      <c r="U715" s="124"/>
      <c r="V715" s="124"/>
      <c r="W715" s="124"/>
      <c r="X715" s="124"/>
      <c r="Y715" s="124"/>
      <c r="Z715" s="124"/>
      <c r="AA715" s="124"/>
      <c r="AB715" s="124"/>
      <c r="AC715" s="124"/>
    </row>
    <row r="716" spans="1:29" x14ac:dyDescent="0.35">
      <c r="A716" s="121"/>
      <c r="B716" s="122"/>
      <c r="C716" s="122"/>
      <c r="D716" s="122"/>
      <c r="E716" s="122"/>
      <c r="F716" s="122"/>
      <c r="G716" s="122"/>
      <c r="H716" s="123"/>
      <c r="I716" s="123"/>
      <c r="J716" s="123"/>
      <c r="K716" s="124"/>
      <c r="L716" s="124"/>
      <c r="M716" s="124"/>
      <c r="N716" s="124"/>
      <c r="O716" s="124"/>
      <c r="P716" s="124"/>
      <c r="Q716" s="124"/>
      <c r="R716" s="124"/>
      <c r="S716" s="124"/>
      <c r="T716" s="124"/>
      <c r="U716" s="124"/>
      <c r="V716" s="124"/>
      <c r="W716" s="124"/>
      <c r="X716" s="124"/>
      <c r="Y716" s="124"/>
      <c r="Z716" s="124"/>
      <c r="AA716" s="124"/>
      <c r="AB716" s="124"/>
      <c r="AC716" s="124"/>
    </row>
    <row r="717" spans="1:29" x14ac:dyDescent="0.35">
      <c r="A717" s="121"/>
      <c r="B717" s="122"/>
      <c r="C717" s="122"/>
      <c r="D717" s="122"/>
      <c r="E717" s="122"/>
      <c r="F717" s="122"/>
      <c r="G717" s="122"/>
      <c r="H717" s="123"/>
      <c r="I717" s="123"/>
      <c r="J717" s="123"/>
      <c r="K717" s="124"/>
      <c r="L717" s="124"/>
      <c r="M717" s="124"/>
      <c r="N717" s="124"/>
      <c r="O717" s="124"/>
      <c r="P717" s="124"/>
      <c r="Q717" s="124"/>
      <c r="R717" s="124"/>
      <c r="S717" s="124"/>
      <c r="T717" s="124"/>
      <c r="U717" s="124"/>
      <c r="V717" s="124"/>
      <c r="W717" s="124"/>
      <c r="X717" s="124"/>
      <c r="Y717" s="124"/>
      <c r="Z717" s="124"/>
      <c r="AA717" s="124"/>
      <c r="AB717" s="124"/>
      <c r="AC717" s="124"/>
    </row>
    <row r="718" spans="1:29" ht="15" customHeight="1" x14ac:dyDescent="0.35">
      <c r="A718" s="125"/>
      <c r="B718" s="125"/>
      <c r="C718" s="125"/>
      <c r="D718" s="125"/>
      <c r="E718" s="125"/>
      <c r="F718" s="125"/>
      <c r="G718" s="125"/>
      <c r="H718" s="125"/>
      <c r="I718" s="125"/>
      <c r="J718" s="125"/>
      <c r="K718" s="124"/>
      <c r="L718" s="124"/>
      <c r="M718" s="124"/>
      <c r="N718" s="124"/>
      <c r="O718" s="124"/>
      <c r="P718" s="124"/>
      <c r="Q718" s="124"/>
      <c r="R718" s="124"/>
      <c r="S718" s="124"/>
      <c r="T718" s="124"/>
      <c r="U718" s="124"/>
      <c r="V718" s="124"/>
      <c r="W718" s="124"/>
      <c r="X718" s="124"/>
      <c r="Y718" s="124"/>
      <c r="Z718" s="124"/>
      <c r="AA718" s="124"/>
      <c r="AB718" s="124"/>
      <c r="AC718" s="124"/>
    </row>
    <row r="719" spans="1:29" x14ac:dyDescent="0.35">
      <c r="A719" s="125"/>
      <c r="B719" s="125"/>
      <c r="C719" s="125"/>
      <c r="D719" s="125"/>
      <c r="E719" s="125"/>
      <c r="F719" s="125"/>
      <c r="G719" s="125"/>
      <c r="H719" s="125"/>
      <c r="I719" s="125"/>
      <c r="J719" s="125"/>
      <c r="K719" s="124"/>
      <c r="L719" s="124"/>
      <c r="M719" s="124"/>
      <c r="N719" s="124"/>
      <c r="O719" s="124"/>
      <c r="P719" s="124"/>
      <c r="Q719" s="124"/>
      <c r="R719" s="124"/>
      <c r="S719" s="124"/>
      <c r="T719" s="124"/>
      <c r="U719" s="124"/>
      <c r="V719" s="124"/>
      <c r="W719" s="124"/>
      <c r="X719" s="124"/>
      <c r="Y719" s="124"/>
      <c r="Z719" s="124"/>
      <c r="AA719" s="124"/>
      <c r="AB719" s="124"/>
      <c r="AC719" s="124"/>
    </row>
    <row r="720" spans="1:29" x14ac:dyDescent="0.35">
      <c r="A720" s="125"/>
      <c r="B720" s="125"/>
      <c r="C720" s="125"/>
      <c r="D720" s="125"/>
      <c r="E720" s="125"/>
      <c r="F720" s="125"/>
      <c r="G720" s="126"/>
      <c r="H720" s="125"/>
      <c r="I720" s="125"/>
      <c r="J720" s="125"/>
      <c r="K720" s="126"/>
      <c r="L720" s="126"/>
      <c r="M720" s="126"/>
      <c r="N720" s="126"/>
      <c r="O720" s="126"/>
      <c r="P720" s="126"/>
      <c r="Q720" s="126"/>
      <c r="R720" s="126"/>
      <c r="S720" s="126"/>
      <c r="T720" s="126"/>
      <c r="U720" s="126"/>
      <c r="V720" s="126"/>
      <c r="W720" s="126"/>
      <c r="X720" s="126"/>
      <c r="Y720" s="126"/>
      <c r="Z720" s="126"/>
      <c r="AA720" s="126"/>
      <c r="AB720" s="126"/>
      <c r="AC720" s="126"/>
    </row>
    <row r="721" spans="1:29" ht="15" customHeight="1" x14ac:dyDescent="0.35">
      <c r="A721" s="112"/>
      <c r="B721" s="113"/>
      <c r="C721" s="113"/>
      <c r="D721" s="113"/>
      <c r="E721" s="113"/>
      <c r="F721" s="113"/>
      <c r="G721" s="113"/>
      <c r="H721" s="113"/>
      <c r="I721" s="113"/>
      <c r="J721" s="113"/>
      <c r="K721" s="114"/>
      <c r="L721" s="114"/>
      <c r="M721" s="114"/>
      <c r="N721" s="114"/>
      <c r="O721" s="114"/>
      <c r="P721" s="114"/>
      <c r="Q721" s="114"/>
      <c r="R721" s="114"/>
      <c r="S721" s="114"/>
      <c r="T721" s="114"/>
      <c r="U721" s="114"/>
      <c r="V721" s="114"/>
      <c r="W721" s="114"/>
      <c r="X721" s="114"/>
      <c r="Y721" s="114"/>
      <c r="Z721" s="114"/>
      <c r="AA721" s="114"/>
      <c r="AB721" s="114"/>
      <c r="AC721" s="114"/>
    </row>
    <row r="722" spans="1:29" ht="15" customHeight="1" x14ac:dyDescent="0.35">
      <c r="A722" s="112"/>
      <c r="B722" s="113"/>
      <c r="C722" s="113"/>
      <c r="D722" s="113"/>
      <c r="E722" s="113"/>
      <c r="F722" s="113"/>
      <c r="G722" s="113"/>
      <c r="H722" s="113"/>
      <c r="I722" s="113"/>
      <c r="J722" s="113"/>
      <c r="K722" s="115"/>
      <c r="L722" s="115"/>
      <c r="M722" s="115"/>
      <c r="N722" s="115"/>
      <c r="O722" s="115"/>
      <c r="P722" s="115"/>
      <c r="Q722" s="115"/>
      <c r="R722" s="115"/>
      <c r="S722" s="115"/>
      <c r="T722" s="115"/>
      <c r="U722" s="115"/>
      <c r="V722" s="115"/>
      <c r="W722" s="114"/>
      <c r="X722" s="114"/>
      <c r="Y722" s="116"/>
      <c r="Z722" s="117"/>
      <c r="AA722" s="117"/>
      <c r="AB722" s="117"/>
      <c r="AC722" s="117"/>
    </row>
    <row r="723" spans="1:29" x14ac:dyDescent="0.35">
      <c r="A723" s="112"/>
      <c r="B723" s="118"/>
      <c r="C723" s="118"/>
      <c r="D723" s="119"/>
      <c r="E723" s="120"/>
      <c r="F723" s="118"/>
      <c r="G723" s="118"/>
      <c r="H723" s="118"/>
      <c r="I723" s="118"/>
      <c r="J723" s="118"/>
      <c r="K723" s="117"/>
      <c r="L723" s="117"/>
      <c r="M723" s="117"/>
      <c r="N723" s="117"/>
      <c r="O723" s="117"/>
      <c r="P723" s="117"/>
      <c r="Q723" s="117"/>
      <c r="R723" s="117"/>
      <c r="S723" s="117"/>
      <c r="T723" s="117"/>
      <c r="U723" s="117"/>
      <c r="V723" s="117"/>
      <c r="W723" s="117"/>
      <c r="X723" s="117"/>
      <c r="Y723" s="116"/>
      <c r="Z723" s="117"/>
      <c r="AA723" s="117"/>
      <c r="AB723" s="117"/>
      <c r="AC723" s="117"/>
    </row>
    <row r="724" spans="1:29" x14ac:dyDescent="0.35">
      <c r="A724" s="121"/>
      <c r="B724" s="122"/>
      <c r="C724" s="122"/>
      <c r="D724" s="122"/>
      <c r="E724" s="122"/>
      <c r="F724" s="122"/>
      <c r="G724" s="122"/>
      <c r="H724" s="123"/>
      <c r="I724" s="123"/>
      <c r="J724" s="123"/>
      <c r="K724" s="124"/>
      <c r="L724" s="124"/>
      <c r="M724" s="124"/>
      <c r="N724" s="124"/>
      <c r="O724" s="124"/>
      <c r="P724" s="124"/>
      <c r="Q724" s="124"/>
      <c r="R724" s="124"/>
      <c r="S724" s="124"/>
      <c r="T724" s="124"/>
      <c r="U724" s="124"/>
      <c r="V724" s="124"/>
      <c r="W724" s="124"/>
      <c r="X724" s="124"/>
      <c r="Y724" s="124"/>
      <c r="Z724" s="124"/>
      <c r="AA724" s="124"/>
      <c r="AB724" s="124"/>
      <c r="AC724" s="124"/>
    </row>
    <row r="725" spans="1:29" x14ac:dyDescent="0.35">
      <c r="A725" s="121"/>
      <c r="B725" s="122"/>
      <c r="C725" s="122"/>
      <c r="D725" s="122"/>
      <c r="E725" s="122"/>
      <c r="F725" s="122"/>
      <c r="G725" s="122"/>
      <c r="H725" s="123"/>
      <c r="I725" s="123"/>
      <c r="J725" s="123"/>
      <c r="K725" s="124"/>
      <c r="L725" s="124"/>
      <c r="M725" s="124"/>
      <c r="N725" s="124"/>
      <c r="O725" s="124"/>
      <c r="P725" s="124"/>
      <c r="Q725" s="124"/>
      <c r="R725" s="124"/>
      <c r="S725" s="124"/>
      <c r="T725" s="124"/>
      <c r="U725" s="124"/>
      <c r="V725" s="124"/>
      <c r="W725" s="124"/>
      <c r="X725" s="124"/>
      <c r="Y725" s="124"/>
      <c r="Z725" s="124"/>
      <c r="AA725" s="124"/>
      <c r="AB725" s="124"/>
      <c r="AC725" s="124"/>
    </row>
    <row r="726" spans="1:29" x14ac:dyDescent="0.35">
      <c r="A726" s="121"/>
      <c r="B726" s="122"/>
      <c r="C726" s="122"/>
      <c r="D726" s="122"/>
      <c r="E726" s="122"/>
      <c r="F726" s="122"/>
      <c r="G726" s="122"/>
      <c r="H726" s="123"/>
      <c r="I726" s="123"/>
      <c r="J726" s="123"/>
      <c r="K726" s="124"/>
      <c r="L726" s="124"/>
      <c r="M726" s="124"/>
      <c r="N726" s="124"/>
      <c r="O726" s="124"/>
      <c r="P726" s="124"/>
      <c r="Q726" s="124"/>
      <c r="R726" s="124"/>
      <c r="S726" s="124"/>
      <c r="T726" s="124"/>
      <c r="U726" s="124"/>
      <c r="V726" s="124"/>
      <c r="W726" s="124"/>
      <c r="X726" s="124"/>
      <c r="Y726" s="124"/>
      <c r="Z726" s="124"/>
      <c r="AA726" s="124"/>
      <c r="AB726" s="124"/>
      <c r="AC726" s="124"/>
    </row>
    <row r="727" spans="1:29" x14ac:dyDescent="0.35">
      <c r="A727" s="121"/>
      <c r="B727" s="122"/>
      <c r="C727" s="122"/>
      <c r="D727" s="122"/>
      <c r="E727" s="122"/>
      <c r="F727" s="122"/>
      <c r="G727" s="122"/>
      <c r="H727" s="123"/>
      <c r="I727" s="123"/>
      <c r="J727" s="123"/>
      <c r="K727" s="124"/>
      <c r="L727" s="124"/>
      <c r="M727" s="124"/>
      <c r="N727" s="124"/>
      <c r="O727" s="124"/>
      <c r="P727" s="124"/>
      <c r="Q727" s="124"/>
      <c r="R727" s="124"/>
      <c r="S727" s="124"/>
      <c r="T727" s="124"/>
      <c r="U727" s="124"/>
      <c r="V727" s="124"/>
      <c r="W727" s="124"/>
      <c r="X727" s="124"/>
      <c r="Y727" s="124"/>
      <c r="Z727" s="124"/>
      <c r="AA727" s="124"/>
      <c r="AB727" s="124"/>
      <c r="AC727" s="124"/>
    </row>
    <row r="728" spans="1:29" x14ac:dyDescent="0.35">
      <c r="A728" s="121"/>
      <c r="B728" s="122"/>
      <c r="C728" s="122"/>
      <c r="D728" s="122"/>
      <c r="E728" s="122"/>
      <c r="F728" s="122"/>
      <c r="G728" s="122"/>
      <c r="H728" s="123"/>
      <c r="I728" s="123"/>
      <c r="J728" s="123"/>
      <c r="K728" s="124"/>
      <c r="L728" s="124"/>
      <c r="M728" s="124"/>
      <c r="N728" s="124"/>
      <c r="O728" s="124"/>
      <c r="P728" s="124"/>
      <c r="Q728" s="124"/>
      <c r="R728" s="124"/>
      <c r="S728" s="124"/>
      <c r="T728" s="124"/>
      <c r="U728" s="124"/>
      <c r="V728" s="124"/>
      <c r="W728" s="124"/>
      <c r="X728" s="124"/>
      <c r="Y728" s="124"/>
      <c r="Z728" s="124"/>
      <c r="AA728" s="124"/>
      <c r="AB728" s="124"/>
      <c r="AC728" s="124"/>
    </row>
    <row r="729" spans="1:29" x14ac:dyDescent="0.35">
      <c r="A729" s="121"/>
      <c r="B729" s="122"/>
      <c r="C729" s="122"/>
      <c r="D729" s="122"/>
      <c r="E729" s="122"/>
      <c r="F729" s="122"/>
      <c r="G729" s="122"/>
      <c r="H729" s="123"/>
      <c r="I729" s="123"/>
      <c r="J729" s="123"/>
      <c r="K729" s="124"/>
      <c r="L729" s="124"/>
      <c r="M729" s="124"/>
      <c r="N729" s="124"/>
      <c r="O729" s="124"/>
      <c r="P729" s="124"/>
      <c r="Q729" s="124"/>
      <c r="R729" s="124"/>
      <c r="S729" s="124"/>
      <c r="T729" s="124"/>
      <c r="U729" s="124"/>
      <c r="V729" s="124"/>
      <c r="W729" s="124"/>
      <c r="X729" s="124"/>
      <c r="Y729" s="124"/>
      <c r="Z729" s="124"/>
      <c r="AA729" s="124"/>
      <c r="AB729" s="124"/>
      <c r="AC729" s="124"/>
    </row>
    <row r="730" spans="1:29" x14ac:dyDescent="0.35">
      <c r="A730" s="121"/>
      <c r="B730" s="122"/>
      <c r="C730" s="122"/>
      <c r="D730" s="122"/>
      <c r="E730" s="122"/>
      <c r="F730" s="122"/>
      <c r="G730" s="122"/>
      <c r="H730" s="123"/>
      <c r="I730" s="123"/>
      <c r="J730" s="123"/>
      <c r="K730" s="124"/>
      <c r="L730" s="124"/>
      <c r="M730" s="124"/>
      <c r="N730" s="124"/>
      <c r="O730" s="124"/>
      <c r="P730" s="124"/>
      <c r="Q730" s="124"/>
      <c r="R730" s="124"/>
      <c r="S730" s="124"/>
      <c r="T730" s="124"/>
      <c r="U730" s="124"/>
      <c r="V730" s="124"/>
      <c r="W730" s="124"/>
      <c r="X730" s="124"/>
      <c r="Y730" s="124"/>
      <c r="Z730" s="124"/>
      <c r="AA730" s="124"/>
      <c r="AB730" s="124"/>
      <c r="AC730" s="124"/>
    </row>
    <row r="731" spans="1:29" x14ac:dyDescent="0.35">
      <c r="A731" s="121"/>
      <c r="B731" s="122"/>
      <c r="C731" s="122"/>
      <c r="D731" s="122"/>
      <c r="E731" s="122"/>
      <c r="F731" s="122"/>
      <c r="G731" s="122"/>
      <c r="H731" s="123"/>
      <c r="I731" s="123"/>
      <c r="J731" s="123"/>
      <c r="K731" s="124"/>
      <c r="L731" s="124"/>
      <c r="M731" s="124"/>
      <c r="N731" s="124"/>
      <c r="O731" s="124"/>
      <c r="P731" s="124"/>
      <c r="Q731" s="124"/>
      <c r="R731" s="124"/>
      <c r="S731" s="124"/>
      <c r="T731" s="124"/>
      <c r="U731" s="124"/>
      <c r="V731" s="124"/>
      <c r="W731" s="124"/>
      <c r="X731" s="124"/>
      <c r="Y731" s="124"/>
      <c r="Z731" s="124"/>
      <c r="AA731" s="124"/>
      <c r="AB731" s="124"/>
      <c r="AC731" s="124"/>
    </row>
    <row r="732" spans="1:29" x14ac:dyDescent="0.35">
      <c r="A732" s="121"/>
      <c r="B732" s="122"/>
      <c r="C732" s="122"/>
      <c r="D732" s="122"/>
      <c r="E732" s="122"/>
      <c r="F732" s="122"/>
      <c r="G732" s="122"/>
      <c r="H732" s="123"/>
      <c r="I732" s="123"/>
      <c r="J732" s="123"/>
      <c r="K732" s="124"/>
      <c r="L732" s="124"/>
      <c r="M732" s="124"/>
      <c r="N732" s="124"/>
      <c r="O732" s="124"/>
      <c r="P732" s="124"/>
      <c r="Q732" s="124"/>
      <c r="R732" s="124"/>
      <c r="S732" s="124"/>
      <c r="T732" s="124"/>
      <c r="U732" s="124"/>
      <c r="V732" s="124"/>
      <c r="W732" s="124"/>
      <c r="X732" s="124"/>
      <c r="Y732" s="124"/>
      <c r="Z732" s="124"/>
      <c r="AA732" s="124"/>
      <c r="AB732" s="124"/>
      <c r="AC732" s="124"/>
    </row>
    <row r="733" spans="1:29" x14ac:dyDescent="0.35">
      <c r="A733" s="121"/>
      <c r="B733" s="122"/>
      <c r="C733" s="122"/>
      <c r="D733" s="122"/>
      <c r="E733" s="122"/>
      <c r="F733" s="122"/>
      <c r="G733" s="122"/>
      <c r="H733" s="123"/>
      <c r="I733" s="123"/>
      <c r="J733" s="123"/>
      <c r="K733" s="124"/>
      <c r="L733" s="124"/>
      <c r="M733" s="124"/>
      <c r="N733" s="124"/>
      <c r="O733" s="124"/>
      <c r="P733" s="124"/>
      <c r="Q733" s="124"/>
      <c r="R733" s="124"/>
      <c r="S733" s="124"/>
      <c r="T733" s="124"/>
      <c r="U733" s="124"/>
      <c r="V733" s="124"/>
      <c r="W733" s="124"/>
      <c r="X733" s="124"/>
      <c r="Y733" s="124"/>
      <c r="Z733" s="124"/>
      <c r="AA733" s="124"/>
      <c r="AB733" s="124"/>
      <c r="AC733" s="124"/>
    </row>
    <row r="734" spans="1:29" x14ac:dyDescent="0.35">
      <c r="A734" s="121"/>
      <c r="B734" s="122"/>
      <c r="C734" s="122"/>
      <c r="D734" s="122"/>
      <c r="E734" s="122"/>
      <c r="F734" s="122"/>
      <c r="G734" s="122"/>
      <c r="H734" s="123"/>
      <c r="I734" s="123"/>
      <c r="J734" s="123"/>
      <c r="K734" s="124"/>
      <c r="L734" s="124"/>
      <c r="M734" s="124"/>
      <c r="N734" s="124"/>
      <c r="O734" s="124"/>
      <c r="P734" s="124"/>
      <c r="Q734" s="124"/>
      <c r="R734" s="124"/>
      <c r="S734" s="124"/>
      <c r="T734" s="124"/>
      <c r="U734" s="124"/>
      <c r="V734" s="124"/>
      <c r="W734" s="124"/>
      <c r="X734" s="124"/>
      <c r="Y734" s="124"/>
      <c r="Z734" s="124"/>
      <c r="AA734" s="124"/>
      <c r="AB734" s="124"/>
      <c r="AC734" s="124"/>
    </row>
    <row r="735" spans="1:29" x14ac:dyDescent="0.35">
      <c r="A735" s="121"/>
      <c r="B735" s="122"/>
      <c r="C735" s="122"/>
      <c r="D735" s="122"/>
      <c r="E735" s="122"/>
      <c r="F735" s="122"/>
      <c r="G735" s="122"/>
      <c r="H735" s="123"/>
      <c r="I735" s="123"/>
      <c r="J735" s="123"/>
      <c r="K735" s="124"/>
      <c r="L735" s="124"/>
      <c r="M735" s="124"/>
      <c r="N735" s="124"/>
      <c r="O735" s="124"/>
      <c r="P735" s="124"/>
      <c r="Q735" s="124"/>
      <c r="R735" s="124"/>
      <c r="S735" s="124"/>
      <c r="T735" s="124"/>
      <c r="U735" s="124"/>
      <c r="V735" s="124"/>
      <c r="W735" s="124"/>
      <c r="X735" s="124"/>
      <c r="Y735" s="124"/>
      <c r="Z735" s="124"/>
      <c r="AA735" s="124"/>
      <c r="AB735" s="124"/>
      <c r="AC735" s="124"/>
    </row>
    <row r="736" spans="1:29" x14ac:dyDescent="0.35">
      <c r="A736" s="121"/>
      <c r="B736" s="122"/>
      <c r="C736" s="122"/>
      <c r="D736" s="122"/>
      <c r="E736" s="122"/>
      <c r="F736" s="122"/>
      <c r="G736" s="122"/>
      <c r="H736" s="123"/>
      <c r="I736" s="123"/>
      <c r="J736" s="123"/>
      <c r="K736" s="124"/>
      <c r="L736" s="124"/>
      <c r="M736" s="124"/>
      <c r="N736" s="124"/>
      <c r="O736" s="124"/>
      <c r="P736" s="124"/>
      <c r="Q736" s="124"/>
      <c r="R736" s="124"/>
      <c r="S736" s="124"/>
      <c r="T736" s="124"/>
      <c r="U736" s="124"/>
      <c r="V736" s="124"/>
      <c r="W736" s="124"/>
      <c r="X736" s="124"/>
      <c r="Y736" s="124"/>
      <c r="Z736" s="124"/>
      <c r="AA736" s="124"/>
      <c r="AB736" s="124"/>
      <c r="AC736" s="124"/>
    </row>
    <row r="737" spans="1:29" x14ac:dyDescent="0.35">
      <c r="A737" s="121"/>
      <c r="B737" s="122"/>
      <c r="C737" s="122"/>
      <c r="D737" s="122"/>
      <c r="E737" s="122"/>
      <c r="F737" s="122"/>
      <c r="G737" s="122"/>
      <c r="H737" s="123"/>
      <c r="I737" s="123"/>
      <c r="J737" s="123"/>
      <c r="K737" s="124"/>
      <c r="L737" s="124"/>
      <c r="M737" s="124"/>
      <c r="N737" s="124"/>
      <c r="O737" s="124"/>
      <c r="P737" s="124"/>
      <c r="Q737" s="124"/>
      <c r="R737" s="124"/>
      <c r="S737" s="124"/>
      <c r="T737" s="124"/>
      <c r="U737" s="124"/>
      <c r="V737" s="124"/>
      <c r="W737" s="124"/>
      <c r="X737" s="124"/>
      <c r="Y737" s="124"/>
      <c r="Z737" s="124"/>
      <c r="AA737" s="124"/>
      <c r="AB737" s="124"/>
      <c r="AC737" s="124"/>
    </row>
    <row r="738" spans="1:29" x14ac:dyDescent="0.35">
      <c r="A738" s="121"/>
      <c r="B738" s="122"/>
      <c r="C738" s="122"/>
      <c r="D738" s="122"/>
      <c r="E738" s="122"/>
      <c r="F738" s="122"/>
      <c r="G738" s="122"/>
      <c r="H738" s="123"/>
      <c r="I738" s="123"/>
      <c r="J738" s="123"/>
      <c r="K738" s="124"/>
      <c r="L738" s="124"/>
      <c r="M738" s="124"/>
      <c r="N738" s="124"/>
      <c r="O738" s="124"/>
      <c r="P738" s="124"/>
      <c r="Q738" s="124"/>
      <c r="R738" s="124"/>
      <c r="S738" s="124"/>
      <c r="T738" s="124"/>
      <c r="U738" s="124"/>
      <c r="V738" s="124"/>
      <c r="W738" s="124"/>
      <c r="X738" s="124"/>
      <c r="Y738" s="124"/>
      <c r="Z738" s="124"/>
      <c r="AA738" s="124"/>
      <c r="AB738" s="124"/>
      <c r="AC738" s="124"/>
    </row>
    <row r="739" spans="1:29" x14ac:dyDescent="0.35">
      <c r="A739" s="121"/>
      <c r="B739" s="122"/>
      <c r="C739" s="122"/>
      <c r="D739" s="122"/>
      <c r="E739" s="122"/>
      <c r="F739" s="122"/>
      <c r="G739" s="122"/>
      <c r="H739" s="123"/>
      <c r="I739" s="123"/>
      <c r="J739" s="123"/>
      <c r="K739" s="124"/>
      <c r="L739" s="124"/>
      <c r="M739" s="124"/>
      <c r="N739" s="124"/>
      <c r="O739" s="124"/>
      <c r="P739" s="124"/>
      <c r="Q739" s="124"/>
      <c r="R739" s="124"/>
      <c r="S739" s="124"/>
      <c r="T739" s="124"/>
      <c r="U739" s="124"/>
      <c r="V739" s="124"/>
      <c r="W739" s="124"/>
      <c r="X739" s="124"/>
      <c r="Y739" s="124"/>
      <c r="Z739" s="124"/>
      <c r="AA739" s="124"/>
      <c r="AB739" s="124"/>
      <c r="AC739" s="124"/>
    </row>
    <row r="740" spans="1:29" x14ac:dyDescent="0.35">
      <c r="A740" s="121"/>
      <c r="B740" s="122"/>
      <c r="C740" s="122"/>
      <c r="D740" s="122"/>
      <c r="E740" s="122"/>
      <c r="F740" s="122"/>
      <c r="G740" s="122"/>
      <c r="H740" s="123"/>
      <c r="I740" s="123"/>
      <c r="J740" s="123"/>
      <c r="K740" s="124"/>
      <c r="L740" s="124"/>
      <c r="M740" s="124"/>
      <c r="N740" s="124"/>
      <c r="O740" s="124"/>
      <c r="P740" s="124"/>
      <c r="Q740" s="124"/>
      <c r="R740" s="124"/>
      <c r="S740" s="124"/>
      <c r="T740" s="124"/>
      <c r="U740" s="124"/>
      <c r="V740" s="124"/>
      <c r="W740" s="124"/>
      <c r="X740" s="124"/>
      <c r="Y740" s="124"/>
      <c r="Z740" s="124"/>
      <c r="AA740" s="124"/>
      <c r="AB740" s="124"/>
      <c r="AC740" s="124"/>
    </row>
    <row r="741" spans="1:29" x14ac:dyDescent="0.35">
      <c r="A741" s="121"/>
      <c r="B741" s="122"/>
      <c r="C741" s="122"/>
      <c r="D741" s="122"/>
      <c r="E741" s="122"/>
      <c r="F741" s="122"/>
      <c r="G741" s="122"/>
      <c r="H741" s="123"/>
      <c r="I741" s="123"/>
      <c r="J741" s="123"/>
      <c r="K741" s="124"/>
      <c r="L741" s="124"/>
      <c r="M741" s="124"/>
      <c r="N741" s="124"/>
      <c r="O741" s="124"/>
      <c r="P741" s="124"/>
      <c r="Q741" s="124"/>
      <c r="R741" s="124"/>
      <c r="S741" s="124"/>
      <c r="T741" s="124"/>
      <c r="U741" s="124"/>
      <c r="V741" s="124"/>
      <c r="W741" s="124"/>
      <c r="X741" s="124"/>
      <c r="Y741" s="124"/>
      <c r="Z741" s="124"/>
      <c r="AA741" s="124"/>
      <c r="AB741" s="124"/>
      <c r="AC741" s="124"/>
    </row>
    <row r="742" spans="1:29" x14ac:dyDescent="0.35">
      <c r="A742" s="121"/>
      <c r="B742" s="122"/>
      <c r="C742" s="122"/>
      <c r="D742" s="122"/>
      <c r="E742" s="122"/>
      <c r="F742" s="122"/>
      <c r="G742" s="122"/>
      <c r="H742" s="123"/>
      <c r="I742" s="123"/>
      <c r="J742" s="123"/>
      <c r="K742" s="124"/>
      <c r="L742" s="124"/>
      <c r="M742" s="124"/>
      <c r="N742" s="124"/>
      <c r="O742" s="124"/>
      <c r="P742" s="124"/>
      <c r="Q742" s="124"/>
      <c r="R742" s="124"/>
      <c r="S742" s="124"/>
      <c r="T742" s="124"/>
      <c r="U742" s="124"/>
      <c r="V742" s="124"/>
      <c r="W742" s="124"/>
      <c r="X742" s="124"/>
      <c r="Y742" s="124"/>
      <c r="Z742" s="124"/>
      <c r="AA742" s="124"/>
      <c r="AB742" s="124"/>
      <c r="AC742" s="124"/>
    </row>
    <row r="743" spans="1:29" x14ac:dyDescent="0.35">
      <c r="A743" s="121"/>
      <c r="B743" s="122"/>
      <c r="C743" s="122"/>
      <c r="D743" s="122"/>
      <c r="E743" s="122"/>
      <c r="F743" s="122"/>
      <c r="G743" s="122"/>
      <c r="H743" s="123"/>
      <c r="I743" s="123"/>
      <c r="J743" s="123"/>
      <c r="K743" s="124"/>
      <c r="L743" s="124"/>
      <c r="M743" s="124"/>
      <c r="N743" s="124"/>
      <c r="O743" s="124"/>
      <c r="P743" s="124"/>
      <c r="Q743" s="124"/>
      <c r="R743" s="124"/>
      <c r="S743" s="124"/>
      <c r="T743" s="124"/>
      <c r="U743" s="124"/>
      <c r="V743" s="124"/>
      <c r="W743" s="124"/>
      <c r="X743" s="124"/>
      <c r="Y743" s="124"/>
      <c r="Z743" s="124"/>
      <c r="AA743" s="124"/>
      <c r="AB743" s="124"/>
      <c r="AC743" s="124"/>
    </row>
    <row r="744" spans="1:29" x14ac:dyDescent="0.35">
      <c r="A744" s="121"/>
      <c r="B744" s="122"/>
      <c r="C744" s="122"/>
      <c r="D744" s="122"/>
      <c r="E744" s="122"/>
      <c r="F744" s="122"/>
      <c r="G744" s="122"/>
      <c r="H744" s="123"/>
      <c r="I744" s="123"/>
      <c r="J744" s="123"/>
      <c r="K744" s="124"/>
      <c r="L744" s="124"/>
      <c r="M744" s="124"/>
      <c r="N744" s="124"/>
      <c r="O744" s="124"/>
      <c r="P744" s="124"/>
      <c r="Q744" s="124"/>
      <c r="R744" s="124"/>
      <c r="S744" s="124"/>
      <c r="T744" s="124"/>
      <c r="U744" s="124"/>
      <c r="V744" s="124"/>
      <c r="W744" s="124"/>
      <c r="X744" s="124"/>
      <c r="Y744" s="124"/>
      <c r="Z744" s="124"/>
      <c r="AA744" s="124"/>
      <c r="AB744" s="124"/>
      <c r="AC744" s="124"/>
    </row>
    <row r="745" spans="1:29" x14ac:dyDescent="0.35">
      <c r="A745" s="121"/>
      <c r="B745" s="122"/>
      <c r="C745" s="122"/>
      <c r="D745" s="122"/>
      <c r="E745" s="122"/>
      <c r="F745" s="122"/>
      <c r="G745" s="122"/>
      <c r="H745" s="123"/>
      <c r="I745" s="123"/>
      <c r="J745" s="123"/>
      <c r="K745" s="124"/>
      <c r="L745" s="124"/>
      <c r="M745" s="124"/>
      <c r="N745" s="124"/>
      <c r="O745" s="124"/>
      <c r="P745" s="124"/>
      <c r="Q745" s="124"/>
      <c r="R745" s="124"/>
      <c r="S745" s="124"/>
      <c r="T745" s="124"/>
      <c r="U745" s="124"/>
      <c r="V745" s="124"/>
      <c r="W745" s="124"/>
      <c r="X745" s="124"/>
      <c r="Y745" s="124"/>
      <c r="Z745" s="124"/>
      <c r="AA745" s="124"/>
      <c r="AB745" s="124"/>
      <c r="AC745" s="124"/>
    </row>
    <row r="746" spans="1:29" x14ac:dyDescent="0.35">
      <c r="A746" s="121"/>
      <c r="B746" s="122"/>
      <c r="C746" s="122"/>
      <c r="D746" s="122"/>
      <c r="E746" s="122"/>
      <c r="F746" s="122"/>
      <c r="G746" s="122"/>
      <c r="H746" s="123"/>
      <c r="I746" s="123"/>
      <c r="J746" s="123"/>
      <c r="K746" s="124"/>
      <c r="L746" s="124"/>
      <c r="M746" s="124"/>
      <c r="N746" s="124"/>
      <c r="O746" s="124"/>
      <c r="P746" s="124"/>
      <c r="Q746" s="124"/>
      <c r="R746" s="124"/>
      <c r="S746" s="124"/>
      <c r="T746" s="124"/>
      <c r="U746" s="124"/>
      <c r="V746" s="124"/>
      <c r="W746" s="124"/>
      <c r="X746" s="124"/>
      <c r="Y746" s="124"/>
      <c r="Z746" s="124"/>
      <c r="AA746" s="124"/>
      <c r="AB746" s="124"/>
      <c r="AC746" s="124"/>
    </row>
    <row r="747" spans="1:29" x14ac:dyDescent="0.35">
      <c r="A747" s="121"/>
      <c r="B747" s="122"/>
      <c r="C747" s="122"/>
      <c r="D747" s="122"/>
      <c r="E747" s="122"/>
      <c r="F747" s="122"/>
      <c r="G747" s="122"/>
      <c r="H747" s="123"/>
      <c r="I747" s="123"/>
      <c r="J747" s="123"/>
      <c r="K747" s="124"/>
      <c r="L747" s="124"/>
      <c r="M747" s="124"/>
      <c r="N747" s="124"/>
      <c r="O747" s="124"/>
      <c r="P747" s="124"/>
      <c r="Q747" s="124"/>
      <c r="R747" s="124"/>
      <c r="S747" s="124"/>
      <c r="T747" s="124"/>
      <c r="U747" s="124"/>
      <c r="V747" s="124"/>
      <c r="W747" s="124"/>
      <c r="X747" s="124"/>
      <c r="Y747" s="124"/>
      <c r="Z747" s="124"/>
      <c r="AA747" s="124"/>
      <c r="AB747" s="124"/>
      <c r="AC747" s="124"/>
    </row>
    <row r="748" spans="1:29" ht="15" customHeight="1" x14ac:dyDescent="0.35">
      <c r="A748" s="125"/>
      <c r="B748" s="125"/>
      <c r="C748" s="125"/>
      <c r="D748" s="125"/>
      <c r="E748" s="125"/>
      <c r="F748" s="125"/>
      <c r="G748" s="125"/>
      <c r="H748" s="125"/>
      <c r="I748" s="125"/>
      <c r="J748" s="125"/>
      <c r="K748" s="124"/>
      <c r="L748" s="124"/>
      <c r="M748" s="124"/>
      <c r="N748" s="124"/>
      <c r="O748" s="124"/>
      <c r="P748" s="124"/>
      <c r="Q748" s="124"/>
      <c r="R748" s="124"/>
      <c r="S748" s="124"/>
      <c r="T748" s="124"/>
      <c r="U748" s="124"/>
      <c r="V748" s="124"/>
      <c r="W748" s="124"/>
      <c r="X748" s="124"/>
      <c r="Y748" s="124"/>
      <c r="Z748" s="124"/>
      <c r="AA748" s="124"/>
      <c r="AB748" s="124"/>
      <c r="AC748" s="124"/>
    </row>
    <row r="749" spans="1:29" x14ac:dyDescent="0.35">
      <c r="A749" s="125"/>
      <c r="B749" s="125"/>
      <c r="C749" s="125"/>
      <c r="D749" s="125"/>
      <c r="E749" s="125"/>
      <c r="F749" s="125"/>
      <c r="G749" s="125"/>
      <c r="H749" s="125"/>
      <c r="I749" s="125"/>
      <c r="J749" s="125"/>
      <c r="K749" s="124"/>
      <c r="L749" s="124"/>
      <c r="M749" s="124"/>
      <c r="N749" s="124"/>
      <c r="O749" s="124"/>
      <c r="P749" s="124"/>
      <c r="Q749" s="124"/>
      <c r="R749" s="124"/>
      <c r="S749" s="124"/>
      <c r="T749" s="124"/>
      <c r="U749" s="124"/>
      <c r="V749" s="124"/>
      <c r="W749" s="124"/>
      <c r="X749" s="124"/>
      <c r="Y749" s="124"/>
      <c r="Z749" s="124"/>
      <c r="AA749" s="124"/>
      <c r="AB749" s="124"/>
      <c r="AC749" s="124"/>
    </row>
    <row r="750" spans="1:29" x14ac:dyDescent="0.35">
      <c r="A750" s="125"/>
      <c r="B750" s="125"/>
      <c r="C750" s="125"/>
      <c r="D750" s="125"/>
      <c r="E750" s="125"/>
      <c r="F750" s="125"/>
      <c r="G750" s="126"/>
      <c r="H750" s="125"/>
      <c r="I750" s="125"/>
      <c r="J750" s="125"/>
      <c r="K750" s="126"/>
      <c r="L750" s="126"/>
      <c r="M750" s="126"/>
      <c r="N750" s="126"/>
      <c r="O750" s="126"/>
      <c r="P750" s="126"/>
      <c r="Q750" s="126"/>
      <c r="R750" s="126"/>
      <c r="S750" s="126"/>
      <c r="T750" s="126"/>
      <c r="U750" s="126"/>
      <c r="V750" s="126"/>
      <c r="W750" s="126"/>
      <c r="X750" s="126"/>
      <c r="Y750" s="126"/>
      <c r="Z750" s="126"/>
      <c r="AA750" s="126"/>
      <c r="AB750" s="126"/>
      <c r="AC750" s="126"/>
    </row>
    <row r="751" spans="1:29" ht="15" customHeight="1" x14ac:dyDescent="0.35">
      <c r="A751" s="112"/>
      <c r="B751" s="113"/>
      <c r="C751" s="113"/>
      <c r="D751" s="113"/>
      <c r="E751" s="113"/>
      <c r="F751" s="113"/>
      <c r="G751" s="113"/>
      <c r="H751" s="113"/>
      <c r="I751" s="113"/>
      <c r="J751" s="113"/>
      <c r="K751" s="114"/>
      <c r="L751" s="114"/>
      <c r="M751" s="114"/>
      <c r="N751" s="114"/>
      <c r="O751" s="114"/>
      <c r="P751" s="114"/>
      <c r="Q751" s="114"/>
      <c r="R751" s="114"/>
      <c r="S751" s="114"/>
      <c r="T751" s="114"/>
      <c r="U751" s="114"/>
      <c r="V751" s="114"/>
      <c r="W751" s="114"/>
      <c r="X751" s="114"/>
      <c r="Y751" s="114"/>
      <c r="Z751" s="114"/>
      <c r="AA751" s="114"/>
      <c r="AB751" s="114"/>
      <c r="AC751" s="114"/>
    </row>
    <row r="752" spans="1:29" ht="15" customHeight="1" x14ac:dyDescent="0.35">
      <c r="A752" s="112"/>
      <c r="B752" s="113"/>
      <c r="C752" s="113"/>
      <c r="D752" s="113"/>
      <c r="E752" s="113"/>
      <c r="F752" s="113"/>
      <c r="G752" s="113"/>
      <c r="H752" s="113"/>
      <c r="I752" s="113"/>
      <c r="J752" s="113"/>
      <c r="K752" s="115"/>
      <c r="L752" s="115"/>
      <c r="M752" s="115"/>
      <c r="N752" s="115"/>
      <c r="O752" s="115"/>
      <c r="P752" s="115"/>
      <c r="Q752" s="115"/>
      <c r="R752" s="115"/>
      <c r="S752" s="115"/>
      <c r="T752" s="115"/>
      <c r="U752" s="115"/>
      <c r="V752" s="115"/>
      <c r="W752" s="114"/>
      <c r="X752" s="114"/>
      <c r="Y752" s="116"/>
      <c r="Z752" s="117"/>
      <c r="AA752" s="117"/>
      <c r="AB752" s="117"/>
      <c r="AC752" s="117"/>
    </row>
    <row r="753" spans="1:29" x14ac:dyDescent="0.35">
      <c r="A753" s="112"/>
      <c r="B753" s="118"/>
      <c r="C753" s="118"/>
      <c r="D753" s="119"/>
      <c r="E753" s="120"/>
      <c r="F753" s="118"/>
      <c r="G753" s="118"/>
      <c r="H753" s="118"/>
      <c r="I753" s="118"/>
      <c r="J753" s="118"/>
      <c r="K753" s="117"/>
      <c r="L753" s="117"/>
      <c r="M753" s="117"/>
      <c r="N753" s="117"/>
      <c r="O753" s="117"/>
      <c r="P753" s="117"/>
      <c r="Q753" s="117"/>
      <c r="R753" s="117"/>
      <c r="S753" s="117"/>
      <c r="T753" s="117"/>
      <c r="U753" s="117"/>
      <c r="V753" s="117"/>
      <c r="W753" s="117"/>
      <c r="X753" s="117"/>
      <c r="Y753" s="116"/>
      <c r="Z753" s="117"/>
      <c r="AA753" s="117"/>
      <c r="AB753" s="117"/>
      <c r="AC753" s="117"/>
    </row>
    <row r="754" spans="1:29" x14ac:dyDescent="0.35">
      <c r="A754" s="121"/>
      <c r="B754" s="122"/>
      <c r="C754" s="122"/>
      <c r="D754" s="122"/>
      <c r="E754" s="122"/>
      <c r="F754" s="122"/>
      <c r="G754" s="122"/>
      <c r="H754" s="123"/>
      <c r="I754" s="123"/>
      <c r="J754" s="123"/>
      <c r="K754" s="124"/>
      <c r="L754" s="124"/>
      <c r="M754" s="124"/>
      <c r="N754" s="124"/>
      <c r="O754" s="124"/>
      <c r="P754" s="124"/>
      <c r="Q754" s="124"/>
      <c r="R754" s="124"/>
      <c r="S754" s="124"/>
      <c r="T754" s="124"/>
      <c r="U754" s="124"/>
      <c r="V754" s="124"/>
      <c r="W754" s="124"/>
      <c r="X754" s="124"/>
      <c r="Y754" s="124"/>
      <c r="Z754" s="124"/>
      <c r="AA754" s="124"/>
      <c r="AB754" s="124"/>
      <c r="AC754" s="124"/>
    </row>
    <row r="755" spans="1:29" x14ac:dyDescent="0.35">
      <c r="A755" s="121"/>
      <c r="B755" s="122"/>
      <c r="C755" s="122"/>
      <c r="D755" s="122"/>
      <c r="E755" s="122"/>
      <c r="F755" s="122"/>
      <c r="G755" s="122"/>
      <c r="H755" s="123"/>
      <c r="I755" s="123"/>
      <c r="J755" s="123"/>
      <c r="K755" s="124"/>
      <c r="L755" s="124"/>
      <c r="M755" s="124"/>
      <c r="N755" s="124"/>
      <c r="O755" s="124"/>
      <c r="P755" s="124"/>
      <c r="Q755" s="124"/>
      <c r="R755" s="124"/>
      <c r="S755" s="124"/>
      <c r="T755" s="124"/>
      <c r="U755" s="124"/>
      <c r="V755" s="124"/>
      <c r="W755" s="124"/>
      <c r="X755" s="124"/>
      <c r="Y755" s="124"/>
      <c r="Z755" s="124"/>
      <c r="AA755" s="124"/>
      <c r="AB755" s="124"/>
      <c r="AC755" s="124"/>
    </row>
    <row r="756" spans="1:29" x14ac:dyDescent="0.35">
      <c r="A756" s="121"/>
      <c r="B756" s="122"/>
      <c r="C756" s="122"/>
      <c r="D756" s="122"/>
      <c r="E756" s="122"/>
      <c r="F756" s="122"/>
      <c r="G756" s="122"/>
      <c r="H756" s="123"/>
      <c r="I756" s="123"/>
      <c r="J756" s="123"/>
      <c r="K756" s="124"/>
      <c r="L756" s="124"/>
      <c r="M756" s="124"/>
      <c r="N756" s="124"/>
      <c r="O756" s="124"/>
      <c r="P756" s="124"/>
      <c r="Q756" s="124"/>
      <c r="R756" s="124"/>
      <c r="S756" s="124"/>
      <c r="T756" s="124"/>
      <c r="U756" s="124"/>
      <c r="V756" s="124"/>
      <c r="W756" s="124"/>
      <c r="X756" s="124"/>
      <c r="Y756" s="124"/>
      <c r="Z756" s="124"/>
      <c r="AA756" s="124"/>
      <c r="AB756" s="124"/>
      <c r="AC756" s="124"/>
    </row>
    <row r="757" spans="1:29" x14ac:dyDescent="0.35">
      <c r="A757" s="121"/>
      <c r="B757" s="122"/>
      <c r="C757" s="122"/>
      <c r="D757" s="122"/>
      <c r="E757" s="122"/>
      <c r="F757" s="122"/>
      <c r="G757" s="122"/>
      <c r="H757" s="123"/>
      <c r="I757" s="123"/>
      <c r="J757" s="123"/>
      <c r="K757" s="124"/>
      <c r="L757" s="124"/>
      <c r="M757" s="124"/>
      <c r="N757" s="124"/>
      <c r="O757" s="124"/>
      <c r="P757" s="124"/>
      <c r="Q757" s="124"/>
      <c r="R757" s="124"/>
      <c r="S757" s="124"/>
      <c r="T757" s="124"/>
      <c r="U757" s="124"/>
      <c r="V757" s="124"/>
      <c r="W757" s="124"/>
      <c r="X757" s="124"/>
      <c r="Y757" s="124"/>
      <c r="Z757" s="124"/>
      <c r="AA757" s="124"/>
      <c r="AB757" s="124"/>
      <c r="AC757" s="124"/>
    </row>
    <row r="758" spans="1:29" x14ac:dyDescent="0.35">
      <c r="A758" s="121"/>
      <c r="B758" s="122"/>
      <c r="C758" s="122"/>
      <c r="D758" s="122"/>
      <c r="E758" s="122"/>
      <c r="F758" s="122"/>
      <c r="G758" s="122"/>
      <c r="H758" s="123"/>
      <c r="I758" s="123"/>
      <c r="J758" s="123"/>
      <c r="K758" s="124"/>
      <c r="L758" s="124"/>
      <c r="M758" s="124"/>
      <c r="N758" s="124"/>
      <c r="O758" s="124"/>
      <c r="P758" s="124"/>
      <c r="Q758" s="124"/>
      <c r="R758" s="124"/>
      <c r="S758" s="124"/>
      <c r="T758" s="124"/>
      <c r="U758" s="124"/>
      <c r="V758" s="124"/>
      <c r="W758" s="124"/>
      <c r="X758" s="124"/>
      <c r="Y758" s="124"/>
      <c r="Z758" s="124"/>
      <c r="AA758" s="124"/>
      <c r="AB758" s="124"/>
      <c r="AC758" s="124"/>
    </row>
    <row r="759" spans="1:29" x14ac:dyDescent="0.35">
      <c r="A759" s="121"/>
      <c r="B759" s="122"/>
      <c r="C759" s="122"/>
      <c r="D759" s="122"/>
      <c r="E759" s="122"/>
      <c r="F759" s="122"/>
      <c r="G759" s="122"/>
      <c r="H759" s="123"/>
      <c r="I759" s="123"/>
      <c r="J759" s="123"/>
      <c r="K759" s="124"/>
      <c r="L759" s="124"/>
      <c r="M759" s="124"/>
      <c r="N759" s="124"/>
      <c r="O759" s="124"/>
      <c r="P759" s="124"/>
      <c r="Q759" s="124"/>
      <c r="R759" s="124"/>
      <c r="S759" s="124"/>
      <c r="T759" s="124"/>
      <c r="U759" s="124"/>
      <c r="V759" s="124"/>
      <c r="W759" s="124"/>
      <c r="X759" s="124"/>
      <c r="Y759" s="124"/>
      <c r="Z759" s="124"/>
      <c r="AA759" s="124"/>
      <c r="AB759" s="124"/>
      <c r="AC759" s="124"/>
    </row>
    <row r="760" spans="1:29" x14ac:dyDescent="0.35">
      <c r="A760" s="121"/>
      <c r="B760" s="122"/>
      <c r="C760" s="122"/>
      <c r="D760" s="122"/>
      <c r="E760" s="122"/>
      <c r="F760" s="122"/>
      <c r="G760" s="122"/>
      <c r="H760" s="123"/>
      <c r="I760" s="123"/>
      <c r="J760" s="123"/>
      <c r="K760" s="124"/>
      <c r="L760" s="124"/>
      <c r="M760" s="124"/>
      <c r="N760" s="124"/>
      <c r="O760" s="124"/>
      <c r="P760" s="124"/>
      <c r="Q760" s="124"/>
      <c r="R760" s="124"/>
      <c r="S760" s="124"/>
      <c r="T760" s="124"/>
      <c r="U760" s="124"/>
      <c r="V760" s="124"/>
      <c r="W760" s="124"/>
      <c r="X760" s="124"/>
      <c r="Y760" s="124"/>
      <c r="Z760" s="124"/>
      <c r="AA760" s="124"/>
      <c r="AB760" s="124"/>
      <c r="AC760" s="124"/>
    </row>
    <row r="761" spans="1:29" x14ac:dyDescent="0.35">
      <c r="A761" s="121"/>
      <c r="B761" s="122"/>
      <c r="C761" s="122"/>
      <c r="D761" s="122"/>
      <c r="E761" s="122"/>
      <c r="F761" s="122"/>
      <c r="G761" s="122"/>
      <c r="H761" s="123"/>
      <c r="I761" s="123"/>
      <c r="J761" s="123"/>
      <c r="K761" s="124"/>
      <c r="L761" s="124"/>
      <c r="M761" s="124"/>
      <c r="N761" s="124"/>
      <c r="O761" s="124"/>
      <c r="P761" s="124"/>
      <c r="Q761" s="124"/>
      <c r="R761" s="124"/>
      <c r="S761" s="124"/>
      <c r="T761" s="124"/>
      <c r="U761" s="124"/>
      <c r="V761" s="124"/>
      <c r="W761" s="124"/>
      <c r="X761" s="124"/>
      <c r="Y761" s="124"/>
      <c r="Z761" s="124"/>
      <c r="AA761" s="124"/>
      <c r="AB761" s="124"/>
      <c r="AC761" s="124"/>
    </row>
    <row r="762" spans="1:29" x14ac:dyDescent="0.35">
      <c r="A762" s="121"/>
      <c r="B762" s="122"/>
      <c r="C762" s="122"/>
      <c r="D762" s="122"/>
      <c r="E762" s="122"/>
      <c r="F762" s="122"/>
      <c r="G762" s="122"/>
      <c r="H762" s="123"/>
      <c r="I762" s="123"/>
      <c r="J762" s="123"/>
      <c r="K762" s="124"/>
      <c r="L762" s="124"/>
      <c r="M762" s="124"/>
      <c r="N762" s="124"/>
      <c r="O762" s="124"/>
      <c r="P762" s="124"/>
      <c r="Q762" s="124"/>
      <c r="R762" s="124"/>
      <c r="S762" s="124"/>
      <c r="T762" s="124"/>
      <c r="U762" s="124"/>
      <c r="V762" s="124"/>
      <c r="W762" s="124"/>
      <c r="X762" s="124"/>
      <c r="Y762" s="124"/>
      <c r="Z762" s="124"/>
      <c r="AA762" s="124"/>
      <c r="AB762" s="124"/>
      <c r="AC762" s="124"/>
    </row>
    <row r="763" spans="1:29" x14ac:dyDescent="0.35">
      <c r="A763" s="121"/>
      <c r="B763" s="122"/>
      <c r="C763" s="122"/>
      <c r="D763" s="122"/>
      <c r="E763" s="122"/>
      <c r="F763" s="122"/>
      <c r="G763" s="122"/>
      <c r="H763" s="123"/>
      <c r="I763" s="123"/>
      <c r="J763" s="123"/>
      <c r="K763" s="124"/>
      <c r="L763" s="124"/>
      <c r="M763" s="124"/>
      <c r="N763" s="124"/>
      <c r="O763" s="124"/>
      <c r="P763" s="124"/>
      <c r="Q763" s="124"/>
      <c r="R763" s="124"/>
      <c r="S763" s="124"/>
      <c r="T763" s="124"/>
      <c r="U763" s="124"/>
      <c r="V763" s="124"/>
      <c r="W763" s="124"/>
      <c r="X763" s="124"/>
      <c r="Y763" s="124"/>
      <c r="Z763" s="124"/>
      <c r="AA763" s="124"/>
      <c r="AB763" s="124"/>
      <c r="AC763" s="124"/>
    </row>
    <row r="764" spans="1:29" x14ac:dyDescent="0.35">
      <c r="A764" s="121"/>
      <c r="B764" s="122"/>
      <c r="C764" s="122"/>
      <c r="D764" s="122"/>
      <c r="E764" s="122"/>
      <c r="F764" s="122"/>
      <c r="G764" s="122"/>
      <c r="H764" s="123"/>
      <c r="I764" s="123"/>
      <c r="J764" s="123"/>
      <c r="K764" s="124"/>
      <c r="L764" s="124"/>
      <c r="M764" s="124"/>
      <c r="N764" s="124"/>
      <c r="O764" s="124"/>
      <c r="P764" s="124"/>
      <c r="Q764" s="124"/>
      <c r="R764" s="124"/>
      <c r="S764" s="124"/>
      <c r="T764" s="124"/>
      <c r="U764" s="124"/>
      <c r="V764" s="124"/>
      <c r="W764" s="124"/>
      <c r="X764" s="124"/>
      <c r="Y764" s="124"/>
      <c r="Z764" s="124"/>
      <c r="AA764" s="124"/>
      <c r="AB764" s="124"/>
      <c r="AC764" s="124"/>
    </row>
    <row r="765" spans="1:29" x14ac:dyDescent="0.35">
      <c r="A765" s="121"/>
      <c r="B765" s="122"/>
      <c r="C765" s="122"/>
      <c r="D765" s="122"/>
      <c r="E765" s="122"/>
      <c r="F765" s="122"/>
      <c r="G765" s="122"/>
      <c r="H765" s="123"/>
      <c r="I765" s="123"/>
      <c r="J765" s="123"/>
      <c r="K765" s="124"/>
      <c r="L765" s="124"/>
      <c r="M765" s="124"/>
      <c r="N765" s="124"/>
      <c r="O765" s="124"/>
      <c r="P765" s="124"/>
      <c r="Q765" s="124"/>
      <c r="R765" s="124"/>
      <c r="S765" s="124"/>
      <c r="T765" s="124"/>
      <c r="U765" s="124"/>
      <c r="V765" s="124"/>
      <c r="W765" s="124"/>
      <c r="X765" s="124"/>
      <c r="Y765" s="124"/>
      <c r="Z765" s="124"/>
      <c r="AA765" s="124"/>
      <c r="AB765" s="124"/>
      <c r="AC765" s="124"/>
    </row>
    <row r="766" spans="1:29" x14ac:dyDescent="0.35">
      <c r="A766" s="121"/>
      <c r="B766" s="122"/>
      <c r="C766" s="122"/>
      <c r="D766" s="122"/>
      <c r="E766" s="122"/>
      <c r="F766" s="122"/>
      <c r="G766" s="122"/>
      <c r="H766" s="123"/>
      <c r="I766" s="123"/>
      <c r="J766" s="123"/>
      <c r="K766" s="124"/>
      <c r="L766" s="124"/>
      <c r="M766" s="124"/>
      <c r="N766" s="124"/>
      <c r="O766" s="124"/>
      <c r="P766" s="124"/>
      <c r="Q766" s="124"/>
      <c r="R766" s="124"/>
      <c r="S766" s="124"/>
      <c r="T766" s="124"/>
      <c r="U766" s="124"/>
      <c r="V766" s="124"/>
      <c r="W766" s="124"/>
      <c r="X766" s="124"/>
      <c r="Y766" s="124"/>
      <c r="Z766" s="124"/>
      <c r="AA766" s="124"/>
      <c r="AB766" s="124"/>
      <c r="AC766" s="124"/>
    </row>
    <row r="767" spans="1:29" x14ac:dyDescent="0.35">
      <c r="A767" s="121"/>
      <c r="B767" s="122"/>
      <c r="C767" s="122"/>
      <c r="D767" s="122"/>
      <c r="E767" s="122"/>
      <c r="F767" s="122"/>
      <c r="G767" s="122"/>
      <c r="H767" s="123"/>
      <c r="I767" s="123"/>
      <c r="J767" s="123"/>
      <c r="K767" s="124"/>
      <c r="L767" s="124"/>
      <c r="M767" s="124"/>
      <c r="N767" s="124"/>
      <c r="O767" s="124"/>
      <c r="P767" s="124"/>
      <c r="Q767" s="124"/>
      <c r="R767" s="124"/>
      <c r="S767" s="124"/>
      <c r="T767" s="124"/>
      <c r="U767" s="124"/>
      <c r="V767" s="124"/>
      <c r="W767" s="124"/>
      <c r="X767" s="124"/>
      <c r="Y767" s="124"/>
      <c r="Z767" s="124"/>
      <c r="AA767" s="124"/>
      <c r="AB767" s="124"/>
      <c r="AC767" s="124"/>
    </row>
    <row r="768" spans="1:29" x14ac:dyDescent="0.35">
      <c r="A768" s="121"/>
      <c r="B768" s="122"/>
      <c r="C768" s="122"/>
      <c r="D768" s="122"/>
      <c r="E768" s="122"/>
      <c r="F768" s="122"/>
      <c r="G768" s="122"/>
      <c r="H768" s="123"/>
      <c r="I768" s="123"/>
      <c r="J768" s="123"/>
      <c r="K768" s="124"/>
      <c r="L768" s="124"/>
      <c r="M768" s="124"/>
      <c r="N768" s="124"/>
      <c r="O768" s="124"/>
      <c r="P768" s="124"/>
      <c r="Q768" s="124"/>
      <c r="R768" s="124"/>
      <c r="S768" s="124"/>
      <c r="T768" s="124"/>
      <c r="U768" s="124"/>
      <c r="V768" s="124"/>
      <c r="W768" s="124"/>
      <c r="X768" s="124"/>
      <c r="Y768" s="124"/>
      <c r="Z768" s="124"/>
      <c r="AA768" s="124"/>
      <c r="AB768" s="124"/>
      <c r="AC768" s="124"/>
    </row>
    <row r="769" spans="1:29" x14ac:dyDescent="0.35">
      <c r="A769" s="121"/>
      <c r="B769" s="122"/>
      <c r="C769" s="122"/>
      <c r="D769" s="122"/>
      <c r="E769" s="122"/>
      <c r="F769" s="122"/>
      <c r="G769" s="122"/>
      <c r="H769" s="123"/>
      <c r="I769" s="123"/>
      <c r="J769" s="123"/>
      <c r="K769" s="124"/>
      <c r="L769" s="124"/>
      <c r="M769" s="124"/>
      <c r="N769" s="124"/>
      <c r="O769" s="124"/>
      <c r="P769" s="124"/>
      <c r="Q769" s="124"/>
      <c r="R769" s="124"/>
      <c r="S769" s="124"/>
      <c r="T769" s="124"/>
      <c r="U769" s="124"/>
      <c r="V769" s="124"/>
      <c r="W769" s="124"/>
      <c r="X769" s="124"/>
      <c r="Y769" s="124"/>
      <c r="Z769" s="124"/>
      <c r="AA769" s="124"/>
      <c r="AB769" s="124"/>
      <c r="AC769" s="124"/>
    </row>
    <row r="770" spans="1:29" x14ac:dyDescent="0.35">
      <c r="A770" s="121"/>
      <c r="B770" s="122"/>
      <c r="C770" s="122"/>
      <c r="D770" s="122"/>
      <c r="E770" s="122"/>
      <c r="F770" s="122"/>
      <c r="G770" s="122"/>
      <c r="H770" s="123"/>
      <c r="I770" s="123"/>
      <c r="J770" s="123"/>
      <c r="K770" s="124"/>
      <c r="L770" s="124"/>
      <c r="M770" s="124"/>
      <c r="N770" s="124"/>
      <c r="O770" s="124"/>
      <c r="P770" s="124"/>
      <c r="Q770" s="124"/>
      <c r="R770" s="124"/>
      <c r="S770" s="124"/>
      <c r="T770" s="124"/>
      <c r="U770" s="124"/>
      <c r="V770" s="124"/>
      <c r="W770" s="124"/>
      <c r="X770" s="124"/>
      <c r="Y770" s="124"/>
      <c r="Z770" s="124"/>
      <c r="AA770" s="124"/>
      <c r="AB770" s="124"/>
      <c r="AC770" s="124"/>
    </row>
    <row r="771" spans="1:29" x14ac:dyDescent="0.35">
      <c r="A771" s="121"/>
      <c r="B771" s="122"/>
      <c r="C771" s="122"/>
      <c r="D771" s="122"/>
      <c r="E771" s="122"/>
      <c r="F771" s="122"/>
      <c r="G771" s="122"/>
      <c r="H771" s="123"/>
      <c r="I771" s="123"/>
      <c r="J771" s="123"/>
      <c r="K771" s="124"/>
      <c r="L771" s="124"/>
      <c r="M771" s="124"/>
      <c r="N771" s="124"/>
      <c r="O771" s="124"/>
      <c r="P771" s="124"/>
      <c r="Q771" s="124"/>
      <c r="R771" s="124"/>
      <c r="S771" s="124"/>
      <c r="T771" s="124"/>
      <c r="U771" s="124"/>
      <c r="V771" s="124"/>
      <c r="W771" s="124"/>
      <c r="X771" s="124"/>
      <c r="Y771" s="124"/>
      <c r="Z771" s="124"/>
      <c r="AA771" s="124"/>
      <c r="AB771" s="124"/>
      <c r="AC771" s="124"/>
    </row>
    <row r="772" spans="1:29" x14ac:dyDescent="0.35">
      <c r="A772" s="121"/>
      <c r="B772" s="122"/>
      <c r="C772" s="122"/>
      <c r="D772" s="122"/>
      <c r="E772" s="122"/>
      <c r="F772" s="122"/>
      <c r="G772" s="122"/>
      <c r="H772" s="123"/>
      <c r="I772" s="123"/>
      <c r="J772" s="123"/>
      <c r="K772" s="124"/>
      <c r="L772" s="124"/>
      <c r="M772" s="124"/>
      <c r="N772" s="124"/>
      <c r="O772" s="124"/>
      <c r="P772" s="124"/>
      <c r="Q772" s="124"/>
      <c r="R772" s="124"/>
      <c r="S772" s="124"/>
      <c r="T772" s="124"/>
      <c r="U772" s="124"/>
      <c r="V772" s="124"/>
      <c r="W772" s="124"/>
      <c r="X772" s="124"/>
      <c r="Y772" s="124"/>
      <c r="Z772" s="124"/>
      <c r="AA772" s="124"/>
      <c r="AB772" s="124"/>
      <c r="AC772" s="124"/>
    </row>
    <row r="773" spans="1:29" x14ac:dyDescent="0.35">
      <c r="A773" s="121"/>
      <c r="B773" s="122"/>
      <c r="C773" s="122"/>
      <c r="D773" s="122"/>
      <c r="E773" s="122"/>
      <c r="F773" s="122"/>
      <c r="G773" s="122"/>
      <c r="H773" s="123"/>
      <c r="I773" s="123"/>
      <c r="J773" s="123"/>
      <c r="K773" s="124"/>
      <c r="L773" s="124"/>
      <c r="M773" s="124"/>
      <c r="N773" s="124"/>
      <c r="O773" s="124"/>
      <c r="P773" s="124"/>
      <c r="Q773" s="124"/>
      <c r="R773" s="124"/>
      <c r="S773" s="124"/>
      <c r="T773" s="124"/>
      <c r="U773" s="124"/>
      <c r="V773" s="124"/>
      <c r="W773" s="124"/>
      <c r="X773" s="124"/>
      <c r="Y773" s="124"/>
      <c r="Z773" s="124"/>
      <c r="AA773" s="124"/>
      <c r="AB773" s="124"/>
      <c r="AC773" s="124"/>
    </row>
    <row r="774" spans="1:29" x14ac:dyDescent="0.35">
      <c r="A774" s="121"/>
      <c r="B774" s="122"/>
      <c r="C774" s="122"/>
      <c r="D774" s="122"/>
      <c r="E774" s="122"/>
      <c r="F774" s="122"/>
      <c r="G774" s="122"/>
      <c r="H774" s="123"/>
      <c r="I774" s="123"/>
      <c r="J774" s="123"/>
      <c r="K774" s="124"/>
      <c r="L774" s="124"/>
      <c r="M774" s="124"/>
      <c r="N774" s="124"/>
      <c r="O774" s="124"/>
      <c r="P774" s="124"/>
      <c r="Q774" s="124"/>
      <c r="R774" s="124"/>
      <c r="S774" s="124"/>
      <c r="T774" s="124"/>
      <c r="U774" s="124"/>
      <c r="V774" s="124"/>
      <c r="W774" s="124"/>
      <c r="X774" s="124"/>
      <c r="Y774" s="124"/>
      <c r="Z774" s="124"/>
      <c r="AA774" s="124"/>
      <c r="AB774" s="124"/>
      <c r="AC774" s="124"/>
    </row>
    <row r="775" spans="1:29" x14ac:dyDescent="0.35">
      <c r="A775" s="121"/>
      <c r="B775" s="122"/>
      <c r="C775" s="122"/>
      <c r="D775" s="122"/>
      <c r="E775" s="122"/>
      <c r="F775" s="122"/>
      <c r="G775" s="122"/>
      <c r="H775" s="123"/>
      <c r="I775" s="123"/>
      <c r="J775" s="123"/>
      <c r="K775" s="124"/>
      <c r="L775" s="124"/>
      <c r="M775" s="124"/>
      <c r="N775" s="124"/>
      <c r="O775" s="124"/>
      <c r="P775" s="124"/>
      <c r="Q775" s="124"/>
      <c r="R775" s="124"/>
      <c r="S775" s="124"/>
      <c r="T775" s="124"/>
      <c r="U775" s="124"/>
      <c r="V775" s="124"/>
      <c r="W775" s="124"/>
      <c r="X775" s="124"/>
      <c r="Y775" s="124"/>
      <c r="Z775" s="124"/>
      <c r="AA775" s="124"/>
      <c r="AB775" s="124"/>
      <c r="AC775" s="124"/>
    </row>
    <row r="776" spans="1:29" x14ac:dyDescent="0.35">
      <c r="A776" s="121"/>
      <c r="B776" s="122"/>
      <c r="C776" s="122"/>
      <c r="D776" s="122"/>
      <c r="E776" s="122"/>
      <c r="F776" s="122"/>
      <c r="G776" s="122"/>
      <c r="H776" s="123"/>
      <c r="I776" s="123"/>
      <c r="J776" s="123"/>
      <c r="K776" s="124"/>
      <c r="L776" s="124"/>
      <c r="M776" s="124"/>
      <c r="N776" s="124"/>
      <c r="O776" s="124"/>
      <c r="P776" s="124"/>
      <c r="Q776" s="124"/>
      <c r="R776" s="124"/>
      <c r="S776" s="124"/>
      <c r="T776" s="124"/>
      <c r="U776" s="124"/>
      <c r="V776" s="124"/>
      <c r="W776" s="124"/>
      <c r="X776" s="124"/>
      <c r="Y776" s="124"/>
      <c r="Z776" s="124"/>
      <c r="AA776" s="124"/>
      <c r="AB776" s="124"/>
      <c r="AC776" s="124"/>
    </row>
    <row r="777" spans="1:29" x14ac:dyDescent="0.35">
      <c r="A777" s="121"/>
      <c r="B777" s="122"/>
      <c r="C777" s="122"/>
      <c r="D777" s="122"/>
      <c r="E777" s="122"/>
      <c r="F777" s="122"/>
      <c r="G777" s="122"/>
      <c r="H777" s="123"/>
      <c r="I777" s="123"/>
      <c r="J777" s="123"/>
      <c r="K777" s="124"/>
      <c r="L777" s="124"/>
      <c r="M777" s="124"/>
      <c r="N777" s="124"/>
      <c r="O777" s="124"/>
      <c r="P777" s="124"/>
      <c r="Q777" s="124"/>
      <c r="R777" s="124"/>
      <c r="S777" s="124"/>
      <c r="T777" s="124"/>
      <c r="U777" s="124"/>
      <c r="V777" s="124"/>
      <c r="W777" s="124"/>
      <c r="X777" s="124"/>
      <c r="Y777" s="124"/>
      <c r="Z777" s="124"/>
      <c r="AA777" s="124"/>
      <c r="AB777" s="124"/>
      <c r="AC777" s="124"/>
    </row>
    <row r="778" spans="1:29" ht="15" customHeight="1" x14ac:dyDescent="0.35">
      <c r="A778" s="125"/>
      <c r="B778" s="125"/>
      <c r="C778" s="125"/>
      <c r="D778" s="125"/>
      <c r="E778" s="125"/>
      <c r="F778" s="125"/>
      <c r="G778" s="125"/>
      <c r="H778" s="125"/>
      <c r="I778" s="125"/>
      <c r="J778" s="125"/>
      <c r="K778" s="124"/>
      <c r="L778" s="124"/>
      <c r="M778" s="124"/>
      <c r="N778" s="124"/>
      <c r="O778" s="124"/>
      <c r="P778" s="124"/>
      <c r="Q778" s="124"/>
      <c r="R778" s="124"/>
      <c r="S778" s="124"/>
      <c r="T778" s="124"/>
      <c r="U778" s="124"/>
      <c r="V778" s="124"/>
      <c r="W778" s="124"/>
      <c r="X778" s="124"/>
      <c r="Y778" s="124"/>
      <c r="Z778" s="124"/>
      <c r="AA778" s="124"/>
      <c r="AB778" s="124"/>
      <c r="AC778" s="124"/>
    </row>
    <row r="779" spans="1:29" x14ac:dyDescent="0.35">
      <c r="A779" s="125"/>
      <c r="B779" s="125"/>
      <c r="C779" s="125"/>
      <c r="D779" s="125"/>
      <c r="E779" s="125"/>
      <c r="F779" s="125"/>
      <c r="G779" s="125"/>
      <c r="H779" s="125"/>
      <c r="I779" s="125"/>
      <c r="J779" s="125"/>
      <c r="K779" s="124"/>
      <c r="L779" s="124"/>
      <c r="M779" s="124"/>
      <c r="N779" s="124"/>
      <c r="O779" s="124"/>
      <c r="P779" s="124"/>
      <c r="Q779" s="124"/>
      <c r="R779" s="124"/>
      <c r="S779" s="124"/>
      <c r="T779" s="124"/>
      <c r="U779" s="124"/>
      <c r="V779" s="124"/>
      <c r="W779" s="124"/>
      <c r="X779" s="124"/>
      <c r="Y779" s="124"/>
      <c r="Z779" s="124"/>
      <c r="AA779" s="124"/>
      <c r="AB779" s="124"/>
      <c r="AC779" s="124"/>
    </row>
    <row r="780" spans="1:29" x14ac:dyDescent="0.35">
      <c r="A780" s="125"/>
      <c r="B780" s="125"/>
      <c r="C780" s="125"/>
      <c r="D780" s="125"/>
      <c r="E780" s="125"/>
      <c r="F780" s="125"/>
      <c r="G780" s="126"/>
      <c r="H780" s="125"/>
      <c r="I780" s="125"/>
      <c r="J780" s="125"/>
      <c r="K780" s="126"/>
      <c r="L780" s="126"/>
      <c r="M780" s="126"/>
      <c r="N780" s="126"/>
      <c r="O780" s="126"/>
      <c r="P780" s="126"/>
      <c r="Q780" s="126"/>
      <c r="R780" s="126"/>
      <c r="S780" s="126"/>
      <c r="T780" s="126"/>
      <c r="U780" s="126"/>
      <c r="V780" s="126"/>
      <c r="W780" s="126"/>
      <c r="X780" s="126"/>
      <c r="Y780" s="126"/>
      <c r="Z780" s="126"/>
      <c r="AA780" s="126"/>
      <c r="AB780" s="126"/>
      <c r="AC780" s="126"/>
    </row>
    <row r="781" spans="1:29" ht="15" customHeight="1" x14ac:dyDescent="0.35">
      <c r="A781" s="112"/>
      <c r="B781" s="113"/>
      <c r="C781" s="113"/>
      <c r="D781" s="113"/>
      <c r="E781" s="113"/>
      <c r="F781" s="113"/>
      <c r="G781" s="113"/>
      <c r="H781" s="113"/>
      <c r="I781" s="113"/>
      <c r="J781" s="113"/>
      <c r="K781" s="114"/>
      <c r="L781" s="114"/>
      <c r="M781" s="114"/>
      <c r="N781" s="114"/>
      <c r="O781" s="114"/>
      <c r="P781" s="114"/>
      <c r="Q781" s="114"/>
      <c r="R781" s="114"/>
      <c r="S781" s="114"/>
      <c r="T781" s="114"/>
      <c r="U781" s="114"/>
      <c r="V781" s="114"/>
      <c r="W781" s="114"/>
      <c r="X781" s="114"/>
      <c r="Y781" s="114"/>
      <c r="Z781" s="114"/>
      <c r="AA781" s="114"/>
      <c r="AB781" s="114"/>
      <c r="AC781" s="114"/>
    </row>
    <row r="782" spans="1:29" ht="15" customHeight="1" x14ac:dyDescent="0.35">
      <c r="A782" s="112"/>
      <c r="B782" s="113"/>
      <c r="C782" s="113"/>
      <c r="D782" s="113"/>
      <c r="E782" s="113"/>
      <c r="F782" s="113"/>
      <c r="G782" s="113"/>
      <c r="H782" s="113"/>
      <c r="I782" s="113"/>
      <c r="J782" s="113"/>
      <c r="K782" s="115"/>
      <c r="L782" s="115"/>
      <c r="M782" s="115"/>
      <c r="N782" s="115"/>
      <c r="O782" s="115"/>
      <c r="P782" s="115"/>
      <c r="Q782" s="115"/>
      <c r="R782" s="115"/>
      <c r="S782" s="115"/>
      <c r="T782" s="115"/>
      <c r="U782" s="115"/>
      <c r="V782" s="115"/>
      <c r="W782" s="114"/>
      <c r="X782" s="114"/>
      <c r="Y782" s="116"/>
      <c r="Z782" s="117"/>
      <c r="AA782" s="117"/>
      <c r="AB782" s="117"/>
      <c r="AC782" s="117"/>
    </row>
    <row r="783" spans="1:29" x14ac:dyDescent="0.35">
      <c r="A783" s="112"/>
      <c r="B783" s="118"/>
      <c r="C783" s="118"/>
      <c r="D783" s="119"/>
      <c r="E783" s="120"/>
      <c r="F783" s="118"/>
      <c r="G783" s="118"/>
      <c r="H783" s="118"/>
      <c r="I783" s="118"/>
      <c r="J783" s="118"/>
      <c r="K783" s="117"/>
      <c r="L783" s="117"/>
      <c r="M783" s="117"/>
      <c r="N783" s="117"/>
      <c r="O783" s="117"/>
      <c r="P783" s="117"/>
      <c r="Q783" s="117"/>
      <c r="R783" s="117"/>
      <c r="S783" s="117"/>
      <c r="T783" s="117"/>
      <c r="U783" s="117"/>
      <c r="V783" s="117"/>
      <c r="W783" s="117"/>
      <c r="X783" s="117"/>
      <c r="Y783" s="116"/>
      <c r="Z783" s="117"/>
      <c r="AA783" s="117"/>
      <c r="AB783" s="117"/>
      <c r="AC783" s="117"/>
    </row>
    <row r="784" spans="1:29" x14ac:dyDescent="0.35">
      <c r="A784" s="121"/>
      <c r="B784" s="122"/>
      <c r="C784" s="122"/>
      <c r="D784" s="122"/>
      <c r="E784" s="122"/>
      <c r="F784" s="122"/>
      <c r="G784" s="122"/>
      <c r="H784" s="123"/>
      <c r="I784" s="123"/>
      <c r="J784" s="123"/>
      <c r="K784" s="124"/>
      <c r="L784" s="124"/>
      <c r="M784" s="124"/>
      <c r="N784" s="124"/>
      <c r="O784" s="124"/>
      <c r="P784" s="124"/>
      <c r="Q784" s="124"/>
      <c r="R784" s="124"/>
      <c r="S784" s="124"/>
      <c r="T784" s="124"/>
      <c r="U784" s="124"/>
      <c r="V784" s="124"/>
      <c r="W784" s="124"/>
      <c r="X784" s="124"/>
      <c r="Y784" s="124"/>
      <c r="Z784" s="124"/>
      <c r="AA784" s="124"/>
      <c r="AB784" s="124"/>
      <c r="AC784" s="124"/>
    </row>
    <row r="785" spans="1:29" x14ac:dyDescent="0.35">
      <c r="A785" s="121"/>
      <c r="B785" s="122"/>
      <c r="C785" s="122"/>
      <c r="D785" s="122"/>
      <c r="E785" s="122"/>
      <c r="F785" s="122"/>
      <c r="G785" s="122"/>
      <c r="H785" s="123"/>
      <c r="I785" s="123"/>
      <c r="J785" s="123"/>
      <c r="K785" s="124"/>
      <c r="L785" s="124"/>
      <c r="M785" s="124"/>
      <c r="N785" s="124"/>
      <c r="O785" s="124"/>
      <c r="P785" s="124"/>
      <c r="Q785" s="124"/>
      <c r="R785" s="124"/>
      <c r="S785" s="124"/>
      <c r="T785" s="124"/>
      <c r="U785" s="124"/>
      <c r="V785" s="124"/>
      <c r="W785" s="124"/>
      <c r="X785" s="124"/>
      <c r="Y785" s="124"/>
      <c r="Z785" s="124"/>
      <c r="AA785" s="124"/>
      <c r="AB785" s="124"/>
      <c r="AC785" s="124"/>
    </row>
    <row r="786" spans="1:29" x14ac:dyDescent="0.35">
      <c r="A786" s="121"/>
      <c r="B786" s="122"/>
      <c r="C786" s="122"/>
      <c r="D786" s="122"/>
      <c r="E786" s="122"/>
      <c r="F786" s="122"/>
      <c r="G786" s="122"/>
      <c r="H786" s="123"/>
      <c r="I786" s="123"/>
      <c r="J786" s="123"/>
      <c r="K786" s="124"/>
      <c r="L786" s="124"/>
      <c r="M786" s="124"/>
      <c r="N786" s="124"/>
      <c r="O786" s="124"/>
      <c r="P786" s="124"/>
      <c r="Q786" s="124"/>
      <c r="R786" s="124"/>
      <c r="S786" s="124"/>
      <c r="T786" s="124"/>
      <c r="U786" s="124"/>
      <c r="V786" s="124"/>
      <c r="W786" s="124"/>
      <c r="X786" s="124"/>
      <c r="Y786" s="124"/>
      <c r="Z786" s="124"/>
      <c r="AA786" s="124"/>
      <c r="AB786" s="124"/>
      <c r="AC786" s="124"/>
    </row>
    <row r="787" spans="1:29" x14ac:dyDescent="0.35">
      <c r="A787" s="121"/>
      <c r="B787" s="122"/>
      <c r="C787" s="122"/>
      <c r="D787" s="122"/>
      <c r="E787" s="122"/>
      <c r="F787" s="122"/>
      <c r="G787" s="122"/>
      <c r="H787" s="123"/>
      <c r="I787" s="123"/>
      <c r="J787" s="123"/>
      <c r="K787" s="124"/>
      <c r="L787" s="124"/>
      <c r="M787" s="124"/>
      <c r="N787" s="124"/>
      <c r="O787" s="124"/>
      <c r="P787" s="124"/>
      <c r="Q787" s="124"/>
      <c r="R787" s="124"/>
      <c r="S787" s="124"/>
      <c r="T787" s="124"/>
      <c r="U787" s="124"/>
      <c r="V787" s="124"/>
      <c r="W787" s="124"/>
      <c r="X787" s="124"/>
      <c r="Y787" s="124"/>
      <c r="Z787" s="124"/>
      <c r="AA787" s="124"/>
      <c r="AB787" s="124"/>
      <c r="AC787" s="124"/>
    </row>
    <row r="788" spans="1:29" x14ac:dyDescent="0.35">
      <c r="A788" s="121"/>
      <c r="B788" s="122"/>
      <c r="C788" s="122"/>
      <c r="D788" s="122"/>
      <c r="E788" s="122"/>
      <c r="F788" s="122"/>
      <c r="G788" s="122"/>
      <c r="H788" s="123"/>
      <c r="I788" s="123"/>
      <c r="J788" s="123"/>
      <c r="K788" s="124"/>
      <c r="L788" s="124"/>
      <c r="M788" s="124"/>
      <c r="N788" s="124"/>
      <c r="O788" s="124"/>
      <c r="P788" s="124"/>
      <c r="Q788" s="124"/>
      <c r="R788" s="124"/>
      <c r="S788" s="124"/>
      <c r="T788" s="124"/>
      <c r="U788" s="124"/>
      <c r="V788" s="124"/>
      <c r="W788" s="124"/>
      <c r="X788" s="124"/>
      <c r="Y788" s="124"/>
      <c r="Z788" s="124"/>
      <c r="AA788" s="124"/>
      <c r="AB788" s="124"/>
      <c r="AC788" s="124"/>
    </row>
    <row r="789" spans="1:29" x14ac:dyDescent="0.35">
      <c r="A789" s="121"/>
      <c r="B789" s="122"/>
      <c r="C789" s="122"/>
      <c r="D789" s="122"/>
      <c r="E789" s="122"/>
      <c r="F789" s="122"/>
      <c r="G789" s="122"/>
      <c r="H789" s="123"/>
      <c r="I789" s="123"/>
      <c r="J789" s="123"/>
      <c r="K789" s="124"/>
      <c r="L789" s="124"/>
      <c r="M789" s="124"/>
      <c r="N789" s="124"/>
      <c r="O789" s="124"/>
      <c r="P789" s="124"/>
      <c r="Q789" s="124"/>
      <c r="R789" s="124"/>
      <c r="S789" s="124"/>
      <c r="T789" s="124"/>
      <c r="U789" s="124"/>
      <c r="V789" s="124"/>
      <c r="W789" s="124"/>
      <c r="X789" s="124"/>
      <c r="Y789" s="124"/>
      <c r="Z789" s="124"/>
      <c r="AA789" s="124"/>
      <c r="AB789" s="124"/>
      <c r="AC789" s="124"/>
    </row>
    <row r="790" spans="1:29" x14ac:dyDescent="0.35">
      <c r="A790" s="121"/>
      <c r="B790" s="122"/>
      <c r="C790" s="122"/>
      <c r="D790" s="122"/>
      <c r="E790" s="122"/>
      <c r="F790" s="122"/>
      <c r="G790" s="122"/>
      <c r="H790" s="123"/>
      <c r="I790" s="123"/>
      <c r="J790" s="123"/>
      <c r="K790" s="124"/>
      <c r="L790" s="124"/>
      <c r="M790" s="124"/>
      <c r="N790" s="124"/>
      <c r="O790" s="124"/>
      <c r="P790" s="124"/>
      <c r="Q790" s="124"/>
      <c r="R790" s="124"/>
      <c r="S790" s="124"/>
      <c r="T790" s="124"/>
      <c r="U790" s="124"/>
      <c r="V790" s="124"/>
      <c r="W790" s="124"/>
      <c r="X790" s="124"/>
      <c r="Y790" s="124"/>
      <c r="Z790" s="124"/>
      <c r="AA790" s="124"/>
      <c r="AB790" s="124"/>
      <c r="AC790" s="124"/>
    </row>
    <row r="791" spans="1:29" x14ac:dyDescent="0.35">
      <c r="A791" s="121"/>
      <c r="B791" s="122"/>
      <c r="C791" s="122"/>
      <c r="D791" s="122"/>
      <c r="E791" s="122"/>
      <c r="F791" s="122"/>
      <c r="G791" s="122"/>
      <c r="H791" s="123"/>
      <c r="I791" s="123"/>
      <c r="J791" s="123"/>
      <c r="K791" s="124"/>
      <c r="L791" s="124"/>
      <c r="M791" s="124"/>
      <c r="N791" s="124"/>
      <c r="O791" s="124"/>
      <c r="P791" s="124"/>
      <c r="Q791" s="124"/>
      <c r="R791" s="124"/>
      <c r="S791" s="124"/>
      <c r="T791" s="124"/>
      <c r="U791" s="124"/>
      <c r="V791" s="124"/>
      <c r="W791" s="124"/>
      <c r="X791" s="124"/>
      <c r="Y791" s="124"/>
      <c r="Z791" s="124"/>
      <c r="AA791" s="124"/>
      <c r="AB791" s="124"/>
      <c r="AC791" s="124"/>
    </row>
    <row r="792" spans="1:29" x14ac:dyDescent="0.35">
      <c r="A792" s="121"/>
      <c r="B792" s="122"/>
      <c r="C792" s="122"/>
      <c r="D792" s="122"/>
      <c r="E792" s="122"/>
      <c r="F792" s="122"/>
      <c r="G792" s="122"/>
      <c r="H792" s="123"/>
      <c r="I792" s="123"/>
      <c r="J792" s="123"/>
      <c r="K792" s="124"/>
      <c r="L792" s="124"/>
      <c r="M792" s="124"/>
      <c r="N792" s="124"/>
      <c r="O792" s="124"/>
      <c r="P792" s="124"/>
      <c r="Q792" s="124"/>
      <c r="R792" s="124"/>
      <c r="S792" s="124"/>
      <c r="T792" s="124"/>
      <c r="U792" s="124"/>
      <c r="V792" s="124"/>
      <c r="W792" s="124"/>
      <c r="X792" s="124"/>
      <c r="Y792" s="124"/>
      <c r="Z792" s="124"/>
      <c r="AA792" s="124"/>
      <c r="AB792" s="124"/>
      <c r="AC792" s="124"/>
    </row>
    <row r="793" spans="1:29" x14ac:dyDescent="0.35">
      <c r="A793" s="121"/>
      <c r="B793" s="122"/>
      <c r="C793" s="122"/>
      <c r="D793" s="122"/>
      <c r="E793" s="122"/>
      <c r="F793" s="122"/>
      <c r="G793" s="122"/>
      <c r="H793" s="123"/>
      <c r="I793" s="123"/>
      <c r="J793" s="123"/>
      <c r="K793" s="124"/>
      <c r="L793" s="124"/>
      <c r="M793" s="124"/>
      <c r="N793" s="124"/>
      <c r="O793" s="124"/>
      <c r="P793" s="124"/>
      <c r="Q793" s="124"/>
      <c r="R793" s="124"/>
      <c r="S793" s="124"/>
      <c r="T793" s="124"/>
      <c r="U793" s="124"/>
      <c r="V793" s="124"/>
      <c r="W793" s="124"/>
      <c r="X793" s="124"/>
      <c r="Y793" s="124"/>
      <c r="Z793" s="124"/>
      <c r="AA793" s="124"/>
      <c r="AB793" s="124"/>
      <c r="AC793" s="124"/>
    </row>
    <row r="794" spans="1:29" x14ac:dyDescent="0.35">
      <c r="A794" s="121"/>
      <c r="B794" s="122"/>
      <c r="C794" s="122"/>
      <c r="D794" s="122"/>
      <c r="E794" s="122"/>
      <c r="F794" s="122"/>
      <c r="G794" s="122"/>
      <c r="H794" s="123"/>
      <c r="I794" s="123"/>
      <c r="J794" s="123"/>
      <c r="K794" s="124"/>
      <c r="L794" s="124"/>
      <c r="M794" s="124"/>
      <c r="N794" s="124"/>
      <c r="O794" s="124"/>
      <c r="P794" s="124"/>
      <c r="Q794" s="124"/>
      <c r="R794" s="124"/>
      <c r="S794" s="124"/>
      <c r="T794" s="124"/>
      <c r="U794" s="124"/>
      <c r="V794" s="124"/>
      <c r="W794" s="124"/>
      <c r="X794" s="124"/>
      <c r="Y794" s="124"/>
      <c r="Z794" s="124"/>
      <c r="AA794" s="124"/>
      <c r="AB794" s="124"/>
      <c r="AC794" s="124"/>
    </row>
    <row r="795" spans="1:29" x14ac:dyDescent="0.35">
      <c r="A795" s="121"/>
      <c r="B795" s="122"/>
      <c r="C795" s="122"/>
      <c r="D795" s="122"/>
      <c r="E795" s="122"/>
      <c r="F795" s="122"/>
      <c r="G795" s="122"/>
      <c r="H795" s="123"/>
      <c r="I795" s="123"/>
      <c r="J795" s="123"/>
      <c r="K795" s="124"/>
      <c r="L795" s="124"/>
      <c r="M795" s="124"/>
      <c r="N795" s="124"/>
      <c r="O795" s="124"/>
      <c r="P795" s="124"/>
      <c r="Q795" s="124"/>
      <c r="R795" s="124"/>
      <c r="S795" s="124"/>
      <c r="T795" s="124"/>
      <c r="U795" s="124"/>
      <c r="V795" s="124"/>
      <c r="W795" s="124"/>
      <c r="X795" s="124"/>
      <c r="Y795" s="124"/>
      <c r="Z795" s="124"/>
      <c r="AA795" s="124"/>
      <c r="AB795" s="124"/>
      <c r="AC795" s="124"/>
    </row>
    <row r="796" spans="1:29" x14ac:dyDescent="0.35">
      <c r="A796" s="121"/>
      <c r="B796" s="122"/>
      <c r="C796" s="122"/>
      <c r="D796" s="122"/>
      <c r="E796" s="122"/>
      <c r="F796" s="122"/>
      <c r="G796" s="122"/>
      <c r="H796" s="123"/>
      <c r="I796" s="123"/>
      <c r="J796" s="123"/>
      <c r="K796" s="124"/>
      <c r="L796" s="124"/>
      <c r="M796" s="124"/>
      <c r="N796" s="124"/>
      <c r="O796" s="124"/>
      <c r="P796" s="124"/>
      <c r="Q796" s="124"/>
      <c r="R796" s="124"/>
      <c r="S796" s="124"/>
      <c r="T796" s="124"/>
      <c r="U796" s="124"/>
      <c r="V796" s="124"/>
      <c r="W796" s="124"/>
      <c r="X796" s="124"/>
      <c r="Y796" s="124"/>
      <c r="Z796" s="124"/>
      <c r="AA796" s="124"/>
      <c r="AB796" s="124"/>
      <c r="AC796" s="124"/>
    </row>
    <row r="797" spans="1:29" x14ac:dyDescent="0.35">
      <c r="A797" s="121"/>
      <c r="B797" s="122"/>
      <c r="C797" s="122"/>
      <c r="D797" s="122"/>
      <c r="E797" s="122"/>
      <c r="F797" s="122"/>
      <c r="G797" s="122"/>
      <c r="H797" s="123"/>
      <c r="I797" s="123"/>
      <c r="J797" s="123"/>
      <c r="K797" s="124"/>
      <c r="L797" s="124"/>
      <c r="M797" s="124"/>
      <c r="N797" s="124"/>
      <c r="O797" s="124"/>
      <c r="P797" s="124"/>
      <c r="Q797" s="124"/>
      <c r="R797" s="124"/>
      <c r="S797" s="124"/>
      <c r="T797" s="124"/>
      <c r="U797" s="124"/>
      <c r="V797" s="124"/>
      <c r="W797" s="124"/>
      <c r="X797" s="124"/>
      <c r="Y797" s="124"/>
      <c r="Z797" s="124"/>
      <c r="AA797" s="124"/>
      <c r="AB797" s="124"/>
      <c r="AC797" s="124"/>
    </row>
    <row r="798" spans="1:29" x14ac:dyDescent="0.35">
      <c r="A798" s="121"/>
      <c r="B798" s="122"/>
      <c r="C798" s="122"/>
      <c r="D798" s="122"/>
      <c r="E798" s="122"/>
      <c r="F798" s="122"/>
      <c r="G798" s="122"/>
      <c r="H798" s="123"/>
      <c r="I798" s="123"/>
      <c r="J798" s="123"/>
      <c r="K798" s="124"/>
      <c r="L798" s="124"/>
      <c r="M798" s="124"/>
      <c r="N798" s="124"/>
      <c r="O798" s="124"/>
      <c r="P798" s="124"/>
      <c r="Q798" s="124"/>
      <c r="R798" s="124"/>
      <c r="S798" s="124"/>
      <c r="T798" s="124"/>
      <c r="U798" s="124"/>
      <c r="V798" s="124"/>
      <c r="W798" s="124"/>
      <c r="X798" s="124"/>
      <c r="Y798" s="124"/>
      <c r="Z798" s="124"/>
      <c r="AA798" s="124"/>
      <c r="AB798" s="124"/>
      <c r="AC798" s="124"/>
    </row>
    <row r="799" spans="1:29" x14ac:dyDescent="0.35">
      <c r="A799" s="121"/>
      <c r="B799" s="122"/>
      <c r="C799" s="122"/>
      <c r="D799" s="122"/>
      <c r="E799" s="122"/>
      <c r="F799" s="122"/>
      <c r="G799" s="122"/>
      <c r="H799" s="123"/>
      <c r="I799" s="123"/>
      <c r="J799" s="123"/>
      <c r="K799" s="124"/>
      <c r="L799" s="124"/>
      <c r="M799" s="124"/>
      <c r="N799" s="124"/>
      <c r="O799" s="124"/>
      <c r="P799" s="124"/>
      <c r="Q799" s="124"/>
      <c r="R799" s="124"/>
      <c r="S799" s="124"/>
      <c r="T799" s="124"/>
      <c r="U799" s="124"/>
      <c r="V799" s="124"/>
      <c r="W799" s="124"/>
      <c r="X799" s="124"/>
      <c r="Y799" s="124"/>
      <c r="Z799" s="124"/>
      <c r="AA799" s="124"/>
      <c r="AB799" s="124"/>
      <c r="AC799" s="124"/>
    </row>
    <row r="800" spans="1:29" x14ac:dyDescent="0.35">
      <c r="A800" s="121"/>
      <c r="B800" s="122"/>
      <c r="C800" s="122"/>
      <c r="D800" s="122"/>
      <c r="E800" s="122"/>
      <c r="F800" s="122"/>
      <c r="G800" s="122"/>
      <c r="H800" s="123"/>
      <c r="I800" s="123"/>
      <c r="J800" s="123"/>
      <c r="K800" s="124"/>
      <c r="L800" s="124"/>
      <c r="M800" s="124"/>
      <c r="N800" s="124"/>
      <c r="O800" s="124"/>
      <c r="P800" s="124"/>
      <c r="Q800" s="124"/>
      <c r="R800" s="124"/>
      <c r="S800" s="124"/>
      <c r="T800" s="124"/>
      <c r="U800" s="124"/>
      <c r="V800" s="124"/>
      <c r="W800" s="124"/>
      <c r="X800" s="124"/>
      <c r="Y800" s="124"/>
      <c r="Z800" s="124"/>
      <c r="AA800" s="124"/>
      <c r="AB800" s="124"/>
      <c r="AC800" s="124"/>
    </row>
    <row r="801" spans="1:29" x14ac:dyDescent="0.35">
      <c r="A801" s="121"/>
      <c r="B801" s="122"/>
      <c r="C801" s="122"/>
      <c r="D801" s="122"/>
      <c r="E801" s="122"/>
      <c r="F801" s="122"/>
      <c r="G801" s="122"/>
      <c r="H801" s="123"/>
      <c r="I801" s="123"/>
      <c r="J801" s="123"/>
      <c r="K801" s="124"/>
      <c r="L801" s="124"/>
      <c r="M801" s="124"/>
      <c r="N801" s="124"/>
      <c r="O801" s="124"/>
      <c r="P801" s="124"/>
      <c r="Q801" s="124"/>
      <c r="R801" s="124"/>
      <c r="S801" s="124"/>
      <c r="T801" s="124"/>
      <c r="U801" s="124"/>
      <c r="V801" s="124"/>
      <c r="W801" s="124"/>
      <c r="X801" s="124"/>
      <c r="Y801" s="124"/>
      <c r="Z801" s="124"/>
      <c r="AA801" s="124"/>
      <c r="AB801" s="124"/>
      <c r="AC801" s="124"/>
    </row>
    <row r="802" spans="1:29" x14ac:dyDescent="0.35">
      <c r="A802" s="121"/>
      <c r="B802" s="122"/>
      <c r="C802" s="122"/>
      <c r="D802" s="122"/>
      <c r="E802" s="122"/>
      <c r="F802" s="122"/>
      <c r="G802" s="122"/>
      <c r="H802" s="123"/>
      <c r="I802" s="123"/>
      <c r="J802" s="123"/>
      <c r="K802" s="124"/>
      <c r="L802" s="124"/>
      <c r="M802" s="124"/>
      <c r="N802" s="124"/>
      <c r="O802" s="124"/>
      <c r="P802" s="124"/>
      <c r="Q802" s="124"/>
      <c r="R802" s="124"/>
      <c r="S802" s="124"/>
      <c r="T802" s="124"/>
      <c r="U802" s="124"/>
      <c r="V802" s="124"/>
      <c r="W802" s="124"/>
      <c r="X802" s="124"/>
      <c r="Y802" s="124"/>
      <c r="Z802" s="124"/>
      <c r="AA802" s="124"/>
      <c r="AB802" s="124"/>
      <c r="AC802" s="124"/>
    </row>
    <row r="803" spans="1:29" x14ac:dyDescent="0.35">
      <c r="A803" s="121"/>
      <c r="B803" s="122"/>
      <c r="C803" s="122"/>
      <c r="D803" s="122"/>
      <c r="E803" s="122"/>
      <c r="F803" s="122"/>
      <c r="G803" s="122"/>
      <c r="H803" s="123"/>
      <c r="I803" s="123"/>
      <c r="J803" s="123"/>
      <c r="K803" s="124"/>
      <c r="L803" s="124"/>
      <c r="M803" s="124"/>
      <c r="N803" s="124"/>
      <c r="O803" s="124"/>
      <c r="P803" s="124"/>
      <c r="Q803" s="124"/>
      <c r="R803" s="124"/>
      <c r="S803" s="124"/>
      <c r="T803" s="124"/>
      <c r="U803" s="124"/>
      <c r="V803" s="124"/>
      <c r="W803" s="124"/>
      <c r="X803" s="124"/>
      <c r="Y803" s="124"/>
      <c r="Z803" s="124"/>
      <c r="AA803" s="124"/>
      <c r="AB803" s="124"/>
      <c r="AC803" s="124"/>
    </row>
    <row r="804" spans="1:29" x14ac:dyDescent="0.35">
      <c r="A804" s="121"/>
      <c r="B804" s="122"/>
      <c r="C804" s="122"/>
      <c r="D804" s="122"/>
      <c r="E804" s="122"/>
      <c r="F804" s="122"/>
      <c r="G804" s="122"/>
      <c r="H804" s="123"/>
      <c r="I804" s="123"/>
      <c r="J804" s="123"/>
      <c r="K804" s="124"/>
      <c r="L804" s="124"/>
      <c r="M804" s="124"/>
      <c r="N804" s="124"/>
      <c r="O804" s="124"/>
      <c r="P804" s="124"/>
      <c r="Q804" s="124"/>
      <c r="R804" s="124"/>
      <c r="S804" s="124"/>
      <c r="T804" s="124"/>
      <c r="U804" s="124"/>
      <c r="V804" s="124"/>
      <c r="W804" s="124"/>
      <c r="X804" s="124"/>
      <c r="Y804" s="124"/>
      <c r="Z804" s="124"/>
      <c r="AA804" s="124"/>
      <c r="AB804" s="124"/>
      <c r="AC804" s="124"/>
    </row>
    <row r="805" spans="1:29" x14ac:dyDescent="0.35">
      <c r="A805" s="121"/>
      <c r="B805" s="122"/>
      <c r="C805" s="122"/>
      <c r="D805" s="122"/>
      <c r="E805" s="122"/>
      <c r="F805" s="122"/>
      <c r="G805" s="122"/>
      <c r="H805" s="123"/>
      <c r="I805" s="123"/>
      <c r="J805" s="123"/>
      <c r="K805" s="124"/>
      <c r="L805" s="124"/>
      <c r="M805" s="124"/>
      <c r="N805" s="124"/>
      <c r="O805" s="124"/>
      <c r="P805" s="124"/>
      <c r="Q805" s="124"/>
      <c r="R805" s="124"/>
      <c r="S805" s="124"/>
      <c r="T805" s="124"/>
      <c r="U805" s="124"/>
      <c r="V805" s="124"/>
      <c r="W805" s="124"/>
      <c r="X805" s="124"/>
      <c r="Y805" s="124"/>
      <c r="Z805" s="124"/>
      <c r="AA805" s="124"/>
      <c r="AB805" s="124"/>
      <c r="AC805" s="124"/>
    </row>
    <row r="806" spans="1:29" x14ac:dyDescent="0.35">
      <c r="A806" s="121"/>
      <c r="B806" s="122"/>
      <c r="C806" s="122"/>
      <c r="D806" s="122"/>
      <c r="E806" s="122"/>
      <c r="F806" s="122"/>
      <c r="G806" s="122"/>
      <c r="H806" s="123"/>
      <c r="I806" s="123"/>
      <c r="J806" s="123"/>
      <c r="K806" s="124"/>
      <c r="L806" s="124"/>
      <c r="M806" s="124"/>
      <c r="N806" s="124"/>
      <c r="O806" s="124"/>
      <c r="P806" s="124"/>
      <c r="Q806" s="124"/>
      <c r="R806" s="124"/>
      <c r="S806" s="124"/>
      <c r="T806" s="124"/>
      <c r="U806" s="124"/>
      <c r="V806" s="124"/>
      <c r="W806" s="124"/>
      <c r="X806" s="124"/>
      <c r="Y806" s="124"/>
      <c r="Z806" s="124"/>
      <c r="AA806" s="124"/>
      <c r="AB806" s="124"/>
      <c r="AC806" s="124"/>
    </row>
    <row r="807" spans="1:29" x14ac:dyDescent="0.35">
      <c r="A807" s="121"/>
      <c r="B807" s="122"/>
      <c r="C807" s="122"/>
      <c r="D807" s="122"/>
      <c r="E807" s="122"/>
      <c r="F807" s="122"/>
      <c r="G807" s="122"/>
      <c r="H807" s="123"/>
      <c r="I807" s="123"/>
      <c r="J807" s="123"/>
      <c r="K807" s="124"/>
      <c r="L807" s="124"/>
      <c r="M807" s="124"/>
      <c r="N807" s="124"/>
      <c r="O807" s="124"/>
      <c r="P807" s="124"/>
      <c r="Q807" s="124"/>
      <c r="R807" s="124"/>
      <c r="S807" s="124"/>
      <c r="T807" s="124"/>
      <c r="U807" s="124"/>
      <c r="V807" s="124"/>
      <c r="W807" s="124"/>
      <c r="X807" s="124"/>
      <c r="Y807" s="124"/>
      <c r="Z807" s="124"/>
      <c r="AA807" s="124"/>
      <c r="AB807" s="124"/>
      <c r="AC807" s="124"/>
    </row>
    <row r="808" spans="1:29" ht="15" customHeight="1" x14ac:dyDescent="0.35">
      <c r="A808" s="125"/>
      <c r="B808" s="125"/>
      <c r="C808" s="125"/>
      <c r="D808" s="125"/>
      <c r="E808" s="125"/>
      <c r="F808" s="125"/>
      <c r="G808" s="125"/>
      <c r="H808" s="125"/>
      <c r="I808" s="125"/>
      <c r="J808" s="125"/>
      <c r="K808" s="124"/>
      <c r="L808" s="124"/>
      <c r="M808" s="124"/>
      <c r="N808" s="124"/>
      <c r="O808" s="124"/>
      <c r="P808" s="124"/>
      <c r="Q808" s="124"/>
      <c r="R808" s="124"/>
      <c r="S808" s="124"/>
      <c r="T808" s="124"/>
      <c r="U808" s="124"/>
      <c r="V808" s="124"/>
      <c r="W808" s="124"/>
      <c r="X808" s="124"/>
      <c r="Y808" s="124"/>
      <c r="Z808" s="124"/>
      <c r="AA808" s="124"/>
      <c r="AB808" s="124"/>
      <c r="AC808" s="124"/>
    </row>
    <row r="809" spans="1:29" x14ac:dyDescent="0.35">
      <c r="A809" s="125"/>
      <c r="B809" s="125"/>
      <c r="C809" s="125"/>
      <c r="D809" s="125"/>
      <c r="E809" s="125"/>
      <c r="F809" s="125"/>
      <c r="G809" s="125"/>
      <c r="H809" s="125"/>
      <c r="I809" s="125"/>
      <c r="J809" s="125"/>
      <c r="K809" s="124"/>
      <c r="L809" s="124"/>
      <c r="M809" s="124"/>
      <c r="N809" s="124"/>
      <c r="O809" s="124"/>
      <c r="P809" s="124"/>
      <c r="Q809" s="124"/>
      <c r="R809" s="124"/>
      <c r="S809" s="124"/>
      <c r="T809" s="124"/>
      <c r="U809" s="124"/>
      <c r="V809" s="124"/>
      <c r="W809" s="124"/>
      <c r="X809" s="124"/>
      <c r="Y809" s="124"/>
      <c r="Z809" s="124"/>
      <c r="AA809" s="124"/>
      <c r="AB809" s="124"/>
      <c r="AC809" s="124"/>
    </row>
    <row r="810" spans="1:29" x14ac:dyDescent="0.35">
      <c r="A810" s="125"/>
      <c r="B810" s="125"/>
      <c r="C810" s="125"/>
      <c r="D810" s="125"/>
      <c r="E810" s="125"/>
      <c r="F810" s="125"/>
      <c r="G810" s="126"/>
      <c r="H810" s="125"/>
      <c r="I810" s="125"/>
      <c r="J810" s="125"/>
      <c r="K810" s="126"/>
      <c r="L810" s="126"/>
      <c r="M810" s="126"/>
      <c r="N810" s="126"/>
      <c r="O810" s="126"/>
      <c r="P810" s="126"/>
      <c r="Q810" s="126"/>
      <c r="R810" s="126"/>
      <c r="S810" s="126"/>
      <c r="T810" s="126"/>
      <c r="U810" s="126"/>
      <c r="V810" s="126"/>
      <c r="W810" s="126"/>
      <c r="X810" s="126"/>
      <c r="Y810" s="126"/>
      <c r="Z810" s="126"/>
      <c r="AA810" s="126"/>
      <c r="AB810" s="126"/>
      <c r="AC810" s="126"/>
    </row>
    <row r="811" spans="1:29" ht="15" customHeight="1" x14ac:dyDescent="0.35">
      <c r="A811" s="112"/>
      <c r="B811" s="113"/>
      <c r="C811" s="113"/>
      <c r="D811" s="113"/>
      <c r="E811" s="113"/>
      <c r="F811" s="113"/>
      <c r="G811" s="113"/>
      <c r="H811" s="113"/>
      <c r="I811" s="113"/>
      <c r="J811" s="113"/>
      <c r="K811" s="114"/>
      <c r="L811" s="114"/>
      <c r="M811" s="114"/>
      <c r="N811" s="114"/>
      <c r="O811" s="114"/>
      <c r="P811" s="114"/>
      <c r="Q811" s="114"/>
      <c r="R811" s="114"/>
      <c r="S811" s="114"/>
      <c r="T811" s="114"/>
      <c r="U811" s="114"/>
      <c r="V811" s="114"/>
      <c r="W811" s="114"/>
      <c r="X811" s="114"/>
      <c r="Y811" s="114"/>
      <c r="Z811" s="114"/>
      <c r="AA811" s="114"/>
      <c r="AB811" s="114"/>
      <c r="AC811" s="114"/>
    </row>
    <row r="812" spans="1:29" ht="15" customHeight="1" x14ac:dyDescent="0.35">
      <c r="A812" s="112"/>
      <c r="B812" s="113"/>
      <c r="C812" s="113"/>
      <c r="D812" s="113"/>
      <c r="E812" s="113"/>
      <c r="F812" s="113"/>
      <c r="G812" s="113"/>
      <c r="H812" s="113"/>
      <c r="I812" s="113"/>
      <c r="J812" s="113"/>
      <c r="K812" s="115"/>
      <c r="L812" s="115"/>
      <c r="M812" s="115"/>
      <c r="N812" s="115"/>
      <c r="O812" s="115"/>
      <c r="P812" s="115"/>
      <c r="Q812" s="115"/>
      <c r="R812" s="115"/>
      <c r="S812" s="115"/>
      <c r="T812" s="115"/>
      <c r="U812" s="115"/>
      <c r="V812" s="115"/>
      <c r="W812" s="114"/>
      <c r="X812" s="114"/>
      <c r="Y812" s="116"/>
      <c r="Z812" s="117"/>
      <c r="AA812" s="117"/>
      <c r="AB812" s="117"/>
      <c r="AC812" s="117"/>
    </row>
    <row r="813" spans="1:29" x14ac:dyDescent="0.35">
      <c r="A813" s="112"/>
      <c r="B813" s="118"/>
      <c r="C813" s="118"/>
      <c r="D813" s="119"/>
      <c r="E813" s="120"/>
      <c r="F813" s="118"/>
      <c r="G813" s="118"/>
      <c r="H813" s="118"/>
      <c r="I813" s="118"/>
      <c r="J813" s="118"/>
      <c r="K813" s="117"/>
      <c r="L813" s="117"/>
      <c r="M813" s="117"/>
      <c r="N813" s="117"/>
      <c r="O813" s="117"/>
      <c r="P813" s="117"/>
      <c r="Q813" s="117"/>
      <c r="R813" s="117"/>
      <c r="S813" s="117"/>
      <c r="T813" s="117"/>
      <c r="U813" s="117"/>
      <c r="V813" s="117"/>
      <c r="W813" s="117"/>
      <c r="X813" s="117"/>
      <c r="Y813" s="116"/>
      <c r="Z813" s="117"/>
      <c r="AA813" s="117"/>
      <c r="AB813" s="117"/>
      <c r="AC813" s="117"/>
    </row>
    <row r="814" spans="1:29" x14ac:dyDescent="0.35">
      <c r="A814" s="121"/>
      <c r="B814" s="122"/>
      <c r="C814" s="122"/>
      <c r="D814" s="122"/>
      <c r="E814" s="122"/>
      <c r="F814" s="122"/>
      <c r="G814" s="122"/>
      <c r="H814" s="123"/>
      <c r="I814" s="123"/>
      <c r="J814" s="123"/>
      <c r="K814" s="124"/>
      <c r="L814" s="124"/>
      <c r="M814" s="124"/>
      <c r="N814" s="124"/>
      <c r="O814" s="124"/>
      <c r="P814" s="124"/>
      <c r="Q814" s="124"/>
      <c r="R814" s="124"/>
      <c r="S814" s="124"/>
      <c r="T814" s="124"/>
      <c r="U814" s="124"/>
      <c r="V814" s="124"/>
      <c r="W814" s="124"/>
      <c r="X814" s="124"/>
      <c r="Y814" s="124"/>
      <c r="Z814" s="124"/>
      <c r="AA814" s="124"/>
      <c r="AB814" s="124"/>
      <c r="AC814" s="124"/>
    </row>
    <row r="815" spans="1:29" x14ac:dyDescent="0.35">
      <c r="A815" s="121"/>
      <c r="B815" s="122"/>
      <c r="C815" s="122"/>
      <c r="D815" s="122"/>
      <c r="E815" s="122"/>
      <c r="F815" s="122"/>
      <c r="G815" s="122"/>
      <c r="H815" s="123"/>
      <c r="I815" s="123"/>
      <c r="J815" s="123"/>
      <c r="K815" s="124"/>
      <c r="L815" s="124"/>
      <c r="M815" s="124"/>
      <c r="N815" s="124"/>
      <c r="O815" s="124"/>
      <c r="P815" s="124"/>
      <c r="Q815" s="124"/>
      <c r="R815" s="124"/>
      <c r="S815" s="124"/>
      <c r="T815" s="124"/>
      <c r="U815" s="124"/>
      <c r="V815" s="124"/>
      <c r="W815" s="124"/>
      <c r="X815" s="124"/>
      <c r="Y815" s="124"/>
      <c r="Z815" s="124"/>
      <c r="AA815" s="124"/>
      <c r="AB815" s="124"/>
      <c r="AC815" s="124"/>
    </row>
    <row r="816" spans="1:29" x14ac:dyDescent="0.35">
      <c r="A816" s="121"/>
      <c r="B816" s="122"/>
      <c r="C816" s="122"/>
      <c r="D816" s="122"/>
      <c r="E816" s="122"/>
      <c r="F816" s="122"/>
      <c r="G816" s="122"/>
      <c r="H816" s="123"/>
      <c r="I816" s="123"/>
      <c r="J816" s="123"/>
      <c r="K816" s="124"/>
      <c r="L816" s="124"/>
      <c r="M816" s="124"/>
      <c r="N816" s="124"/>
      <c r="O816" s="124"/>
      <c r="P816" s="124"/>
      <c r="Q816" s="124"/>
      <c r="R816" s="124"/>
      <c r="S816" s="124"/>
      <c r="T816" s="124"/>
      <c r="U816" s="124"/>
      <c r="V816" s="124"/>
      <c r="W816" s="124"/>
      <c r="X816" s="124"/>
      <c r="Y816" s="124"/>
      <c r="Z816" s="124"/>
      <c r="AA816" s="124"/>
      <c r="AB816" s="124"/>
      <c r="AC816" s="124"/>
    </row>
    <row r="817" spans="1:29" x14ac:dyDescent="0.35">
      <c r="A817" s="121"/>
      <c r="B817" s="122"/>
      <c r="C817" s="122"/>
      <c r="D817" s="122"/>
      <c r="E817" s="122"/>
      <c r="F817" s="122"/>
      <c r="G817" s="122"/>
      <c r="H817" s="123"/>
      <c r="I817" s="123"/>
      <c r="J817" s="123"/>
      <c r="K817" s="124"/>
      <c r="L817" s="124"/>
      <c r="M817" s="124"/>
      <c r="N817" s="124"/>
      <c r="O817" s="124"/>
      <c r="P817" s="124"/>
      <c r="Q817" s="124"/>
      <c r="R817" s="124"/>
      <c r="S817" s="124"/>
      <c r="T817" s="124"/>
      <c r="U817" s="124"/>
      <c r="V817" s="124"/>
      <c r="W817" s="124"/>
      <c r="X817" s="124"/>
      <c r="Y817" s="124"/>
      <c r="Z817" s="124"/>
      <c r="AA817" s="124"/>
      <c r="AB817" s="124"/>
      <c r="AC817" s="124"/>
    </row>
    <row r="818" spans="1:29" x14ac:dyDescent="0.35">
      <c r="A818" s="121"/>
      <c r="B818" s="122"/>
      <c r="C818" s="122"/>
      <c r="D818" s="122"/>
      <c r="E818" s="122"/>
      <c r="F818" s="122"/>
      <c r="G818" s="122"/>
      <c r="H818" s="123"/>
      <c r="I818" s="123"/>
      <c r="J818" s="123"/>
      <c r="K818" s="124"/>
      <c r="L818" s="124"/>
      <c r="M818" s="124"/>
      <c r="N818" s="124"/>
      <c r="O818" s="124"/>
      <c r="P818" s="124"/>
      <c r="Q818" s="124"/>
      <c r="R818" s="124"/>
      <c r="S818" s="124"/>
      <c r="T818" s="124"/>
      <c r="U818" s="124"/>
      <c r="V818" s="124"/>
      <c r="W818" s="124"/>
      <c r="X818" s="124"/>
      <c r="Y818" s="124"/>
      <c r="Z818" s="124"/>
      <c r="AA818" s="124"/>
      <c r="AB818" s="124"/>
      <c r="AC818" s="124"/>
    </row>
    <row r="819" spans="1:29" x14ac:dyDescent="0.35">
      <c r="A819" s="121"/>
      <c r="B819" s="122"/>
      <c r="C819" s="122"/>
      <c r="D819" s="122"/>
      <c r="E819" s="122"/>
      <c r="F819" s="122"/>
      <c r="G819" s="122"/>
      <c r="H819" s="123"/>
      <c r="I819" s="123"/>
      <c r="J819" s="123"/>
      <c r="K819" s="124"/>
      <c r="L819" s="124"/>
      <c r="M819" s="124"/>
      <c r="N819" s="124"/>
      <c r="O819" s="124"/>
      <c r="P819" s="124"/>
      <c r="Q819" s="124"/>
      <c r="R819" s="124"/>
      <c r="S819" s="124"/>
      <c r="T819" s="124"/>
      <c r="U819" s="124"/>
      <c r="V819" s="124"/>
      <c r="W819" s="124"/>
      <c r="X819" s="124"/>
      <c r="Y819" s="124"/>
      <c r="Z819" s="124"/>
      <c r="AA819" s="124"/>
      <c r="AB819" s="124"/>
      <c r="AC819" s="124"/>
    </row>
    <row r="820" spans="1:29" x14ac:dyDescent="0.35">
      <c r="A820" s="121"/>
      <c r="B820" s="122"/>
      <c r="C820" s="122"/>
      <c r="D820" s="122"/>
      <c r="E820" s="122"/>
      <c r="F820" s="122"/>
      <c r="G820" s="122"/>
      <c r="H820" s="123"/>
      <c r="I820" s="123"/>
      <c r="J820" s="123"/>
      <c r="K820" s="124"/>
      <c r="L820" s="124"/>
      <c r="M820" s="124"/>
      <c r="N820" s="124"/>
      <c r="O820" s="124"/>
      <c r="P820" s="124"/>
      <c r="Q820" s="124"/>
      <c r="R820" s="124"/>
      <c r="S820" s="124"/>
      <c r="T820" s="124"/>
      <c r="U820" s="124"/>
      <c r="V820" s="124"/>
      <c r="W820" s="124"/>
      <c r="X820" s="124"/>
      <c r="Y820" s="124"/>
      <c r="Z820" s="124"/>
      <c r="AA820" s="124"/>
      <c r="AB820" s="124"/>
      <c r="AC820" s="124"/>
    </row>
    <row r="821" spans="1:29" x14ac:dyDescent="0.35">
      <c r="A821" s="121"/>
      <c r="B821" s="122"/>
      <c r="C821" s="122"/>
      <c r="D821" s="122"/>
      <c r="E821" s="122"/>
      <c r="F821" s="122"/>
      <c r="G821" s="122"/>
      <c r="H821" s="123"/>
      <c r="I821" s="123"/>
      <c r="J821" s="123"/>
      <c r="K821" s="124"/>
      <c r="L821" s="124"/>
      <c r="M821" s="124"/>
      <c r="N821" s="124"/>
      <c r="O821" s="124"/>
      <c r="P821" s="124"/>
      <c r="Q821" s="124"/>
      <c r="R821" s="124"/>
      <c r="S821" s="124"/>
      <c r="T821" s="124"/>
      <c r="U821" s="124"/>
      <c r="V821" s="124"/>
      <c r="W821" s="124"/>
      <c r="X821" s="124"/>
      <c r="Y821" s="124"/>
      <c r="Z821" s="124"/>
      <c r="AA821" s="124"/>
      <c r="AB821" s="124"/>
      <c r="AC821" s="124"/>
    </row>
    <row r="822" spans="1:29" x14ac:dyDescent="0.35">
      <c r="A822" s="121"/>
      <c r="B822" s="122"/>
      <c r="C822" s="122"/>
      <c r="D822" s="122"/>
      <c r="E822" s="122"/>
      <c r="F822" s="122"/>
      <c r="G822" s="122"/>
      <c r="H822" s="123"/>
      <c r="I822" s="123"/>
      <c r="J822" s="123"/>
      <c r="K822" s="124"/>
      <c r="L822" s="124"/>
      <c r="M822" s="124"/>
      <c r="N822" s="124"/>
      <c r="O822" s="124"/>
      <c r="P822" s="124"/>
      <c r="Q822" s="124"/>
      <c r="R822" s="124"/>
      <c r="S822" s="124"/>
      <c r="T822" s="124"/>
      <c r="U822" s="124"/>
      <c r="V822" s="124"/>
      <c r="W822" s="124"/>
      <c r="X822" s="124"/>
      <c r="Y822" s="124"/>
      <c r="Z822" s="124"/>
      <c r="AA822" s="124"/>
      <c r="AB822" s="124"/>
      <c r="AC822" s="124"/>
    </row>
    <row r="823" spans="1:29" x14ac:dyDescent="0.35">
      <c r="A823" s="121"/>
      <c r="B823" s="122"/>
      <c r="C823" s="122"/>
      <c r="D823" s="122"/>
      <c r="E823" s="122"/>
      <c r="F823" s="122"/>
      <c r="G823" s="122"/>
      <c r="H823" s="123"/>
      <c r="I823" s="123"/>
      <c r="J823" s="123"/>
      <c r="K823" s="124"/>
      <c r="L823" s="124"/>
      <c r="M823" s="124"/>
      <c r="N823" s="124"/>
      <c r="O823" s="124"/>
      <c r="P823" s="124"/>
      <c r="Q823" s="124"/>
      <c r="R823" s="124"/>
      <c r="S823" s="124"/>
      <c r="T823" s="124"/>
      <c r="U823" s="124"/>
      <c r="V823" s="124"/>
      <c r="W823" s="124"/>
      <c r="X823" s="124"/>
      <c r="Y823" s="124"/>
      <c r="Z823" s="124"/>
      <c r="AA823" s="124"/>
      <c r="AB823" s="124"/>
      <c r="AC823" s="124"/>
    </row>
    <row r="824" spans="1:29" x14ac:dyDescent="0.35">
      <c r="A824" s="121"/>
      <c r="B824" s="122"/>
      <c r="C824" s="122"/>
      <c r="D824" s="122"/>
      <c r="E824" s="122"/>
      <c r="F824" s="122"/>
      <c r="G824" s="122"/>
      <c r="H824" s="123"/>
      <c r="I824" s="123"/>
      <c r="J824" s="123"/>
      <c r="K824" s="124"/>
      <c r="L824" s="124"/>
      <c r="M824" s="124"/>
      <c r="N824" s="124"/>
      <c r="O824" s="124"/>
      <c r="P824" s="124"/>
      <c r="Q824" s="124"/>
      <c r="R824" s="124"/>
      <c r="S824" s="124"/>
      <c r="T824" s="124"/>
      <c r="U824" s="124"/>
      <c r="V824" s="124"/>
      <c r="W824" s="124"/>
      <c r="X824" s="124"/>
      <c r="Y824" s="124"/>
      <c r="Z824" s="124"/>
      <c r="AA824" s="124"/>
      <c r="AB824" s="124"/>
      <c r="AC824" s="124"/>
    </row>
    <row r="825" spans="1:29" x14ac:dyDescent="0.35">
      <c r="A825" s="121"/>
      <c r="B825" s="122"/>
      <c r="C825" s="122"/>
      <c r="D825" s="122"/>
      <c r="E825" s="122"/>
      <c r="F825" s="122"/>
      <c r="G825" s="122"/>
      <c r="H825" s="123"/>
      <c r="I825" s="123"/>
      <c r="J825" s="123"/>
      <c r="K825" s="124"/>
      <c r="L825" s="124"/>
      <c r="M825" s="124"/>
      <c r="N825" s="124"/>
      <c r="O825" s="124"/>
      <c r="P825" s="124"/>
      <c r="Q825" s="124"/>
      <c r="R825" s="124"/>
      <c r="S825" s="124"/>
      <c r="T825" s="124"/>
      <c r="U825" s="124"/>
      <c r="V825" s="124"/>
      <c r="W825" s="124"/>
      <c r="X825" s="124"/>
      <c r="Y825" s="124"/>
      <c r="Z825" s="124"/>
      <c r="AA825" s="124"/>
      <c r="AB825" s="124"/>
      <c r="AC825" s="124"/>
    </row>
    <row r="826" spans="1:29" x14ac:dyDescent="0.35">
      <c r="A826" s="121"/>
      <c r="B826" s="122"/>
      <c r="C826" s="122"/>
      <c r="D826" s="122"/>
      <c r="E826" s="122"/>
      <c r="F826" s="122"/>
      <c r="G826" s="122"/>
      <c r="H826" s="123"/>
      <c r="I826" s="123"/>
      <c r="J826" s="123"/>
      <c r="K826" s="124"/>
      <c r="L826" s="124"/>
      <c r="M826" s="124"/>
      <c r="N826" s="124"/>
      <c r="O826" s="124"/>
      <c r="P826" s="124"/>
      <c r="Q826" s="124"/>
      <c r="R826" s="124"/>
      <c r="S826" s="124"/>
      <c r="T826" s="124"/>
      <c r="U826" s="124"/>
      <c r="V826" s="124"/>
      <c r="W826" s="124"/>
      <c r="X826" s="124"/>
      <c r="Y826" s="124"/>
      <c r="Z826" s="124"/>
      <c r="AA826" s="124"/>
      <c r="AB826" s="124"/>
      <c r="AC826" s="124"/>
    </row>
    <row r="827" spans="1:29" x14ac:dyDescent="0.35">
      <c r="A827" s="121"/>
      <c r="B827" s="122"/>
      <c r="C827" s="122"/>
      <c r="D827" s="122"/>
      <c r="E827" s="122"/>
      <c r="F827" s="122"/>
      <c r="G827" s="122"/>
      <c r="H827" s="123"/>
      <c r="I827" s="123"/>
      <c r="J827" s="123"/>
      <c r="K827" s="124"/>
      <c r="L827" s="124"/>
      <c r="M827" s="124"/>
      <c r="N827" s="124"/>
      <c r="O827" s="124"/>
      <c r="P827" s="124"/>
      <c r="Q827" s="124"/>
      <c r="R827" s="124"/>
      <c r="S827" s="124"/>
      <c r="T827" s="124"/>
      <c r="U827" s="124"/>
      <c r="V827" s="124"/>
      <c r="W827" s="124"/>
      <c r="X827" s="124"/>
      <c r="Y827" s="124"/>
      <c r="Z827" s="124"/>
      <c r="AA827" s="124"/>
      <c r="AB827" s="124"/>
      <c r="AC827" s="124"/>
    </row>
    <row r="828" spans="1:29" x14ac:dyDescent="0.35">
      <c r="A828" s="121"/>
      <c r="B828" s="122"/>
      <c r="C828" s="122"/>
      <c r="D828" s="122"/>
      <c r="E828" s="122"/>
      <c r="F828" s="122"/>
      <c r="G828" s="122"/>
      <c r="H828" s="123"/>
      <c r="I828" s="123"/>
      <c r="J828" s="123"/>
      <c r="K828" s="124"/>
      <c r="L828" s="124"/>
      <c r="M828" s="124"/>
      <c r="N828" s="124"/>
      <c r="O828" s="124"/>
      <c r="P828" s="124"/>
      <c r="Q828" s="124"/>
      <c r="R828" s="124"/>
      <c r="S828" s="124"/>
      <c r="T828" s="124"/>
      <c r="U828" s="124"/>
      <c r="V828" s="124"/>
      <c r="W828" s="124"/>
      <c r="X828" s="124"/>
      <c r="Y828" s="124"/>
      <c r="Z828" s="124"/>
      <c r="AA828" s="124"/>
      <c r="AB828" s="124"/>
      <c r="AC828" s="124"/>
    </row>
    <row r="829" spans="1:29" x14ac:dyDescent="0.35">
      <c r="A829" s="121"/>
      <c r="B829" s="122"/>
      <c r="C829" s="122"/>
      <c r="D829" s="122"/>
      <c r="E829" s="122"/>
      <c r="F829" s="122"/>
      <c r="G829" s="122"/>
      <c r="H829" s="123"/>
      <c r="I829" s="123"/>
      <c r="J829" s="123"/>
      <c r="K829" s="124"/>
      <c r="L829" s="124"/>
      <c r="M829" s="124"/>
      <c r="N829" s="124"/>
      <c r="O829" s="124"/>
      <c r="P829" s="124"/>
      <c r="Q829" s="124"/>
      <c r="R829" s="124"/>
      <c r="S829" s="124"/>
      <c r="T829" s="124"/>
      <c r="U829" s="124"/>
      <c r="V829" s="124"/>
      <c r="W829" s="124"/>
      <c r="X829" s="124"/>
      <c r="Y829" s="124"/>
      <c r="Z829" s="124"/>
      <c r="AA829" s="124"/>
      <c r="AB829" s="124"/>
      <c r="AC829" s="124"/>
    </row>
    <row r="830" spans="1:29" x14ac:dyDescent="0.35">
      <c r="A830" s="121"/>
      <c r="B830" s="122"/>
      <c r="C830" s="122"/>
      <c r="D830" s="122"/>
      <c r="E830" s="122"/>
      <c r="F830" s="122"/>
      <c r="G830" s="122"/>
      <c r="H830" s="123"/>
      <c r="I830" s="123"/>
      <c r="J830" s="123"/>
      <c r="K830" s="124"/>
      <c r="L830" s="124"/>
      <c r="M830" s="124"/>
      <c r="N830" s="124"/>
      <c r="O830" s="124"/>
      <c r="P830" s="124"/>
      <c r="Q830" s="124"/>
      <c r="R830" s="124"/>
      <c r="S830" s="124"/>
      <c r="T830" s="124"/>
      <c r="U830" s="124"/>
      <c r="V830" s="124"/>
      <c r="W830" s="124"/>
      <c r="X830" s="124"/>
      <c r="Y830" s="124"/>
      <c r="Z830" s="124"/>
      <c r="AA830" s="124"/>
      <c r="AB830" s="124"/>
      <c r="AC830" s="124"/>
    </row>
    <row r="831" spans="1:29" x14ac:dyDescent="0.35">
      <c r="A831" s="121"/>
      <c r="B831" s="122"/>
      <c r="C831" s="122"/>
      <c r="D831" s="122"/>
      <c r="E831" s="122"/>
      <c r="F831" s="122"/>
      <c r="G831" s="122"/>
      <c r="H831" s="123"/>
      <c r="I831" s="123"/>
      <c r="J831" s="123"/>
      <c r="K831" s="124"/>
      <c r="L831" s="124"/>
      <c r="M831" s="124"/>
      <c r="N831" s="124"/>
      <c r="O831" s="124"/>
      <c r="P831" s="124"/>
      <c r="Q831" s="124"/>
      <c r="R831" s="124"/>
      <c r="S831" s="124"/>
      <c r="T831" s="124"/>
      <c r="U831" s="124"/>
      <c r="V831" s="124"/>
      <c r="W831" s="124"/>
      <c r="X831" s="124"/>
      <c r="Y831" s="124"/>
      <c r="Z831" s="124"/>
      <c r="AA831" s="124"/>
      <c r="AB831" s="124"/>
      <c r="AC831" s="124"/>
    </row>
    <row r="832" spans="1:29" x14ac:dyDescent="0.35">
      <c r="A832" s="121"/>
      <c r="B832" s="122"/>
      <c r="C832" s="122"/>
      <c r="D832" s="122"/>
      <c r="E832" s="122"/>
      <c r="F832" s="122"/>
      <c r="G832" s="122"/>
      <c r="H832" s="123"/>
      <c r="I832" s="123"/>
      <c r="J832" s="123"/>
      <c r="K832" s="124"/>
      <c r="L832" s="124"/>
      <c r="M832" s="124"/>
      <c r="N832" s="124"/>
      <c r="O832" s="124"/>
      <c r="P832" s="124"/>
      <c r="Q832" s="124"/>
      <c r="R832" s="124"/>
      <c r="S832" s="124"/>
      <c r="T832" s="124"/>
      <c r="U832" s="124"/>
      <c r="V832" s="124"/>
      <c r="W832" s="124"/>
      <c r="X832" s="124"/>
      <c r="Y832" s="124"/>
      <c r="Z832" s="124"/>
      <c r="AA832" s="124"/>
      <c r="AB832" s="124"/>
      <c r="AC832" s="124"/>
    </row>
    <row r="833" spans="1:29" x14ac:dyDescent="0.35">
      <c r="A833" s="121"/>
      <c r="B833" s="122"/>
      <c r="C833" s="122"/>
      <c r="D833" s="122"/>
      <c r="E833" s="122"/>
      <c r="F833" s="122"/>
      <c r="G833" s="122"/>
      <c r="H833" s="123"/>
      <c r="I833" s="123"/>
      <c r="J833" s="123"/>
      <c r="K833" s="124"/>
      <c r="L833" s="124"/>
      <c r="M833" s="124"/>
      <c r="N833" s="124"/>
      <c r="O833" s="124"/>
      <c r="P833" s="124"/>
      <c r="Q833" s="124"/>
      <c r="R833" s="124"/>
      <c r="S833" s="124"/>
      <c r="T833" s="124"/>
      <c r="U833" s="124"/>
      <c r="V833" s="124"/>
      <c r="W833" s="124"/>
      <c r="X833" s="124"/>
      <c r="Y833" s="124"/>
      <c r="Z833" s="124"/>
      <c r="AA833" s="124"/>
      <c r="AB833" s="124"/>
      <c r="AC833" s="124"/>
    </row>
    <row r="834" spans="1:29" x14ac:dyDescent="0.35">
      <c r="A834" s="121"/>
      <c r="B834" s="122"/>
      <c r="C834" s="122"/>
      <c r="D834" s="122"/>
      <c r="E834" s="122"/>
      <c r="F834" s="122"/>
      <c r="G834" s="122"/>
      <c r="H834" s="123"/>
      <c r="I834" s="123"/>
      <c r="J834" s="123"/>
      <c r="K834" s="124"/>
      <c r="L834" s="124"/>
      <c r="M834" s="124"/>
      <c r="N834" s="124"/>
      <c r="O834" s="124"/>
      <c r="P834" s="124"/>
      <c r="Q834" s="124"/>
      <c r="R834" s="124"/>
      <c r="S834" s="124"/>
      <c r="T834" s="124"/>
      <c r="U834" s="124"/>
      <c r="V834" s="124"/>
      <c r="W834" s="124"/>
      <c r="X834" s="124"/>
      <c r="Y834" s="124"/>
      <c r="Z834" s="124"/>
      <c r="AA834" s="124"/>
      <c r="AB834" s="124"/>
      <c r="AC834" s="124"/>
    </row>
    <row r="835" spans="1:29" x14ac:dyDescent="0.35">
      <c r="A835" s="121"/>
      <c r="B835" s="122"/>
      <c r="C835" s="122"/>
      <c r="D835" s="122"/>
      <c r="E835" s="122"/>
      <c r="F835" s="122"/>
      <c r="G835" s="122"/>
      <c r="H835" s="123"/>
      <c r="I835" s="123"/>
      <c r="J835" s="123"/>
      <c r="K835" s="124"/>
      <c r="L835" s="124"/>
      <c r="M835" s="124"/>
      <c r="N835" s="124"/>
      <c r="O835" s="124"/>
      <c r="P835" s="124"/>
      <c r="Q835" s="124"/>
      <c r="R835" s="124"/>
      <c r="S835" s="124"/>
      <c r="T835" s="124"/>
      <c r="U835" s="124"/>
      <c r="V835" s="124"/>
      <c r="W835" s="124"/>
      <c r="X835" s="124"/>
      <c r="Y835" s="124"/>
      <c r="Z835" s="124"/>
      <c r="AA835" s="124"/>
      <c r="AB835" s="124"/>
      <c r="AC835" s="124"/>
    </row>
    <row r="836" spans="1:29" x14ac:dyDescent="0.35">
      <c r="A836" s="121"/>
      <c r="B836" s="122"/>
      <c r="C836" s="122"/>
      <c r="D836" s="122"/>
      <c r="E836" s="122"/>
      <c r="F836" s="122"/>
      <c r="G836" s="122"/>
      <c r="H836" s="123"/>
      <c r="I836" s="123"/>
      <c r="J836" s="123"/>
      <c r="K836" s="124"/>
      <c r="L836" s="124"/>
      <c r="M836" s="124"/>
      <c r="N836" s="124"/>
      <c r="O836" s="124"/>
      <c r="P836" s="124"/>
      <c r="Q836" s="124"/>
      <c r="R836" s="124"/>
      <c r="S836" s="124"/>
      <c r="T836" s="124"/>
      <c r="U836" s="124"/>
      <c r="V836" s="124"/>
      <c r="W836" s="124"/>
      <c r="X836" s="124"/>
      <c r="Y836" s="124"/>
      <c r="Z836" s="124"/>
      <c r="AA836" s="124"/>
      <c r="AB836" s="124"/>
      <c r="AC836" s="124"/>
    </row>
    <row r="837" spans="1:29" x14ac:dyDescent="0.35">
      <c r="A837" s="121"/>
      <c r="B837" s="122"/>
      <c r="C837" s="122"/>
      <c r="D837" s="122"/>
      <c r="E837" s="122"/>
      <c r="F837" s="122"/>
      <c r="G837" s="122"/>
      <c r="H837" s="123"/>
      <c r="I837" s="123"/>
      <c r="J837" s="123"/>
      <c r="K837" s="124"/>
      <c r="L837" s="124"/>
      <c r="M837" s="124"/>
      <c r="N837" s="124"/>
      <c r="O837" s="124"/>
      <c r="P837" s="124"/>
      <c r="Q837" s="124"/>
      <c r="R837" s="124"/>
      <c r="S837" s="124"/>
      <c r="T837" s="124"/>
      <c r="U837" s="124"/>
      <c r="V837" s="124"/>
      <c r="W837" s="124"/>
      <c r="X837" s="124"/>
      <c r="Y837" s="124"/>
      <c r="Z837" s="124"/>
      <c r="AA837" s="124"/>
      <c r="AB837" s="124"/>
      <c r="AC837" s="124"/>
    </row>
    <row r="838" spans="1:29" ht="15" customHeight="1" x14ac:dyDescent="0.35">
      <c r="A838" s="125"/>
      <c r="B838" s="125"/>
      <c r="C838" s="125"/>
      <c r="D838" s="125"/>
      <c r="E838" s="125"/>
      <c r="F838" s="125"/>
      <c r="G838" s="125"/>
      <c r="H838" s="125"/>
      <c r="I838" s="125"/>
      <c r="J838" s="125"/>
      <c r="K838" s="124"/>
      <c r="L838" s="124"/>
      <c r="M838" s="124"/>
      <c r="N838" s="124"/>
      <c r="O838" s="124"/>
      <c r="P838" s="124"/>
      <c r="Q838" s="124"/>
      <c r="R838" s="124"/>
      <c r="S838" s="124"/>
      <c r="T838" s="124"/>
      <c r="U838" s="124"/>
      <c r="V838" s="124"/>
      <c r="W838" s="124"/>
      <c r="X838" s="124"/>
      <c r="Y838" s="124"/>
      <c r="Z838" s="124"/>
      <c r="AA838" s="124"/>
      <c r="AB838" s="124"/>
      <c r="AC838" s="124"/>
    </row>
    <row r="839" spans="1:29" x14ac:dyDescent="0.35">
      <c r="A839" s="125"/>
      <c r="B839" s="125"/>
      <c r="C839" s="125"/>
      <c r="D839" s="125"/>
      <c r="E839" s="125"/>
      <c r="F839" s="125"/>
      <c r="G839" s="125"/>
      <c r="H839" s="125"/>
      <c r="I839" s="125"/>
      <c r="J839" s="125"/>
      <c r="K839" s="124"/>
      <c r="L839" s="124"/>
      <c r="M839" s="124"/>
      <c r="N839" s="124"/>
      <c r="O839" s="124"/>
      <c r="P839" s="124"/>
      <c r="Q839" s="124"/>
      <c r="R839" s="124"/>
      <c r="S839" s="124"/>
      <c r="T839" s="124"/>
      <c r="U839" s="124"/>
      <c r="V839" s="124"/>
      <c r="W839" s="124"/>
      <c r="X839" s="124"/>
      <c r="Y839" s="124"/>
      <c r="Z839" s="124"/>
      <c r="AA839" s="124"/>
      <c r="AB839" s="124"/>
      <c r="AC839" s="124"/>
    </row>
    <row r="840" spans="1:29" x14ac:dyDescent="0.35">
      <c r="A840" s="125"/>
      <c r="B840" s="125"/>
      <c r="C840" s="125"/>
      <c r="D840" s="125"/>
      <c r="E840" s="125"/>
      <c r="F840" s="125"/>
      <c r="G840" s="126"/>
      <c r="H840" s="125"/>
      <c r="I840" s="125"/>
      <c r="J840" s="125"/>
      <c r="K840" s="126"/>
      <c r="L840" s="126"/>
      <c r="M840" s="126"/>
      <c r="N840" s="126"/>
      <c r="O840" s="126"/>
      <c r="P840" s="126"/>
      <c r="Q840" s="126"/>
      <c r="R840" s="126"/>
      <c r="S840" s="126"/>
      <c r="T840" s="126"/>
      <c r="U840" s="126"/>
      <c r="V840" s="126"/>
      <c r="W840" s="126"/>
      <c r="X840" s="126"/>
      <c r="Y840" s="126"/>
      <c r="Z840" s="126"/>
      <c r="AA840" s="126"/>
      <c r="AB840" s="126"/>
      <c r="AC840" s="126"/>
    </row>
    <row r="841" spans="1:29" ht="15" customHeight="1" x14ac:dyDescent="0.35">
      <c r="A841" s="112"/>
      <c r="B841" s="113"/>
      <c r="C841" s="113"/>
      <c r="D841" s="113"/>
      <c r="E841" s="113"/>
      <c r="F841" s="113"/>
      <c r="G841" s="113"/>
      <c r="H841" s="113"/>
      <c r="I841" s="113"/>
      <c r="J841" s="113"/>
      <c r="K841" s="114"/>
      <c r="L841" s="114"/>
      <c r="M841" s="114"/>
      <c r="N841" s="114"/>
      <c r="O841" s="114"/>
      <c r="P841" s="114"/>
      <c r="Q841" s="114"/>
      <c r="R841" s="114"/>
      <c r="S841" s="114"/>
      <c r="T841" s="114"/>
      <c r="U841" s="114"/>
      <c r="V841" s="114"/>
      <c r="W841" s="114"/>
      <c r="X841" s="114"/>
      <c r="Y841" s="114"/>
      <c r="Z841" s="114"/>
      <c r="AA841" s="114"/>
      <c r="AB841" s="114"/>
      <c r="AC841" s="114"/>
    </row>
    <row r="842" spans="1:29" ht="15" customHeight="1" x14ac:dyDescent="0.35">
      <c r="A842" s="112"/>
      <c r="B842" s="113"/>
      <c r="C842" s="113"/>
      <c r="D842" s="113"/>
      <c r="E842" s="113"/>
      <c r="F842" s="113"/>
      <c r="G842" s="113"/>
      <c r="H842" s="113"/>
      <c r="I842" s="113"/>
      <c r="J842" s="113"/>
      <c r="K842" s="115"/>
      <c r="L842" s="115"/>
      <c r="M842" s="115"/>
      <c r="N842" s="115"/>
      <c r="O842" s="115"/>
      <c r="P842" s="115"/>
      <c r="Q842" s="115"/>
      <c r="R842" s="115"/>
      <c r="S842" s="115"/>
      <c r="T842" s="115"/>
      <c r="U842" s="115"/>
      <c r="V842" s="115"/>
      <c r="W842" s="114"/>
      <c r="X842" s="114"/>
      <c r="Y842" s="116"/>
      <c r="Z842" s="117"/>
      <c r="AA842" s="117"/>
      <c r="AB842" s="117"/>
      <c r="AC842" s="117"/>
    </row>
    <row r="843" spans="1:29" x14ac:dyDescent="0.35">
      <c r="A843" s="112"/>
      <c r="B843" s="118"/>
      <c r="C843" s="118"/>
      <c r="D843" s="119"/>
      <c r="E843" s="120"/>
      <c r="F843" s="118"/>
      <c r="G843" s="118"/>
      <c r="H843" s="118"/>
      <c r="I843" s="118"/>
      <c r="J843" s="118"/>
      <c r="K843" s="117"/>
      <c r="L843" s="117"/>
      <c r="M843" s="117"/>
      <c r="N843" s="117"/>
      <c r="O843" s="117"/>
      <c r="P843" s="117"/>
      <c r="Q843" s="117"/>
      <c r="R843" s="117"/>
      <c r="S843" s="117"/>
      <c r="T843" s="117"/>
      <c r="U843" s="117"/>
      <c r="V843" s="117"/>
      <c r="W843" s="117"/>
      <c r="X843" s="117"/>
      <c r="Y843" s="116"/>
      <c r="Z843" s="117"/>
      <c r="AA843" s="117"/>
      <c r="AB843" s="117"/>
      <c r="AC843" s="117"/>
    </row>
    <row r="844" spans="1:29" x14ac:dyDescent="0.35">
      <c r="A844" s="121"/>
      <c r="B844" s="122"/>
      <c r="C844" s="122"/>
      <c r="D844" s="122"/>
      <c r="E844" s="122"/>
      <c r="F844" s="122"/>
      <c r="G844" s="122"/>
      <c r="H844" s="123"/>
      <c r="I844" s="123"/>
      <c r="J844" s="123"/>
      <c r="K844" s="124"/>
      <c r="L844" s="124"/>
      <c r="M844" s="124"/>
      <c r="N844" s="124"/>
      <c r="O844" s="124"/>
      <c r="P844" s="124"/>
      <c r="Q844" s="124"/>
      <c r="R844" s="124"/>
      <c r="S844" s="124"/>
      <c r="T844" s="124"/>
      <c r="U844" s="124"/>
      <c r="V844" s="124"/>
      <c r="W844" s="124"/>
      <c r="X844" s="124"/>
      <c r="Y844" s="124"/>
      <c r="Z844" s="124"/>
      <c r="AA844" s="124"/>
      <c r="AB844" s="124"/>
      <c r="AC844" s="124"/>
    </row>
    <row r="845" spans="1:29" x14ac:dyDescent="0.35">
      <c r="A845" s="121"/>
      <c r="B845" s="122"/>
      <c r="C845" s="122"/>
      <c r="D845" s="122"/>
      <c r="E845" s="122"/>
      <c r="F845" s="122"/>
      <c r="G845" s="122"/>
      <c r="H845" s="123"/>
      <c r="I845" s="123"/>
      <c r="J845" s="123"/>
      <c r="K845" s="124"/>
      <c r="L845" s="124"/>
      <c r="M845" s="124"/>
      <c r="N845" s="124"/>
      <c r="O845" s="124"/>
      <c r="P845" s="124"/>
      <c r="Q845" s="124"/>
      <c r="R845" s="124"/>
      <c r="S845" s="124"/>
      <c r="T845" s="124"/>
      <c r="U845" s="124"/>
      <c r="V845" s="124"/>
      <c r="W845" s="124"/>
      <c r="X845" s="124"/>
      <c r="Y845" s="124"/>
      <c r="Z845" s="124"/>
      <c r="AA845" s="124"/>
      <c r="AB845" s="124"/>
      <c r="AC845" s="124"/>
    </row>
    <row r="846" spans="1:29" x14ac:dyDescent="0.35">
      <c r="A846" s="121"/>
      <c r="B846" s="122"/>
      <c r="C846" s="122"/>
      <c r="D846" s="122"/>
      <c r="E846" s="122"/>
      <c r="F846" s="122"/>
      <c r="G846" s="122"/>
      <c r="H846" s="123"/>
      <c r="I846" s="123"/>
      <c r="J846" s="123"/>
      <c r="K846" s="124"/>
      <c r="L846" s="124"/>
      <c r="M846" s="124"/>
      <c r="N846" s="124"/>
      <c r="O846" s="124"/>
      <c r="P846" s="124"/>
      <c r="Q846" s="124"/>
      <c r="R846" s="124"/>
      <c r="S846" s="124"/>
      <c r="T846" s="124"/>
      <c r="U846" s="124"/>
      <c r="V846" s="124"/>
      <c r="W846" s="124"/>
      <c r="X846" s="124"/>
      <c r="Y846" s="124"/>
      <c r="Z846" s="124"/>
      <c r="AA846" s="124"/>
      <c r="AB846" s="124"/>
      <c r="AC846" s="124"/>
    </row>
    <row r="847" spans="1:29" x14ac:dyDescent="0.35">
      <c r="A847" s="121"/>
      <c r="B847" s="122"/>
      <c r="C847" s="122"/>
      <c r="D847" s="122"/>
      <c r="E847" s="122"/>
      <c r="F847" s="122"/>
      <c r="G847" s="122"/>
      <c r="H847" s="123"/>
      <c r="I847" s="123"/>
      <c r="J847" s="123"/>
      <c r="K847" s="124"/>
      <c r="L847" s="124"/>
      <c r="M847" s="124"/>
      <c r="N847" s="124"/>
      <c r="O847" s="124"/>
      <c r="P847" s="124"/>
      <c r="Q847" s="124"/>
      <c r="R847" s="124"/>
      <c r="S847" s="124"/>
      <c r="T847" s="124"/>
      <c r="U847" s="124"/>
      <c r="V847" s="124"/>
      <c r="W847" s="124"/>
      <c r="X847" s="124"/>
      <c r="Y847" s="124"/>
      <c r="Z847" s="124"/>
      <c r="AA847" s="124"/>
      <c r="AB847" s="124"/>
      <c r="AC847" s="124"/>
    </row>
    <row r="848" spans="1:29" x14ac:dyDescent="0.35">
      <c r="A848" s="121"/>
      <c r="B848" s="122"/>
      <c r="C848" s="122"/>
      <c r="D848" s="122"/>
      <c r="E848" s="122"/>
      <c r="F848" s="122"/>
      <c r="G848" s="122"/>
      <c r="H848" s="123"/>
      <c r="I848" s="123"/>
      <c r="J848" s="123"/>
      <c r="K848" s="124"/>
      <c r="L848" s="124"/>
      <c r="M848" s="124"/>
      <c r="N848" s="124"/>
      <c r="O848" s="124"/>
      <c r="P848" s="124"/>
      <c r="Q848" s="124"/>
      <c r="R848" s="124"/>
      <c r="S848" s="124"/>
      <c r="T848" s="124"/>
      <c r="U848" s="124"/>
      <c r="V848" s="124"/>
      <c r="W848" s="124"/>
      <c r="X848" s="124"/>
      <c r="Y848" s="124"/>
      <c r="Z848" s="124"/>
      <c r="AA848" s="124"/>
      <c r="AB848" s="124"/>
      <c r="AC848" s="124"/>
    </row>
    <row r="849" spans="1:29" x14ac:dyDescent="0.35">
      <c r="A849" s="121"/>
      <c r="B849" s="122"/>
      <c r="C849" s="122"/>
      <c r="D849" s="122"/>
      <c r="E849" s="122"/>
      <c r="F849" s="122"/>
      <c r="G849" s="122"/>
      <c r="H849" s="123"/>
      <c r="I849" s="123"/>
      <c r="J849" s="123"/>
      <c r="K849" s="124"/>
      <c r="L849" s="124"/>
      <c r="M849" s="124"/>
      <c r="N849" s="124"/>
      <c r="O849" s="124"/>
      <c r="P849" s="124"/>
      <c r="Q849" s="124"/>
      <c r="R849" s="124"/>
      <c r="S849" s="124"/>
      <c r="T849" s="124"/>
      <c r="U849" s="124"/>
      <c r="V849" s="124"/>
      <c r="W849" s="124"/>
      <c r="X849" s="124"/>
      <c r="Y849" s="124"/>
      <c r="Z849" s="124"/>
      <c r="AA849" s="124"/>
      <c r="AB849" s="124"/>
      <c r="AC849" s="124"/>
    </row>
    <row r="850" spans="1:29" x14ac:dyDescent="0.35">
      <c r="A850" s="121"/>
      <c r="B850" s="122"/>
      <c r="C850" s="122"/>
      <c r="D850" s="122"/>
      <c r="E850" s="122"/>
      <c r="F850" s="122"/>
      <c r="G850" s="122"/>
      <c r="H850" s="123"/>
      <c r="I850" s="123"/>
      <c r="J850" s="123"/>
      <c r="K850" s="124"/>
      <c r="L850" s="124"/>
      <c r="M850" s="124"/>
      <c r="N850" s="124"/>
      <c r="O850" s="124"/>
      <c r="P850" s="124"/>
      <c r="Q850" s="124"/>
      <c r="R850" s="124"/>
      <c r="S850" s="124"/>
      <c r="T850" s="124"/>
      <c r="U850" s="124"/>
      <c r="V850" s="124"/>
      <c r="W850" s="124"/>
      <c r="X850" s="124"/>
      <c r="Y850" s="124"/>
      <c r="Z850" s="124"/>
      <c r="AA850" s="124"/>
      <c r="AB850" s="124"/>
      <c r="AC850" s="124"/>
    </row>
    <row r="851" spans="1:29" x14ac:dyDescent="0.35">
      <c r="A851" s="121"/>
      <c r="B851" s="122"/>
      <c r="C851" s="122"/>
      <c r="D851" s="122"/>
      <c r="E851" s="122"/>
      <c r="F851" s="122"/>
      <c r="G851" s="122"/>
      <c r="H851" s="123"/>
      <c r="I851" s="123"/>
      <c r="J851" s="123"/>
      <c r="K851" s="124"/>
      <c r="L851" s="124"/>
      <c r="M851" s="124"/>
      <c r="N851" s="124"/>
      <c r="O851" s="124"/>
      <c r="P851" s="124"/>
      <c r="Q851" s="124"/>
      <c r="R851" s="124"/>
      <c r="S851" s="124"/>
      <c r="T851" s="124"/>
      <c r="U851" s="124"/>
      <c r="V851" s="124"/>
      <c r="W851" s="124"/>
      <c r="X851" s="124"/>
      <c r="Y851" s="124"/>
      <c r="Z851" s="124"/>
      <c r="AA851" s="124"/>
      <c r="AB851" s="124"/>
      <c r="AC851" s="124"/>
    </row>
    <row r="852" spans="1:29" x14ac:dyDescent="0.35">
      <c r="A852" s="121"/>
      <c r="B852" s="122"/>
      <c r="C852" s="122"/>
      <c r="D852" s="122"/>
      <c r="E852" s="122"/>
      <c r="F852" s="122"/>
      <c r="G852" s="122"/>
      <c r="H852" s="123"/>
      <c r="I852" s="123"/>
      <c r="J852" s="123"/>
      <c r="K852" s="124"/>
      <c r="L852" s="124"/>
      <c r="M852" s="124"/>
      <c r="N852" s="124"/>
      <c r="O852" s="124"/>
      <c r="P852" s="124"/>
      <c r="Q852" s="124"/>
      <c r="R852" s="124"/>
      <c r="S852" s="124"/>
      <c r="T852" s="124"/>
      <c r="U852" s="124"/>
      <c r="V852" s="124"/>
      <c r="W852" s="124"/>
      <c r="X852" s="124"/>
      <c r="Y852" s="124"/>
      <c r="Z852" s="124"/>
      <c r="AA852" s="124"/>
      <c r="AB852" s="124"/>
      <c r="AC852" s="124"/>
    </row>
    <row r="853" spans="1:29" x14ac:dyDescent="0.35">
      <c r="A853" s="121"/>
      <c r="B853" s="122"/>
      <c r="C853" s="122"/>
      <c r="D853" s="122"/>
      <c r="E853" s="122"/>
      <c r="F853" s="122"/>
      <c r="G853" s="122"/>
      <c r="H853" s="123"/>
      <c r="I853" s="123"/>
      <c r="J853" s="123"/>
      <c r="K853" s="124"/>
      <c r="L853" s="124"/>
      <c r="M853" s="124"/>
      <c r="N853" s="124"/>
      <c r="O853" s="124"/>
      <c r="P853" s="124"/>
      <c r="Q853" s="124"/>
      <c r="R853" s="124"/>
      <c r="S853" s="124"/>
      <c r="T853" s="124"/>
      <c r="U853" s="124"/>
      <c r="V853" s="124"/>
      <c r="W853" s="124"/>
      <c r="X853" s="124"/>
      <c r="Y853" s="124"/>
      <c r="Z853" s="124"/>
      <c r="AA853" s="124"/>
      <c r="AB853" s="124"/>
      <c r="AC853" s="124"/>
    </row>
    <row r="854" spans="1:29" x14ac:dyDescent="0.35">
      <c r="A854" s="121"/>
      <c r="B854" s="122"/>
      <c r="C854" s="122"/>
      <c r="D854" s="122"/>
      <c r="E854" s="122"/>
      <c r="F854" s="122"/>
      <c r="G854" s="122"/>
      <c r="H854" s="123"/>
      <c r="I854" s="123"/>
      <c r="J854" s="123"/>
      <c r="K854" s="124"/>
      <c r="L854" s="124"/>
      <c r="M854" s="124"/>
      <c r="N854" s="124"/>
      <c r="O854" s="124"/>
      <c r="P854" s="124"/>
      <c r="Q854" s="124"/>
      <c r="R854" s="124"/>
      <c r="S854" s="124"/>
      <c r="T854" s="124"/>
      <c r="U854" s="124"/>
      <c r="V854" s="124"/>
      <c r="W854" s="124"/>
      <c r="X854" s="124"/>
      <c r="Y854" s="124"/>
      <c r="Z854" s="124"/>
      <c r="AA854" s="124"/>
      <c r="AB854" s="124"/>
      <c r="AC854" s="124"/>
    </row>
    <row r="855" spans="1:29" x14ac:dyDescent="0.35">
      <c r="A855" s="121"/>
      <c r="B855" s="122"/>
      <c r="C855" s="122"/>
      <c r="D855" s="122"/>
      <c r="E855" s="122"/>
      <c r="F855" s="122"/>
      <c r="G855" s="122"/>
      <c r="H855" s="123"/>
      <c r="I855" s="123"/>
      <c r="J855" s="123"/>
      <c r="K855" s="124"/>
      <c r="L855" s="124"/>
      <c r="M855" s="124"/>
      <c r="N855" s="124"/>
      <c r="O855" s="124"/>
      <c r="P855" s="124"/>
      <c r="Q855" s="124"/>
      <c r="R855" s="124"/>
      <c r="S855" s="124"/>
      <c r="T855" s="124"/>
      <c r="U855" s="124"/>
      <c r="V855" s="124"/>
      <c r="W855" s="124"/>
      <c r="X855" s="124"/>
      <c r="Y855" s="124"/>
      <c r="Z855" s="124"/>
      <c r="AA855" s="124"/>
      <c r="AB855" s="124"/>
      <c r="AC855" s="124"/>
    </row>
    <row r="856" spans="1:29" x14ac:dyDescent="0.35">
      <c r="A856" s="121"/>
      <c r="B856" s="122"/>
      <c r="C856" s="122"/>
      <c r="D856" s="122"/>
      <c r="E856" s="122"/>
      <c r="F856" s="122"/>
      <c r="G856" s="122"/>
      <c r="H856" s="123"/>
      <c r="I856" s="123"/>
      <c r="J856" s="123"/>
      <c r="K856" s="124"/>
      <c r="L856" s="124"/>
      <c r="M856" s="124"/>
      <c r="N856" s="124"/>
      <c r="O856" s="124"/>
      <c r="P856" s="124"/>
      <c r="Q856" s="124"/>
      <c r="R856" s="124"/>
      <c r="S856" s="124"/>
      <c r="T856" s="124"/>
      <c r="U856" s="124"/>
      <c r="V856" s="124"/>
      <c r="W856" s="124"/>
      <c r="X856" s="124"/>
      <c r="Y856" s="124"/>
      <c r="Z856" s="124"/>
      <c r="AA856" s="124"/>
      <c r="AB856" s="124"/>
      <c r="AC856" s="124"/>
    </row>
    <row r="857" spans="1:29" x14ac:dyDescent="0.35">
      <c r="A857" s="121"/>
      <c r="B857" s="122"/>
      <c r="C857" s="122"/>
      <c r="D857" s="122"/>
      <c r="E857" s="122"/>
      <c r="F857" s="122"/>
      <c r="G857" s="122"/>
      <c r="H857" s="123"/>
      <c r="I857" s="123"/>
      <c r="J857" s="123"/>
      <c r="K857" s="124"/>
      <c r="L857" s="124"/>
      <c r="M857" s="124"/>
      <c r="N857" s="124"/>
      <c r="O857" s="124"/>
      <c r="P857" s="124"/>
      <c r="Q857" s="124"/>
      <c r="R857" s="124"/>
      <c r="S857" s="124"/>
      <c r="T857" s="124"/>
      <c r="U857" s="124"/>
      <c r="V857" s="124"/>
      <c r="W857" s="124"/>
      <c r="X857" s="124"/>
      <c r="Y857" s="124"/>
      <c r="Z857" s="124"/>
      <c r="AA857" s="124"/>
      <c r="AB857" s="124"/>
      <c r="AC857" s="124"/>
    </row>
    <row r="858" spans="1:29" x14ac:dyDescent="0.35">
      <c r="A858" s="121"/>
      <c r="B858" s="122"/>
      <c r="C858" s="122"/>
      <c r="D858" s="122"/>
      <c r="E858" s="122"/>
      <c r="F858" s="122"/>
      <c r="G858" s="122"/>
      <c r="H858" s="123"/>
      <c r="I858" s="123"/>
      <c r="J858" s="123"/>
      <c r="K858" s="124"/>
      <c r="L858" s="124"/>
      <c r="M858" s="124"/>
      <c r="N858" s="124"/>
      <c r="O858" s="124"/>
      <c r="P858" s="124"/>
      <c r="Q858" s="124"/>
      <c r="R858" s="124"/>
      <c r="S858" s="124"/>
      <c r="T858" s="124"/>
      <c r="U858" s="124"/>
      <c r="V858" s="124"/>
      <c r="W858" s="124"/>
      <c r="X858" s="124"/>
      <c r="Y858" s="124"/>
      <c r="Z858" s="124"/>
      <c r="AA858" s="124"/>
      <c r="AB858" s="124"/>
      <c r="AC858" s="124"/>
    </row>
    <row r="859" spans="1:29" x14ac:dyDescent="0.35">
      <c r="A859" s="121"/>
      <c r="B859" s="122"/>
      <c r="C859" s="122"/>
      <c r="D859" s="122"/>
      <c r="E859" s="122"/>
      <c r="F859" s="122"/>
      <c r="G859" s="122"/>
      <c r="H859" s="123"/>
      <c r="I859" s="123"/>
      <c r="J859" s="123"/>
      <c r="K859" s="124"/>
      <c r="L859" s="124"/>
      <c r="M859" s="124"/>
      <c r="N859" s="124"/>
      <c r="O859" s="124"/>
      <c r="P859" s="124"/>
      <c r="Q859" s="124"/>
      <c r="R859" s="124"/>
      <c r="S859" s="124"/>
      <c r="T859" s="124"/>
      <c r="U859" s="124"/>
      <c r="V859" s="124"/>
      <c r="W859" s="124"/>
      <c r="X859" s="124"/>
      <c r="Y859" s="124"/>
      <c r="Z859" s="124"/>
      <c r="AA859" s="124"/>
      <c r="AB859" s="124"/>
      <c r="AC859" s="124"/>
    </row>
    <row r="860" spans="1:29" x14ac:dyDescent="0.35">
      <c r="A860" s="121"/>
      <c r="B860" s="122"/>
      <c r="C860" s="122"/>
      <c r="D860" s="122"/>
      <c r="E860" s="122"/>
      <c r="F860" s="122"/>
      <c r="G860" s="122"/>
      <c r="H860" s="123"/>
      <c r="I860" s="123"/>
      <c r="J860" s="123"/>
      <c r="K860" s="124"/>
      <c r="L860" s="124"/>
      <c r="M860" s="124"/>
      <c r="N860" s="124"/>
      <c r="O860" s="124"/>
      <c r="P860" s="124"/>
      <c r="Q860" s="124"/>
      <c r="R860" s="124"/>
      <c r="S860" s="124"/>
      <c r="T860" s="124"/>
      <c r="U860" s="124"/>
      <c r="V860" s="124"/>
      <c r="W860" s="124"/>
      <c r="X860" s="124"/>
      <c r="Y860" s="124"/>
      <c r="Z860" s="124"/>
      <c r="AA860" s="124"/>
      <c r="AB860" s="124"/>
      <c r="AC860" s="124"/>
    </row>
    <row r="861" spans="1:29" x14ac:dyDescent="0.35">
      <c r="A861" s="121"/>
      <c r="B861" s="122"/>
      <c r="C861" s="122"/>
      <c r="D861" s="122"/>
      <c r="E861" s="122"/>
      <c r="F861" s="122"/>
      <c r="G861" s="122"/>
      <c r="H861" s="123"/>
      <c r="I861" s="123"/>
      <c r="J861" s="123"/>
      <c r="K861" s="124"/>
      <c r="L861" s="124"/>
      <c r="M861" s="124"/>
      <c r="N861" s="124"/>
      <c r="O861" s="124"/>
      <c r="P861" s="124"/>
      <c r="Q861" s="124"/>
      <c r="R861" s="124"/>
      <c r="S861" s="124"/>
      <c r="T861" s="124"/>
      <c r="U861" s="124"/>
      <c r="V861" s="124"/>
      <c r="W861" s="124"/>
      <c r="X861" s="124"/>
      <c r="Y861" s="124"/>
      <c r="Z861" s="124"/>
      <c r="AA861" s="124"/>
      <c r="AB861" s="124"/>
      <c r="AC861" s="124"/>
    </row>
    <row r="862" spans="1:29" x14ac:dyDescent="0.35">
      <c r="A862" s="121"/>
      <c r="B862" s="122"/>
      <c r="C862" s="122"/>
      <c r="D862" s="122"/>
      <c r="E862" s="122"/>
      <c r="F862" s="122"/>
      <c r="G862" s="122"/>
      <c r="H862" s="123"/>
      <c r="I862" s="123"/>
      <c r="J862" s="123"/>
      <c r="K862" s="124"/>
      <c r="L862" s="124"/>
      <c r="M862" s="124"/>
      <c r="N862" s="124"/>
      <c r="O862" s="124"/>
      <c r="P862" s="124"/>
      <c r="Q862" s="124"/>
      <c r="R862" s="124"/>
      <c r="S862" s="124"/>
      <c r="T862" s="124"/>
      <c r="U862" s="124"/>
      <c r="V862" s="124"/>
      <c r="W862" s="124"/>
      <c r="X862" s="124"/>
      <c r="Y862" s="124"/>
      <c r="Z862" s="124"/>
      <c r="AA862" s="124"/>
      <c r="AB862" s="124"/>
      <c r="AC862" s="124"/>
    </row>
    <row r="863" spans="1:29" x14ac:dyDescent="0.35">
      <c r="A863" s="121"/>
      <c r="B863" s="122"/>
      <c r="C863" s="122"/>
      <c r="D863" s="122"/>
      <c r="E863" s="122"/>
      <c r="F863" s="122"/>
      <c r="G863" s="122"/>
      <c r="H863" s="123"/>
      <c r="I863" s="123"/>
      <c r="J863" s="123"/>
      <c r="K863" s="124"/>
      <c r="L863" s="124"/>
      <c r="M863" s="124"/>
      <c r="N863" s="124"/>
      <c r="O863" s="124"/>
      <c r="P863" s="124"/>
      <c r="Q863" s="124"/>
      <c r="R863" s="124"/>
      <c r="S863" s="124"/>
      <c r="T863" s="124"/>
      <c r="U863" s="124"/>
      <c r="V863" s="124"/>
      <c r="W863" s="124"/>
      <c r="X863" s="124"/>
      <c r="Y863" s="124"/>
      <c r="Z863" s="124"/>
      <c r="AA863" s="124"/>
      <c r="AB863" s="124"/>
      <c r="AC863" s="124"/>
    </row>
    <row r="864" spans="1:29" x14ac:dyDescent="0.35">
      <c r="A864" s="121"/>
      <c r="B864" s="122"/>
      <c r="C864" s="122"/>
      <c r="D864" s="122"/>
      <c r="E864" s="122"/>
      <c r="F864" s="122"/>
      <c r="G864" s="122"/>
      <c r="H864" s="123"/>
      <c r="I864" s="123"/>
      <c r="J864" s="123"/>
      <c r="K864" s="124"/>
      <c r="L864" s="124"/>
      <c r="M864" s="124"/>
      <c r="N864" s="124"/>
      <c r="O864" s="124"/>
      <c r="P864" s="124"/>
      <c r="Q864" s="124"/>
      <c r="R864" s="124"/>
      <c r="S864" s="124"/>
      <c r="T864" s="124"/>
      <c r="U864" s="124"/>
      <c r="V864" s="124"/>
      <c r="W864" s="124"/>
      <c r="X864" s="124"/>
      <c r="Y864" s="124"/>
      <c r="Z864" s="124"/>
      <c r="AA864" s="124"/>
      <c r="AB864" s="124"/>
      <c r="AC864" s="124"/>
    </row>
    <row r="865" spans="1:29" x14ac:dyDescent="0.35">
      <c r="A865" s="121"/>
      <c r="B865" s="122"/>
      <c r="C865" s="122"/>
      <c r="D865" s="122"/>
      <c r="E865" s="122"/>
      <c r="F865" s="122"/>
      <c r="G865" s="122"/>
      <c r="H865" s="123"/>
      <c r="I865" s="123"/>
      <c r="J865" s="123"/>
      <c r="K865" s="124"/>
      <c r="L865" s="124"/>
      <c r="M865" s="124"/>
      <c r="N865" s="124"/>
      <c r="O865" s="124"/>
      <c r="P865" s="124"/>
      <c r="Q865" s="124"/>
      <c r="R865" s="124"/>
      <c r="S865" s="124"/>
      <c r="T865" s="124"/>
      <c r="U865" s="124"/>
      <c r="V865" s="124"/>
      <c r="W865" s="124"/>
      <c r="X865" s="124"/>
      <c r="Y865" s="124"/>
      <c r="Z865" s="124"/>
      <c r="AA865" s="124"/>
      <c r="AB865" s="124"/>
      <c r="AC865" s="124"/>
    </row>
    <row r="866" spans="1:29" x14ac:dyDescent="0.35">
      <c r="A866" s="121"/>
      <c r="B866" s="122"/>
      <c r="C866" s="122"/>
      <c r="D866" s="122"/>
      <c r="E866" s="122"/>
      <c r="F866" s="122"/>
      <c r="G866" s="122"/>
      <c r="H866" s="123"/>
      <c r="I866" s="123"/>
      <c r="J866" s="123"/>
      <c r="K866" s="124"/>
      <c r="L866" s="124"/>
      <c r="M866" s="124"/>
      <c r="N866" s="124"/>
      <c r="O866" s="124"/>
      <c r="P866" s="124"/>
      <c r="Q866" s="124"/>
      <c r="R866" s="124"/>
      <c r="S866" s="124"/>
      <c r="T866" s="124"/>
      <c r="U866" s="124"/>
      <c r="V866" s="124"/>
      <c r="W866" s="124"/>
      <c r="X866" s="124"/>
      <c r="Y866" s="124"/>
      <c r="Z866" s="124"/>
      <c r="AA866" s="124"/>
      <c r="AB866" s="124"/>
      <c r="AC866" s="124"/>
    </row>
    <row r="867" spans="1:29" x14ac:dyDescent="0.35">
      <c r="A867" s="121"/>
      <c r="B867" s="122"/>
      <c r="C867" s="122"/>
      <c r="D867" s="122"/>
      <c r="E867" s="122"/>
      <c r="F867" s="122"/>
      <c r="G867" s="122"/>
      <c r="H867" s="123"/>
      <c r="I867" s="123"/>
      <c r="J867" s="123"/>
      <c r="K867" s="124"/>
      <c r="L867" s="124"/>
      <c r="M867" s="124"/>
      <c r="N867" s="124"/>
      <c r="O867" s="124"/>
      <c r="P867" s="124"/>
      <c r="Q867" s="124"/>
      <c r="R867" s="124"/>
      <c r="S867" s="124"/>
      <c r="T867" s="124"/>
      <c r="U867" s="124"/>
      <c r="V867" s="124"/>
      <c r="W867" s="124"/>
      <c r="X867" s="124"/>
      <c r="Y867" s="124"/>
      <c r="Z867" s="124"/>
      <c r="AA867" s="124"/>
      <c r="AB867" s="124"/>
      <c r="AC867" s="124"/>
    </row>
    <row r="868" spans="1:29" ht="15" customHeight="1" x14ac:dyDescent="0.35">
      <c r="A868" s="125"/>
      <c r="B868" s="125"/>
      <c r="C868" s="125"/>
      <c r="D868" s="125"/>
      <c r="E868" s="125"/>
      <c r="F868" s="125"/>
      <c r="G868" s="125"/>
      <c r="H868" s="125"/>
      <c r="I868" s="125"/>
      <c r="J868" s="125"/>
      <c r="K868" s="124"/>
      <c r="L868" s="124"/>
      <c r="M868" s="124"/>
      <c r="N868" s="124"/>
      <c r="O868" s="124"/>
      <c r="P868" s="124"/>
      <c r="Q868" s="124"/>
      <c r="R868" s="124"/>
      <c r="S868" s="124"/>
      <c r="T868" s="124"/>
      <c r="U868" s="124"/>
      <c r="V868" s="124"/>
      <c r="W868" s="124"/>
      <c r="X868" s="124"/>
      <c r="Y868" s="124"/>
      <c r="Z868" s="124"/>
      <c r="AA868" s="124"/>
      <c r="AB868" s="124"/>
      <c r="AC868" s="124"/>
    </row>
    <row r="869" spans="1:29" x14ac:dyDescent="0.35">
      <c r="A869" s="125"/>
      <c r="B869" s="125"/>
      <c r="C869" s="125"/>
      <c r="D869" s="125"/>
      <c r="E869" s="125"/>
      <c r="F869" s="125"/>
      <c r="G869" s="125"/>
      <c r="H869" s="125"/>
      <c r="I869" s="125"/>
      <c r="J869" s="125"/>
      <c r="K869" s="124"/>
      <c r="L869" s="124"/>
      <c r="M869" s="124"/>
      <c r="N869" s="124"/>
      <c r="O869" s="124"/>
      <c r="P869" s="124"/>
      <c r="Q869" s="124"/>
      <c r="R869" s="124"/>
      <c r="S869" s="124"/>
      <c r="T869" s="124"/>
      <c r="U869" s="124"/>
      <c r="V869" s="124"/>
      <c r="W869" s="124"/>
      <c r="X869" s="124"/>
      <c r="Y869" s="124"/>
      <c r="Z869" s="124"/>
      <c r="AA869" s="124"/>
      <c r="AB869" s="124"/>
      <c r="AC869" s="124"/>
    </row>
    <row r="870" spans="1:29" x14ac:dyDescent="0.35">
      <c r="A870" s="125"/>
      <c r="B870" s="125"/>
      <c r="C870" s="125"/>
      <c r="D870" s="125"/>
      <c r="E870" s="125"/>
      <c r="F870" s="125"/>
      <c r="G870" s="126"/>
      <c r="H870" s="125"/>
      <c r="I870" s="125"/>
      <c r="J870" s="125"/>
      <c r="K870" s="126"/>
      <c r="L870" s="126"/>
      <c r="M870" s="126"/>
      <c r="N870" s="126"/>
      <c r="O870" s="126"/>
      <c r="P870" s="126"/>
      <c r="Q870" s="126"/>
      <c r="R870" s="126"/>
      <c r="S870" s="126"/>
      <c r="T870" s="126"/>
      <c r="U870" s="126"/>
      <c r="V870" s="126"/>
      <c r="W870" s="126"/>
      <c r="X870" s="126"/>
      <c r="Y870" s="126"/>
      <c r="Z870" s="126"/>
      <c r="AA870" s="126"/>
      <c r="AB870" s="126"/>
      <c r="AC870" s="126"/>
    </row>
    <row r="871" spans="1:29" ht="15" customHeight="1" x14ac:dyDescent="0.35">
      <c r="A871" s="112"/>
      <c r="B871" s="113"/>
      <c r="C871" s="113"/>
      <c r="D871" s="113"/>
      <c r="E871" s="113"/>
      <c r="F871" s="113"/>
      <c r="G871" s="113"/>
      <c r="H871" s="113"/>
      <c r="I871" s="113"/>
      <c r="J871" s="113"/>
      <c r="K871" s="114"/>
      <c r="L871" s="114"/>
      <c r="M871" s="114"/>
      <c r="N871" s="114"/>
      <c r="O871" s="114"/>
      <c r="P871" s="114"/>
      <c r="Q871" s="114"/>
      <c r="R871" s="114"/>
      <c r="S871" s="114"/>
      <c r="T871" s="114"/>
      <c r="U871" s="114"/>
      <c r="V871" s="114"/>
      <c r="W871" s="114"/>
      <c r="X871" s="114"/>
      <c r="Y871" s="114"/>
      <c r="Z871" s="114"/>
      <c r="AA871" s="114"/>
      <c r="AB871" s="114"/>
      <c r="AC871" s="114"/>
    </row>
    <row r="872" spans="1:29" ht="15" customHeight="1" x14ac:dyDescent="0.35">
      <c r="A872" s="112"/>
      <c r="B872" s="113"/>
      <c r="C872" s="113"/>
      <c r="D872" s="113"/>
      <c r="E872" s="113"/>
      <c r="F872" s="113"/>
      <c r="G872" s="113"/>
      <c r="H872" s="113"/>
      <c r="I872" s="113"/>
      <c r="J872" s="113"/>
      <c r="K872" s="115"/>
      <c r="L872" s="115"/>
      <c r="M872" s="115"/>
      <c r="N872" s="115"/>
      <c r="O872" s="115"/>
      <c r="P872" s="115"/>
      <c r="Q872" s="115"/>
      <c r="R872" s="115"/>
      <c r="S872" s="115"/>
      <c r="T872" s="115"/>
      <c r="U872" s="115"/>
      <c r="V872" s="115"/>
      <c r="W872" s="114"/>
      <c r="X872" s="114"/>
      <c r="Y872" s="116"/>
      <c r="Z872" s="117"/>
      <c r="AA872" s="117"/>
      <c r="AB872" s="117"/>
      <c r="AC872" s="117"/>
    </row>
    <row r="873" spans="1:29" x14ac:dyDescent="0.35">
      <c r="A873" s="112"/>
      <c r="B873" s="118"/>
      <c r="C873" s="118"/>
      <c r="D873" s="119"/>
      <c r="E873" s="120"/>
      <c r="F873" s="118"/>
      <c r="G873" s="118"/>
      <c r="H873" s="118"/>
      <c r="I873" s="118"/>
      <c r="J873" s="118"/>
      <c r="K873" s="117"/>
      <c r="L873" s="117"/>
      <c r="M873" s="117"/>
      <c r="N873" s="117"/>
      <c r="O873" s="117"/>
      <c r="P873" s="117"/>
      <c r="Q873" s="117"/>
      <c r="R873" s="117"/>
      <c r="S873" s="117"/>
      <c r="T873" s="117"/>
      <c r="U873" s="117"/>
      <c r="V873" s="117"/>
      <c r="W873" s="117"/>
      <c r="X873" s="117"/>
      <c r="Y873" s="116"/>
      <c r="Z873" s="117"/>
      <c r="AA873" s="117"/>
      <c r="AB873" s="117"/>
      <c r="AC873" s="117"/>
    </row>
    <row r="874" spans="1:29" x14ac:dyDescent="0.35">
      <c r="A874" s="121"/>
      <c r="B874" s="122"/>
      <c r="C874" s="122"/>
      <c r="D874" s="122"/>
      <c r="E874" s="122"/>
      <c r="F874" s="122"/>
      <c r="G874" s="122"/>
      <c r="H874" s="123"/>
      <c r="I874" s="123"/>
      <c r="J874" s="123"/>
      <c r="K874" s="124"/>
      <c r="L874" s="124"/>
      <c r="M874" s="124"/>
      <c r="N874" s="124"/>
      <c r="O874" s="124"/>
      <c r="P874" s="124"/>
      <c r="Q874" s="124"/>
      <c r="R874" s="124"/>
      <c r="S874" s="124"/>
      <c r="T874" s="124"/>
      <c r="U874" s="124"/>
      <c r="V874" s="124"/>
      <c r="W874" s="124"/>
      <c r="X874" s="124"/>
      <c r="Y874" s="124"/>
      <c r="Z874" s="124"/>
      <c r="AA874" s="124"/>
      <c r="AB874" s="124"/>
      <c r="AC874" s="124"/>
    </row>
    <row r="875" spans="1:29" x14ac:dyDescent="0.35">
      <c r="A875" s="121"/>
      <c r="B875" s="122"/>
      <c r="C875" s="122"/>
      <c r="D875" s="122"/>
      <c r="E875" s="122"/>
      <c r="F875" s="122"/>
      <c r="G875" s="122"/>
      <c r="H875" s="123"/>
      <c r="I875" s="123"/>
      <c r="J875" s="123"/>
      <c r="K875" s="124"/>
      <c r="L875" s="124"/>
      <c r="M875" s="124"/>
      <c r="N875" s="124"/>
      <c r="O875" s="124"/>
      <c r="P875" s="124"/>
      <c r="Q875" s="124"/>
      <c r="R875" s="124"/>
      <c r="S875" s="124"/>
      <c r="T875" s="124"/>
      <c r="U875" s="124"/>
      <c r="V875" s="124"/>
      <c r="W875" s="124"/>
      <c r="X875" s="124"/>
      <c r="Y875" s="124"/>
      <c r="Z875" s="124"/>
      <c r="AA875" s="124"/>
      <c r="AB875" s="124"/>
      <c r="AC875" s="124"/>
    </row>
    <row r="876" spans="1:29" x14ac:dyDescent="0.35">
      <c r="A876" s="121"/>
      <c r="B876" s="122"/>
      <c r="C876" s="122"/>
      <c r="D876" s="122"/>
      <c r="E876" s="122"/>
      <c r="F876" s="122"/>
      <c r="G876" s="122"/>
      <c r="H876" s="123"/>
      <c r="I876" s="123"/>
      <c r="J876" s="123"/>
      <c r="K876" s="124"/>
      <c r="L876" s="124"/>
      <c r="M876" s="124"/>
      <c r="N876" s="124"/>
      <c r="O876" s="124"/>
      <c r="P876" s="124"/>
      <c r="Q876" s="124"/>
      <c r="R876" s="124"/>
      <c r="S876" s="124"/>
      <c r="T876" s="124"/>
      <c r="U876" s="124"/>
      <c r="V876" s="124"/>
      <c r="W876" s="124"/>
      <c r="X876" s="124"/>
      <c r="Y876" s="124"/>
      <c r="Z876" s="124"/>
      <c r="AA876" s="124"/>
      <c r="AB876" s="124"/>
      <c r="AC876" s="124"/>
    </row>
    <row r="877" spans="1:29" x14ac:dyDescent="0.35">
      <c r="A877" s="121"/>
      <c r="B877" s="122"/>
      <c r="C877" s="122"/>
      <c r="D877" s="122"/>
      <c r="E877" s="122"/>
      <c r="F877" s="122"/>
      <c r="G877" s="122"/>
      <c r="H877" s="123"/>
      <c r="I877" s="123"/>
      <c r="J877" s="123"/>
      <c r="K877" s="124"/>
      <c r="L877" s="124"/>
      <c r="M877" s="124"/>
      <c r="N877" s="124"/>
      <c r="O877" s="124"/>
      <c r="P877" s="124"/>
      <c r="Q877" s="124"/>
      <c r="R877" s="124"/>
      <c r="S877" s="124"/>
      <c r="T877" s="124"/>
      <c r="U877" s="124"/>
      <c r="V877" s="124"/>
      <c r="W877" s="124"/>
      <c r="X877" s="124"/>
      <c r="Y877" s="124"/>
      <c r="Z877" s="124"/>
      <c r="AA877" s="124"/>
      <c r="AB877" s="124"/>
      <c r="AC877" s="124"/>
    </row>
    <row r="878" spans="1:29" x14ac:dyDescent="0.35">
      <c r="A878" s="121"/>
      <c r="B878" s="122"/>
      <c r="C878" s="122"/>
      <c r="D878" s="122"/>
      <c r="E878" s="122"/>
      <c r="F878" s="122"/>
      <c r="G878" s="122"/>
      <c r="H878" s="123"/>
      <c r="I878" s="123"/>
      <c r="J878" s="123"/>
      <c r="K878" s="124"/>
      <c r="L878" s="124"/>
      <c r="M878" s="124"/>
      <c r="N878" s="124"/>
      <c r="O878" s="124"/>
      <c r="P878" s="124"/>
      <c r="Q878" s="124"/>
      <c r="R878" s="124"/>
      <c r="S878" s="124"/>
      <c r="T878" s="124"/>
      <c r="U878" s="124"/>
      <c r="V878" s="124"/>
      <c r="W878" s="124"/>
      <c r="X878" s="124"/>
      <c r="Y878" s="124"/>
      <c r="Z878" s="124"/>
      <c r="AA878" s="124"/>
      <c r="AB878" s="124"/>
      <c r="AC878" s="124"/>
    </row>
    <row r="879" spans="1:29" x14ac:dyDescent="0.35">
      <c r="A879" s="121"/>
      <c r="B879" s="122"/>
      <c r="C879" s="122"/>
      <c r="D879" s="122"/>
      <c r="E879" s="122"/>
      <c r="F879" s="122"/>
      <c r="G879" s="122"/>
      <c r="H879" s="123"/>
      <c r="I879" s="123"/>
      <c r="J879" s="123"/>
      <c r="K879" s="124"/>
      <c r="L879" s="124"/>
      <c r="M879" s="124"/>
      <c r="N879" s="124"/>
      <c r="O879" s="124"/>
      <c r="P879" s="124"/>
      <c r="Q879" s="124"/>
      <c r="R879" s="124"/>
      <c r="S879" s="124"/>
      <c r="T879" s="124"/>
      <c r="U879" s="124"/>
      <c r="V879" s="124"/>
      <c r="W879" s="124"/>
      <c r="X879" s="124"/>
      <c r="Y879" s="124"/>
      <c r="Z879" s="124"/>
      <c r="AA879" s="124"/>
      <c r="AB879" s="124"/>
      <c r="AC879" s="124"/>
    </row>
    <row r="880" spans="1:29" x14ac:dyDescent="0.35">
      <c r="A880" s="121"/>
      <c r="B880" s="122"/>
      <c r="C880" s="122"/>
      <c r="D880" s="122"/>
      <c r="E880" s="122"/>
      <c r="F880" s="122"/>
      <c r="G880" s="122"/>
      <c r="H880" s="123"/>
      <c r="I880" s="123"/>
      <c r="J880" s="123"/>
      <c r="K880" s="124"/>
      <c r="L880" s="124"/>
      <c r="M880" s="124"/>
      <c r="N880" s="124"/>
      <c r="O880" s="124"/>
      <c r="P880" s="124"/>
      <c r="Q880" s="124"/>
      <c r="R880" s="124"/>
      <c r="S880" s="124"/>
      <c r="T880" s="124"/>
      <c r="U880" s="124"/>
      <c r="V880" s="124"/>
      <c r="W880" s="124"/>
      <c r="X880" s="124"/>
      <c r="Y880" s="124"/>
      <c r="Z880" s="124"/>
      <c r="AA880" s="124"/>
      <c r="AB880" s="124"/>
      <c r="AC880" s="124"/>
    </row>
    <row r="881" spans="1:29" x14ac:dyDescent="0.35">
      <c r="A881" s="121"/>
      <c r="B881" s="122"/>
      <c r="C881" s="122"/>
      <c r="D881" s="122"/>
      <c r="E881" s="122"/>
      <c r="F881" s="122"/>
      <c r="G881" s="122"/>
      <c r="H881" s="123"/>
      <c r="I881" s="123"/>
      <c r="J881" s="123"/>
      <c r="K881" s="124"/>
      <c r="L881" s="124"/>
      <c r="M881" s="124"/>
      <c r="N881" s="124"/>
      <c r="O881" s="124"/>
      <c r="P881" s="124"/>
      <c r="Q881" s="124"/>
      <c r="R881" s="124"/>
      <c r="S881" s="124"/>
      <c r="T881" s="124"/>
      <c r="U881" s="124"/>
      <c r="V881" s="124"/>
      <c r="W881" s="124"/>
      <c r="X881" s="124"/>
      <c r="Y881" s="124"/>
      <c r="Z881" s="124"/>
      <c r="AA881" s="124"/>
      <c r="AB881" s="124"/>
      <c r="AC881" s="124"/>
    </row>
    <row r="882" spans="1:29" x14ac:dyDescent="0.35">
      <c r="A882" s="121"/>
      <c r="B882" s="122"/>
      <c r="C882" s="122"/>
      <c r="D882" s="122"/>
      <c r="E882" s="122"/>
      <c r="F882" s="122"/>
      <c r="G882" s="122"/>
      <c r="H882" s="123"/>
      <c r="I882" s="123"/>
      <c r="J882" s="123"/>
      <c r="K882" s="124"/>
      <c r="L882" s="124"/>
      <c r="M882" s="124"/>
      <c r="N882" s="124"/>
      <c r="O882" s="124"/>
      <c r="P882" s="124"/>
      <c r="Q882" s="124"/>
      <c r="R882" s="124"/>
      <c r="S882" s="124"/>
      <c r="T882" s="124"/>
      <c r="U882" s="124"/>
      <c r="V882" s="124"/>
      <c r="W882" s="124"/>
      <c r="X882" s="124"/>
      <c r="Y882" s="124"/>
      <c r="Z882" s="124"/>
      <c r="AA882" s="124"/>
      <c r="AB882" s="124"/>
      <c r="AC882" s="124"/>
    </row>
    <row r="883" spans="1:29" x14ac:dyDescent="0.35">
      <c r="A883" s="121"/>
      <c r="B883" s="122"/>
      <c r="C883" s="122"/>
      <c r="D883" s="122"/>
      <c r="E883" s="122"/>
      <c r="F883" s="122"/>
      <c r="G883" s="122"/>
      <c r="H883" s="123"/>
      <c r="I883" s="123"/>
      <c r="J883" s="123"/>
      <c r="K883" s="124"/>
      <c r="L883" s="124"/>
      <c r="M883" s="124"/>
      <c r="N883" s="124"/>
      <c r="O883" s="124"/>
      <c r="P883" s="124"/>
      <c r="Q883" s="124"/>
      <c r="R883" s="124"/>
      <c r="S883" s="124"/>
      <c r="T883" s="124"/>
      <c r="U883" s="124"/>
      <c r="V883" s="124"/>
      <c r="W883" s="124"/>
      <c r="X883" s="124"/>
      <c r="Y883" s="124"/>
      <c r="Z883" s="124"/>
      <c r="AA883" s="124"/>
      <c r="AB883" s="124"/>
      <c r="AC883" s="124"/>
    </row>
    <row r="884" spans="1:29" x14ac:dyDescent="0.35">
      <c r="A884" s="121"/>
      <c r="B884" s="122"/>
      <c r="C884" s="122"/>
      <c r="D884" s="122"/>
      <c r="E884" s="122"/>
      <c r="F884" s="122"/>
      <c r="G884" s="122"/>
      <c r="H884" s="123"/>
      <c r="I884" s="123"/>
      <c r="J884" s="123"/>
      <c r="K884" s="124"/>
      <c r="L884" s="124"/>
      <c r="M884" s="124"/>
      <c r="N884" s="124"/>
      <c r="O884" s="124"/>
      <c r="P884" s="124"/>
      <c r="Q884" s="124"/>
      <c r="R884" s="124"/>
      <c r="S884" s="124"/>
      <c r="T884" s="124"/>
      <c r="U884" s="124"/>
      <c r="V884" s="124"/>
      <c r="W884" s="124"/>
      <c r="X884" s="124"/>
      <c r="Y884" s="124"/>
      <c r="Z884" s="124"/>
      <c r="AA884" s="124"/>
      <c r="AB884" s="124"/>
      <c r="AC884" s="124"/>
    </row>
    <row r="885" spans="1:29" x14ac:dyDescent="0.35">
      <c r="A885" s="121"/>
      <c r="B885" s="122"/>
      <c r="C885" s="122"/>
      <c r="D885" s="122"/>
      <c r="E885" s="122"/>
      <c r="F885" s="122"/>
      <c r="G885" s="122"/>
      <c r="H885" s="123"/>
      <c r="I885" s="123"/>
      <c r="J885" s="123"/>
      <c r="K885" s="124"/>
      <c r="L885" s="124"/>
      <c r="M885" s="124"/>
      <c r="N885" s="124"/>
      <c r="O885" s="124"/>
      <c r="P885" s="124"/>
      <c r="Q885" s="124"/>
      <c r="R885" s="124"/>
      <c r="S885" s="124"/>
      <c r="T885" s="124"/>
      <c r="U885" s="124"/>
      <c r="V885" s="124"/>
      <c r="W885" s="124"/>
      <c r="X885" s="124"/>
      <c r="Y885" s="124"/>
      <c r="Z885" s="124"/>
      <c r="AA885" s="124"/>
      <c r="AB885" s="124"/>
      <c r="AC885" s="124"/>
    </row>
    <row r="886" spans="1:29" x14ac:dyDescent="0.35">
      <c r="A886" s="121"/>
      <c r="B886" s="122"/>
      <c r="C886" s="122"/>
      <c r="D886" s="122"/>
      <c r="E886" s="122"/>
      <c r="F886" s="122"/>
      <c r="G886" s="122"/>
      <c r="H886" s="123"/>
      <c r="I886" s="123"/>
      <c r="J886" s="123"/>
      <c r="K886" s="124"/>
      <c r="L886" s="124"/>
      <c r="M886" s="124"/>
      <c r="N886" s="124"/>
      <c r="O886" s="124"/>
      <c r="P886" s="124"/>
      <c r="Q886" s="124"/>
      <c r="R886" s="124"/>
      <c r="S886" s="124"/>
      <c r="T886" s="124"/>
      <c r="U886" s="124"/>
      <c r="V886" s="124"/>
      <c r="W886" s="124"/>
      <c r="X886" s="124"/>
      <c r="Y886" s="124"/>
      <c r="Z886" s="124"/>
      <c r="AA886" s="124"/>
      <c r="AB886" s="124"/>
      <c r="AC886" s="124"/>
    </row>
    <row r="887" spans="1:29" x14ac:dyDescent="0.35">
      <c r="A887" s="121"/>
      <c r="B887" s="122"/>
      <c r="C887" s="122"/>
      <c r="D887" s="122"/>
      <c r="E887" s="122"/>
      <c r="F887" s="122"/>
      <c r="G887" s="122"/>
      <c r="H887" s="123"/>
      <c r="I887" s="123"/>
      <c r="J887" s="123"/>
      <c r="K887" s="124"/>
      <c r="L887" s="124"/>
      <c r="M887" s="124"/>
      <c r="N887" s="124"/>
      <c r="O887" s="124"/>
      <c r="P887" s="124"/>
      <c r="Q887" s="124"/>
      <c r="R887" s="124"/>
      <c r="S887" s="124"/>
      <c r="T887" s="124"/>
      <c r="U887" s="124"/>
      <c r="V887" s="124"/>
      <c r="W887" s="124"/>
      <c r="X887" s="124"/>
      <c r="Y887" s="124"/>
      <c r="Z887" s="124"/>
      <c r="AA887" s="124"/>
      <c r="AB887" s="124"/>
      <c r="AC887" s="124"/>
    </row>
    <row r="888" spans="1:29" x14ac:dyDescent="0.35">
      <c r="A888" s="121"/>
      <c r="B888" s="122"/>
      <c r="C888" s="122"/>
      <c r="D888" s="122"/>
      <c r="E888" s="122"/>
      <c r="F888" s="122"/>
      <c r="G888" s="122"/>
      <c r="H888" s="123"/>
      <c r="I888" s="123"/>
      <c r="J888" s="123"/>
      <c r="K888" s="124"/>
      <c r="L888" s="124"/>
      <c r="M888" s="124"/>
      <c r="N888" s="124"/>
      <c r="O888" s="124"/>
      <c r="P888" s="124"/>
      <c r="Q888" s="124"/>
      <c r="R888" s="124"/>
      <c r="S888" s="124"/>
      <c r="T888" s="124"/>
      <c r="U888" s="124"/>
      <c r="V888" s="124"/>
      <c r="W888" s="124"/>
      <c r="X888" s="124"/>
      <c r="Y888" s="124"/>
      <c r="Z888" s="124"/>
      <c r="AA888" s="124"/>
      <c r="AB888" s="124"/>
      <c r="AC888" s="124"/>
    </row>
    <row r="889" spans="1:29" x14ac:dyDescent="0.35">
      <c r="A889" s="121"/>
      <c r="B889" s="122"/>
      <c r="C889" s="122"/>
      <c r="D889" s="122"/>
      <c r="E889" s="122"/>
      <c r="F889" s="122"/>
      <c r="G889" s="122"/>
      <c r="H889" s="123"/>
      <c r="I889" s="123"/>
      <c r="J889" s="123"/>
      <c r="K889" s="124"/>
      <c r="L889" s="124"/>
      <c r="M889" s="124"/>
      <c r="N889" s="124"/>
      <c r="O889" s="124"/>
      <c r="P889" s="124"/>
      <c r="Q889" s="124"/>
      <c r="R889" s="124"/>
      <c r="S889" s="124"/>
      <c r="T889" s="124"/>
      <c r="U889" s="124"/>
      <c r="V889" s="124"/>
      <c r="W889" s="124"/>
      <c r="X889" s="124"/>
      <c r="Y889" s="124"/>
      <c r="Z889" s="124"/>
      <c r="AA889" s="124"/>
      <c r="AB889" s="124"/>
      <c r="AC889" s="124"/>
    </row>
    <row r="890" spans="1:29" x14ac:dyDescent="0.35">
      <c r="A890" s="121"/>
      <c r="B890" s="122"/>
      <c r="C890" s="122"/>
      <c r="D890" s="122"/>
      <c r="E890" s="122"/>
      <c r="F890" s="122"/>
      <c r="G890" s="122"/>
      <c r="H890" s="123"/>
      <c r="I890" s="123"/>
      <c r="J890" s="123"/>
      <c r="K890" s="124"/>
      <c r="L890" s="124"/>
      <c r="M890" s="124"/>
      <c r="N890" s="124"/>
      <c r="O890" s="124"/>
      <c r="P890" s="124"/>
      <c r="Q890" s="124"/>
      <c r="R890" s="124"/>
      <c r="S890" s="124"/>
      <c r="T890" s="124"/>
      <c r="U890" s="124"/>
      <c r="V890" s="124"/>
      <c r="W890" s="124"/>
      <c r="X890" s="124"/>
      <c r="Y890" s="124"/>
      <c r="Z890" s="124"/>
      <c r="AA890" s="124"/>
      <c r="AB890" s="124"/>
      <c r="AC890" s="124"/>
    </row>
    <row r="891" spans="1:29" x14ac:dyDescent="0.35">
      <c r="A891" s="121"/>
      <c r="B891" s="122"/>
      <c r="C891" s="122"/>
      <c r="D891" s="122"/>
      <c r="E891" s="122"/>
      <c r="F891" s="122"/>
      <c r="G891" s="122"/>
      <c r="H891" s="123"/>
      <c r="I891" s="123"/>
      <c r="J891" s="123"/>
      <c r="K891" s="124"/>
      <c r="L891" s="124"/>
      <c r="M891" s="124"/>
      <c r="N891" s="124"/>
      <c r="O891" s="124"/>
      <c r="P891" s="124"/>
      <c r="Q891" s="124"/>
      <c r="R891" s="124"/>
      <c r="S891" s="124"/>
      <c r="T891" s="124"/>
      <c r="U891" s="124"/>
      <c r="V891" s="124"/>
      <c r="W891" s="124"/>
      <c r="X891" s="124"/>
      <c r="Y891" s="124"/>
      <c r="Z891" s="124"/>
      <c r="AA891" s="124"/>
      <c r="AB891" s="124"/>
      <c r="AC891" s="124"/>
    </row>
    <row r="892" spans="1:29" x14ac:dyDescent="0.35">
      <c r="A892" s="121"/>
      <c r="B892" s="122"/>
      <c r="C892" s="122"/>
      <c r="D892" s="122"/>
      <c r="E892" s="122"/>
      <c r="F892" s="122"/>
      <c r="G892" s="122"/>
      <c r="H892" s="123"/>
      <c r="I892" s="123"/>
      <c r="J892" s="123"/>
      <c r="K892" s="124"/>
      <c r="L892" s="124"/>
      <c r="M892" s="124"/>
      <c r="N892" s="124"/>
      <c r="O892" s="124"/>
      <c r="P892" s="124"/>
      <c r="Q892" s="124"/>
      <c r="R892" s="124"/>
      <c r="S892" s="124"/>
      <c r="T892" s="124"/>
      <c r="U892" s="124"/>
      <c r="V892" s="124"/>
      <c r="W892" s="124"/>
      <c r="X892" s="124"/>
      <c r="Y892" s="124"/>
      <c r="Z892" s="124"/>
      <c r="AA892" s="124"/>
      <c r="AB892" s="124"/>
      <c r="AC892" s="124"/>
    </row>
    <row r="893" spans="1:29" x14ac:dyDescent="0.35">
      <c r="A893" s="121"/>
      <c r="B893" s="122"/>
      <c r="C893" s="122"/>
      <c r="D893" s="122"/>
      <c r="E893" s="122"/>
      <c r="F893" s="122"/>
      <c r="G893" s="122"/>
      <c r="H893" s="123"/>
      <c r="I893" s="123"/>
      <c r="J893" s="123"/>
      <c r="K893" s="124"/>
      <c r="L893" s="124"/>
      <c r="M893" s="124"/>
      <c r="N893" s="124"/>
      <c r="O893" s="124"/>
      <c r="P893" s="124"/>
      <c r="Q893" s="124"/>
      <c r="R893" s="124"/>
      <c r="S893" s="124"/>
      <c r="T893" s="124"/>
      <c r="U893" s="124"/>
      <c r="V893" s="124"/>
      <c r="W893" s="124"/>
      <c r="X893" s="124"/>
      <c r="Y893" s="124"/>
      <c r="Z893" s="124"/>
      <c r="AA893" s="124"/>
      <c r="AB893" s="124"/>
      <c r="AC893" s="124"/>
    </row>
    <row r="894" spans="1:29" x14ac:dyDescent="0.35">
      <c r="A894" s="121"/>
      <c r="B894" s="122"/>
      <c r="C894" s="122"/>
      <c r="D894" s="122"/>
      <c r="E894" s="122"/>
      <c r="F894" s="122"/>
      <c r="G894" s="122"/>
      <c r="H894" s="123"/>
      <c r="I894" s="123"/>
      <c r="J894" s="123"/>
      <c r="K894" s="124"/>
      <c r="L894" s="124"/>
      <c r="M894" s="124"/>
      <c r="N894" s="124"/>
      <c r="O894" s="124"/>
      <c r="P894" s="124"/>
      <c r="Q894" s="124"/>
      <c r="R894" s="124"/>
      <c r="S894" s="124"/>
      <c r="T894" s="124"/>
      <c r="U894" s="124"/>
      <c r="V894" s="124"/>
      <c r="W894" s="124"/>
      <c r="X894" s="124"/>
      <c r="Y894" s="124"/>
      <c r="Z894" s="124"/>
      <c r="AA894" s="124"/>
      <c r="AB894" s="124"/>
      <c r="AC894" s="124"/>
    </row>
    <row r="895" spans="1:29" x14ac:dyDescent="0.35">
      <c r="A895" s="121"/>
      <c r="B895" s="122"/>
      <c r="C895" s="122"/>
      <c r="D895" s="122"/>
      <c r="E895" s="122"/>
      <c r="F895" s="122"/>
      <c r="G895" s="122"/>
      <c r="H895" s="123"/>
      <c r="I895" s="123"/>
      <c r="J895" s="123"/>
      <c r="K895" s="124"/>
      <c r="L895" s="124"/>
      <c r="M895" s="124"/>
      <c r="N895" s="124"/>
      <c r="O895" s="124"/>
      <c r="P895" s="124"/>
      <c r="Q895" s="124"/>
      <c r="R895" s="124"/>
      <c r="S895" s="124"/>
      <c r="T895" s="124"/>
      <c r="U895" s="124"/>
      <c r="V895" s="124"/>
      <c r="W895" s="124"/>
      <c r="X895" s="124"/>
      <c r="Y895" s="124"/>
      <c r="Z895" s="124"/>
      <c r="AA895" s="124"/>
      <c r="AB895" s="124"/>
      <c r="AC895" s="124"/>
    </row>
    <row r="896" spans="1:29" x14ac:dyDescent="0.35">
      <c r="A896" s="121"/>
      <c r="B896" s="122"/>
      <c r="C896" s="122"/>
      <c r="D896" s="122"/>
      <c r="E896" s="122"/>
      <c r="F896" s="122"/>
      <c r="G896" s="122"/>
      <c r="H896" s="123"/>
      <c r="I896" s="123"/>
      <c r="J896" s="123"/>
      <c r="K896" s="124"/>
      <c r="L896" s="124"/>
      <c r="M896" s="124"/>
      <c r="N896" s="124"/>
      <c r="O896" s="124"/>
      <c r="P896" s="124"/>
      <c r="Q896" s="124"/>
      <c r="R896" s="124"/>
      <c r="S896" s="124"/>
      <c r="T896" s="124"/>
      <c r="U896" s="124"/>
      <c r="V896" s="124"/>
      <c r="W896" s="124"/>
      <c r="X896" s="124"/>
      <c r="Y896" s="124"/>
      <c r="Z896" s="124"/>
      <c r="AA896" s="124"/>
      <c r="AB896" s="124"/>
      <c r="AC896" s="124"/>
    </row>
    <row r="897" spans="1:29" x14ac:dyDescent="0.35">
      <c r="A897" s="121"/>
      <c r="B897" s="122"/>
      <c r="C897" s="122"/>
      <c r="D897" s="122"/>
      <c r="E897" s="122"/>
      <c r="F897" s="122"/>
      <c r="G897" s="122"/>
      <c r="H897" s="123"/>
      <c r="I897" s="123"/>
      <c r="J897" s="123"/>
      <c r="K897" s="124"/>
      <c r="L897" s="124"/>
      <c r="M897" s="124"/>
      <c r="N897" s="124"/>
      <c r="O897" s="124"/>
      <c r="P897" s="124"/>
      <c r="Q897" s="124"/>
      <c r="R897" s="124"/>
      <c r="S897" s="124"/>
      <c r="T897" s="124"/>
      <c r="U897" s="124"/>
      <c r="V897" s="124"/>
      <c r="W897" s="124"/>
      <c r="X897" s="124"/>
      <c r="Y897" s="124"/>
      <c r="Z897" s="124"/>
      <c r="AA897" s="124"/>
      <c r="AB897" s="124"/>
      <c r="AC897" s="124"/>
    </row>
    <row r="898" spans="1:29" ht="15" customHeight="1" x14ac:dyDescent="0.35">
      <c r="A898" s="125"/>
      <c r="B898" s="125"/>
      <c r="C898" s="125"/>
      <c r="D898" s="125"/>
      <c r="E898" s="125"/>
      <c r="F898" s="125"/>
      <c r="G898" s="125"/>
      <c r="H898" s="125"/>
      <c r="I898" s="125"/>
      <c r="J898" s="125"/>
      <c r="K898" s="124"/>
      <c r="L898" s="124"/>
      <c r="M898" s="124"/>
      <c r="N898" s="124"/>
      <c r="O898" s="124"/>
      <c r="P898" s="124"/>
      <c r="Q898" s="124"/>
      <c r="R898" s="124"/>
      <c r="S898" s="124"/>
      <c r="T898" s="124"/>
      <c r="U898" s="124"/>
      <c r="V898" s="124"/>
      <c r="W898" s="124"/>
      <c r="X898" s="124"/>
      <c r="Y898" s="124"/>
      <c r="Z898" s="124"/>
      <c r="AA898" s="124"/>
      <c r="AB898" s="124"/>
      <c r="AC898" s="124"/>
    </row>
    <row r="899" spans="1:29" x14ac:dyDescent="0.35">
      <c r="A899" s="125"/>
      <c r="B899" s="125"/>
      <c r="C899" s="125"/>
      <c r="D899" s="125"/>
      <c r="E899" s="125"/>
      <c r="F899" s="125"/>
      <c r="G899" s="125"/>
      <c r="H899" s="125"/>
      <c r="I899" s="125"/>
      <c r="J899" s="125"/>
      <c r="K899" s="124"/>
      <c r="L899" s="124"/>
      <c r="M899" s="124"/>
      <c r="N899" s="124"/>
      <c r="O899" s="124"/>
      <c r="P899" s="124"/>
      <c r="Q899" s="124"/>
      <c r="R899" s="124"/>
      <c r="S899" s="124"/>
      <c r="T899" s="124"/>
      <c r="U899" s="124"/>
      <c r="V899" s="124"/>
      <c r="W899" s="124"/>
      <c r="X899" s="124"/>
      <c r="Y899" s="124"/>
      <c r="Z899" s="124"/>
      <c r="AA899" s="124"/>
      <c r="AB899" s="124"/>
      <c r="AC899" s="124"/>
    </row>
    <row r="900" spans="1:29" x14ac:dyDescent="0.35">
      <c r="A900" s="125"/>
      <c r="B900" s="125"/>
      <c r="C900" s="125"/>
      <c r="D900" s="125"/>
      <c r="E900" s="125"/>
      <c r="F900" s="125"/>
      <c r="G900" s="126"/>
      <c r="H900" s="125"/>
      <c r="I900" s="125"/>
      <c r="J900" s="125"/>
      <c r="K900" s="126"/>
      <c r="L900" s="126"/>
      <c r="M900" s="126"/>
      <c r="N900" s="126"/>
      <c r="O900" s="126"/>
      <c r="P900" s="126"/>
      <c r="Q900" s="126"/>
      <c r="R900" s="126"/>
      <c r="S900" s="126"/>
      <c r="T900" s="126"/>
      <c r="U900" s="126"/>
      <c r="V900" s="126"/>
      <c r="W900" s="126"/>
      <c r="X900" s="126"/>
      <c r="Y900" s="126"/>
      <c r="Z900" s="126"/>
      <c r="AA900" s="126"/>
      <c r="AB900" s="126"/>
      <c r="AC900" s="126"/>
    </row>
    <row r="901" spans="1:29" ht="15" customHeight="1" x14ac:dyDescent="0.35">
      <c r="A901" s="112"/>
      <c r="B901" s="113"/>
      <c r="C901" s="113"/>
      <c r="D901" s="113"/>
      <c r="E901" s="113"/>
      <c r="F901" s="113"/>
      <c r="G901" s="113"/>
      <c r="H901" s="113"/>
      <c r="I901" s="113"/>
      <c r="J901" s="113"/>
      <c r="K901" s="114"/>
      <c r="L901" s="114"/>
      <c r="M901" s="114"/>
      <c r="N901" s="114"/>
      <c r="O901" s="114"/>
      <c r="P901" s="114"/>
      <c r="Q901" s="114"/>
      <c r="R901" s="114"/>
      <c r="S901" s="114"/>
      <c r="T901" s="114"/>
      <c r="U901" s="114"/>
      <c r="V901" s="114"/>
      <c r="W901" s="114"/>
      <c r="X901" s="114"/>
      <c r="Y901" s="114"/>
      <c r="Z901" s="114"/>
      <c r="AA901" s="114"/>
      <c r="AB901" s="114"/>
      <c r="AC901" s="114"/>
    </row>
    <row r="902" spans="1:29" ht="15" customHeight="1" x14ac:dyDescent="0.35">
      <c r="A902" s="112"/>
      <c r="B902" s="113"/>
      <c r="C902" s="113"/>
      <c r="D902" s="113"/>
      <c r="E902" s="113"/>
      <c r="F902" s="113"/>
      <c r="G902" s="113"/>
      <c r="H902" s="113"/>
      <c r="I902" s="113"/>
      <c r="J902" s="113"/>
      <c r="K902" s="115"/>
      <c r="L902" s="115"/>
      <c r="M902" s="115"/>
      <c r="N902" s="115"/>
      <c r="O902" s="115"/>
      <c r="P902" s="115"/>
      <c r="Q902" s="115"/>
      <c r="R902" s="115"/>
      <c r="S902" s="115"/>
      <c r="T902" s="115"/>
      <c r="U902" s="115"/>
      <c r="V902" s="115"/>
      <c r="W902" s="114"/>
      <c r="X902" s="114"/>
      <c r="Y902" s="116"/>
      <c r="Z902" s="117"/>
      <c r="AA902" s="117"/>
      <c r="AB902" s="117"/>
      <c r="AC902" s="117"/>
    </row>
    <row r="903" spans="1:29" x14ac:dyDescent="0.35">
      <c r="A903" s="112"/>
      <c r="B903" s="118"/>
      <c r="C903" s="118"/>
      <c r="D903" s="119"/>
      <c r="E903" s="120"/>
      <c r="F903" s="118"/>
      <c r="G903" s="118"/>
      <c r="H903" s="118"/>
      <c r="I903" s="118"/>
      <c r="J903" s="118"/>
      <c r="K903" s="117"/>
      <c r="L903" s="117"/>
      <c r="M903" s="117"/>
      <c r="N903" s="117"/>
      <c r="O903" s="117"/>
      <c r="P903" s="117"/>
      <c r="Q903" s="117"/>
      <c r="R903" s="117"/>
      <c r="S903" s="117"/>
      <c r="T903" s="117"/>
      <c r="U903" s="117"/>
      <c r="V903" s="117"/>
      <c r="W903" s="117"/>
      <c r="X903" s="117"/>
      <c r="Y903" s="116"/>
      <c r="Z903" s="117"/>
      <c r="AA903" s="117"/>
      <c r="AB903" s="117"/>
      <c r="AC903" s="117"/>
    </row>
    <row r="904" spans="1:29" x14ac:dyDescent="0.35">
      <c r="A904" s="121"/>
      <c r="B904" s="122"/>
      <c r="C904" s="122"/>
      <c r="D904" s="122"/>
      <c r="E904" s="122"/>
      <c r="F904" s="122"/>
      <c r="G904" s="122"/>
      <c r="H904" s="123"/>
      <c r="I904" s="123"/>
      <c r="J904" s="123"/>
      <c r="K904" s="124"/>
      <c r="L904" s="124"/>
      <c r="M904" s="124"/>
      <c r="N904" s="124"/>
      <c r="O904" s="124"/>
      <c r="P904" s="124"/>
      <c r="Q904" s="124"/>
      <c r="R904" s="124"/>
      <c r="S904" s="124"/>
      <c r="T904" s="124"/>
      <c r="U904" s="124"/>
      <c r="V904" s="124"/>
      <c r="W904" s="124"/>
      <c r="X904" s="124"/>
      <c r="Y904" s="124"/>
      <c r="Z904" s="124"/>
      <c r="AA904" s="124"/>
      <c r="AB904" s="124"/>
      <c r="AC904" s="124"/>
    </row>
    <row r="905" spans="1:29" x14ac:dyDescent="0.35">
      <c r="A905" s="121"/>
      <c r="B905" s="122"/>
      <c r="C905" s="122"/>
      <c r="D905" s="122"/>
      <c r="E905" s="122"/>
      <c r="F905" s="122"/>
      <c r="G905" s="122"/>
      <c r="H905" s="123"/>
      <c r="I905" s="123"/>
      <c r="J905" s="123"/>
      <c r="K905" s="124"/>
      <c r="L905" s="124"/>
      <c r="M905" s="124"/>
      <c r="N905" s="124"/>
      <c r="O905" s="124"/>
      <c r="P905" s="124"/>
      <c r="Q905" s="124"/>
      <c r="R905" s="124"/>
      <c r="S905" s="124"/>
      <c r="T905" s="124"/>
      <c r="U905" s="124"/>
      <c r="V905" s="124"/>
      <c r="W905" s="124"/>
      <c r="X905" s="124"/>
      <c r="Y905" s="124"/>
      <c r="Z905" s="124"/>
      <c r="AA905" s="124"/>
      <c r="AB905" s="124"/>
      <c r="AC905" s="124"/>
    </row>
    <row r="906" spans="1:29" x14ac:dyDescent="0.35">
      <c r="A906" s="121"/>
      <c r="B906" s="122"/>
      <c r="C906" s="122"/>
      <c r="D906" s="122"/>
      <c r="E906" s="122"/>
      <c r="F906" s="122"/>
      <c r="G906" s="122"/>
      <c r="H906" s="123"/>
      <c r="I906" s="123"/>
      <c r="J906" s="123"/>
      <c r="K906" s="124"/>
      <c r="L906" s="124"/>
      <c r="M906" s="124"/>
      <c r="N906" s="124"/>
      <c r="O906" s="124"/>
      <c r="P906" s="124"/>
      <c r="Q906" s="124"/>
      <c r="R906" s="124"/>
      <c r="S906" s="124"/>
      <c r="T906" s="124"/>
      <c r="U906" s="124"/>
      <c r="V906" s="124"/>
      <c r="W906" s="124"/>
      <c r="X906" s="124"/>
      <c r="Y906" s="124"/>
      <c r="Z906" s="124"/>
      <c r="AA906" s="124"/>
      <c r="AB906" s="124"/>
      <c r="AC906" s="124"/>
    </row>
    <row r="907" spans="1:29" x14ac:dyDescent="0.35">
      <c r="A907" s="121"/>
      <c r="B907" s="122"/>
      <c r="C907" s="122"/>
      <c r="D907" s="122"/>
      <c r="E907" s="122"/>
      <c r="F907" s="122"/>
      <c r="G907" s="122"/>
      <c r="H907" s="123"/>
      <c r="I907" s="123"/>
      <c r="J907" s="123"/>
      <c r="K907" s="124"/>
      <c r="L907" s="124"/>
      <c r="M907" s="124"/>
      <c r="N907" s="124"/>
      <c r="O907" s="124"/>
      <c r="P907" s="124"/>
      <c r="Q907" s="124"/>
      <c r="R907" s="124"/>
      <c r="S907" s="124"/>
      <c r="T907" s="124"/>
      <c r="U907" s="124"/>
      <c r="V907" s="124"/>
      <c r="W907" s="124"/>
      <c r="X907" s="124"/>
      <c r="Y907" s="124"/>
      <c r="Z907" s="124"/>
      <c r="AA907" s="124"/>
      <c r="AB907" s="124"/>
      <c r="AC907" s="124"/>
    </row>
    <row r="908" spans="1:29" x14ac:dyDescent="0.35">
      <c r="A908" s="121"/>
      <c r="B908" s="122"/>
      <c r="C908" s="122"/>
      <c r="D908" s="122"/>
      <c r="E908" s="122"/>
      <c r="F908" s="122"/>
      <c r="G908" s="122"/>
      <c r="H908" s="123"/>
      <c r="I908" s="123"/>
      <c r="J908" s="123"/>
      <c r="K908" s="124"/>
      <c r="L908" s="124"/>
      <c r="M908" s="124"/>
      <c r="N908" s="124"/>
      <c r="O908" s="124"/>
      <c r="P908" s="124"/>
      <c r="Q908" s="124"/>
      <c r="R908" s="124"/>
      <c r="S908" s="124"/>
      <c r="T908" s="124"/>
      <c r="U908" s="124"/>
      <c r="V908" s="124"/>
      <c r="W908" s="124"/>
      <c r="X908" s="124"/>
      <c r="Y908" s="124"/>
      <c r="Z908" s="124"/>
      <c r="AA908" s="124"/>
      <c r="AB908" s="124"/>
      <c r="AC908" s="124"/>
    </row>
    <row r="909" spans="1:29" x14ac:dyDescent="0.35">
      <c r="A909" s="121"/>
      <c r="B909" s="122"/>
      <c r="C909" s="122"/>
      <c r="D909" s="122"/>
      <c r="E909" s="122"/>
      <c r="F909" s="122"/>
      <c r="G909" s="122"/>
      <c r="H909" s="123"/>
      <c r="I909" s="123"/>
      <c r="J909" s="123"/>
      <c r="K909" s="124"/>
      <c r="L909" s="124"/>
      <c r="M909" s="124"/>
      <c r="N909" s="124"/>
      <c r="O909" s="124"/>
      <c r="P909" s="124"/>
      <c r="Q909" s="124"/>
      <c r="R909" s="124"/>
      <c r="S909" s="124"/>
      <c r="T909" s="124"/>
      <c r="U909" s="124"/>
      <c r="V909" s="124"/>
      <c r="W909" s="124"/>
      <c r="X909" s="124"/>
      <c r="Y909" s="124"/>
      <c r="Z909" s="124"/>
      <c r="AA909" s="124"/>
      <c r="AB909" s="124"/>
      <c r="AC909" s="124"/>
    </row>
    <row r="910" spans="1:29" x14ac:dyDescent="0.35">
      <c r="A910" s="121"/>
      <c r="B910" s="122"/>
      <c r="C910" s="122"/>
      <c r="D910" s="122"/>
      <c r="E910" s="122"/>
      <c r="F910" s="122"/>
      <c r="G910" s="122"/>
      <c r="H910" s="123"/>
      <c r="I910" s="123"/>
      <c r="J910" s="123"/>
      <c r="K910" s="124"/>
      <c r="L910" s="124"/>
      <c r="M910" s="124"/>
      <c r="N910" s="124"/>
      <c r="O910" s="124"/>
      <c r="P910" s="124"/>
      <c r="Q910" s="124"/>
      <c r="R910" s="124"/>
      <c r="S910" s="124"/>
      <c r="T910" s="124"/>
      <c r="U910" s="124"/>
      <c r="V910" s="124"/>
      <c r="W910" s="124"/>
      <c r="X910" s="124"/>
      <c r="Y910" s="124"/>
      <c r="Z910" s="124"/>
      <c r="AA910" s="124"/>
      <c r="AB910" s="124"/>
      <c r="AC910" s="124"/>
    </row>
    <row r="911" spans="1:29" x14ac:dyDescent="0.35">
      <c r="A911" s="121"/>
      <c r="B911" s="122"/>
      <c r="C911" s="122"/>
      <c r="D911" s="122"/>
      <c r="E911" s="122"/>
      <c r="F911" s="122"/>
      <c r="G911" s="122"/>
      <c r="H911" s="123"/>
      <c r="I911" s="123"/>
      <c r="J911" s="123"/>
      <c r="K911" s="124"/>
      <c r="L911" s="124"/>
      <c r="M911" s="124"/>
      <c r="N911" s="124"/>
      <c r="O911" s="124"/>
      <c r="P911" s="124"/>
      <c r="Q911" s="124"/>
      <c r="R911" s="124"/>
      <c r="S911" s="124"/>
      <c r="T911" s="124"/>
      <c r="U911" s="124"/>
      <c r="V911" s="124"/>
      <c r="W911" s="124"/>
      <c r="X911" s="124"/>
      <c r="Y911" s="124"/>
      <c r="Z911" s="124"/>
      <c r="AA911" s="124"/>
      <c r="AB911" s="124"/>
      <c r="AC911" s="124"/>
    </row>
    <row r="912" spans="1:29" x14ac:dyDescent="0.35">
      <c r="A912" s="121"/>
      <c r="B912" s="122"/>
      <c r="C912" s="122"/>
      <c r="D912" s="122"/>
      <c r="E912" s="122"/>
      <c r="F912" s="122"/>
      <c r="G912" s="122"/>
      <c r="H912" s="123"/>
      <c r="I912" s="123"/>
      <c r="J912" s="123"/>
      <c r="K912" s="124"/>
      <c r="L912" s="124"/>
      <c r="M912" s="124"/>
      <c r="N912" s="124"/>
      <c r="O912" s="124"/>
      <c r="P912" s="124"/>
      <c r="Q912" s="124"/>
      <c r="R912" s="124"/>
      <c r="S912" s="124"/>
      <c r="T912" s="124"/>
      <c r="U912" s="124"/>
      <c r="V912" s="124"/>
      <c r="W912" s="124"/>
      <c r="X912" s="124"/>
      <c r="Y912" s="124"/>
      <c r="Z912" s="124"/>
      <c r="AA912" s="124"/>
      <c r="AB912" s="124"/>
      <c r="AC912" s="124"/>
    </row>
    <row r="913" spans="1:29" x14ac:dyDescent="0.35">
      <c r="A913" s="121"/>
      <c r="B913" s="122"/>
      <c r="C913" s="122"/>
      <c r="D913" s="122"/>
      <c r="E913" s="122"/>
      <c r="F913" s="122"/>
      <c r="G913" s="122"/>
      <c r="H913" s="123"/>
      <c r="I913" s="123"/>
      <c r="J913" s="123"/>
      <c r="K913" s="124"/>
      <c r="L913" s="124"/>
      <c r="M913" s="124"/>
      <c r="N913" s="124"/>
      <c r="O913" s="124"/>
      <c r="P913" s="124"/>
      <c r="Q913" s="124"/>
      <c r="R913" s="124"/>
      <c r="S913" s="124"/>
      <c r="T913" s="124"/>
      <c r="U913" s="124"/>
      <c r="V913" s="124"/>
      <c r="W913" s="124"/>
      <c r="X913" s="124"/>
      <c r="Y913" s="124"/>
      <c r="Z913" s="124"/>
      <c r="AA913" s="124"/>
      <c r="AB913" s="124"/>
      <c r="AC913" s="124"/>
    </row>
    <row r="914" spans="1:29" x14ac:dyDescent="0.35">
      <c r="A914" s="121"/>
      <c r="B914" s="122"/>
      <c r="C914" s="122"/>
      <c r="D914" s="122"/>
      <c r="E914" s="122"/>
      <c r="F914" s="122"/>
      <c r="G914" s="122"/>
      <c r="H914" s="123"/>
      <c r="I914" s="123"/>
      <c r="J914" s="123"/>
      <c r="K914" s="124"/>
      <c r="L914" s="124"/>
      <c r="M914" s="124"/>
      <c r="N914" s="124"/>
      <c r="O914" s="124"/>
      <c r="P914" s="124"/>
      <c r="Q914" s="124"/>
      <c r="R914" s="124"/>
      <c r="S914" s="124"/>
      <c r="T914" s="124"/>
      <c r="U914" s="124"/>
      <c r="V914" s="124"/>
      <c r="W914" s="124"/>
      <c r="X914" s="124"/>
      <c r="Y914" s="124"/>
      <c r="Z914" s="124"/>
      <c r="AA914" s="124"/>
      <c r="AB914" s="124"/>
      <c r="AC914" s="124"/>
    </row>
    <row r="915" spans="1:29" x14ac:dyDescent="0.35">
      <c r="A915" s="121"/>
      <c r="B915" s="122"/>
      <c r="C915" s="122"/>
      <c r="D915" s="122"/>
      <c r="E915" s="122"/>
      <c r="F915" s="122"/>
      <c r="G915" s="122"/>
      <c r="H915" s="123"/>
      <c r="I915" s="123"/>
      <c r="J915" s="123"/>
      <c r="K915" s="124"/>
      <c r="L915" s="124"/>
      <c r="M915" s="124"/>
      <c r="N915" s="124"/>
      <c r="O915" s="124"/>
      <c r="P915" s="124"/>
      <c r="Q915" s="124"/>
      <c r="R915" s="124"/>
      <c r="S915" s="124"/>
      <c r="T915" s="124"/>
      <c r="U915" s="124"/>
      <c r="V915" s="124"/>
      <c r="W915" s="124"/>
      <c r="X915" s="124"/>
      <c r="Y915" s="124"/>
      <c r="Z915" s="124"/>
      <c r="AA915" s="124"/>
      <c r="AB915" s="124"/>
      <c r="AC915" s="124"/>
    </row>
    <row r="916" spans="1:29" x14ac:dyDescent="0.35">
      <c r="A916" s="121"/>
      <c r="B916" s="122"/>
      <c r="C916" s="122"/>
      <c r="D916" s="122"/>
      <c r="E916" s="122"/>
      <c r="F916" s="122"/>
      <c r="G916" s="122"/>
      <c r="H916" s="123"/>
      <c r="I916" s="123"/>
      <c r="J916" s="123"/>
      <c r="K916" s="124"/>
      <c r="L916" s="124"/>
      <c r="M916" s="124"/>
      <c r="N916" s="124"/>
      <c r="O916" s="124"/>
      <c r="P916" s="124"/>
      <c r="Q916" s="124"/>
      <c r="R916" s="124"/>
      <c r="S916" s="124"/>
      <c r="T916" s="124"/>
      <c r="U916" s="124"/>
      <c r="V916" s="124"/>
      <c r="W916" s="124"/>
      <c r="X916" s="124"/>
      <c r="Y916" s="124"/>
      <c r="Z916" s="124"/>
      <c r="AA916" s="124"/>
      <c r="AB916" s="124"/>
      <c r="AC916" s="124"/>
    </row>
    <row r="917" spans="1:29" x14ac:dyDescent="0.35">
      <c r="A917" s="121"/>
      <c r="B917" s="122"/>
      <c r="C917" s="122"/>
      <c r="D917" s="122"/>
      <c r="E917" s="122"/>
      <c r="F917" s="122"/>
      <c r="G917" s="122"/>
      <c r="H917" s="123"/>
      <c r="I917" s="123"/>
      <c r="J917" s="123"/>
      <c r="K917" s="124"/>
      <c r="L917" s="124"/>
      <c r="M917" s="124"/>
      <c r="N917" s="124"/>
      <c r="O917" s="124"/>
      <c r="P917" s="124"/>
      <c r="Q917" s="124"/>
      <c r="R917" s="124"/>
      <c r="S917" s="124"/>
      <c r="T917" s="124"/>
      <c r="U917" s="124"/>
      <c r="V917" s="124"/>
      <c r="W917" s="124"/>
      <c r="X917" s="124"/>
      <c r="Y917" s="124"/>
      <c r="Z917" s="124"/>
      <c r="AA917" s="124"/>
      <c r="AB917" s="124"/>
      <c r="AC917" s="124"/>
    </row>
    <row r="918" spans="1:29" x14ac:dyDescent="0.35">
      <c r="A918" s="121"/>
      <c r="B918" s="122"/>
      <c r="C918" s="122"/>
      <c r="D918" s="122"/>
      <c r="E918" s="122"/>
      <c r="F918" s="122"/>
      <c r="G918" s="122"/>
      <c r="H918" s="123"/>
      <c r="I918" s="123"/>
      <c r="J918" s="123"/>
      <c r="K918" s="124"/>
      <c r="L918" s="124"/>
      <c r="M918" s="124"/>
      <c r="N918" s="124"/>
      <c r="O918" s="124"/>
      <c r="P918" s="124"/>
      <c r="Q918" s="124"/>
      <c r="R918" s="124"/>
      <c r="S918" s="124"/>
      <c r="T918" s="124"/>
      <c r="U918" s="124"/>
      <c r="V918" s="124"/>
      <c r="W918" s="124"/>
      <c r="X918" s="124"/>
      <c r="Y918" s="124"/>
      <c r="Z918" s="124"/>
      <c r="AA918" s="124"/>
      <c r="AB918" s="124"/>
      <c r="AC918" s="124"/>
    </row>
    <row r="919" spans="1:29" x14ac:dyDescent="0.35">
      <c r="A919" s="121"/>
      <c r="B919" s="122"/>
      <c r="C919" s="122"/>
      <c r="D919" s="122"/>
      <c r="E919" s="122"/>
      <c r="F919" s="122"/>
      <c r="G919" s="122"/>
      <c r="H919" s="123"/>
      <c r="I919" s="123"/>
      <c r="J919" s="123"/>
      <c r="K919" s="124"/>
      <c r="L919" s="124"/>
      <c r="M919" s="124"/>
      <c r="N919" s="124"/>
      <c r="O919" s="124"/>
      <c r="P919" s="124"/>
      <c r="Q919" s="124"/>
      <c r="R919" s="124"/>
      <c r="S919" s="124"/>
      <c r="T919" s="124"/>
      <c r="U919" s="124"/>
      <c r="V919" s="124"/>
      <c r="W919" s="124"/>
      <c r="X919" s="124"/>
      <c r="Y919" s="124"/>
      <c r="Z919" s="124"/>
      <c r="AA919" s="124"/>
      <c r="AB919" s="124"/>
      <c r="AC919" s="124"/>
    </row>
    <row r="920" spans="1:29" x14ac:dyDescent="0.35">
      <c r="A920" s="121"/>
      <c r="B920" s="122"/>
      <c r="C920" s="122"/>
      <c r="D920" s="122"/>
      <c r="E920" s="122"/>
      <c r="F920" s="122"/>
      <c r="G920" s="122"/>
      <c r="H920" s="123"/>
      <c r="I920" s="123"/>
      <c r="J920" s="123"/>
      <c r="K920" s="124"/>
      <c r="L920" s="124"/>
      <c r="M920" s="124"/>
      <c r="N920" s="124"/>
      <c r="O920" s="124"/>
      <c r="P920" s="124"/>
      <c r="Q920" s="124"/>
      <c r="R920" s="124"/>
      <c r="S920" s="124"/>
      <c r="T920" s="124"/>
      <c r="U920" s="124"/>
      <c r="V920" s="124"/>
      <c r="W920" s="124"/>
      <c r="X920" s="124"/>
      <c r="Y920" s="124"/>
      <c r="Z920" s="124"/>
      <c r="AA920" s="124"/>
      <c r="AB920" s="124"/>
      <c r="AC920" s="124"/>
    </row>
    <row r="921" spans="1:29" x14ac:dyDescent="0.35">
      <c r="A921" s="121"/>
      <c r="B921" s="122"/>
      <c r="C921" s="122"/>
      <c r="D921" s="122"/>
      <c r="E921" s="122"/>
      <c r="F921" s="122"/>
      <c r="G921" s="122"/>
      <c r="H921" s="123"/>
      <c r="I921" s="123"/>
      <c r="J921" s="123"/>
      <c r="K921" s="124"/>
      <c r="L921" s="124"/>
      <c r="M921" s="124"/>
      <c r="N921" s="124"/>
      <c r="O921" s="124"/>
      <c r="P921" s="124"/>
      <c r="Q921" s="124"/>
      <c r="R921" s="124"/>
      <c r="S921" s="124"/>
      <c r="T921" s="124"/>
      <c r="U921" s="124"/>
      <c r="V921" s="124"/>
      <c r="W921" s="124"/>
      <c r="X921" s="124"/>
      <c r="Y921" s="124"/>
      <c r="Z921" s="124"/>
      <c r="AA921" s="124"/>
      <c r="AB921" s="124"/>
      <c r="AC921" s="124"/>
    </row>
    <row r="922" spans="1:29" x14ac:dyDescent="0.35">
      <c r="A922" s="121"/>
      <c r="B922" s="122"/>
      <c r="C922" s="122"/>
      <c r="D922" s="122"/>
      <c r="E922" s="122"/>
      <c r="F922" s="122"/>
      <c r="G922" s="122"/>
      <c r="H922" s="123"/>
      <c r="I922" s="123"/>
      <c r="J922" s="123"/>
      <c r="K922" s="124"/>
      <c r="L922" s="124"/>
      <c r="M922" s="124"/>
      <c r="N922" s="124"/>
      <c r="O922" s="124"/>
      <c r="P922" s="124"/>
      <c r="Q922" s="124"/>
      <c r="R922" s="124"/>
      <c r="S922" s="124"/>
      <c r="T922" s="124"/>
      <c r="U922" s="124"/>
      <c r="V922" s="124"/>
      <c r="W922" s="124"/>
      <c r="X922" s="124"/>
      <c r="Y922" s="124"/>
      <c r="Z922" s="124"/>
      <c r="AA922" s="124"/>
      <c r="AB922" s="124"/>
      <c r="AC922" s="124"/>
    </row>
    <row r="923" spans="1:29" x14ac:dyDescent="0.35">
      <c r="A923" s="121"/>
      <c r="B923" s="122"/>
      <c r="C923" s="122"/>
      <c r="D923" s="122"/>
      <c r="E923" s="122"/>
      <c r="F923" s="122"/>
      <c r="G923" s="122"/>
      <c r="H923" s="123"/>
      <c r="I923" s="123"/>
      <c r="J923" s="123"/>
      <c r="K923" s="124"/>
      <c r="L923" s="124"/>
      <c r="M923" s="124"/>
      <c r="N923" s="124"/>
      <c r="O923" s="124"/>
      <c r="P923" s="124"/>
      <c r="Q923" s="124"/>
      <c r="R923" s="124"/>
      <c r="S923" s="124"/>
      <c r="T923" s="124"/>
      <c r="U923" s="124"/>
      <c r="V923" s="124"/>
      <c r="W923" s="124"/>
      <c r="X923" s="124"/>
      <c r="Y923" s="124"/>
      <c r="Z923" s="124"/>
      <c r="AA923" s="124"/>
      <c r="AB923" s="124"/>
      <c r="AC923" s="124"/>
    </row>
    <row r="924" spans="1:29" x14ac:dyDescent="0.35">
      <c r="A924" s="121"/>
      <c r="B924" s="122"/>
      <c r="C924" s="122"/>
      <c r="D924" s="122"/>
      <c r="E924" s="122"/>
      <c r="F924" s="122"/>
      <c r="G924" s="122"/>
      <c r="H924" s="123"/>
      <c r="I924" s="123"/>
      <c r="J924" s="123"/>
      <c r="K924" s="124"/>
      <c r="L924" s="124"/>
      <c r="M924" s="124"/>
      <c r="N924" s="124"/>
      <c r="O924" s="124"/>
      <c r="P924" s="124"/>
      <c r="Q924" s="124"/>
      <c r="R924" s="124"/>
      <c r="S924" s="124"/>
      <c r="T924" s="124"/>
      <c r="U924" s="124"/>
      <c r="V924" s="124"/>
      <c r="W924" s="124"/>
      <c r="X924" s="124"/>
      <c r="Y924" s="124"/>
      <c r="Z924" s="124"/>
      <c r="AA924" s="124"/>
      <c r="AB924" s="124"/>
      <c r="AC924" s="124"/>
    </row>
    <row r="925" spans="1:29" x14ac:dyDescent="0.35">
      <c r="A925" s="121"/>
      <c r="B925" s="122"/>
      <c r="C925" s="122"/>
      <c r="D925" s="122"/>
      <c r="E925" s="122"/>
      <c r="F925" s="122"/>
      <c r="G925" s="122"/>
      <c r="H925" s="123"/>
      <c r="I925" s="123"/>
      <c r="J925" s="123"/>
      <c r="K925" s="124"/>
      <c r="L925" s="124"/>
      <c r="M925" s="124"/>
      <c r="N925" s="124"/>
      <c r="O925" s="124"/>
      <c r="P925" s="124"/>
      <c r="Q925" s="124"/>
      <c r="R925" s="124"/>
      <c r="S925" s="124"/>
      <c r="T925" s="124"/>
      <c r="U925" s="124"/>
      <c r="V925" s="124"/>
      <c r="W925" s="124"/>
      <c r="X925" s="124"/>
      <c r="Y925" s="124"/>
      <c r="Z925" s="124"/>
      <c r="AA925" s="124"/>
      <c r="AB925" s="124"/>
      <c r="AC925" s="124"/>
    </row>
    <row r="926" spans="1:29" x14ac:dyDescent="0.35">
      <c r="A926" s="121"/>
      <c r="B926" s="122"/>
      <c r="C926" s="122"/>
      <c r="D926" s="122"/>
      <c r="E926" s="122"/>
      <c r="F926" s="122"/>
      <c r="G926" s="122"/>
      <c r="H926" s="123"/>
      <c r="I926" s="123"/>
      <c r="J926" s="123"/>
      <c r="K926" s="124"/>
      <c r="L926" s="124"/>
      <c r="M926" s="124"/>
      <c r="N926" s="124"/>
      <c r="O926" s="124"/>
      <c r="P926" s="124"/>
      <c r="Q926" s="124"/>
      <c r="R926" s="124"/>
      <c r="S926" s="124"/>
      <c r="T926" s="124"/>
      <c r="U926" s="124"/>
      <c r="V926" s="124"/>
      <c r="W926" s="124"/>
      <c r="X926" s="124"/>
      <c r="Y926" s="124"/>
      <c r="Z926" s="124"/>
      <c r="AA926" s="124"/>
      <c r="AB926" s="124"/>
      <c r="AC926" s="124"/>
    </row>
    <row r="927" spans="1:29" x14ac:dyDescent="0.35">
      <c r="A927" s="121"/>
      <c r="B927" s="122"/>
      <c r="C927" s="122"/>
      <c r="D927" s="122"/>
      <c r="E927" s="122"/>
      <c r="F927" s="122"/>
      <c r="G927" s="122"/>
      <c r="H927" s="123"/>
      <c r="I927" s="123"/>
      <c r="J927" s="123"/>
      <c r="K927" s="124"/>
      <c r="L927" s="124"/>
      <c r="M927" s="124"/>
      <c r="N927" s="124"/>
      <c r="O927" s="124"/>
      <c r="P927" s="124"/>
      <c r="Q927" s="124"/>
      <c r="R927" s="124"/>
      <c r="S927" s="124"/>
      <c r="T927" s="124"/>
      <c r="U927" s="124"/>
      <c r="V927" s="124"/>
      <c r="W927" s="124"/>
      <c r="X927" s="124"/>
      <c r="Y927" s="124"/>
      <c r="Z927" s="124"/>
      <c r="AA927" s="124"/>
      <c r="AB927" s="124"/>
      <c r="AC927" s="124"/>
    </row>
    <row r="928" spans="1:29" ht="15" customHeight="1" x14ac:dyDescent="0.35">
      <c r="A928" s="125"/>
      <c r="B928" s="125"/>
      <c r="C928" s="125"/>
      <c r="D928" s="125"/>
      <c r="E928" s="125"/>
      <c r="F928" s="125"/>
      <c r="G928" s="125"/>
      <c r="H928" s="125"/>
      <c r="I928" s="125"/>
      <c r="J928" s="125"/>
      <c r="K928" s="124"/>
      <c r="L928" s="124"/>
      <c r="M928" s="124"/>
      <c r="N928" s="124"/>
      <c r="O928" s="124"/>
      <c r="P928" s="124"/>
      <c r="Q928" s="124"/>
      <c r="R928" s="124"/>
      <c r="S928" s="124"/>
      <c r="T928" s="124"/>
      <c r="U928" s="124"/>
      <c r="V928" s="124"/>
      <c r="W928" s="124"/>
      <c r="X928" s="124"/>
      <c r="Y928" s="124"/>
      <c r="Z928" s="124"/>
      <c r="AA928" s="124"/>
      <c r="AB928" s="124"/>
      <c r="AC928" s="124"/>
    </row>
    <row r="929" spans="1:29" x14ac:dyDescent="0.35">
      <c r="A929" s="125"/>
      <c r="B929" s="125"/>
      <c r="C929" s="125"/>
      <c r="D929" s="125"/>
      <c r="E929" s="125"/>
      <c r="F929" s="125"/>
      <c r="G929" s="125"/>
      <c r="H929" s="125"/>
      <c r="I929" s="125"/>
      <c r="J929" s="125"/>
      <c r="K929" s="124"/>
      <c r="L929" s="124"/>
      <c r="M929" s="124"/>
      <c r="N929" s="124"/>
      <c r="O929" s="124"/>
      <c r="P929" s="124"/>
      <c r="Q929" s="124"/>
      <c r="R929" s="124"/>
      <c r="S929" s="124"/>
      <c r="T929" s="124"/>
      <c r="U929" s="124"/>
      <c r="V929" s="124"/>
      <c r="W929" s="124"/>
      <c r="X929" s="124"/>
      <c r="Y929" s="124"/>
      <c r="Z929" s="124"/>
      <c r="AA929" s="124"/>
      <c r="AB929" s="124"/>
      <c r="AC929" s="124"/>
    </row>
    <row r="930" spans="1:29" x14ac:dyDescent="0.35">
      <c r="A930" s="125"/>
      <c r="B930" s="125"/>
      <c r="C930" s="125"/>
      <c r="D930" s="125"/>
      <c r="E930" s="125"/>
      <c r="F930" s="125"/>
      <c r="G930" s="126"/>
      <c r="H930" s="125"/>
      <c r="I930" s="125"/>
      <c r="J930" s="125"/>
      <c r="K930" s="126"/>
      <c r="L930" s="126"/>
      <c r="M930" s="126"/>
      <c r="N930" s="126"/>
      <c r="O930" s="126"/>
      <c r="P930" s="126"/>
      <c r="Q930" s="126"/>
      <c r="R930" s="126"/>
      <c r="S930" s="126"/>
      <c r="T930" s="126"/>
      <c r="U930" s="126"/>
      <c r="V930" s="126"/>
      <c r="W930" s="126"/>
      <c r="X930" s="126"/>
      <c r="Y930" s="126"/>
      <c r="Z930" s="126"/>
      <c r="AA930" s="126"/>
      <c r="AB930" s="126"/>
      <c r="AC930" s="126"/>
    </row>
    <row r="931" spans="1:29" ht="15" customHeight="1" x14ac:dyDescent="0.35">
      <c r="A931" s="112"/>
      <c r="B931" s="113"/>
      <c r="C931" s="113"/>
      <c r="D931" s="113"/>
      <c r="E931" s="113"/>
      <c r="F931" s="113"/>
      <c r="G931" s="113"/>
      <c r="H931" s="113"/>
      <c r="I931" s="113"/>
      <c r="J931" s="113"/>
      <c r="K931" s="114"/>
      <c r="L931" s="114"/>
      <c r="M931" s="114"/>
      <c r="N931" s="114"/>
      <c r="O931" s="114"/>
      <c r="P931" s="114"/>
      <c r="Q931" s="114"/>
      <c r="R931" s="114"/>
      <c r="S931" s="114"/>
      <c r="T931" s="114"/>
      <c r="U931" s="114"/>
      <c r="V931" s="114"/>
      <c r="W931" s="114"/>
      <c r="X931" s="114"/>
      <c r="Y931" s="114"/>
      <c r="Z931" s="114"/>
      <c r="AA931" s="114"/>
      <c r="AB931" s="114"/>
      <c r="AC931" s="114"/>
    </row>
    <row r="932" spans="1:29" ht="15" customHeight="1" x14ac:dyDescent="0.35">
      <c r="A932" s="112"/>
      <c r="B932" s="113"/>
      <c r="C932" s="113"/>
      <c r="D932" s="113"/>
      <c r="E932" s="113"/>
      <c r="F932" s="113"/>
      <c r="G932" s="113"/>
      <c r="H932" s="113"/>
      <c r="I932" s="113"/>
      <c r="J932" s="113"/>
      <c r="K932" s="115"/>
      <c r="L932" s="115"/>
      <c r="M932" s="115"/>
      <c r="N932" s="115"/>
      <c r="O932" s="115"/>
      <c r="P932" s="115"/>
      <c r="Q932" s="115"/>
      <c r="R932" s="115"/>
      <c r="S932" s="115"/>
      <c r="T932" s="115"/>
      <c r="U932" s="115"/>
      <c r="V932" s="115"/>
      <c r="W932" s="114"/>
      <c r="X932" s="114"/>
      <c r="Y932" s="116"/>
      <c r="Z932" s="117"/>
      <c r="AA932" s="117"/>
      <c r="AB932" s="117"/>
      <c r="AC932" s="117"/>
    </row>
    <row r="933" spans="1:29" x14ac:dyDescent="0.35">
      <c r="A933" s="112"/>
      <c r="B933" s="118"/>
      <c r="C933" s="118"/>
      <c r="D933" s="119"/>
      <c r="E933" s="120"/>
      <c r="F933" s="118"/>
      <c r="G933" s="118"/>
      <c r="H933" s="118"/>
      <c r="I933" s="118"/>
      <c r="J933" s="118"/>
      <c r="K933" s="117"/>
      <c r="L933" s="117"/>
      <c r="M933" s="117"/>
      <c r="N933" s="117"/>
      <c r="O933" s="117"/>
      <c r="P933" s="117"/>
      <c r="Q933" s="117"/>
      <c r="R933" s="117"/>
      <c r="S933" s="117"/>
      <c r="T933" s="117"/>
      <c r="U933" s="117"/>
      <c r="V933" s="117"/>
      <c r="W933" s="117"/>
      <c r="X933" s="117"/>
      <c r="Y933" s="116"/>
      <c r="Z933" s="117"/>
      <c r="AA933" s="117"/>
      <c r="AB933" s="117"/>
      <c r="AC933" s="117"/>
    </row>
    <row r="934" spans="1:29" x14ac:dyDescent="0.35">
      <c r="A934" s="121"/>
      <c r="B934" s="122"/>
      <c r="C934" s="122"/>
      <c r="D934" s="122"/>
      <c r="E934" s="122"/>
      <c r="F934" s="122"/>
      <c r="G934" s="122"/>
      <c r="H934" s="123"/>
      <c r="I934" s="123"/>
      <c r="J934" s="123"/>
      <c r="K934" s="124"/>
      <c r="L934" s="124"/>
      <c r="M934" s="124"/>
      <c r="N934" s="124"/>
      <c r="O934" s="124"/>
      <c r="P934" s="124"/>
      <c r="Q934" s="124"/>
      <c r="R934" s="124"/>
      <c r="S934" s="124"/>
      <c r="T934" s="124"/>
      <c r="U934" s="124"/>
      <c r="V934" s="124"/>
      <c r="W934" s="124"/>
      <c r="X934" s="124"/>
      <c r="Y934" s="124"/>
      <c r="Z934" s="124"/>
      <c r="AA934" s="124"/>
      <c r="AB934" s="124"/>
      <c r="AC934" s="124"/>
    </row>
    <row r="935" spans="1:29" x14ac:dyDescent="0.35">
      <c r="A935" s="121"/>
      <c r="B935" s="122"/>
      <c r="C935" s="122"/>
      <c r="D935" s="122"/>
      <c r="E935" s="122"/>
      <c r="F935" s="122"/>
      <c r="G935" s="122"/>
      <c r="H935" s="123"/>
      <c r="I935" s="123"/>
      <c r="J935" s="123"/>
      <c r="K935" s="124"/>
      <c r="L935" s="124"/>
      <c r="M935" s="124"/>
      <c r="N935" s="124"/>
      <c r="O935" s="124"/>
      <c r="P935" s="124"/>
      <c r="Q935" s="124"/>
      <c r="R935" s="124"/>
      <c r="S935" s="124"/>
      <c r="T935" s="124"/>
      <c r="U935" s="124"/>
      <c r="V935" s="124"/>
      <c r="W935" s="124"/>
      <c r="X935" s="124"/>
      <c r="Y935" s="124"/>
      <c r="Z935" s="124"/>
      <c r="AA935" s="124"/>
      <c r="AB935" s="124"/>
      <c r="AC935" s="124"/>
    </row>
    <row r="936" spans="1:29" x14ac:dyDescent="0.35">
      <c r="A936" s="121"/>
      <c r="B936" s="122"/>
      <c r="C936" s="122"/>
      <c r="D936" s="122"/>
      <c r="E936" s="122"/>
      <c r="F936" s="122"/>
      <c r="G936" s="122"/>
      <c r="H936" s="123"/>
      <c r="I936" s="123"/>
      <c r="J936" s="123"/>
      <c r="K936" s="124"/>
      <c r="L936" s="124"/>
      <c r="M936" s="124"/>
      <c r="N936" s="124"/>
      <c r="O936" s="124"/>
      <c r="P936" s="124"/>
      <c r="Q936" s="124"/>
      <c r="R936" s="124"/>
      <c r="S936" s="124"/>
      <c r="T936" s="124"/>
      <c r="U936" s="124"/>
      <c r="V936" s="124"/>
      <c r="W936" s="124"/>
      <c r="X936" s="124"/>
      <c r="Y936" s="124"/>
      <c r="Z936" s="124"/>
      <c r="AA936" s="124"/>
      <c r="AB936" s="124"/>
      <c r="AC936" s="124"/>
    </row>
    <row r="937" spans="1:29" x14ac:dyDescent="0.35">
      <c r="A937" s="121"/>
      <c r="B937" s="122"/>
      <c r="C937" s="122"/>
      <c r="D937" s="122"/>
      <c r="E937" s="122"/>
      <c r="F937" s="122"/>
      <c r="G937" s="122"/>
      <c r="H937" s="123"/>
      <c r="I937" s="123"/>
      <c r="J937" s="123"/>
      <c r="K937" s="124"/>
      <c r="L937" s="124"/>
      <c r="M937" s="124"/>
      <c r="N937" s="124"/>
      <c r="O937" s="124"/>
      <c r="P937" s="124"/>
      <c r="Q937" s="124"/>
      <c r="R937" s="124"/>
      <c r="S937" s="124"/>
      <c r="T937" s="124"/>
      <c r="U937" s="124"/>
      <c r="V937" s="124"/>
      <c r="W937" s="124"/>
      <c r="X937" s="124"/>
      <c r="Y937" s="124"/>
      <c r="Z937" s="124"/>
      <c r="AA937" s="124"/>
      <c r="AB937" s="124"/>
      <c r="AC937" s="124"/>
    </row>
    <row r="938" spans="1:29" x14ac:dyDescent="0.35">
      <c r="A938" s="121"/>
      <c r="B938" s="122"/>
      <c r="C938" s="122"/>
      <c r="D938" s="122"/>
      <c r="E938" s="122"/>
      <c r="F938" s="122"/>
      <c r="G938" s="122"/>
      <c r="H938" s="123"/>
      <c r="I938" s="123"/>
      <c r="J938" s="123"/>
      <c r="K938" s="124"/>
      <c r="L938" s="124"/>
      <c r="M938" s="124"/>
      <c r="N938" s="124"/>
      <c r="O938" s="124"/>
      <c r="P938" s="124"/>
      <c r="Q938" s="124"/>
      <c r="R938" s="124"/>
      <c r="S938" s="124"/>
      <c r="T938" s="124"/>
      <c r="U938" s="124"/>
      <c r="V938" s="124"/>
      <c r="W938" s="124"/>
      <c r="X938" s="124"/>
      <c r="Y938" s="124"/>
      <c r="Z938" s="124"/>
      <c r="AA938" s="124"/>
      <c r="AB938" s="124"/>
      <c r="AC938" s="124"/>
    </row>
    <row r="939" spans="1:29" x14ac:dyDescent="0.35">
      <c r="A939" s="121"/>
      <c r="B939" s="122"/>
      <c r="C939" s="122"/>
      <c r="D939" s="122"/>
      <c r="E939" s="122"/>
      <c r="F939" s="122"/>
      <c r="G939" s="122"/>
      <c r="H939" s="123"/>
      <c r="I939" s="123"/>
      <c r="J939" s="123"/>
      <c r="K939" s="124"/>
      <c r="L939" s="124"/>
      <c r="M939" s="124"/>
      <c r="N939" s="124"/>
      <c r="O939" s="124"/>
      <c r="P939" s="124"/>
      <c r="Q939" s="124"/>
      <c r="R939" s="124"/>
      <c r="S939" s="124"/>
      <c r="T939" s="124"/>
      <c r="U939" s="124"/>
      <c r="V939" s="124"/>
      <c r="W939" s="124"/>
      <c r="X939" s="124"/>
      <c r="Y939" s="124"/>
      <c r="Z939" s="124"/>
      <c r="AA939" s="124"/>
      <c r="AB939" s="124"/>
      <c r="AC939" s="124"/>
    </row>
    <row r="940" spans="1:29" x14ac:dyDescent="0.35">
      <c r="A940" s="121"/>
      <c r="B940" s="122"/>
      <c r="C940" s="122"/>
      <c r="D940" s="122"/>
      <c r="E940" s="122"/>
      <c r="F940" s="122"/>
      <c r="G940" s="122"/>
      <c r="H940" s="123"/>
      <c r="I940" s="123"/>
      <c r="J940" s="123"/>
      <c r="K940" s="124"/>
      <c r="L940" s="124"/>
      <c r="M940" s="124"/>
      <c r="N940" s="124"/>
      <c r="O940" s="124"/>
      <c r="P940" s="124"/>
      <c r="Q940" s="124"/>
      <c r="R940" s="124"/>
      <c r="S940" s="124"/>
      <c r="T940" s="124"/>
      <c r="U940" s="124"/>
      <c r="V940" s="124"/>
      <c r="W940" s="124"/>
      <c r="X940" s="124"/>
      <c r="Y940" s="124"/>
      <c r="Z940" s="124"/>
      <c r="AA940" s="124"/>
      <c r="AB940" s="124"/>
      <c r="AC940" s="124"/>
    </row>
    <row r="941" spans="1:29" x14ac:dyDescent="0.35">
      <c r="A941" s="121"/>
      <c r="B941" s="122"/>
      <c r="C941" s="122"/>
      <c r="D941" s="122"/>
      <c r="E941" s="122"/>
      <c r="F941" s="122"/>
      <c r="G941" s="122"/>
      <c r="H941" s="123"/>
      <c r="I941" s="123"/>
      <c r="J941" s="123"/>
      <c r="K941" s="124"/>
      <c r="L941" s="124"/>
      <c r="M941" s="124"/>
      <c r="N941" s="124"/>
      <c r="O941" s="124"/>
      <c r="P941" s="124"/>
      <c r="Q941" s="124"/>
      <c r="R941" s="124"/>
      <c r="S941" s="124"/>
      <c r="T941" s="124"/>
      <c r="U941" s="124"/>
      <c r="V941" s="124"/>
      <c r="W941" s="124"/>
      <c r="X941" s="124"/>
      <c r="Y941" s="124"/>
      <c r="Z941" s="124"/>
      <c r="AA941" s="124"/>
      <c r="AB941" s="124"/>
      <c r="AC941" s="124"/>
    </row>
    <row r="942" spans="1:29" x14ac:dyDescent="0.35">
      <c r="A942" s="121"/>
      <c r="B942" s="122"/>
      <c r="C942" s="122"/>
      <c r="D942" s="122"/>
      <c r="E942" s="122"/>
      <c r="F942" s="122"/>
      <c r="G942" s="122"/>
      <c r="H942" s="123"/>
      <c r="I942" s="123"/>
      <c r="J942" s="123"/>
      <c r="K942" s="124"/>
      <c r="L942" s="124"/>
      <c r="M942" s="124"/>
      <c r="N942" s="124"/>
      <c r="O942" s="124"/>
      <c r="P942" s="124"/>
      <c r="Q942" s="124"/>
      <c r="R942" s="124"/>
      <c r="S942" s="124"/>
      <c r="T942" s="124"/>
      <c r="U942" s="124"/>
      <c r="V942" s="124"/>
      <c r="W942" s="124"/>
      <c r="X942" s="124"/>
      <c r="Y942" s="124"/>
      <c r="Z942" s="124"/>
      <c r="AA942" s="124"/>
      <c r="AB942" s="124"/>
      <c r="AC942" s="124"/>
    </row>
    <row r="943" spans="1:29" x14ac:dyDescent="0.35">
      <c r="A943" s="121"/>
      <c r="B943" s="122"/>
      <c r="C943" s="122"/>
      <c r="D943" s="122"/>
      <c r="E943" s="122"/>
      <c r="F943" s="122"/>
      <c r="G943" s="122"/>
      <c r="H943" s="123"/>
      <c r="I943" s="123"/>
      <c r="J943" s="123"/>
      <c r="K943" s="124"/>
      <c r="L943" s="124"/>
      <c r="M943" s="124"/>
      <c r="N943" s="124"/>
      <c r="O943" s="124"/>
      <c r="P943" s="124"/>
      <c r="Q943" s="124"/>
      <c r="R943" s="124"/>
      <c r="S943" s="124"/>
      <c r="T943" s="124"/>
      <c r="U943" s="124"/>
      <c r="V943" s="124"/>
      <c r="W943" s="124"/>
      <c r="X943" s="124"/>
      <c r="Y943" s="124"/>
      <c r="Z943" s="124"/>
      <c r="AA943" s="124"/>
      <c r="AB943" s="124"/>
      <c r="AC943" s="124"/>
    </row>
    <row r="944" spans="1:29" x14ac:dyDescent="0.35">
      <c r="A944" s="121"/>
      <c r="B944" s="122"/>
      <c r="C944" s="122"/>
      <c r="D944" s="122"/>
      <c r="E944" s="122"/>
      <c r="F944" s="122"/>
      <c r="G944" s="122"/>
      <c r="H944" s="123"/>
      <c r="I944" s="123"/>
      <c r="J944" s="123"/>
      <c r="K944" s="124"/>
      <c r="L944" s="124"/>
      <c r="M944" s="124"/>
      <c r="N944" s="124"/>
      <c r="O944" s="124"/>
      <c r="P944" s="124"/>
      <c r="Q944" s="124"/>
      <c r="R944" s="124"/>
      <c r="S944" s="124"/>
      <c r="T944" s="124"/>
      <c r="U944" s="124"/>
      <c r="V944" s="124"/>
      <c r="W944" s="124"/>
      <c r="X944" s="124"/>
      <c r="Y944" s="124"/>
      <c r="Z944" s="124"/>
      <c r="AA944" s="124"/>
      <c r="AB944" s="124"/>
      <c r="AC944" s="124"/>
    </row>
    <row r="945" spans="1:29" x14ac:dyDescent="0.35">
      <c r="A945" s="121"/>
      <c r="B945" s="122"/>
      <c r="C945" s="122"/>
      <c r="D945" s="122"/>
      <c r="E945" s="122"/>
      <c r="F945" s="122"/>
      <c r="G945" s="122"/>
      <c r="H945" s="123"/>
      <c r="I945" s="123"/>
      <c r="J945" s="123"/>
      <c r="K945" s="124"/>
      <c r="L945" s="124"/>
      <c r="M945" s="124"/>
      <c r="N945" s="124"/>
      <c r="O945" s="124"/>
      <c r="P945" s="124"/>
      <c r="Q945" s="124"/>
      <c r="R945" s="124"/>
      <c r="S945" s="124"/>
      <c r="T945" s="124"/>
      <c r="U945" s="124"/>
      <c r="V945" s="124"/>
      <c r="W945" s="124"/>
      <c r="X945" s="124"/>
      <c r="Y945" s="124"/>
      <c r="Z945" s="124"/>
      <c r="AA945" s="124"/>
      <c r="AB945" s="124"/>
      <c r="AC945" s="124"/>
    </row>
    <row r="946" spans="1:29" x14ac:dyDescent="0.35">
      <c r="A946" s="121"/>
      <c r="B946" s="122"/>
      <c r="C946" s="122"/>
      <c r="D946" s="122"/>
      <c r="E946" s="122"/>
      <c r="F946" s="122"/>
      <c r="G946" s="122"/>
      <c r="H946" s="123"/>
      <c r="I946" s="123"/>
      <c r="J946" s="123"/>
      <c r="K946" s="124"/>
      <c r="L946" s="124"/>
      <c r="M946" s="124"/>
      <c r="N946" s="124"/>
      <c r="O946" s="124"/>
      <c r="P946" s="124"/>
      <c r="Q946" s="124"/>
      <c r="R946" s="124"/>
      <c r="S946" s="124"/>
      <c r="T946" s="124"/>
      <c r="U946" s="124"/>
      <c r="V946" s="124"/>
      <c r="W946" s="124"/>
      <c r="X946" s="124"/>
      <c r="Y946" s="124"/>
      <c r="Z946" s="124"/>
      <c r="AA946" s="124"/>
      <c r="AB946" s="124"/>
      <c r="AC946" s="124"/>
    </row>
    <row r="947" spans="1:29" x14ac:dyDescent="0.35">
      <c r="A947" s="121"/>
      <c r="B947" s="122"/>
      <c r="C947" s="122"/>
      <c r="D947" s="122"/>
      <c r="E947" s="122"/>
      <c r="F947" s="122"/>
      <c r="G947" s="122"/>
      <c r="H947" s="123"/>
      <c r="I947" s="123"/>
      <c r="J947" s="123"/>
      <c r="K947" s="124"/>
      <c r="L947" s="124"/>
      <c r="M947" s="124"/>
      <c r="N947" s="124"/>
      <c r="O947" s="124"/>
      <c r="P947" s="124"/>
      <c r="Q947" s="124"/>
      <c r="R947" s="124"/>
      <c r="S947" s="124"/>
      <c r="T947" s="124"/>
      <c r="U947" s="124"/>
      <c r="V947" s="124"/>
      <c r="W947" s="124"/>
      <c r="X947" s="124"/>
      <c r="Y947" s="124"/>
      <c r="Z947" s="124"/>
      <c r="AA947" s="124"/>
      <c r="AB947" s="124"/>
      <c r="AC947" s="124"/>
    </row>
    <row r="948" spans="1:29" x14ac:dyDescent="0.35">
      <c r="A948" s="121"/>
      <c r="B948" s="122"/>
      <c r="C948" s="122"/>
      <c r="D948" s="122"/>
      <c r="E948" s="122"/>
      <c r="F948" s="122"/>
      <c r="G948" s="122"/>
      <c r="H948" s="123"/>
      <c r="I948" s="123"/>
      <c r="J948" s="123"/>
      <c r="K948" s="124"/>
      <c r="L948" s="124"/>
      <c r="M948" s="124"/>
      <c r="N948" s="124"/>
      <c r="O948" s="124"/>
      <c r="P948" s="124"/>
      <c r="Q948" s="124"/>
      <c r="R948" s="124"/>
      <c r="S948" s="124"/>
      <c r="T948" s="124"/>
      <c r="U948" s="124"/>
      <c r="V948" s="124"/>
      <c r="W948" s="124"/>
      <c r="X948" s="124"/>
      <c r="Y948" s="124"/>
      <c r="Z948" s="124"/>
      <c r="AA948" s="124"/>
      <c r="AB948" s="124"/>
      <c r="AC948" s="124"/>
    </row>
    <row r="949" spans="1:29" x14ac:dyDescent="0.35">
      <c r="A949" s="121"/>
      <c r="B949" s="122"/>
      <c r="C949" s="122"/>
      <c r="D949" s="122"/>
      <c r="E949" s="122"/>
      <c r="F949" s="122"/>
      <c r="G949" s="122"/>
      <c r="H949" s="123"/>
      <c r="I949" s="123"/>
      <c r="J949" s="123"/>
      <c r="K949" s="124"/>
      <c r="L949" s="124"/>
      <c r="M949" s="124"/>
      <c r="N949" s="124"/>
      <c r="O949" s="124"/>
      <c r="P949" s="124"/>
      <c r="Q949" s="124"/>
      <c r="R949" s="124"/>
      <c r="S949" s="124"/>
      <c r="T949" s="124"/>
      <c r="U949" s="124"/>
      <c r="V949" s="124"/>
      <c r="W949" s="124"/>
      <c r="X949" s="124"/>
      <c r="Y949" s="124"/>
      <c r="Z949" s="124"/>
      <c r="AA949" s="124"/>
      <c r="AB949" s="124"/>
      <c r="AC949" s="124"/>
    </row>
    <row r="950" spans="1:29" x14ac:dyDescent="0.35">
      <c r="A950" s="121"/>
      <c r="B950" s="122"/>
      <c r="C950" s="122"/>
      <c r="D950" s="122"/>
      <c r="E950" s="122"/>
      <c r="F950" s="122"/>
      <c r="G950" s="122"/>
      <c r="H950" s="123"/>
      <c r="I950" s="123"/>
      <c r="J950" s="123"/>
      <c r="K950" s="124"/>
      <c r="L950" s="124"/>
      <c r="M950" s="124"/>
      <c r="N950" s="124"/>
      <c r="O950" s="124"/>
      <c r="P950" s="124"/>
      <c r="Q950" s="124"/>
      <c r="R950" s="124"/>
      <c r="S950" s="124"/>
      <c r="T950" s="124"/>
      <c r="U950" s="124"/>
      <c r="V950" s="124"/>
      <c r="W950" s="124"/>
      <c r="X950" s="124"/>
      <c r="Y950" s="124"/>
      <c r="Z950" s="124"/>
      <c r="AA950" s="124"/>
      <c r="AB950" s="124"/>
      <c r="AC950" s="124"/>
    </row>
    <row r="951" spans="1:29" x14ac:dyDescent="0.35">
      <c r="A951" s="121"/>
      <c r="B951" s="122"/>
      <c r="C951" s="122"/>
      <c r="D951" s="122"/>
      <c r="E951" s="122"/>
      <c r="F951" s="122"/>
      <c r="G951" s="122"/>
      <c r="H951" s="123"/>
      <c r="I951" s="123"/>
      <c r="J951" s="123"/>
      <c r="K951" s="124"/>
      <c r="L951" s="124"/>
      <c r="M951" s="124"/>
      <c r="N951" s="124"/>
      <c r="O951" s="124"/>
      <c r="P951" s="124"/>
      <c r="Q951" s="124"/>
      <c r="R951" s="124"/>
      <c r="S951" s="124"/>
      <c r="T951" s="124"/>
      <c r="U951" s="124"/>
      <c r="V951" s="124"/>
      <c r="W951" s="124"/>
      <c r="X951" s="124"/>
      <c r="Y951" s="124"/>
      <c r="Z951" s="124"/>
      <c r="AA951" s="124"/>
      <c r="AB951" s="124"/>
      <c r="AC951" s="124"/>
    </row>
    <row r="952" spans="1:29" x14ac:dyDescent="0.35">
      <c r="A952" s="121"/>
      <c r="B952" s="122"/>
      <c r="C952" s="122"/>
      <c r="D952" s="122"/>
      <c r="E952" s="122"/>
      <c r="F952" s="122"/>
      <c r="G952" s="122"/>
      <c r="H952" s="123"/>
      <c r="I952" s="123"/>
      <c r="J952" s="123"/>
      <c r="K952" s="124"/>
      <c r="L952" s="124"/>
      <c r="M952" s="124"/>
      <c r="N952" s="124"/>
      <c r="O952" s="124"/>
      <c r="P952" s="124"/>
      <c r="Q952" s="124"/>
      <c r="R952" s="124"/>
      <c r="S952" s="124"/>
      <c r="T952" s="124"/>
      <c r="U952" s="124"/>
      <c r="V952" s="124"/>
      <c r="W952" s="124"/>
      <c r="X952" s="124"/>
      <c r="Y952" s="124"/>
      <c r="Z952" s="124"/>
      <c r="AA952" s="124"/>
      <c r="AB952" s="124"/>
      <c r="AC952" s="124"/>
    </row>
    <row r="953" spans="1:29" x14ac:dyDescent="0.35">
      <c r="A953" s="121"/>
      <c r="B953" s="122"/>
      <c r="C953" s="122"/>
      <c r="D953" s="122"/>
      <c r="E953" s="122"/>
      <c r="F953" s="122"/>
      <c r="G953" s="122"/>
      <c r="H953" s="123"/>
      <c r="I953" s="123"/>
      <c r="J953" s="123"/>
      <c r="K953" s="124"/>
      <c r="L953" s="124"/>
      <c r="M953" s="124"/>
      <c r="N953" s="124"/>
      <c r="O953" s="124"/>
      <c r="P953" s="124"/>
      <c r="Q953" s="124"/>
      <c r="R953" s="124"/>
      <c r="S953" s="124"/>
      <c r="T953" s="124"/>
      <c r="U953" s="124"/>
      <c r="V953" s="124"/>
      <c r="W953" s="124"/>
      <c r="X953" s="124"/>
      <c r="Y953" s="124"/>
      <c r="Z953" s="124"/>
      <c r="AA953" s="124"/>
      <c r="AB953" s="124"/>
      <c r="AC953" s="124"/>
    </row>
    <row r="954" spans="1:29" x14ac:dyDescent="0.35">
      <c r="A954" s="121"/>
      <c r="B954" s="122"/>
      <c r="C954" s="122"/>
      <c r="D954" s="122"/>
      <c r="E954" s="122"/>
      <c r="F954" s="122"/>
      <c r="G954" s="122"/>
      <c r="H954" s="123"/>
      <c r="I954" s="123"/>
      <c r="J954" s="123"/>
      <c r="K954" s="124"/>
      <c r="L954" s="124"/>
      <c r="M954" s="124"/>
      <c r="N954" s="124"/>
      <c r="O954" s="124"/>
      <c r="P954" s="124"/>
      <c r="Q954" s="124"/>
      <c r="R954" s="124"/>
      <c r="S954" s="124"/>
      <c r="T954" s="124"/>
      <c r="U954" s="124"/>
      <c r="V954" s="124"/>
      <c r="W954" s="124"/>
      <c r="X954" s="124"/>
      <c r="Y954" s="124"/>
      <c r="Z954" s="124"/>
      <c r="AA954" s="124"/>
      <c r="AB954" s="124"/>
      <c r="AC954" s="124"/>
    </row>
    <row r="955" spans="1:29" x14ac:dyDescent="0.35">
      <c r="A955" s="121"/>
      <c r="B955" s="122"/>
      <c r="C955" s="122"/>
      <c r="D955" s="122"/>
      <c r="E955" s="122"/>
      <c r="F955" s="122"/>
      <c r="G955" s="122"/>
      <c r="H955" s="123"/>
      <c r="I955" s="123"/>
      <c r="J955" s="123"/>
      <c r="K955" s="124"/>
      <c r="L955" s="124"/>
      <c r="M955" s="124"/>
      <c r="N955" s="124"/>
      <c r="O955" s="124"/>
      <c r="P955" s="124"/>
      <c r="Q955" s="124"/>
      <c r="R955" s="124"/>
      <c r="S955" s="124"/>
      <c r="T955" s="124"/>
      <c r="U955" s="124"/>
      <c r="V955" s="124"/>
      <c r="W955" s="124"/>
      <c r="X955" s="124"/>
      <c r="Y955" s="124"/>
      <c r="Z955" s="124"/>
      <c r="AA955" s="124"/>
      <c r="AB955" s="124"/>
      <c r="AC955" s="124"/>
    </row>
    <row r="956" spans="1:29" x14ac:dyDescent="0.35">
      <c r="A956" s="121"/>
      <c r="B956" s="122"/>
      <c r="C956" s="122"/>
      <c r="D956" s="122"/>
      <c r="E956" s="122"/>
      <c r="F956" s="122"/>
      <c r="G956" s="122"/>
      <c r="H956" s="123"/>
      <c r="I956" s="123"/>
      <c r="J956" s="123"/>
      <c r="K956" s="124"/>
      <c r="L956" s="124"/>
      <c r="M956" s="124"/>
      <c r="N956" s="124"/>
      <c r="O956" s="124"/>
      <c r="P956" s="124"/>
      <c r="Q956" s="124"/>
      <c r="R956" s="124"/>
      <c r="S956" s="124"/>
      <c r="T956" s="124"/>
      <c r="U956" s="124"/>
      <c r="V956" s="124"/>
      <c r="W956" s="124"/>
      <c r="X956" s="124"/>
      <c r="Y956" s="124"/>
      <c r="Z956" s="124"/>
      <c r="AA956" s="124"/>
      <c r="AB956" s="124"/>
      <c r="AC956" s="124"/>
    </row>
    <row r="957" spans="1:29" x14ac:dyDescent="0.35">
      <c r="A957" s="121"/>
      <c r="B957" s="122"/>
      <c r="C957" s="122"/>
      <c r="D957" s="122"/>
      <c r="E957" s="122"/>
      <c r="F957" s="122"/>
      <c r="G957" s="122"/>
      <c r="H957" s="123"/>
      <c r="I957" s="123"/>
      <c r="J957" s="123"/>
      <c r="K957" s="124"/>
      <c r="L957" s="124"/>
      <c r="M957" s="124"/>
      <c r="N957" s="124"/>
      <c r="O957" s="124"/>
      <c r="P957" s="124"/>
      <c r="Q957" s="124"/>
      <c r="R957" s="124"/>
      <c r="S957" s="124"/>
      <c r="T957" s="124"/>
      <c r="U957" s="124"/>
      <c r="V957" s="124"/>
      <c r="W957" s="124"/>
      <c r="X957" s="124"/>
      <c r="Y957" s="124"/>
      <c r="Z957" s="124"/>
      <c r="AA957" s="124"/>
      <c r="AB957" s="124"/>
      <c r="AC957" s="124"/>
    </row>
    <row r="958" spans="1:29" ht="15" customHeight="1" x14ac:dyDescent="0.35">
      <c r="A958" s="125"/>
      <c r="B958" s="125"/>
      <c r="C958" s="125"/>
      <c r="D958" s="125"/>
      <c r="E958" s="125"/>
      <c r="F958" s="125"/>
      <c r="G958" s="125"/>
      <c r="H958" s="125"/>
      <c r="I958" s="125"/>
      <c r="J958" s="125"/>
      <c r="K958" s="124"/>
      <c r="L958" s="124"/>
      <c r="M958" s="124"/>
      <c r="N958" s="124"/>
      <c r="O958" s="124"/>
      <c r="P958" s="124"/>
      <c r="Q958" s="124"/>
      <c r="R958" s="124"/>
      <c r="S958" s="124"/>
      <c r="T958" s="124"/>
      <c r="U958" s="124"/>
      <c r="V958" s="124"/>
      <c r="W958" s="124"/>
      <c r="X958" s="124"/>
      <c r="Y958" s="124"/>
      <c r="Z958" s="124"/>
      <c r="AA958" s="124"/>
      <c r="AB958" s="124"/>
      <c r="AC958" s="124"/>
    </row>
    <row r="959" spans="1:29" x14ac:dyDescent="0.35">
      <c r="A959" s="125"/>
      <c r="B959" s="125"/>
      <c r="C959" s="125"/>
      <c r="D959" s="125"/>
      <c r="E959" s="125"/>
      <c r="F959" s="125"/>
      <c r="G959" s="125"/>
      <c r="H959" s="125"/>
      <c r="I959" s="125"/>
      <c r="J959" s="125"/>
      <c r="K959" s="124"/>
      <c r="L959" s="124"/>
      <c r="M959" s="124"/>
      <c r="N959" s="124"/>
      <c r="O959" s="124"/>
      <c r="P959" s="124"/>
      <c r="Q959" s="124"/>
      <c r="R959" s="124"/>
      <c r="S959" s="124"/>
      <c r="T959" s="124"/>
      <c r="U959" s="124"/>
      <c r="V959" s="124"/>
      <c r="W959" s="124"/>
      <c r="X959" s="124"/>
      <c r="Y959" s="124"/>
      <c r="Z959" s="124"/>
      <c r="AA959" s="124"/>
      <c r="AB959" s="124"/>
      <c r="AC959" s="124"/>
    </row>
    <row r="960" spans="1:29" x14ac:dyDescent="0.35">
      <c r="A960" s="125"/>
      <c r="B960" s="125"/>
      <c r="C960" s="125"/>
      <c r="D960" s="125"/>
      <c r="E960" s="125"/>
      <c r="F960" s="125"/>
      <c r="G960" s="126"/>
      <c r="H960" s="125"/>
      <c r="I960" s="125"/>
      <c r="J960" s="125"/>
      <c r="K960" s="126"/>
      <c r="L960" s="126"/>
      <c r="M960" s="126"/>
      <c r="N960" s="126"/>
      <c r="O960" s="126"/>
      <c r="P960" s="126"/>
      <c r="Q960" s="126"/>
      <c r="R960" s="126"/>
      <c r="S960" s="126"/>
      <c r="T960" s="126"/>
      <c r="U960" s="126"/>
      <c r="V960" s="126"/>
      <c r="W960" s="126"/>
      <c r="X960" s="126"/>
      <c r="Y960" s="126"/>
      <c r="Z960" s="126"/>
      <c r="AA960" s="126"/>
      <c r="AB960" s="126"/>
      <c r="AC960" s="126"/>
    </row>
    <row r="961" spans="1:29" ht="15" customHeight="1" x14ac:dyDescent="0.35">
      <c r="A961" s="112"/>
      <c r="B961" s="113"/>
      <c r="C961" s="113"/>
      <c r="D961" s="113"/>
      <c r="E961" s="113"/>
      <c r="F961" s="113"/>
      <c r="G961" s="113"/>
      <c r="H961" s="113"/>
      <c r="I961" s="113"/>
      <c r="J961" s="113"/>
      <c r="K961" s="114"/>
      <c r="L961" s="114"/>
      <c r="M961" s="114"/>
      <c r="N961" s="114"/>
      <c r="O961" s="114"/>
      <c r="P961" s="114"/>
      <c r="Q961" s="114"/>
      <c r="R961" s="114"/>
      <c r="S961" s="114"/>
      <c r="T961" s="114"/>
      <c r="U961" s="114"/>
      <c r="V961" s="114"/>
      <c r="W961" s="114"/>
      <c r="X961" s="114"/>
      <c r="Y961" s="114"/>
      <c r="Z961" s="114"/>
      <c r="AA961" s="114"/>
      <c r="AB961" s="114"/>
      <c r="AC961" s="114"/>
    </row>
    <row r="962" spans="1:29" ht="15" customHeight="1" x14ac:dyDescent="0.35">
      <c r="A962" s="112"/>
      <c r="B962" s="113"/>
      <c r="C962" s="113"/>
      <c r="D962" s="113"/>
      <c r="E962" s="113"/>
      <c r="F962" s="113"/>
      <c r="G962" s="113"/>
      <c r="H962" s="113"/>
      <c r="I962" s="113"/>
      <c r="J962" s="113"/>
      <c r="K962" s="115"/>
      <c r="L962" s="115"/>
      <c r="M962" s="115"/>
      <c r="N962" s="115"/>
      <c r="O962" s="115"/>
      <c r="P962" s="115"/>
      <c r="Q962" s="115"/>
      <c r="R962" s="115"/>
      <c r="S962" s="115"/>
      <c r="T962" s="115"/>
      <c r="U962" s="115"/>
      <c r="V962" s="115"/>
      <c r="W962" s="114"/>
      <c r="X962" s="114"/>
      <c r="Y962" s="116"/>
      <c r="Z962" s="117"/>
      <c r="AA962" s="117"/>
      <c r="AB962" s="117"/>
      <c r="AC962" s="117"/>
    </row>
    <row r="963" spans="1:29" x14ac:dyDescent="0.35">
      <c r="A963" s="112"/>
      <c r="B963" s="118"/>
      <c r="C963" s="118"/>
      <c r="D963" s="119"/>
      <c r="E963" s="120"/>
      <c r="F963" s="118"/>
      <c r="G963" s="118"/>
      <c r="H963" s="118"/>
      <c r="I963" s="118"/>
      <c r="J963" s="118"/>
      <c r="K963" s="117"/>
      <c r="L963" s="117"/>
      <c r="M963" s="117"/>
      <c r="N963" s="117"/>
      <c r="O963" s="117"/>
      <c r="P963" s="117"/>
      <c r="Q963" s="117"/>
      <c r="R963" s="117"/>
      <c r="S963" s="117"/>
      <c r="T963" s="117"/>
      <c r="U963" s="117"/>
      <c r="V963" s="117"/>
      <c r="W963" s="117"/>
      <c r="X963" s="117"/>
      <c r="Y963" s="116"/>
      <c r="Z963" s="117"/>
      <c r="AA963" s="117"/>
      <c r="AB963" s="117"/>
      <c r="AC963" s="117"/>
    </row>
    <row r="964" spans="1:29" x14ac:dyDescent="0.35">
      <c r="A964" s="121"/>
      <c r="B964" s="122"/>
      <c r="C964" s="122"/>
      <c r="D964" s="122"/>
      <c r="E964" s="122"/>
      <c r="F964" s="122"/>
      <c r="G964" s="122"/>
      <c r="H964" s="123"/>
      <c r="I964" s="123"/>
      <c r="J964" s="123"/>
      <c r="K964" s="124"/>
      <c r="L964" s="124"/>
      <c r="M964" s="124"/>
      <c r="N964" s="124"/>
      <c r="O964" s="124"/>
      <c r="P964" s="124"/>
      <c r="Q964" s="124"/>
      <c r="R964" s="124"/>
      <c r="S964" s="124"/>
      <c r="T964" s="124"/>
      <c r="U964" s="124"/>
      <c r="V964" s="124"/>
      <c r="W964" s="124"/>
      <c r="X964" s="124"/>
      <c r="Y964" s="124"/>
      <c r="Z964" s="124"/>
      <c r="AA964" s="124"/>
      <c r="AB964" s="124"/>
      <c r="AC964" s="124"/>
    </row>
    <row r="965" spans="1:29" x14ac:dyDescent="0.35">
      <c r="A965" s="121"/>
      <c r="B965" s="122"/>
      <c r="C965" s="122"/>
      <c r="D965" s="122"/>
      <c r="E965" s="122"/>
      <c r="F965" s="122"/>
      <c r="G965" s="122"/>
      <c r="H965" s="123"/>
      <c r="I965" s="123"/>
      <c r="J965" s="123"/>
      <c r="K965" s="124"/>
      <c r="L965" s="124"/>
      <c r="M965" s="124"/>
      <c r="N965" s="124"/>
      <c r="O965" s="124"/>
      <c r="P965" s="124"/>
      <c r="Q965" s="124"/>
      <c r="R965" s="124"/>
      <c r="S965" s="124"/>
      <c r="T965" s="124"/>
      <c r="U965" s="124"/>
      <c r="V965" s="124"/>
      <c r="W965" s="124"/>
      <c r="X965" s="124"/>
      <c r="Y965" s="124"/>
      <c r="Z965" s="124"/>
      <c r="AA965" s="124"/>
      <c r="AB965" s="124"/>
      <c r="AC965" s="124"/>
    </row>
    <row r="966" spans="1:29" x14ac:dyDescent="0.35">
      <c r="A966" s="121"/>
      <c r="B966" s="122"/>
      <c r="C966" s="122"/>
      <c r="D966" s="122"/>
      <c r="E966" s="122"/>
      <c r="F966" s="122"/>
      <c r="G966" s="122"/>
      <c r="H966" s="123"/>
      <c r="I966" s="123"/>
      <c r="J966" s="123"/>
      <c r="K966" s="124"/>
      <c r="L966" s="124"/>
      <c r="M966" s="124"/>
      <c r="N966" s="124"/>
      <c r="O966" s="124"/>
      <c r="P966" s="124"/>
      <c r="Q966" s="124"/>
      <c r="R966" s="124"/>
      <c r="S966" s="124"/>
      <c r="T966" s="124"/>
      <c r="U966" s="124"/>
      <c r="V966" s="124"/>
      <c r="W966" s="124"/>
      <c r="X966" s="124"/>
      <c r="Y966" s="124"/>
      <c r="Z966" s="124"/>
      <c r="AA966" s="124"/>
      <c r="AB966" s="124"/>
      <c r="AC966" s="124"/>
    </row>
    <row r="967" spans="1:29" x14ac:dyDescent="0.35">
      <c r="A967" s="121"/>
      <c r="B967" s="122"/>
      <c r="C967" s="122"/>
      <c r="D967" s="122"/>
      <c r="E967" s="122"/>
      <c r="F967" s="122"/>
      <c r="G967" s="122"/>
      <c r="H967" s="123"/>
      <c r="I967" s="123"/>
      <c r="J967" s="123"/>
      <c r="K967" s="124"/>
      <c r="L967" s="124"/>
      <c r="M967" s="124"/>
      <c r="N967" s="124"/>
      <c r="O967" s="124"/>
      <c r="P967" s="124"/>
      <c r="Q967" s="124"/>
      <c r="R967" s="124"/>
      <c r="S967" s="124"/>
      <c r="T967" s="124"/>
      <c r="U967" s="124"/>
      <c r="V967" s="124"/>
      <c r="W967" s="124"/>
      <c r="X967" s="124"/>
      <c r="Y967" s="124"/>
      <c r="Z967" s="124"/>
      <c r="AA967" s="124"/>
      <c r="AB967" s="124"/>
      <c r="AC967" s="124"/>
    </row>
    <row r="968" spans="1:29" x14ac:dyDescent="0.35">
      <c r="A968" s="121"/>
      <c r="B968" s="122"/>
      <c r="C968" s="122"/>
      <c r="D968" s="122"/>
      <c r="E968" s="122"/>
      <c r="F968" s="122"/>
      <c r="G968" s="122"/>
      <c r="H968" s="123"/>
      <c r="I968" s="123"/>
      <c r="J968" s="123"/>
      <c r="K968" s="124"/>
      <c r="L968" s="124"/>
      <c r="M968" s="124"/>
      <c r="N968" s="124"/>
      <c r="O968" s="124"/>
      <c r="P968" s="124"/>
      <c r="Q968" s="124"/>
      <c r="R968" s="124"/>
      <c r="S968" s="124"/>
      <c r="T968" s="124"/>
      <c r="U968" s="124"/>
      <c r="V968" s="124"/>
      <c r="W968" s="124"/>
      <c r="X968" s="124"/>
      <c r="Y968" s="124"/>
      <c r="Z968" s="124"/>
      <c r="AA968" s="124"/>
      <c r="AB968" s="124"/>
      <c r="AC968" s="124"/>
    </row>
    <row r="969" spans="1:29" x14ac:dyDescent="0.35">
      <c r="A969" s="121"/>
      <c r="B969" s="122"/>
      <c r="C969" s="122"/>
      <c r="D969" s="122"/>
      <c r="E969" s="122"/>
      <c r="F969" s="122"/>
      <c r="G969" s="122"/>
      <c r="H969" s="123"/>
      <c r="I969" s="123"/>
      <c r="J969" s="123"/>
      <c r="K969" s="124"/>
      <c r="L969" s="124"/>
      <c r="M969" s="124"/>
      <c r="N969" s="124"/>
      <c r="O969" s="124"/>
      <c r="P969" s="124"/>
      <c r="Q969" s="124"/>
      <c r="R969" s="124"/>
      <c r="S969" s="124"/>
      <c r="T969" s="124"/>
      <c r="U969" s="124"/>
      <c r="V969" s="124"/>
      <c r="W969" s="124"/>
      <c r="X969" s="124"/>
      <c r="Y969" s="124"/>
      <c r="Z969" s="124"/>
      <c r="AA969" s="124"/>
      <c r="AB969" s="124"/>
      <c r="AC969" s="124"/>
    </row>
    <row r="970" spans="1:29" x14ac:dyDescent="0.35">
      <c r="A970" s="121"/>
      <c r="B970" s="122"/>
      <c r="C970" s="122"/>
      <c r="D970" s="122"/>
      <c r="E970" s="122"/>
      <c r="F970" s="122"/>
      <c r="G970" s="122"/>
      <c r="H970" s="123"/>
      <c r="I970" s="123"/>
      <c r="J970" s="123"/>
      <c r="K970" s="124"/>
      <c r="L970" s="124"/>
      <c r="M970" s="124"/>
      <c r="N970" s="124"/>
      <c r="O970" s="124"/>
      <c r="P970" s="124"/>
      <c r="Q970" s="124"/>
      <c r="R970" s="124"/>
      <c r="S970" s="124"/>
      <c r="T970" s="124"/>
      <c r="U970" s="124"/>
      <c r="V970" s="124"/>
      <c r="W970" s="124"/>
      <c r="X970" s="124"/>
      <c r="Y970" s="124"/>
      <c r="Z970" s="124"/>
      <c r="AA970" s="124"/>
      <c r="AB970" s="124"/>
      <c r="AC970" s="124"/>
    </row>
    <row r="971" spans="1:29" x14ac:dyDescent="0.35">
      <c r="A971" s="121"/>
      <c r="B971" s="122"/>
      <c r="C971" s="122"/>
      <c r="D971" s="122"/>
      <c r="E971" s="122"/>
      <c r="F971" s="122"/>
      <c r="G971" s="122"/>
      <c r="H971" s="123"/>
      <c r="I971" s="123"/>
      <c r="J971" s="123"/>
      <c r="K971" s="124"/>
      <c r="L971" s="124"/>
      <c r="M971" s="124"/>
      <c r="N971" s="124"/>
      <c r="O971" s="124"/>
      <c r="P971" s="124"/>
      <c r="Q971" s="124"/>
      <c r="R971" s="124"/>
      <c r="S971" s="124"/>
      <c r="T971" s="124"/>
      <c r="U971" s="124"/>
      <c r="V971" s="124"/>
      <c r="W971" s="124"/>
      <c r="X971" s="124"/>
      <c r="Y971" s="124"/>
      <c r="Z971" s="124"/>
      <c r="AA971" s="124"/>
      <c r="AB971" s="124"/>
      <c r="AC971" s="124"/>
    </row>
    <row r="972" spans="1:29" x14ac:dyDescent="0.35">
      <c r="A972" s="121"/>
      <c r="B972" s="122"/>
      <c r="C972" s="122"/>
      <c r="D972" s="122"/>
      <c r="E972" s="122"/>
      <c r="F972" s="122"/>
      <c r="G972" s="122"/>
      <c r="H972" s="123"/>
      <c r="I972" s="123"/>
      <c r="J972" s="123"/>
      <c r="K972" s="124"/>
      <c r="L972" s="124"/>
      <c r="M972" s="124"/>
      <c r="N972" s="124"/>
      <c r="O972" s="124"/>
      <c r="P972" s="124"/>
      <c r="Q972" s="124"/>
      <c r="R972" s="124"/>
      <c r="S972" s="124"/>
      <c r="T972" s="124"/>
      <c r="U972" s="124"/>
      <c r="V972" s="124"/>
      <c r="W972" s="124"/>
      <c r="X972" s="124"/>
      <c r="Y972" s="124"/>
      <c r="Z972" s="124"/>
      <c r="AA972" s="124"/>
      <c r="AB972" s="124"/>
      <c r="AC972" s="124"/>
    </row>
    <row r="973" spans="1:29" x14ac:dyDescent="0.35">
      <c r="A973" s="121"/>
      <c r="B973" s="122"/>
      <c r="C973" s="122"/>
      <c r="D973" s="122"/>
      <c r="E973" s="122"/>
      <c r="F973" s="122"/>
      <c r="G973" s="122"/>
      <c r="H973" s="123"/>
      <c r="I973" s="123"/>
      <c r="J973" s="123"/>
      <c r="K973" s="124"/>
      <c r="L973" s="124"/>
      <c r="M973" s="124"/>
      <c r="N973" s="124"/>
      <c r="O973" s="124"/>
      <c r="P973" s="124"/>
      <c r="Q973" s="124"/>
      <c r="R973" s="124"/>
      <c r="S973" s="124"/>
      <c r="T973" s="124"/>
      <c r="U973" s="124"/>
      <c r="V973" s="124"/>
      <c r="W973" s="124"/>
      <c r="X973" s="124"/>
      <c r="Y973" s="124"/>
      <c r="Z973" s="124"/>
      <c r="AA973" s="124"/>
      <c r="AB973" s="124"/>
      <c r="AC973" s="124"/>
    </row>
    <row r="974" spans="1:29" x14ac:dyDescent="0.35">
      <c r="A974" s="121"/>
      <c r="B974" s="122"/>
      <c r="C974" s="122"/>
      <c r="D974" s="122"/>
      <c r="E974" s="122"/>
      <c r="F974" s="122"/>
      <c r="G974" s="122"/>
      <c r="H974" s="123"/>
      <c r="I974" s="123"/>
      <c r="J974" s="123"/>
      <c r="K974" s="124"/>
      <c r="L974" s="124"/>
      <c r="M974" s="124"/>
      <c r="N974" s="124"/>
      <c r="O974" s="124"/>
      <c r="P974" s="124"/>
      <c r="Q974" s="124"/>
      <c r="R974" s="124"/>
      <c r="S974" s="124"/>
      <c r="T974" s="124"/>
      <c r="U974" s="124"/>
      <c r="V974" s="124"/>
      <c r="W974" s="124"/>
      <c r="X974" s="124"/>
      <c r="Y974" s="124"/>
      <c r="Z974" s="124"/>
      <c r="AA974" s="124"/>
      <c r="AB974" s="124"/>
      <c r="AC974" s="124"/>
    </row>
    <row r="975" spans="1:29" x14ac:dyDescent="0.35">
      <c r="A975" s="121"/>
      <c r="B975" s="122"/>
      <c r="C975" s="122"/>
      <c r="D975" s="122"/>
      <c r="E975" s="122"/>
      <c r="F975" s="122"/>
      <c r="G975" s="122"/>
      <c r="H975" s="123"/>
      <c r="I975" s="123"/>
      <c r="J975" s="123"/>
      <c r="K975" s="124"/>
      <c r="L975" s="124"/>
      <c r="M975" s="124"/>
      <c r="N975" s="124"/>
      <c r="O975" s="124"/>
      <c r="P975" s="124"/>
      <c r="Q975" s="124"/>
      <c r="R975" s="124"/>
      <c r="S975" s="124"/>
      <c r="T975" s="124"/>
      <c r="U975" s="124"/>
      <c r="V975" s="124"/>
      <c r="W975" s="124"/>
      <c r="X975" s="124"/>
      <c r="Y975" s="124"/>
      <c r="Z975" s="124"/>
      <c r="AA975" s="124"/>
      <c r="AB975" s="124"/>
      <c r="AC975" s="124"/>
    </row>
    <row r="976" spans="1:29" x14ac:dyDescent="0.35">
      <c r="A976" s="121"/>
      <c r="B976" s="122"/>
      <c r="C976" s="122"/>
      <c r="D976" s="122"/>
      <c r="E976" s="122"/>
      <c r="F976" s="122"/>
      <c r="G976" s="122"/>
      <c r="H976" s="123"/>
      <c r="I976" s="123"/>
      <c r="J976" s="123"/>
      <c r="K976" s="124"/>
      <c r="L976" s="124"/>
      <c r="M976" s="124"/>
      <c r="N976" s="124"/>
      <c r="O976" s="124"/>
      <c r="P976" s="124"/>
      <c r="Q976" s="124"/>
      <c r="R976" s="124"/>
      <c r="S976" s="124"/>
      <c r="T976" s="124"/>
      <c r="U976" s="124"/>
      <c r="V976" s="124"/>
      <c r="W976" s="124"/>
      <c r="X976" s="124"/>
      <c r="Y976" s="124"/>
      <c r="Z976" s="124"/>
      <c r="AA976" s="124"/>
      <c r="AB976" s="124"/>
      <c r="AC976" s="124"/>
    </row>
    <row r="977" spans="1:29" x14ac:dyDescent="0.35">
      <c r="A977" s="121"/>
      <c r="B977" s="122"/>
      <c r="C977" s="122"/>
      <c r="D977" s="122"/>
      <c r="E977" s="122"/>
      <c r="F977" s="122"/>
      <c r="G977" s="122"/>
      <c r="H977" s="123"/>
      <c r="I977" s="123"/>
      <c r="J977" s="123"/>
      <c r="K977" s="124"/>
      <c r="L977" s="124"/>
      <c r="M977" s="124"/>
      <c r="N977" s="124"/>
      <c r="O977" s="124"/>
      <c r="P977" s="124"/>
      <c r="Q977" s="124"/>
      <c r="R977" s="124"/>
      <c r="S977" s="124"/>
      <c r="T977" s="124"/>
      <c r="U977" s="124"/>
      <c r="V977" s="124"/>
      <c r="W977" s="124"/>
      <c r="X977" s="124"/>
      <c r="Y977" s="124"/>
      <c r="Z977" s="124"/>
      <c r="AA977" s="124"/>
      <c r="AB977" s="124"/>
      <c r="AC977" s="124"/>
    </row>
    <row r="978" spans="1:29" x14ac:dyDescent="0.35">
      <c r="A978" s="121"/>
      <c r="B978" s="122"/>
      <c r="C978" s="122"/>
      <c r="D978" s="122"/>
      <c r="E978" s="122"/>
      <c r="F978" s="122"/>
      <c r="G978" s="122"/>
      <c r="H978" s="123"/>
      <c r="I978" s="123"/>
      <c r="J978" s="123"/>
      <c r="K978" s="124"/>
      <c r="L978" s="124"/>
      <c r="M978" s="124"/>
      <c r="N978" s="124"/>
      <c r="O978" s="124"/>
      <c r="P978" s="124"/>
      <c r="Q978" s="124"/>
      <c r="R978" s="124"/>
      <c r="S978" s="124"/>
      <c r="T978" s="124"/>
      <c r="U978" s="124"/>
      <c r="V978" s="124"/>
      <c r="W978" s="124"/>
      <c r="X978" s="124"/>
      <c r="Y978" s="124"/>
      <c r="Z978" s="124"/>
      <c r="AA978" s="124"/>
      <c r="AB978" s="124"/>
      <c r="AC978" s="124"/>
    </row>
    <row r="979" spans="1:29" x14ac:dyDescent="0.35">
      <c r="A979" s="121"/>
      <c r="B979" s="122"/>
      <c r="C979" s="122"/>
      <c r="D979" s="122"/>
      <c r="E979" s="122"/>
      <c r="F979" s="122"/>
      <c r="G979" s="122"/>
      <c r="H979" s="123"/>
      <c r="I979" s="123"/>
      <c r="J979" s="123"/>
      <c r="K979" s="124"/>
      <c r="L979" s="124"/>
      <c r="M979" s="124"/>
      <c r="N979" s="124"/>
      <c r="O979" s="124"/>
      <c r="P979" s="124"/>
      <c r="Q979" s="124"/>
      <c r="R979" s="124"/>
      <c r="S979" s="124"/>
      <c r="T979" s="124"/>
      <c r="U979" s="124"/>
      <c r="V979" s="124"/>
      <c r="W979" s="124"/>
      <c r="X979" s="124"/>
      <c r="Y979" s="124"/>
      <c r="Z979" s="124"/>
      <c r="AA979" s="124"/>
      <c r="AB979" s="124"/>
      <c r="AC979" s="124"/>
    </row>
    <row r="980" spans="1:29" x14ac:dyDescent="0.35">
      <c r="A980" s="121"/>
      <c r="B980" s="122"/>
      <c r="C980" s="122"/>
      <c r="D980" s="122"/>
      <c r="E980" s="122"/>
      <c r="F980" s="122"/>
      <c r="G980" s="122"/>
      <c r="H980" s="123"/>
      <c r="I980" s="123"/>
      <c r="J980" s="123"/>
      <c r="K980" s="124"/>
      <c r="L980" s="124"/>
      <c r="M980" s="124"/>
      <c r="N980" s="124"/>
      <c r="O980" s="124"/>
      <c r="P980" s="124"/>
      <c r="Q980" s="124"/>
      <c r="R980" s="124"/>
      <c r="S980" s="124"/>
      <c r="T980" s="124"/>
      <c r="U980" s="124"/>
      <c r="V980" s="124"/>
      <c r="W980" s="124"/>
      <c r="X980" s="124"/>
      <c r="Y980" s="124"/>
      <c r="Z980" s="124"/>
      <c r="AA980" s="124"/>
      <c r="AB980" s="124"/>
      <c r="AC980" s="124"/>
    </row>
    <row r="981" spans="1:29" x14ac:dyDescent="0.35">
      <c r="A981" s="121"/>
      <c r="B981" s="122"/>
      <c r="C981" s="122"/>
      <c r="D981" s="122"/>
      <c r="E981" s="122"/>
      <c r="F981" s="122"/>
      <c r="G981" s="122"/>
      <c r="H981" s="123"/>
      <c r="I981" s="123"/>
      <c r="J981" s="123"/>
      <c r="K981" s="124"/>
      <c r="L981" s="124"/>
      <c r="M981" s="124"/>
      <c r="N981" s="124"/>
      <c r="O981" s="124"/>
      <c r="P981" s="124"/>
      <c r="Q981" s="124"/>
      <c r="R981" s="124"/>
      <c r="S981" s="124"/>
      <c r="T981" s="124"/>
      <c r="U981" s="124"/>
      <c r="V981" s="124"/>
      <c r="W981" s="124"/>
      <c r="X981" s="124"/>
      <c r="Y981" s="124"/>
      <c r="Z981" s="124"/>
      <c r="AA981" s="124"/>
      <c r="AB981" s="124"/>
      <c r="AC981" s="124"/>
    </row>
    <row r="982" spans="1:29" x14ac:dyDescent="0.35">
      <c r="A982" s="121"/>
      <c r="B982" s="122"/>
      <c r="C982" s="122"/>
      <c r="D982" s="122"/>
      <c r="E982" s="122"/>
      <c r="F982" s="122"/>
      <c r="G982" s="122"/>
      <c r="H982" s="123"/>
      <c r="I982" s="123"/>
      <c r="J982" s="123"/>
      <c r="K982" s="124"/>
      <c r="L982" s="124"/>
      <c r="M982" s="124"/>
      <c r="N982" s="124"/>
      <c r="O982" s="124"/>
      <c r="P982" s="124"/>
      <c r="Q982" s="124"/>
      <c r="R982" s="124"/>
      <c r="S982" s="124"/>
      <c r="T982" s="124"/>
      <c r="U982" s="124"/>
      <c r="V982" s="124"/>
      <c r="W982" s="124"/>
      <c r="X982" s="124"/>
      <c r="Y982" s="124"/>
      <c r="Z982" s="124"/>
      <c r="AA982" s="124"/>
      <c r="AB982" s="124"/>
      <c r="AC982" s="124"/>
    </row>
    <row r="983" spans="1:29" x14ac:dyDescent="0.35">
      <c r="A983" s="121"/>
      <c r="B983" s="122"/>
      <c r="C983" s="122"/>
      <c r="D983" s="122"/>
      <c r="E983" s="122"/>
      <c r="F983" s="122"/>
      <c r="G983" s="122"/>
      <c r="H983" s="123"/>
      <c r="I983" s="123"/>
      <c r="J983" s="123"/>
      <c r="K983" s="124"/>
      <c r="L983" s="124"/>
      <c r="M983" s="124"/>
      <c r="N983" s="124"/>
      <c r="O983" s="124"/>
      <c r="P983" s="124"/>
      <c r="Q983" s="124"/>
      <c r="R983" s="124"/>
      <c r="S983" s="124"/>
      <c r="T983" s="124"/>
      <c r="U983" s="124"/>
      <c r="V983" s="124"/>
      <c r="W983" s="124"/>
      <c r="X983" s="124"/>
      <c r="Y983" s="124"/>
      <c r="Z983" s="124"/>
      <c r="AA983" s="124"/>
      <c r="AB983" s="124"/>
      <c r="AC983" s="124"/>
    </row>
    <row r="984" spans="1:29" x14ac:dyDescent="0.35">
      <c r="A984" s="121"/>
      <c r="B984" s="122"/>
      <c r="C984" s="122"/>
      <c r="D984" s="122"/>
      <c r="E984" s="122"/>
      <c r="F984" s="122"/>
      <c r="G984" s="122"/>
      <c r="H984" s="123"/>
      <c r="I984" s="123"/>
      <c r="J984" s="123"/>
      <c r="K984" s="124"/>
      <c r="L984" s="124"/>
      <c r="M984" s="124"/>
      <c r="N984" s="124"/>
      <c r="O984" s="124"/>
      <c r="P984" s="124"/>
      <c r="Q984" s="124"/>
      <c r="R984" s="124"/>
      <c r="S984" s="124"/>
      <c r="T984" s="124"/>
      <c r="U984" s="124"/>
      <c r="V984" s="124"/>
      <c r="W984" s="124"/>
      <c r="X984" s="124"/>
      <c r="Y984" s="124"/>
      <c r="Z984" s="124"/>
      <c r="AA984" s="124"/>
      <c r="AB984" s="124"/>
      <c r="AC984" s="124"/>
    </row>
    <row r="985" spans="1:29" x14ac:dyDescent="0.35">
      <c r="A985" s="121"/>
      <c r="B985" s="122"/>
      <c r="C985" s="122"/>
      <c r="D985" s="122"/>
      <c r="E985" s="122"/>
      <c r="F985" s="122"/>
      <c r="G985" s="122"/>
      <c r="H985" s="123"/>
      <c r="I985" s="123"/>
      <c r="J985" s="123"/>
      <c r="K985" s="124"/>
      <c r="L985" s="124"/>
      <c r="M985" s="124"/>
      <c r="N985" s="124"/>
      <c r="O985" s="124"/>
      <c r="P985" s="124"/>
      <c r="Q985" s="124"/>
      <c r="R985" s="124"/>
      <c r="S985" s="124"/>
      <c r="T985" s="124"/>
      <c r="U985" s="124"/>
      <c r="V985" s="124"/>
      <c r="W985" s="124"/>
      <c r="X985" s="124"/>
      <c r="Y985" s="124"/>
      <c r="Z985" s="124"/>
      <c r="AA985" s="124"/>
      <c r="AB985" s="124"/>
      <c r="AC985" s="124"/>
    </row>
    <row r="986" spans="1:29" x14ac:dyDescent="0.35">
      <c r="A986" s="121"/>
      <c r="B986" s="122"/>
      <c r="C986" s="122"/>
      <c r="D986" s="122"/>
      <c r="E986" s="122"/>
      <c r="F986" s="122"/>
      <c r="G986" s="122"/>
      <c r="H986" s="123"/>
      <c r="I986" s="123"/>
      <c r="J986" s="123"/>
      <c r="K986" s="124"/>
      <c r="L986" s="124"/>
      <c r="M986" s="124"/>
      <c r="N986" s="124"/>
      <c r="O986" s="124"/>
      <c r="P986" s="124"/>
      <c r="Q986" s="124"/>
      <c r="R986" s="124"/>
      <c r="S986" s="124"/>
      <c r="T986" s="124"/>
      <c r="U986" s="124"/>
      <c r="V986" s="124"/>
      <c r="W986" s="124"/>
      <c r="X986" s="124"/>
      <c r="Y986" s="124"/>
      <c r="Z986" s="124"/>
      <c r="AA986" s="124"/>
      <c r="AB986" s="124"/>
      <c r="AC986" s="124"/>
    </row>
    <row r="987" spans="1:29" x14ac:dyDescent="0.35">
      <c r="A987" s="121"/>
      <c r="B987" s="122"/>
      <c r="C987" s="122"/>
      <c r="D987" s="122"/>
      <c r="E987" s="122"/>
      <c r="F987" s="122"/>
      <c r="G987" s="122"/>
      <c r="H987" s="123"/>
      <c r="I987" s="123"/>
      <c r="J987" s="123"/>
      <c r="K987" s="124"/>
      <c r="L987" s="124"/>
      <c r="M987" s="124"/>
      <c r="N987" s="124"/>
      <c r="O987" s="124"/>
      <c r="P987" s="124"/>
      <c r="Q987" s="124"/>
      <c r="R987" s="124"/>
      <c r="S987" s="124"/>
      <c r="T987" s="124"/>
      <c r="U987" s="124"/>
      <c r="V987" s="124"/>
      <c r="W987" s="124"/>
      <c r="X987" s="124"/>
      <c r="Y987" s="124"/>
      <c r="Z987" s="124"/>
      <c r="AA987" s="124"/>
      <c r="AB987" s="124"/>
      <c r="AC987" s="124"/>
    </row>
    <row r="988" spans="1:29" ht="15" customHeight="1" x14ac:dyDescent="0.35">
      <c r="A988" s="125"/>
      <c r="B988" s="125"/>
      <c r="C988" s="125"/>
      <c r="D988" s="125"/>
      <c r="E988" s="125"/>
      <c r="F988" s="125"/>
      <c r="G988" s="125"/>
      <c r="H988" s="125"/>
      <c r="I988" s="125"/>
      <c r="J988" s="125"/>
      <c r="K988" s="124"/>
      <c r="L988" s="124"/>
      <c r="M988" s="124"/>
      <c r="N988" s="124"/>
      <c r="O988" s="124"/>
      <c r="P988" s="124"/>
      <c r="Q988" s="124"/>
      <c r="R988" s="124"/>
      <c r="S988" s="124"/>
      <c r="T988" s="124"/>
      <c r="U988" s="124"/>
      <c r="V988" s="124"/>
      <c r="W988" s="124"/>
      <c r="X988" s="124"/>
      <c r="Y988" s="124"/>
      <c r="Z988" s="124"/>
      <c r="AA988" s="124"/>
      <c r="AB988" s="124"/>
      <c r="AC988" s="124"/>
    </row>
    <row r="989" spans="1:29" x14ac:dyDescent="0.35">
      <c r="A989" s="125"/>
      <c r="B989" s="125"/>
      <c r="C989" s="125"/>
      <c r="D989" s="125"/>
      <c r="E989" s="125"/>
      <c r="F989" s="125"/>
      <c r="G989" s="125"/>
      <c r="H989" s="125"/>
      <c r="I989" s="125"/>
      <c r="J989" s="125"/>
      <c r="K989" s="124"/>
      <c r="L989" s="124"/>
      <c r="M989" s="124"/>
      <c r="N989" s="124"/>
      <c r="O989" s="124"/>
      <c r="P989" s="124"/>
      <c r="Q989" s="124"/>
      <c r="R989" s="124"/>
      <c r="S989" s="124"/>
      <c r="T989" s="124"/>
      <c r="U989" s="124"/>
      <c r="V989" s="124"/>
      <c r="W989" s="124"/>
      <c r="X989" s="124"/>
      <c r="Y989" s="124"/>
      <c r="Z989" s="124"/>
      <c r="AA989" s="124"/>
      <c r="AB989" s="124"/>
      <c r="AC989" s="124"/>
    </row>
    <row r="990" spans="1:29" x14ac:dyDescent="0.35">
      <c r="A990" s="125"/>
      <c r="B990" s="125"/>
      <c r="C990" s="125"/>
      <c r="D990" s="125"/>
      <c r="E990" s="125"/>
      <c r="F990" s="125"/>
      <c r="G990" s="126"/>
      <c r="H990" s="125"/>
      <c r="I990" s="125"/>
      <c r="J990" s="125"/>
      <c r="K990" s="126"/>
      <c r="L990" s="126"/>
      <c r="M990" s="126"/>
      <c r="N990" s="126"/>
      <c r="O990" s="126"/>
      <c r="P990" s="126"/>
      <c r="Q990" s="126"/>
      <c r="R990" s="126"/>
      <c r="S990" s="126"/>
      <c r="T990" s="126"/>
      <c r="U990" s="126"/>
      <c r="V990" s="126"/>
      <c r="W990" s="126"/>
      <c r="X990" s="126"/>
      <c r="Y990" s="126"/>
      <c r="Z990" s="126"/>
      <c r="AA990" s="126"/>
      <c r="AB990" s="126"/>
      <c r="AC990" s="126"/>
    </row>
    <row r="991" spans="1:29" ht="15" customHeight="1" x14ac:dyDescent="0.35">
      <c r="A991" s="112"/>
      <c r="B991" s="113"/>
      <c r="C991" s="113"/>
      <c r="D991" s="113"/>
      <c r="E991" s="113"/>
      <c r="F991" s="113"/>
      <c r="G991" s="113"/>
      <c r="H991" s="113"/>
      <c r="I991" s="113"/>
      <c r="J991" s="113"/>
      <c r="K991" s="114"/>
      <c r="L991" s="114"/>
      <c r="M991" s="114"/>
      <c r="N991" s="114"/>
      <c r="O991" s="114"/>
      <c r="P991" s="114"/>
      <c r="Q991" s="114"/>
      <c r="R991" s="114"/>
      <c r="S991" s="114"/>
      <c r="T991" s="114"/>
      <c r="U991" s="114"/>
      <c r="V991" s="114"/>
      <c r="W991" s="114"/>
      <c r="X991" s="114"/>
      <c r="Y991" s="114"/>
      <c r="Z991" s="114"/>
      <c r="AA991" s="114"/>
      <c r="AB991" s="114"/>
      <c r="AC991" s="114"/>
    </row>
    <row r="992" spans="1:29" ht="15" customHeight="1" x14ac:dyDescent="0.35">
      <c r="A992" s="112"/>
      <c r="B992" s="113"/>
      <c r="C992" s="113"/>
      <c r="D992" s="113"/>
      <c r="E992" s="113"/>
      <c r="F992" s="113"/>
      <c r="G992" s="113"/>
      <c r="H992" s="113"/>
      <c r="I992" s="113"/>
      <c r="J992" s="113"/>
      <c r="K992" s="115"/>
      <c r="L992" s="115"/>
      <c r="M992" s="115"/>
      <c r="N992" s="115"/>
      <c r="O992" s="115"/>
      <c r="P992" s="115"/>
      <c r="Q992" s="115"/>
      <c r="R992" s="115"/>
      <c r="S992" s="115"/>
      <c r="T992" s="115"/>
      <c r="U992" s="115"/>
      <c r="V992" s="115"/>
      <c r="W992" s="114"/>
      <c r="X992" s="114"/>
      <c r="Y992" s="116"/>
      <c r="Z992" s="117"/>
      <c r="AA992" s="117"/>
      <c r="AB992" s="117"/>
      <c r="AC992" s="117"/>
    </row>
    <row r="993" spans="1:29" x14ac:dyDescent="0.35">
      <c r="A993" s="112"/>
      <c r="B993" s="118"/>
      <c r="C993" s="118"/>
      <c r="D993" s="119"/>
      <c r="E993" s="120"/>
      <c r="F993" s="118"/>
      <c r="G993" s="118"/>
      <c r="H993" s="118"/>
      <c r="I993" s="118"/>
      <c r="J993" s="118"/>
      <c r="K993" s="117"/>
      <c r="L993" s="117"/>
      <c r="M993" s="117"/>
      <c r="N993" s="117"/>
      <c r="O993" s="117"/>
      <c r="P993" s="117"/>
      <c r="Q993" s="117"/>
      <c r="R993" s="117"/>
      <c r="S993" s="117"/>
      <c r="T993" s="117"/>
      <c r="U993" s="117"/>
      <c r="V993" s="117"/>
      <c r="W993" s="117"/>
      <c r="X993" s="117"/>
      <c r="Y993" s="116"/>
      <c r="Z993" s="117"/>
      <c r="AA993" s="117"/>
      <c r="AB993" s="117"/>
      <c r="AC993" s="117"/>
    </row>
    <row r="994" spans="1:29" x14ac:dyDescent="0.35">
      <c r="A994" s="121"/>
      <c r="B994" s="122"/>
      <c r="C994" s="122"/>
      <c r="D994" s="122"/>
      <c r="E994" s="122"/>
      <c r="F994" s="122"/>
      <c r="G994" s="122"/>
      <c r="H994" s="123"/>
      <c r="I994" s="123"/>
      <c r="J994" s="123"/>
      <c r="K994" s="124"/>
      <c r="L994" s="124"/>
      <c r="M994" s="124"/>
      <c r="N994" s="124"/>
      <c r="O994" s="124"/>
      <c r="P994" s="124"/>
      <c r="Q994" s="124"/>
      <c r="R994" s="124"/>
      <c r="S994" s="124"/>
      <c r="T994" s="124"/>
      <c r="U994" s="124"/>
      <c r="V994" s="124"/>
      <c r="W994" s="124"/>
      <c r="X994" s="124"/>
      <c r="Y994" s="124"/>
      <c r="Z994" s="124"/>
      <c r="AA994" s="124"/>
      <c r="AB994" s="124"/>
      <c r="AC994" s="124"/>
    </row>
    <row r="995" spans="1:29" x14ac:dyDescent="0.35">
      <c r="A995" s="121"/>
      <c r="B995" s="122"/>
      <c r="C995" s="122"/>
      <c r="D995" s="122"/>
      <c r="E995" s="122"/>
      <c r="F995" s="122"/>
      <c r="G995" s="122"/>
      <c r="H995" s="123"/>
      <c r="I995" s="123"/>
      <c r="J995" s="123"/>
      <c r="K995" s="124"/>
      <c r="L995" s="124"/>
      <c r="M995" s="124"/>
      <c r="N995" s="124"/>
      <c r="O995" s="124"/>
      <c r="P995" s="124"/>
      <c r="Q995" s="124"/>
      <c r="R995" s="124"/>
      <c r="S995" s="124"/>
      <c r="T995" s="124"/>
      <c r="U995" s="124"/>
      <c r="V995" s="124"/>
      <c r="W995" s="124"/>
      <c r="X995" s="124"/>
      <c r="Y995" s="124"/>
      <c r="Z995" s="124"/>
      <c r="AA995" s="124"/>
      <c r="AB995" s="124"/>
      <c r="AC995" s="124"/>
    </row>
    <row r="996" spans="1:29" x14ac:dyDescent="0.35">
      <c r="A996" s="121"/>
      <c r="B996" s="122"/>
      <c r="C996" s="122"/>
      <c r="D996" s="122"/>
      <c r="E996" s="122"/>
      <c r="F996" s="122"/>
      <c r="G996" s="122"/>
      <c r="H996" s="123"/>
      <c r="I996" s="123"/>
      <c r="J996" s="123"/>
      <c r="K996" s="124"/>
      <c r="L996" s="124"/>
      <c r="M996" s="124"/>
      <c r="N996" s="124"/>
      <c r="O996" s="124"/>
      <c r="P996" s="124"/>
      <c r="Q996" s="124"/>
      <c r="R996" s="124"/>
      <c r="S996" s="124"/>
      <c r="T996" s="124"/>
      <c r="U996" s="124"/>
      <c r="V996" s="124"/>
      <c r="W996" s="124"/>
      <c r="X996" s="124"/>
      <c r="Y996" s="124"/>
      <c r="Z996" s="124"/>
      <c r="AA996" s="124"/>
      <c r="AB996" s="124"/>
      <c r="AC996" s="124"/>
    </row>
    <row r="997" spans="1:29" x14ac:dyDescent="0.35">
      <c r="A997" s="121"/>
      <c r="B997" s="122"/>
      <c r="C997" s="122"/>
      <c r="D997" s="122"/>
      <c r="E997" s="122"/>
      <c r="F997" s="122"/>
      <c r="G997" s="122"/>
      <c r="H997" s="123"/>
      <c r="I997" s="123"/>
      <c r="J997" s="123"/>
      <c r="K997" s="124"/>
      <c r="L997" s="124"/>
      <c r="M997" s="124"/>
      <c r="N997" s="124"/>
      <c r="O997" s="124"/>
      <c r="P997" s="124"/>
      <c r="Q997" s="124"/>
      <c r="R997" s="124"/>
      <c r="S997" s="124"/>
      <c r="T997" s="124"/>
      <c r="U997" s="124"/>
      <c r="V997" s="124"/>
      <c r="W997" s="124"/>
      <c r="X997" s="124"/>
      <c r="Y997" s="124"/>
      <c r="Z997" s="124"/>
      <c r="AA997" s="124"/>
      <c r="AB997" s="124"/>
      <c r="AC997" s="124"/>
    </row>
    <row r="998" spans="1:29" x14ac:dyDescent="0.35">
      <c r="A998" s="121"/>
      <c r="B998" s="122"/>
      <c r="C998" s="122"/>
      <c r="D998" s="122"/>
      <c r="E998" s="122"/>
      <c r="F998" s="122"/>
      <c r="G998" s="122"/>
      <c r="H998" s="123"/>
      <c r="I998" s="123"/>
      <c r="J998" s="123"/>
      <c r="K998" s="124"/>
      <c r="L998" s="124"/>
      <c r="M998" s="124"/>
      <c r="N998" s="124"/>
      <c r="O998" s="124"/>
      <c r="P998" s="124"/>
      <c r="Q998" s="124"/>
      <c r="R998" s="124"/>
      <c r="S998" s="124"/>
      <c r="T998" s="124"/>
      <c r="U998" s="124"/>
      <c r="V998" s="124"/>
      <c r="W998" s="124"/>
      <c r="X998" s="124"/>
      <c r="Y998" s="124"/>
      <c r="Z998" s="124"/>
      <c r="AA998" s="124"/>
      <c r="AB998" s="124"/>
      <c r="AC998" s="124"/>
    </row>
    <row r="999" spans="1:29" x14ac:dyDescent="0.35">
      <c r="A999" s="121"/>
      <c r="B999" s="122"/>
      <c r="C999" s="122"/>
      <c r="D999" s="122"/>
      <c r="E999" s="122"/>
      <c r="F999" s="122"/>
      <c r="G999" s="122"/>
      <c r="H999" s="123"/>
      <c r="I999" s="123"/>
      <c r="J999" s="123"/>
      <c r="K999" s="124"/>
      <c r="L999" s="124"/>
      <c r="M999" s="124"/>
      <c r="N999" s="124"/>
      <c r="O999" s="124"/>
      <c r="P999" s="124"/>
      <c r="Q999" s="124"/>
      <c r="R999" s="124"/>
      <c r="S999" s="124"/>
      <c r="T999" s="124"/>
      <c r="U999" s="124"/>
      <c r="V999" s="124"/>
      <c r="W999" s="124"/>
      <c r="X999" s="124"/>
      <c r="Y999" s="124"/>
      <c r="Z999" s="124"/>
      <c r="AA999" s="124"/>
      <c r="AB999" s="124"/>
      <c r="AC999" s="124"/>
    </row>
    <row r="1000" spans="1:29" x14ac:dyDescent="0.35">
      <c r="A1000" s="121"/>
      <c r="B1000" s="122"/>
      <c r="C1000" s="122"/>
      <c r="D1000" s="122"/>
      <c r="E1000" s="122"/>
      <c r="F1000" s="122"/>
      <c r="G1000" s="122"/>
      <c r="H1000" s="123"/>
      <c r="I1000" s="123"/>
      <c r="J1000" s="123"/>
      <c r="K1000" s="124"/>
      <c r="L1000" s="124"/>
      <c r="M1000" s="124"/>
      <c r="N1000" s="124"/>
      <c r="O1000" s="124"/>
      <c r="P1000" s="124"/>
      <c r="Q1000" s="124"/>
      <c r="R1000" s="124"/>
      <c r="S1000" s="124"/>
      <c r="T1000" s="124"/>
      <c r="U1000" s="124"/>
      <c r="V1000" s="124"/>
      <c r="W1000" s="124"/>
      <c r="X1000" s="124"/>
      <c r="Y1000" s="124"/>
      <c r="Z1000" s="124"/>
      <c r="AA1000" s="124"/>
      <c r="AB1000" s="124"/>
      <c r="AC1000" s="124"/>
    </row>
    <row r="1001" spans="1:29" x14ac:dyDescent="0.35">
      <c r="A1001" s="121"/>
      <c r="B1001" s="122"/>
      <c r="C1001" s="122"/>
      <c r="D1001" s="122"/>
      <c r="E1001" s="122"/>
      <c r="F1001" s="122"/>
      <c r="G1001" s="122"/>
      <c r="H1001" s="123"/>
      <c r="I1001" s="123"/>
      <c r="J1001" s="123"/>
      <c r="K1001" s="124"/>
      <c r="L1001" s="124"/>
      <c r="M1001" s="124"/>
      <c r="N1001" s="124"/>
      <c r="O1001" s="124"/>
      <c r="P1001" s="124"/>
      <c r="Q1001" s="124"/>
      <c r="R1001" s="124"/>
      <c r="S1001" s="124"/>
      <c r="T1001" s="124"/>
      <c r="U1001" s="124"/>
      <c r="V1001" s="124"/>
      <c r="W1001" s="124"/>
      <c r="X1001" s="124"/>
      <c r="Y1001" s="124"/>
      <c r="Z1001" s="124"/>
      <c r="AA1001" s="124"/>
      <c r="AB1001" s="124"/>
      <c r="AC1001" s="124"/>
    </row>
    <row r="1002" spans="1:29" x14ac:dyDescent="0.35">
      <c r="A1002" s="121"/>
      <c r="B1002" s="122"/>
      <c r="C1002" s="122"/>
      <c r="D1002" s="122"/>
      <c r="E1002" s="122"/>
      <c r="F1002" s="122"/>
      <c r="G1002" s="122"/>
      <c r="H1002" s="123"/>
      <c r="I1002" s="123"/>
      <c r="J1002" s="123"/>
      <c r="K1002" s="124"/>
      <c r="L1002" s="124"/>
      <c r="M1002" s="124"/>
      <c r="N1002" s="124"/>
      <c r="O1002" s="124"/>
      <c r="P1002" s="124"/>
      <c r="Q1002" s="124"/>
      <c r="R1002" s="124"/>
      <c r="S1002" s="124"/>
      <c r="T1002" s="124"/>
      <c r="U1002" s="124"/>
      <c r="V1002" s="124"/>
      <c r="W1002" s="124"/>
      <c r="X1002" s="124"/>
      <c r="Y1002" s="124"/>
      <c r="Z1002" s="124"/>
      <c r="AA1002" s="124"/>
      <c r="AB1002" s="124"/>
      <c r="AC1002" s="124"/>
    </row>
    <row r="1003" spans="1:29" x14ac:dyDescent="0.35">
      <c r="A1003" s="121"/>
      <c r="B1003" s="122"/>
      <c r="C1003" s="122"/>
      <c r="D1003" s="122"/>
      <c r="E1003" s="122"/>
      <c r="F1003" s="122"/>
      <c r="G1003" s="122"/>
      <c r="H1003" s="123"/>
      <c r="I1003" s="123"/>
      <c r="J1003" s="123"/>
      <c r="K1003" s="124"/>
      <c r="L1003" s="124"/>
      <c r="M1003" s="124"/>
      <c r="N1003" s="124"/>
      <c r="O1003" s="124"/>
      <c r="P1003" s="124"/>
      <c r="Q1003" s="124"/>
      <c r="R1003" s="124"/>
      <c r="S1003" s="124"/>
      <c r="T1003" s="124"/>
      <c r="U1003" s="124"/>
      <c r="V1003" s="124"/>
      <c r="W1003" s="124"/>
      <c r="X1003" s="124"/>
      <c r="Y1003" s="124"/>
      <c r="Z1003" s="124"/>
      <c r="AA1003" s="124"/>
      <c r="AB1003" s="124"/>
      <c r="AC1003" s="124"/>
    </row>
    <row r="1004" spans="1:29" x14ac:dyDescent="0.35">
      <c r="A1004" s="121"/>
      <c r="B1004" s="122"/>
      <c r="C1004" s="122"/>
      <c r="D1004" s="122"/>
      <c r="E1004" s="122"/>
      <c r="F1004" s="122"/>
      <c r="G1004" s="122"/>
      <c r="H1004" s="123"/>
      <c r="I1004" s="123"/>
      <c r="J1004" s="123"/>
      <c r="K1004" s="124"/>
      <c r="L1004" s="124"/>
      <c r="M1004" s="124"/>
      <c r="N1004" s="124"/>
      <c r="O1004" s="124"/>
      <c r="P1004" s="124"/>
      <c r="Q1004" s="124"/>
      <c r="R1004" s="124"/>
      <c r="S1004" s="124"/>
      <c r="T1004" s="124"/>
      <c r="U1004" s="124"/>
      <c r="V1004" s="124"/>
      <c r="W1004" s="124"/>
      <c r="X1004" s="124"/>
      <c r="Y1004" s="124"/>
      <c r="Z1004" s="124"/>
      <c r="AA1004" s="124"/>
      <c r="AB1004" s="124"/>
      <c r="AC1004" s="124"/>
    </row>
    <row r="1005" spans="1:29" x14ac:dyDescent="0.35">
      <c r="A1005" s="121"/>
      <c r="B1005" s="122"/>
      <c r="C1005" s="122"/>
      <c r="D1005" s="122"/>
      <c r="E1005" s="122"/>
      <c r="F1005" s="122"/>
      <c r="G1005" s="122"/>
      <c r="H1005" s="123"/>
      <c r="I1005" s="123"/>
      <c r="J1005" s="123"/>
      <c r="K1005" s="124"/>
      <c r="L1005" s="124"/>
      <c r="M1005" s="124"/>
      <c r="N1005" s="124"/>
      <c r="O1005" s="124"/>
      <c r="P1005" s="124"/>
      <c r="Q1005" s="124"/>
      <c r="R1005" s="124"/>
      <c r="S1005" s="124"/>
      <c r="T1005" s="124"/>
      <c r="U1005" s="124"/>
      <c r="V1005" s="124"/>
      <c r="W1005" s="124"/>
      <c r="X1005" s="124"/>
      <c r="Y1005" s="124"/>
      <c r="Z1005" s="124"/>
      <c r="AA1005" s="124"/>
      <c r="AB1005" s="124"/>
      <c r="AC1005" s="124"/>
    </row>
    <row r="1006" spans="1:29" x14ac:dyDescent="0.35">
      <c r="A1006" s="121"/>
      <c r="B1006" s="122"/>
      <c r="C1006" s="122"/>
      <c r="D1006" s="122"/>
      <c r="E1006" s="122"/>
      <c r="F1006" s="122"/>
      <c r="G1006" s="122"/>
      <c r="H1006" s="123"/>
      <c r="I1006" s="123"/>
      <c r="J1006" s="123"/>
      <c r="K1006" s="124"/>
      <c r="L1006" s="124"/>
      <c r="M1006" s="124"/>
      <c r="N1006" s="124"/>
      <c r="O1006" s="124"/>
      <c r="P1006" s="124"/>
      <c r="Q1006" s="124"/>
      <c r="R1006" s="124"/>
      <c r="S1006" s="124"/>
      <c r="T1006" s="124"/>
      <c r="U1006" s="124"/>
      <c r="V1006" s="124"/>
      <c r="W1006" s="124"/>
      <c r="X1006" s="124"/>
      <c r="Y1006" s="124"/>
      <c r="Z1006" s="124"/>
      <c r="AA1006" s="124"/>
      <c r="AB1006" s="124"/>
      <c r="AC1006" s="124"/>
    </row>
    <row r="1007" spans="1:29" x14ac:dyDescent="0.35">
      <c r="A1007" s="121"/>
      <c r="B1007" s="122"/>
      <c r="C1007" s="122"/>
      <c r="D1007" s="122"/>
      <c r="E1007" s="122"/>
      <c r="F1007" s="122"/>
      <c r="G1007" s="122"/>
      <c r="H1007" s="123"/>
      <c r="I1007" s="123"/>
      <c r="J1007" s="123"/>
      <c r="K1007" s="124"/>
      <c r="L1007" s="124"/>
      <c r="M1007" s="124"/>
      <c r="N1007" s="124"/>
      <c r="O1007" s="124"/>
      <c r="P1007" s="124"/>
      <c r="Q1007" s="124"/>
      <c r="R1007" s="124"/>
      <c r="S1007" s="124"/>
      <c r="T1007" s="124"/>
      <c r="U1007" s="124"/>
      <c r="V1007" s="124"/>
      <c r="W1007" s="124"/>
      <c r="X1007" s="124"/>
      <c r="Y1007" s="124"/>
      <c r="Z1007" s="124"/>
      <c r="AA1007" s="124"/>
      <c r="AB1007" s="124"/>
      <c r="AC1007" s="124"/>
    </row>
    <row r="1008" spans="1:29" x14ac:dyDescent="0.35">
      <c r="A1008" s="121"/>
      <c r="B1008" s="122"/>
      <c r="C1008" s="122"/>
      <c r="D1008" s="122"/>
      <c r="E1008" s="122"/>
      <c r="F1008" s="122"/>
      <c r="G1008" s="122"/>
      <c r="H1008" s="123"/>
      <c r="I1008" s="123"/>
      <c r="J1008" s="123"/>
      <c r="K1008" s="124"/>
      <c r="L1008" s="124"/>
      <c r="M1008" s="124"/>
      <c r="N1008" s="124"/>
      <c r="O1008" s="124"/>
      <c r="P1008" s="124"/>
      <c r="Q1008" s="124"/>
      <c r="R1008" s="124"/>
      <c r="S1008" s="124"/>
      <c r="T1008" s="124"/>
      <c r="U1008" s="124"/>
      <c r="V1008" s="124"/>
      <c r="W1008" s="124"/>
      <c r="X1008" s="124"/>
      <c r="Y1008" s="124"/>
      <c r="Z1008" s="124"/>
      <c r="AA1008" s="124"/>
      <c r="AB1008" s="124"/>
      <c r="AC1008" s="124"/>
    </row>
    <row r="1009" spans="1:29" x14ac:dyDescent="0.35">
      <c r="A1009" s="121"/>
      <c r="B1009" s="122"/>
      <c r="C1009" s="122"/>
      <c r="D1009" s="122"/>
      <c r="E1009" s="122"/>
      <c r="F1009" s="122"/>
      <c r="G1009" s="122"/>
      <c r="H1009" s="123"/>
      <c r="I1009" s="123"/>
      <c r="J1009" s="123"/>
      <c r="K1009" s="124"/>
      <c r="L1009" s="124"/>
      <c r="M1009" s="124"/>
      <c r="N1009" s="124"/>
      <c r="O1009" s="124"/>
      <c r="P1009" s="124"/>
      <c r="Q1009" s="124"/>
      <c r="R1009" s="124"/>
      <c r="S1009" s="124"/>
      <c r="T1009" s="124"/>
      <c r="U1009" s="124"/>
      <c r="V1009" s="124"/>
      <c r="W1009" s="124"/>
      <c r="X1009" s="124"/>
      <c r="Y1009" s="124"/>
      <c r="Z1009" s="124"/>
      <c r="AA1009" s="124"/>
      <c r="AB1009" s="124"/>
      <c r="AC1009" s="124"/>
    </row>
    <row r="1010" spans="1:29" x14ac:dyDescent="0.35">
      <c r="A1010" s="121"/>
      <c r="B1010" s="122"/>
      <c r="C1010" s="122"/>
      <c r="D1010" s="122"/>
      <c r="E1010" s="122"/>
      <c r="F1010" s="122"/>
      <c r="G1010" s="122"/>
      <c r="H1010" s="123"/>
      <c r="I1010" s="123"/>
      <c r="J1010" s="123"/>
      <c r="K1010" s="124"/>
      <c r="L1010" s="124"/>
      <c r="M1010" s="124"/>
      <c r="N1010" s="124"/>
      <c r="O1010" s="124"/>
      <c r="P1010" s="124"/>
      <c r="Q1010" s="124"/>
      <c r="R1010" s="124"/>
      <c r="S1010" s="124"/>
      <c r="T1010" s="124"/>
      <c r="U1010" s="124"/>
      <c r="V1010" s="124"/>
      <c r="W1010" s="124"/>
      <c r="X1010" s="124"/>
      <c r="Y1010" s="124"/>
      <c r="Z1010" s="124"/>
      <c r="AA1010" s="124"/>
      <c r="AB1010" s="124"/>
      <c r="AC1010" s="124"/>
    </row>
    <row r="1011" spans="1:29" x14ac:dyDescent="0.35">
      <c r="A1011" s="121"/>
      <c r="B1011" s="122"/>
      <c r="C1011" s="122"/>
      <c r="D1011" s="122"/>
      <c r="E1011" s="122"/>
      <c r="F1011" s="122"/>
      <c r="G1011" s="122"/>
      <c r="H1011" s="123"/>
      <c r="I1011" s="123"/>
      <c r="J1011" s="123"/>
      <c r="K1011" s="124"/>
      <c r="L1011" s="124"/>
      <c r="M1011" s="124"/>
      <c r="N1011" s="124"/>
      <c r="O1011" s="124"/>
      <c r="P1011" s="124"/>
      <c r="Q1011" s="124"/>
      <c r="R1011" s="124"/>
      <c r="S1011" s="124"/>
      <c r="T1011" s="124"/>
      <c r="U1011" s="124"/>
      <c r="V1011" s="124"/>
      <c r="W1011" s="124"/>
      <c r="X1011" s="124"/>
      <c r="Y1011" s="124"/>
      <c r="Z1011" s="124"/>
      <c r="AA1011" s="124"/>
      <c r="AB1011" s="124"/>
      <c r="AC1011" s="124"/>
    </row>
    <row r="1012" spans="1:29" x14ac:dyDescent="0.35">
      <c r="A1012" s="121"/>
      <c r="B1012" s="122"/>
      <c r="C1012" s="122"/>
      <c r="D1012" s="122"/>
      <c r="E1012" s="122"/>
      <c r="F1012" s="122"/>
      <c r="G1012" s="122"/>
      <c r="H1012" s="123"/>
      <c r="I1012" s="123"/>
      <c r="J1012" s="123"/>
      <c r="K1012" s="124"/>
      <c r="L1012" s="124"/>
      <c r="M1012" s="124"/>
      <c r="N1012" s="124"/>
      <c r="O1012" s="124"/>
      <c r="P1012" s="124"/>
      <c r="Q1012" s="124"/>
      <c r="R1012" s="124"/>
      <c r="S1012" s="124"/>
      <c r="T1012" s="124"/>
      <c r="U1012" s="124"/>
      <c r="V1012" s="124"/>
      <c r="W1012" s="124"/>
      <c r="X1012" s="124"/>
      <c r="Y1012" s="124"/>
      <c r="Z1012" s="124"/>
      <c r="AA1012" s="124"/>
      <c r="AB1012" s="124"/>
      <c r="AC1012" s="124"/>
    </row>
    <row r="1013" spans="1:29" x14ac:dyDescent="0.35">
      <c r="A1013" s="121"/>
      <c r="B1013" s="122"/>
      <c r="C1013" s="122"/>
      <c r="D1013" s="122"/>
      <c r="E1013" s="122"/>
      <c r="F1013" s="122"/>
      <c r="G1013" s="122"/>
      <c r="H1013" s="123"/>
      <c r="I1013" s="123"/>
      <c r="J1013" s="123"/>
      <c r="K1013" s="124"/>
      <c r="L1013" s="124"/>
      <c r="M1013" s="124"/>
      <c r="N1013" s="124"/>
      <c r="O1013" s="124"/>
      <c r="P1013" s="124"/>
      <c r="Q1013" s="124"/>
      <c r="R1013" s="124"/>
      <c r="S1013" s="124"/>
      <c r="T1013" s="124"/>
      <c r="U1013" s="124"/>
      <c r="V1013" s="124"/>
      <c r="W1013" s="124"/>
      <c r="X1013" s="124"/>
      <c r="Y1013" s="124"/>
      <c r="Z1013" s="124"/>
      <c r="AA1013" s="124"/>
      <c r="AB1013" s="124"/>
      <c r="AC1013" s="124"/>
    </row>
    <row r="1014" spans="1:29" x14ac:dyDescent="0.35">
      <c r="A1014" s="121"/>
      <c r="B1014" s="122"/>
      <c r="C1014" s="122"/>
      <c r="D1014" s="122"/>
      <c r="E1014" s="122"/>
      <c r="F1014" s="122"/>
      <c r="G1014" s="122"/>
      <c r="H1014" s="123"/>
      <c r="I1014" s="123"/>
      <c r="J1014" s="123"/>
      <c r="K1014" s="124"/>
      <c r="L1014" s="124"/>
      <c r="M1014" s="124"/>
      <c r="N1014" s="124"/>
      <c r="O1014" s="124"/>
      <c r="P1014" s="124"/>
      <c r="Q1014" s="124"/>
      <c r="R1014" s="124"/>
      <c r="S1014" s="124"/>
      <c r="T1014" s="124"/>
      <c r="U1014" s="124"/>
      <c r="V1014" s="124"/>
      <c r="W1014" s="124"/>
      <c r="X1014" s="124"/>
      <c r="Y1014" s="124"/>
      <c r="Z1014" s="124"/>
      <c r="AA1014" s="124"/>
      <c r="AB1014" s="124"/>
      <c r="AC1014" s="124"/>
    </row>
    <row r="1015" spans="1:29" x14ac:dyDescent="0.35">
      <c r="A1015" s="121"/>
      <c r="B1015" s="122"/>
      <c r="C1015" s="122"/>
      <c r="D1015" s="122"/>
      <c r="E1015" s="122"/>
      <c r="F1015" s="122"/>
      <c r="G1015" s="122"/>
      <c r="H1015" s="123"/>
      <c r="I1015" s="123"/>
      <c r="J1015" s="123"/>
      <c r="K1015" s="124"/>
      <c r="L1015" s="124"/>
      <c r="M1015" s="124"/>
      <c r="N1015" s="124"/>
      <c r="O1015" s="124"/>
      <c r="P1015" s="124"/>
      <c r="Q1015" s="124"/>
      <c r="R1015" s="124"/>
      <c r="S1015" s="124"/>
      <c r="T1015" s="124"/>
      <c r="U1015" s="124"/>
      <c r="V1015" s="124"/>
      <c r="W1015" s="124"/>
      <c r="X1015" s="124"/>
      <c r="Y1015" s="124"/>
      <c r="Z1015" s="124"/>
      <c r="AA1015" s="124"/>
      <c r="AB1015" s="124"/>
      <c r="AC1015" s="124"/>
    </row>
    <row r="1016" spans="1:29" x14ac:dyDescent="0.35">
      <c r="A1016" s="121"/>
      <c r="B1016" s="122"/>
      <c r="C1016" s="122"/>
      <c r="D1016" s="122"/>
      <c r="E1016" s="122"/>
      <c r="F1016" s="122"/>
      <c r="G1016" s="122"/>
      <c r="H1016" s="123"/>
      <c r="I1016" s="123"/>
      <c r="J1016" s="123"/>
      <c r="K1016" s="124"/>
      <c r="L1016" s="124"/>
      <c r="M1016" s="124"/>
      <c r="N1016" s="124"/>
      <c r="O1016" s="124"/>
      <c r="P1016" s="124"/>
      <c r="Q1016" s="124"/>
      <c r="R1016" s="124"/>
      <c r="S1016" s="124"/>
      <c r="T1016" s="124"/>
      <c r="U1016" s="124"/>
      <c r="V1016" s="124"/>
      <c r="W1016" s="124"/>
      <c r="X1016" s="124"/>
      <c r="Y1016" s="124"/>
      <c r="Z1016" s="124"/>
      <c r="AA1016" s="124"/>
      <c r="AB1016" s="124"/>
      <c r="AC1016" s="124"/>
    </row>
    <row r="1017" spans="1:29" x14ac:dyDescent="0.35">
      <c r="A1017" s="121"/>
      <c r="B1017" s="122"/>
      <c r="C1017" s="122"/>
      <c r="D1017" s="122"/>
      <c r="E1017" s="122"/>
      <c r="F1017" s="122"/>
      <c r="G1017" s="122"/>
      <c r="H1017" s="123"/>
      <c r="I1017" s="123"/>
      <c r="J1017" s="123"/>
      <c r="K1017" s="124"/>
      <c r="L1017" s="124"/>
      <c r="M1017" s="124"/>
      <c r="N1017" s="124"/>
      <c r="O1017" s="124"/>
      <c r="P1017" s="124"/>
      <c r="Q1017" s="124"/>
      <c r="R1017" s="124"/>
      <c r="S1017" s="124"/>
      <c r="T1017" s="124"/>
      <c r="U1017" s="124"/>
      <c r="V1017" s="124"/>
      <c r="W1017" s="124"/>
      <c r="X1017" s="124"/>
      <c r="Y1017" s="124"/>
      <c r="Z1017" s="124"/>
      <c r="AA1017" s="124"/>
      <c r="AB1017" s="124"/>
      <c r="AC1017" s="124"/>
    </row>
    <row r="1018" spans="1:29" ht="15" customHeight="1" x14ac:dyDescent="0.35">
      <c r="A1018" s="125"/>
      <c r="B1018" s="125"/>
      <c r="C1018" s="125"/>
      <c r="D1018" s="125"/>
      <c r="E1018" s="125"/>
      <c r="F1018" s="125"/>
      <c r="G1018" s="125"/>
      <c r="H1018" s="125"/>
      <c r="I1018" s="125"/>
      <c r="J1018" s="125"/>
      <c r="K1018" s="124"/>
      <c r="L1018" s="124"/>
      <c r="M1018" s="124"/>
      <c r="N1018" s="124"/>
      <c r="O1018" s="124"/>
      <c r="P1018" s="124"/>
      <c r="Q1018" s="124"/>
      <c r="R1018" s="124"/>
      <c r="S1018" s="124"/>
      <c r="T1018" s="124"/>
      <c r="U1018" s="124"/>
      <c r="V1018" s="124"/>
      <c r="W1018" s="124"/>
      <c r="X1018" s="124"/>
      <c r="Y1018" s="124"/>
      <c r="Z1018" s="124"/>
      <c r="AA1018" s="124"/>
      <c r="AB1018" s="124"/>
      <c r="AC1018" s="124"/>
    </row>
    <row r="1019" spans="1:29" x14ac:dyDescent="0.35">
      <c r="A1019" s="125"/>
      <c r="B1019" s="125"/>
      <c r="C1019" s="125"/>
      <c r="D1019" s="125"/>
      <c r="E1019" s="125"/>
      <c r="F1019" s="125"/>
      <c r="G1019" s="125"/>
      <c r="H1019" s="125"/>
      <c r="I1019" s="125"/>
      <c r="J1019" s="125"/>
      <c r="K1019" s="124"/>
      <c r="L1019" s="124"/>
      <c r="M1019" s="124"/>
      <c r="N1019" s="124"/>
      <c r="O1019" s="124"/>
      <c r="P1019" s="124"/>
      <c r="Q1019" s="124"/>
      <c r="R1019" s="124"/>
      <c r="S1019" s="124"/>
      <c r="T1019" s="124"/>
      <c r="U1019" s="124"/>
      <c r="V1019" s="124"/>
      <c r="W1019" s="124"/>
      <c r="X1019" s="124"/>
      <c r="Y1019" s="124"/>
      <c r="Z1019" s="124"/>
      <c r="AA1019" s="124"/>
      <c r="AB1019" s="124"/>
      <c r="AC1019" s="124"/>
    </row>
    <row r="1020" spans="1:29" x14ac:dyDescent="0.35">
      <c r="A1020" s="125"/>
      <c r="B1020" s="125"/>
      <c r="C1020" s="125"/>
      <c r="D1020" s="125"/>
      <c r="E1020" s="125"/>
      <c r="F1020" s="125"/>
      <c r="G1020" s="126"/>
      <c r="H1020" s="125"/>
      <c r="I1020" s="125"/>
      <c r="J1020" s="125"/>
      <c r="K1020" s="126"/>
      <c r="L1020" s="126"/>
      <c r="M1020" s="126"/>
      <c r="N1020" s="126"/>
      <c r="O1020" s="126"/>
      <c r="P1020" s="126"/>
      <c r="Q1020" s="126"/>
      <c r="R1020" s="126"/>
      <c r="S1020" s="126"/>
      <c r="T1020" s="126"/>
      <c r="U1020" s="126"/>
      <c r="V1020" s="126"/>
      <c r="W1020" s="126"/>
      <c r="X1020" s="126"/>
      <c r="Y1020" s="126"/>
      <c r="Z1020" s="126"/>
      <c r="AA1020" s="126"/>
      <c r="AB1020" s="126"/>
      <c r="AC1020" s="126"/>
    </row>
    <row r="1021" spans="1:29" ht="15" customHeight="1" x14ac:dyDescent="0.35">
      <c r="A1021" s="112"/>
      <c r="B1021" s="113"/>
      <c r="C1021" s="113"/>
      <c r="D1021" s="113"/>
      <c r="E1021" s="113"/>
      <c r="F1021" s="113"/>
      <c r="G1021" s="113"/>
      <c r="H1021" s="113"/>
      <c r="I1021" s="113"/>
      <c r="J1021" s="113"/>
      <c r="K1021" s="114"/>
      <c r="L1021" s="114"/>
      <c r="M1021" s="114"/>
      <c r="N1021" s="114"/>
      <c r="O1021" s="114"/>
      <c r="P1021" s="114"/>
      <c r="Q1021" s="114"/>
      <c r="R1021" s="114"/>
      <c r="S1021" s="114"/>
      <c r="T1021" s="114"/>
      <c r="U1021" s="114"/>
      <c r="V1021" s="114"/>
      <c r="W1021" s="114"/>
      <c r="X1021" s="114"/>
      <c r="Y1021" s="114"/>
      <c r="Z1021" s="114"/>
      <c r="AA1021" s="114"/>
      <c r="AB1021" s="114"/>
      <c r="AC1021" s="114"/>
    </row>
    <row r="1022" spans="1:29" ht="15" customHeight="1" x14ac:dyDescent="0.35">
      <c r="A1022" s="112"/>
      <c r="B1022" s="113"/>
      <c r="C1022" s="113"/>
      <c r="D1022" s="113"/>
      <c r="E1022" s="113"/>
      <c r="F1022" s="113"/>
      <c r="G1022" s="113"/>
      <c r="H1022" s="113"/>
      <c r="I1022" s="113"/>
      <c r="J1022" s="113"/>
      <c r="K1022" s="115"/>
      <c r="L1022" s="115"/>
      <c r="M1022" s="115"/>
      <c r="N1022" s="115"/>
      <c r="O1022" s="115"/>
      <c r="P1022" s="115"/>
      <c r="Q1022" s="115"/>
      <c r="R1022" s="115"/>
      <c r="S1022" s="115"/>
      <c r="T1022" s="115"/>
      <c r="U1022" s="115"/>
      <c r="V1022" s="115"/>
      <c r="W1022" s="114"/>
      <c r="X1022" s="114"/>
      <c r="Y1022" s="116"/>
      <c r="Z1022" s="117"/>
      <c r="AA1022" s="117"/>
      <c r="AB1022" s="117"/>
      <c r="AC1022" s="117"/>
    </row>
    <row r="1023" spans="1:29" x14ac:dyDescent="0.35">
      <c r="A1023" s="112"/>
      <c r="B1023" s="118"/>
      <c r="C1023" s="118"/>
      <c r="D1023" s="119"/>
      <c r="E1023" s="120"/>
      <c r="F1023" s="118"/>
      <c r="G1023" s="118"/>
      <c r="H1023" s="118"/>
      <c r="I1023" s="118"/>
      <c r="J1023" s="118"/>
      <c r="K1023" s="117"/>
      <c r="L1023" s="117"/>
      <c r="M1023" s="117"/>
      <c r="N1023" s="117"/>
      <c r="O1023" s="117"/>
      <c r="P1023" s="117"/>
      <c r="Q1023" s="117"/>
      <c r="R1023" s="117"/>
      <c r="S1023" s="117"/>
      <c r="T1023" s="117"/>
      <c r="U1023" s="117"/>
      <c r="V1023" s="117"/>
      <c r="W1023" s="117"/>
      <c r="X1023" s="117"/>
      <c r="Y1023" s="116"/>
      <c r="Z1023" s="117"/>
      <c r="AA1023" s="117"/>
      <c r="AB1023" s="117"/>
      <c r="AC1023" s="117"/>
    </row>
    <row r="1024" spans="1:29" x14ac:dyDescent="0.35">
      <c r="A1024" s="121"/>
      <c r="B1024" s="122"/>
      <c r="C1024" s="122"/>
      <c r="D1024" s="122"/>
      <c r="E1024" s="122"/>
      <c r="F1024" s="122"/>
      <c r="G1024" s="122"/>
      <c r="H1024" s="123"/>
      <c r="I1024" s="123"/>
      <c r="J1024" s="123"/>
      <c r="K1024" s="124"/>
      <c r="L1024" s="124"/>
      <c r="M1024" s="124"/>
      <c r="N1024" s="124"/>
      <c r="O1024" s="124"/>
      <c r="P1024" s="124"/>
      <c r="Q1024" s="124"/>
      <c r="R1024" s="124"/>
      <c r="S1024" s="124"/>
      <c r="T1024" s="124"/>
      <c r="U1024" s="124"/>
      <c r="V1024" s="124"/>
      <c r="W1024" s="124"/>
      <c r="X1024" s="124"/>
      <c r="Y1024" s="124"/>
      <c r="Z1024" s="124"/>
      <c r="AA1024" s="124"/>
      <c r="AB1024" s="124"/>
      <c r="AC1024" s="124"/>
    </row>
    <row r="1025" spans="1:29" x14ac:dyDescent="0.35">
      <c r="A1025" s="121"/>
      <c r="B1025" s="122"/>
      <c r="C1025" s="122"/>
      <c r="D1025" s="122"/>
      <c r="E1025" s="122"/>
      <c r="F1025" s="122"/>
      <c r="G1025" s="122"/>
      <c r="H1025" s="123"/>
      <c r="I1025" s="123"/>
      <c r="J1025" s="123"/>
      <c r="K1025" s="124"/>
      <c r="L1025" s="124"/>
      <c r="M1025" s="124"/>
      <c r="N1025" s="124"/>
      <c r="O1025" s="124"/>
      <c r="P1025" s="124"/>
      <c r="Q1025" s="124"/>
      <c r="R1025" s="124"/>
      <c r="S1025" s="124"/>
      <c r="T1025" s="124"/>
      <c r="U1025" s="124"/>
      <c r="V1025" s="124"/>
      <c r="W1025" s="124"/>
      <c r="X1025" s="124"/>
      <c r="Y1025" s="124"/>
      <c r="Z1025" s="124"/>
      <c r="AA1025" s="124"/>
      <c r="AB1025" s="124"/>
      <c r="AC1025" s="124"/>
    </row>
    <row r="1026" spans="1:29" x14ac:dyDescent="0.35">
      <c r="A1026" s="121"/>
      <c r="B1026" s="122"/>
      <c r="C1026" s="122"/>
      <c r="D1026" s="122"/>
      <c r="E1026" s="122"/>
      <c r="F1026" s="122"/>
      <c r="G1026" s="122"/>
      <c r="H1026" s="123"/>
      <c r="I1026" s="123"/>
      <c r="J1026" s="123"/>
      <c r="K1026" s="124"/>
      <c r="L1026" s="124"/>
      <c r="M1026" s="124"/>
      <c r="N1026" s="124"/>
      <c r="O1026" s="124"/>
      <c r="P1026" s="124"/>
      <c r="Q1026" s="124"/>
      <c r="R1026" s="124"/>
      <c r="S1026" s="124"/>
      <c r="T1026" s="124"/>
      <c r="U1026" s="124"/>
      <c r="V1026" s="124"/>
      <c r="W1026" s="124"/>
      <c r="X1026" s="124"/>
      <c r="Y1026" s="124"/>
      <c r="Z1026" s="124"/>
      <c r="AA1026" s="124"/>
      <c r="AB1026" s="124"/>
      <c r="AC1026" s="124"/>
    </row>
    <row r="1027" spans="1:29" x14ac:dyDescent="0.35">
      <c r="A1027" s="121"/>
      <c r="B1027" s="122"/>
      <c r="C1027" s="122"/>
      <c r="D1027" s="122"/>
      <c r="E1027" s="122"/>
      <c r="F1027" s="122"/>
      <c r="G1027" s="122"/>
      <c r="H1027" s="123"/>
      <c r="I1027" s="123"/>
      <c r="J1027" s="123"/>
      <c r="K1027" s="124"/>
      <c r="L1027" s="124"/>
      <c r="M1027" s="124"/>
      <c r="N1027" s="124"/>
      <c r="O1027" s="124"/>
      <c r="P1027" s="124"/>
      <c r="Q1027" s="124"/>
      <c r="R1027" s="124"/>
      <c r="S1027" s="124"/>
      <c r="T1027" s="124"/>
      <c r="U1027" s="124"/>
      <c r="V1027" s="124"/>
      <c r="W1027" s="124"/>
      <c r="X1027" s="124"/>
      <c r="Y1027" s="124"/>
      <c r="Z1027" s="124"/>
      <c r="AA1027" s="124"/>
      <c r="AB1027" s="124"/>
      <c r="AC1027" s="124"/>
    </row>
    <row r="1028" spans="1:29" x14ac:dyDescent="0.35">
      <c r="A1028" s="121"/>
      <c r="B1028" s="122"/>
      <c r="C1028" s="122"/>
      <c r="D1028" s="122"/>
      <c r="E1028" s="122"/>
      <c r="F1028" s="122"/>
      <c r="G1028" s="122"/>
      <c r="H1028" s="123"/>
      <c r="I1028" s="123"/>
      <c r="J1028" s="123"/>
      <c r="K1028" s="124"/>
      <c r="L1028" s="124"/>
      <c r="M1028" s="124"/>
      <c r="N1028" s="124"/>
      <c r="O1028" s="124"/>
      <c r="P1028" s="124"/>
      <c r="Q1028" s="124"/>
      <c r="R1028" s="124"/>
      <c r="S1028" s="124"/>
      <c r="T1028" s="124"/>
      <c r="U1028" s="124"/>
      <c r="V1028" s="124"/>
      <c r="W1028" s="124"/>
      <c r="X1028" s="124"/>
      <c r="Y1028" s="124"/>
      <c r="Z1028" s="124"/>
      <c r="AA1028" s="124"/>
      <c r="AB1028" s="124"/>
      <c r="AC1028" s="124"/>
    </row>
    <row r="1029" spans="1:29" x14ac:dyDescent="0.35">
      <c r="A1029" s="121"/>
      <c r="B1029" s="122"/>
      <c r="C1029" s="122"/>
      <c r="D1029" s="122"/>
      <c r="E1029" s="122"/>
      <c r="F1029" s="122"/>
      <c r="G1029" s="122"/>
      <c r="H1029" s="123"/>
      <c r="I1029" s="123"/>
      <c r="J1029" s="123"/>
      <c r="K1029" s="124"/>
      <c r="L1029" s="124"/>
      <c r="M1029" s="124"/>
      <c r="N1029" s="124"/>
      <c r="O1029" s="124"/>
      <c r="P1029" s="124"/>
      <c r="Q1029" s="124"/>
      <c r="R1029" s="124"/>
      <c r="S1029" s="124"/>
      <c r="T1029" s="124"/>
      <c r="U1029" s="124"/>
      <c r="V1029" s="124"/>
      <c r="W1029" s="124"/>
      <c r="X1029" s="124"/>
      <c r="Y1029" s="124"/>
      <c r="Z1029" s="124"/>
      <c r="AA1029" s="124"/>
      <c r="AB1029" s="124"/>
      <c r="AC1029" s="124"/>
    </row>
    <row r="1030" spans="1:29" x14ac:dyDescent="0.35">
      <c r="A1030" s="121"/>
      <c r="B1030" s="122"/>
      <c r="C1030" s="122"/>
      <c r="D1030" s="122"/>
      <c r="E1030" s="122"/>
      <c r="F1030" s="122"/>
      <c r="G1030" s="122"/>
      <c r="H1030" s="123"/>
      <c r="I1030" s="123"/>
      <c r="J1030" s="123"/>
      <c r="K1030" s="124"/>
      <c r="L1030" s="124"/>
      <c r="M1030" s="124"/>
      <c r="N1030" s="124"/>
      <c r="O1030" s="124"/>
      <c r="P1030" s="124"/>
      <c r="Q1030" s="124"/>
      <c r="R1030" s="124"/>
      <c r="S1030" s="124"/>
      <c r="T1030" s="124"/>
      <c r="U1030" s="124"/>
      <c r="V1030" s="124"/>
      <c r="W1030" s="124"/>
      <c r="X1030" s="124"/>
      <c r="Y1030" s="124"/>
      <c r="Z1030" s="124"/>
      <c r="AA1030" s="124"/>
      <c r="AB1030" s="124"/>
      <c r="AC1030" s="124"/>
    </row>
    <row r="1031" spans="1:29" x14ac:dyDescent="0.35">
      <c r="A1031" s="121"/>
      <c r="B1031" s="122"/>
      <c r="C1031" s="122"/>
      <c r="D1031" s="122"/>
      <c r="E1031" s="122"/>
      <c r="F1031" s="122"/>
      <c r="G1031" s="122"/>
      <c r="H1031" s="123"/>
      <c r="I1031" s="123"/>
      <c r="J1031" s="123"/>
      <c r="K1031" s="124"/>
      <c r="L1031" s="124"/>
      <c r="M1031" s="124"/>
      <c r="N1031" s="124"/>
      <c r="O1031" s="124"/>
      <c r="P1031" s="124"/>
      <c r="Q1031" s="124"/>
      <c r="R1031" s="124"/>
      <c r="S1031" s="124"/>
      <c r="T1031" s="124"/>
      <c r="U1031" s="124"/>
      <c r="V1031" s="124"/>
      <c r="W1031" s="124"/>
      <c r="X1031" s="124"/>
      <c r="Y1031" s="124"/>
      <c r="Z1031" s="124"/>
      <c r="AA1031" s="124"/>
      <c r="AB1031" s="124"/>
      <c r="AC1031" s="124"/>
    </row>
    <row r="1032" spans="1:29" x14ac:dyDescent="0.35">
      <c r="A1032" s="121"/>
      <c r="B1032" s="122"/>
      <c r="C1032" s="122"/>
      <c r="D1032" s="122"/>
      <c r="E1032" s="122"/>
      <c r="F1032" s="122"/>
      <c r="G1032" s="122"/>
      <c r="H1032" s="123"/>
      <c r="I1032" s="123"/>
      <c r="J1032" s="123"/>
      <c r="K1032" s="124"/>
      <c r="L1032" s="124"/>
      <c r="M1032" s="124"/>
      <c r="N1032" s="124"/>
      <c r="O1032" s="124"/>
      <c r="P1032" s="124"/>
      <c r="Q1032" s="124"/>
      <c r="R1032" s="124"/>
      <c r="S1032" s="124"/>
      <c r="T1032" s="124"/>
      <c r="U1032" s="124"/>
      <c r="V1032" s="124"/>
      <c r="W1032" s="124"/>
      <c r="X1032" s="124"/>
      <c r="Y1032" s="124"/>
      <c r="Z1032" s="124"/>
      <c r="AA1032" s="124"/>
      <c r="AB1032" s="124"/>
      <c r="AC1032" s="124"/>
    </row>
    <row r="1033" spans="1:29" x14ac:dyDescent="0.35">
      <c r="A1033" s="121"/>
      <c r="B1033" s="122"/>
      <c r="C1033" s="122"/>
      <c r="D1033" s="122"/>
      <c r="E1033" s="122"/>
      <c r="F1033" s="122"/>
      <c r="G1033" s="122"/>
      <c r="H1033" s="123"/>
      <c r="I1033" s="123"/>
      <c r="J1033" s="123"/>
      <c r="K1033" s="124"/>
      <c r="L1033" s="124"/>
      <c r="M1033" s="124"/>
      <c r="N1033" s="124"/>
      <c r="O1033" s="124"/>
      <c r="P1033" s="124"/>
      <c r="Q1033" s="124"/>
      <c r="R1033" s="124"/>
      <c r="S1033" s="124"/>
      <c r="T1033" s="124"/>
      <c r="U1033" s="124"/>
      <c r="V1033" s="124"/>
      <c r="W1033" s="124"/>
      <c r="X1033" s="124"/>
      <c r="Y1033" s="124"/>
      <c r="Z1033" s="124"/>
      <c r="AA1033" s="124"/>
      <c r="AB1033" s="124"/>
      <c r="AC1033" s="124"/>
    </row>
    <row r="1034" spans="1:29" x14ac:dyDescent="0.35">
      <c r="A1034" s="121"/>
      <c r="B1034" s="122"/>
      <c r="C1034" s="122"/>
      <c r="D1034" s="122"/>
      <c r="E1034" s="122"/>
      <c r="F1034" s="122"/>
      <c r="G1034" s="122"/>
      <c r="H1034" s="123"/>
      <c r="I1034" s="123"/>
      <c r="J1034" s="123"/>
      <c r="K1034" s="124"/>
      <c r="L1034" s="124"/>
      <c r="M1034" s="124"/>
      <c r="N1034" s="124"/>
      <c r="O1034" s="124"/>
      <c r="P1034" s="124"/>
      <c r="Q1034" s="124"/>
      <c r="R1034" s="124"/>
      <c r="S1034" s="124"/>
      <c r="T1034" s="124"/>
      <c r="U1034" s="124"/>
      <c r="V1034" s="124"/>
      <c r="W1034" s="124"/>
      <c r="X1034" s="124"/>
      <c r="Y1034" s="124"/>
      <c r="Z1034" s="124"/>
      <c r="AA1034" s="124"/>
      <c r="AB1034" s="124"/>
      <c r="AC1034" s="124"/>
    </row>
    <row r="1035" spans="1:29" x14ac:dyDescent="0.35">
      <c r="A1035" s="121"/>
      <c r="B1035" s="122"/>
      <c r="C1035" s="122"/>
      <c r="D1035" s="122"/>
      <c r="E1035" s="122"/>
      <c r="F1035" s="122"/>
      <c r="G1035" s="122"/>
      <c r="H1035" s="123"/>
      <c r="I1035" s="123"/>
      <c r="J1035" s="123"/>
      <c r="K1035" s="124"/>
      <c r="L1035" s="124"/>
      <c r="M1035" s="124"/>
      <c r="N1035" s="124"/>
      <c r="O1035" s="124"/>
      <c r="P1035" s="124"/>
      <c r="Q1035" s="124"/>
      <c r="R1035" s="124"/>
      <c r="S1035" s="124"/>
      <c r="T1035" s="124"/>
      <c r="U1035" s="124"/>
      <c r="V1035" s="124"/>
      <c r="W1035" s="124"/>
      <c r="X1035" s="124"/>
      <c r="Y1035" s="124"/>
      <c r="Z1035" s="124"/>
      <c r="AA1035" s="124"/>
      <c r="AB1035" s="124"/>
      <c r="AC1035" s="124"/>
    </row>
    <row r="1036" spans="1:29" x14ac:dyDescent="0.35">
      <c r="A1036" s="121"/>
      <c r="B1036" s="122"/>
      <c r="C1036" s="122"/>
      <c r="D1036" s="122"/>
      <c r="E1036" s="122"/>
      <c r="F1036" s="122"/>
      <c r="G1036" s="122"/>
      <c r="H1036" s="123"/>
      <c r="I1036" s="123"/>
      <c r="J1036" s="123"/>
      <c r="K1036" s="124"/>
      <c r="L1036" s="124"/>
      <c r="M1036" s="124"/>
      <c r="N1036" s="124"/>
      <c r="O1036" s="124"/>
      <c r="P1036" s="124"/>
      <c r="Q1036" s="124"/>
      <c r="R1036" s="124"/>
      <c r="S1036" s="124"/>
      <c r="T1036" s="124"/>
      <c r="U1036" s="124"/>
      <c r="V1036" s="124"/>
      <c r="W1036" s="124"/>
      <c r="X1036" s="124"/>
      <c r="Y1036" s="124"/>
      <c r="Z1036" s="124"/>
      <c r="AA1036" s="124"/>
      <c r="AB1036" s="124"/>
      <c r="AC1036" s="124"/>
    </row>
    <row r="1037" spans="1:29" x14ac:dyDescent="0.35">
      <c r="A1037" s="121"/>
      <c r="B1037" s="122"/>
      <c r="C1037" s="122"/>
      <c r="D1037" s="122"/>
      <c r="E1037" s="122"/>
      <c r="F1037" s="122"/>
      <c r="G1037" s="122"/>
      <c r="H1037" s="123"/>
      <c r="I1037" s="123"/>
      <c r="J1037" s="123"/>
      <c r="K1037" s="124"/>
      <c r="L1037" s="124"/>
      <c r="M1037" s="124"/>
      <c r="N1037" s="124"/>
      <c r="O1037" s="124"/>
      <c r="P1037" s="124"/>
      <c r="Q1037" s="124"/>
      <c r="R1037" s="124"/>
      <c r="S1037" s="124"/>
      <c r="T1037" s="124"/>
      <c r="U1037" s="124"/>
      <c r="V1037" s="124"/>
      <c r="W1037" s="124"/>
      <c r="X1037" s="124"/>
      <c r="Y1037" s="124"/>
      <c r="Z1037" s="124"/>
      <c r="AA1037" s="124"/>
      <c r="AB1037" s="124"/>
      <c r="AC1037" s="124"/>
    </row>
    <row r="1038" spans="1:29" x14ac:dyDescent="0.35">
      <c r="A1038" s="121"/>
      <c r="B1038" s="122"/>
      <c r="C1038" s="122"/>
      <c r="D1038" s="122"/>
      <c r="E1038" s="122"/>
      <c r="F1038" s="122"/>
      <c r="G1038" s="122"/>
      <c r="H1038" s="123"/>
      <c r="I1038" s="123"/>
      <c r="J1038" s="123"/>
      <c r="K1038" s="124"/>
      <c r="L1038" s="124"/>
      <c r="M1038" s="124"/>
      <c r="N1038" s="124"/>
      <c r="O1038" s="124"/>
      <c r="P1038" s="124"/>
      <c r="Q1038" s="124"/>
      <c r="R1038" s="124"/>
      <c r="S1038" s="124"/>
      <c r="T1038" s="124"/>
      <c r="U1038" s="124"/>
      <c r="V1038" s="124"/>
      <c r="W1038" s="124"/>
      <c r="X1038" s="124"/>
      <c r="Y1038" s="124"/>
      <c r="Z1038" s="124"/>
      <c r="AA1038" s="124"/>
      <c r="AB1038" s="124"/>
      <c r="AC1038" s="124"/>
    </row>
    <row r="1039" spans="1:29" x14ac:dyDescent="0.35">
      <c r="A1039" s="121"/>
      <c r="B1039" s="122"/>
      <c r="C1039" s="122"/>
      <c r="D1039" s="122"/>
      <c r="E1039" s="122"/>
      <c r="F1039" s="122"/>
      <c r="G1039" s="122"/>
      <c r="H1039" s="123"/>
      <c r="I1039" s="123"/>
      <c r="J1039" s="123"/>
      <c r="K1039" s="124"/>
      <c r="L1039" s="124"/>
      <c r="M1039" s="124"/>
      <c r="N1039" s="124"/>
      <c r="O1039" s="124"/>
      <c r="P1039" s="124"/>
      <c r="Q1039" s="124"/>
      <c r="R1039" s="124"/>
      <c r="S1039" s="124"/>
      <c r="T1039" s="124"/>
      <c r="U1039" s="124"/>
      <c r="V1039" s="124"/>
      <c r="W1039" s="124"/>
      <c r="X1039" s="124"/>
      <c r="Y1039" s="124"/>
      <c r="Z1039" s="124"/>
      <c r="AA1039" s="124"/>
      <c r="AB1039" s="124"/>
      <c r="AC1039" s="124"/>
    </row>
    <row r="1040" spans="1:29" x14ac:dyDescent="0.35">
      <c r="A1040" s="121"/>
      <c r="B1040" s="122"/>
      <c r="C1040" s="122"/>
      <c r="D1040" s="122"/>
      <c r="E1040" s="122"/>
      <c r="F1040" s="122"/>
      <c r="G1040" s="122"/>
      <c r="H1040" s="123"/>
      <c r="I1040" s="123"/>
      <c r="J1040" s="123"/>
      <c r="K1040" s="124"/>
      <c r="L1040" s="124"/>
      <c r="M1040" s="124"/>
      <c r="N1040" s="124"/>
      <c r="O1040" s="124"/>
      <c r="P1040" s="124"/>
      <c r="Q1040" s="124"/>
      <c r="R1040" s="124"/>
      <c r="S1040" s="124"/>
      <c r="T1040" s="124"/>
      <c r="U1040" s="124"/>
      <c r="V1040" s="124"/>
      <c r="W1040" s="124"/>
      <c r="X1040" s="124"/>
      <c r="Y1040" s="124"/>
      <c r="Z1040" s="124"/>
      <c r="AA1040" s="124"/>
      <c r="AB1040" s="124"/>
      <c r="AC1040" s="124"/>
    </row>
    <row r="1041" spans="1:29" x14ac:dyDescent="0.35">
      <c r="A1041" s="121"/>
      <c r="B1041" s="122"/>
      <c r="C1041" s="122"/>
      <c r="D1041" s="122"/>
      <c r="E1041" s="122"/>
      <c r="F1041" s="122"/>
      <c r="G1041" s="122"/>
      <c r="H1041" s="123"/>
      <c r="I1041" s="123"/>
      <c r="J1041" s="123"/>
      <c r="K1041" s="124"/>
      <c r="L1041" s="124"/>
      <c r="M1041" s="124"/>
      <c r="N1041" s="124"/>
      <c r="O1041" s="124"/>
      <c r="P1041" s="124"/>
      <c r="Q1041" s="124"/>
      <c r="R1041" s="124"/>
      <c r="S1041" s="124"/>
      <c r="T1041" s="124"/>
      <c r="U1041" s="124"/>
      <c r="V1041" s="124"/>
      <c r="W1041" s="124"/>
      <c r="X1041" s="124"/>
      <c r="Y1041" s="124"/>
      <c r="Z1041" s="124"/>
      <c r="AA1041" s="124"/>
      <c r="AB1041" s="124"/>
      <c r="AC1041" s="124"/>
    </row>
    <row r="1042" spans="1:29" x14ac:dyDescent="0.35">
      <c r="A1042" s="121"/>
      <c r="B1042" s="122"/>
      <c r="C1042" s="122"/>
      <c r="D1042" s="122"/>
      <c r="E1042" s="122"/>
      <c r="F1042" s="122"/>
      <c r="G1042" s="122"/>
      <c r="H1042" s="123"/>
      <c r="I1042" s="123"/>
      <c r="J1042" s="123"/>
      <c r="K1042" s="124"/>
      <c r="L1042" s="124"/>
      <c r="M1042" s="124"/>
      <c r="N1042" s="124"/>
      <c r="O1042" s="124"/>
      <c r="P1042" s="124"/>
      <c r="Q1042" s="124"/>
      <c r="R1042" s="124"/>
      <c r="S1042" s="124"/>
      <c r="T1042" s="124"/>
      <c r="U1042" s="124"/>
      <c r="V1042" s="124"/>
      <c r="W1042" s="124"/>
      <c r="X1042" s="124"/>
      <c r="Y1042" s="124"/>
      <c r="Z1042" s="124"/>
      <c r="AA1042" s="124"/>
      <c r="AB1042" s="124"/>
      <c r="AC1042" s="124"/>
    </row>
    <row r="1043" spans="1:29" x14ac:dyDescent="0.35">
      <c r="A1043" s="121"/>
      <c r="B1043" s="122"/>
      <c r="C1043" s="122"/>
      <c r="D1043" s="122"/>
      <c r="E1043" s="122"/>
      <c r="F1043" s="122"/>
      <c r="G1043" s="122"/>
      <c r="H1043" s="123"/>
      <c r="I1043" s="123"/>
      <c r="J1043" s="123"/>
      <c r="K1043" s="124"/>
      <c r="L1043" s="124"/>
      <c r="M1043" s="124"/>
      <c r="N1043" s="124"/>
      <c r="O1043" s="124"/>
      <c r="P1043" s="124"/>
      <c r="Q1043" s="124"/>
      <c r="R1043" s="124"/>
      <c r="S1043" s="124"/>
      <c r="T1043" s="124"/>
      <c r="U1043" s="124"/>
      <c r="V1043" s="124"/>
      <c r="W1043" s="124"/>
      <c r="X1043" s="124"/>
      <c r="Y1043" s="124"/>
      <c r="Z1043" s="124"/>
      <c r="AA1043" s="124"/>
      <c r="AB1043" s="124"/>
      <c r="AC1043" s="124"/>
    </row>
    <row r="1044" spans="1:29" x14ac:dyDescent="0.35">
      <c r="A1044" s="121"/>
      <c r="B1044" s="122"/>
      <c r="C1044" s="122"/>
      <c r="D1044" s="122"/>
      <c r="E1044" s="122"/>
      <c r="F1044" s="122"/>
      <c r="G1044" s="122"/>
      <c r="H1044" s="123"/>
      <c r="I1044" s="123"/>
      <c r="J1044" s="123"/>
      <c r="K1044" s="124"/>
      <c r="L1044" s="124"/>
      <c r="M1044" s="124"/>
      <c r="N1044" s="124"/>
      <c r="O1044" s="124"/>
      <c r="P1044" s="124"/>
      <c r="Q1044" s="124"/>
      <c r="R1044" s="124"/>
      <c r="S1044" s="124"/>
      <c r="T1044" s="124"/>
      <c r="U1044" s="124"/>
      <c r="V1044" s="124"/>
      <c r="W1044" s="124"/>
      <c r="X1044" s="124"/>
      <c r="Y1044" s="124"/>
      <c r="Z1044" s="124"/>
      <c r="AA1044" s="124"/>
      <c r="AB1044" s="124"/>
      <c r="AC1044" s="124"/>
    </row>
    <row r="1045" spans="1:29" x14ac:dyDescent="0.35">
      <c r="A1045" s="121"/>
      <c r="B1045" s="122"/>
      <c r="C1045" s="122"/>
      <c r="D1045" s="122"/>
      <c r="E1045" s="122"/>
      <c r="F1045" s="122"/>
      <c r="G1045" s="122"/>
      <c r="H1045" s="123"/>
      <c r="I1045" s="123"/>
      <c r="J1045" s="123"/>
      <c r="K1045" s="124"/>
      <c r="L1045" s="124"/>
      <c r="M1045" s="124"/>
      <c r="N1045" s="124"/>
      <c r="O1045" s="124"/>
      <c r="P1045" s="124"/>
      <c r="Q1045" s="124"/>
      <c r="R1045" s="124"/>
      <c r="S1045" s="124"/>
      <c r="T1045" s="124"/>
      <c r="U1045" s="124"/>
      <c r="V1045" s="124"/>
      <c r="W1045" s="124"/>
      <c r="X1045" s="124"/>
      <c r="Y1045" s="124"/>
      <c r="Z1045" s="124"/>
      <c r="AA1045" s="124"/>
      <c r="AB1045" s="124"/>
      <c r="AC1045" s="124"/>
    </row>
    <row r="1046" spans="1:29" x14ac:dyDescent="0.35">
      <c r="A1046" s="121"/>
      <c r="B1046" s="122"/>
      <c r="C1046" s="122"/>
      <c r="D1046" s="122"/>
      <c r="E1046" s="122"/>
      <c r="F1046" s="122"/>
      <c r="G1046" s="122"/>
      <c r="H1046" s="123"/>
      <c r="I1046" s="123"/>
      <c r="J1046" s="123"/>
      <c r="K1046" s="124"/>
      <c r="L1046" s="124"/>
      <c r="M1046" s="124"/>
      <c r="N1046" s="124"/>
      <c r="O1046" s="124"/>
      <c r="P1046" s="124"/>
      <c r="Q1046" s="124"/>
      <c r="R1046" s="124"/>
      <c r="S1046" s="124"/>
      <c r="T1046" s="124"/>
      <c r="U1046" s="124"/>
      <c r="V1046" s="124"/>
      <c r="W1046" s="124"/>
      <c r="X1046" s="124"/>
      <c r="Y1046" s="124"/>
      <c r="Z1046" s="124"/>
      <c r="AA1046" s="124"/>
      <c r="AB1046" s="124"/>
      <c r="AC1046" s="124"/>
    </row>
    <row r="1047" spans="1:29" x14ac:dyDescent="0.35">
      <c r="A1047" s="121"/>
      <c r="B1047" s="122"/>
      <c r="C1047" s="122"/>
      <c r="D1047" s="122"/>
      <c r="E1047" s="122"/>
      <c r="F1047" s="122"/>
      <c r="G1047" s="122"/>
      <c r="H1047" s="123"/>
      <c r="I1047" s="123"/>
      <c r="J1047" s="123"/>
      <c r="K1047" s="124"/>
      <c r="L1047" s="124"/>
      <c r="M1047" s="124"/>
      <c r="N1047" s="124"/>
      <c r="O1047" s="124"/>
      <c r="P1047" s="124"/>
      <c r="Q1047" s="124"/>
      <c r="R1047" s="124"/>
      <c r="S1047" s="124"/>
      <c r="T1047" s="124"/>
      <c r="U1047" s="124"/>
      <c r="V1047" s="124"/>
      <c r="W1047" s="124"/>
      <c r="X1047" s="124"/>
      <c r="Y1047" s="124"/>
      <c r="Z1047" s="124"/>
      <c r="AA1047" s="124"/>
      <c r="AB1047" s="124"/>
      <c r="AC1047" s="124"/>
    </row>
    <row r="1048" spans="1:29" ht="15" customHeight="1" x14ac:dyDescent="0.35">
      <c r="A1048" s="125"/>
      <c r="B1048" s="125"/>
      <c r="C1048" s="125"/>
      <c r="D1048" s="125"/>
      <c r="E1048" s="125"/>
      <c r="F1048" s="125"/>
      <c r="G1048" s="125"/>
      <c r="H1048" s="125"/>
      <c r="I1048" s="125"/>
      <c r="J1048" s="125"/>
      <c r="K1048" s="124"/>
      <c r="L1048" s="124"/>
      <c r="M1048" s="124"/>
      <c r="N1048" s="124"/>
      <c r="O1048" s="124"/>
      <c r="P1048" s="124"/>
      <c r="Q1048" s="124"/>
      <c r="R1048" s="124"/>
      <c r="S1048" s="124"/>
      <c r="T1048" s="124"/>
      <c r="U1048" s="124"/>
      <c r="V1048" s="124"/>
      <c r="W1048" s="124"/>
      <c r="X1048" s="124"/>
      <c r="Y1048" s="124"/>
      <c r="Z1048" s="124"/>
      <c r="AA1048" s="124"/>
      <c r="AB1048" s="124"/>
      <c r="AC1048" s="124"/>
    </row>
    <row r="1049" spans="1:29" x14ac:dyDescent="0.35">
      <c r="A1049" s="125"/>
      <c r="B1049" s="125"/>
      <c r="C1049" s="125"/>
      <c r="D1049" s="125"/>
      <c r="E1049" s="125"/>
      <c r="F1049" s="125"/>
      <c r="G1049" s="125"/>
      <c r="H1049" s="125"/>
      <c r="I1049" s="125"/>
      <c r="J1049" s="125"/>
      <c r="K1049" s="124"/>
      <c r="L1049" s="124"/>
      <c r="M1049" s="124"/>
      <c r="N1049" s="124"/>
      <c r="O1049" s="124"/>
      <c r="P1049" s="124"/>
      <c r="Q1049" s="124"/>
      <c r="R1049" s="124"/>
      <c r="S1049" s="124"/>
      <c r="T1049" s="124"/>
      <c r="U1049" s="124"/>
      <c r="V1049" s="124"/>
      <c r="W1049" s="124"/>
      <c r="X1049" s="124"/>
      <c r="Y1049" s="124"/>
      <c r="Z1049" s="124"/>
      <c r="AA1049" s="124"/>
      <c r="AB1049" s="124"/>
      <c r="AC1049" s="124"/>
    </row>
    <row r="1050" spans="1:29" x14ac:dyDescent="0.35">
      <c r="A1050" s="125"/>
      <c r="B1050" s="125"/>
      <c r="C1050" s="125"/>
      <c r="D1050" s="125"/>
      <c r="E1050" s="125"/>
      <c r="F1050" s="125"/>
      <c r="G1050" s="126"/>
      <c r="H1050" s="125"/>
      <c r="I1050" s="125"/>
      <c r="J1050" s="125"/>
      <c r="K1050" s="126"/>
      <c r="L1050" s="126"/>
      <c r="M1050" s="126"/>
      <c r="N1050" s="126"/>
      <c r="O1050" s="126"/>
      <c r="P1050" s="126"/>
      <c r="Q1050" s="126"/>
      <c r="R1050" s="126"/>
      <c r="S1050" s="126"/>
      <c r="T1050" s="126"/>
      <c r="U1050" s="126"/>
      <c r="V1050" s="126"/>
      <c r="W1050" s="126"/>
      <c r="X1050" s="126"/>
      <c r="Y1050" s="126"/>
      <c r="Z1050" s="126"/>
      <c r="AA1050" s="126"/>
      <c r="AB1050" s="126"/>
      <c r="AC1050" s="126"/>
    </row>
    <row r="1051" spans="1:29" ht="15" customHeight="1" x14ac:dyDescent="0.35">
      <c r="A1051" s="112"/>
      <c r="B1051" s="113"/>
      <c r="C1051" s="113"/>
      <c r="D1051" s="113"/>
      <c r="E1051" s="113"/>
      <c r="F1051" s="113"/>
      <c r="G1051" s="113"/>
      <c r="H1051" s="113"/>
      <c r="I1051" s="113"/>
      <c r="J1051" s="113"/>
      <c r="K1051" s="114"/>
      <c r="L1051" s="114"/>
      <c r="M1051" s="114"/>
      <c r="N1051" s="114"/>
      <c r="O1051" s="114"/>
      <c r="P1051" s="114"/>
      <c r="Q1051" s="114"/>
      <c r="R1051" s="114"/>
      <c r="S1051" s="114"/>
      <c r="T1051" s="114"/>
      <c r="U1051" s="114"/>
      <c r="V1051" s="114"/>
      <c r="W1051" s="114"/>
      <c r="X1051" s="114"/>
      <c r="Y1051" s="114"/>
      <c r="Z1051" s="114"/>
      <c r="AA1051" s="114"/>
      <c r="AB1051" s="114"/>
      <c r="AC1051" s="114"/>
    </row>
    <row r="1052" spans="1:29" ht="15" customHeight="1" x14ac:dyDescent="0.35">
      <c r="A1052" s="112"/>
      <c r="B1052" s="113"/>
      <c r="C1052" s="113"/>
      <c r="D1052" s="113"/>
      <c r="E1052" s="113"/>
      <c r="F1052" s="113"/>
      <c r="G1052" s="113"/>
      <c r="H1052" s="113"/>
      <c r="I1052" s="113"/>
      <c r="J1052" s="113"/>
      <c r="K1052" s="115"/>
      <c r="L1052" s="115"/>
      <c r="M1052" s="115"/>
      <c r="N1052" s="115"/>
      <c r="O1052" s="115"/>
      <c r="P1052" s="115"/>
      <c r="Q1052" s="115"/>
      <c r="R1052" s="115"/>
      <c r="S1052" s="115"/>
      <c r="T1052" s="115"/>
      <c r="U1052" s="115"/>
      <c r="V1052" s="115"/>
      <c r="W1052" s="114"/>
      <c r="X1052" s="114"/>
      <c r="Y1052" s="116"/>
      <c r="Z1052" s="117"/>
      <c r="AA1052" s="117"/>
      <c r="AB1052" s="117"/>
      <c r="AC1052" s="117"/>
    </row>
    <row r="1053" spans="1:29" x14ac:dyDescent="0.35">
      <c r="A1053" s="112"/>
      <c r="B1053" s="118"/>
      <c r="C1053" s="118"/>
      <c r="D1053" s="119"/>
      <c r="E1053" s="120"/>
      <c r="F1053" s="118"/>
      <c r="G1053" s="118"/>
      <c r="H1053" s="118"/>
      <c r="I1053" s="118"/>
      <c r="J1053" s="118"/>
      <c r="K1053" s="117"/>
      <c r="L1053" s="117"/>
      <c r="M1053" s="117"/>
      <c r="N1053" s="117"/>
      <c r="O1053" s="117"/>
      <c r="P1053" s="117"/>
      <c r="Q1053" s="117"/>
      <c r="R1053" s="117"/>
      <c r="S1053" s="117"/>
      <c r="T1053" s="117"/>
      <c r="U1053" s="117"/>
      <c r="V1053" s="117"/>
      <c r="W1053" s="117"/>
      <c r="X1053" s="117"/>
      <c r="Y1053" s="116"/>
      <c r="Z1053" s="117"/>
      <c r="AA1053" s="117"/>
      <c r="AB1053" s="117"/>
      <c r="AC1053" s="117"/>
    </row>
    <row r="1054" spans="1:29" x14ac:dyDescent="0.35">
      <c r="A1054" s="121"/>
      <c r="B1054" s="122"/>
      <c r="C1054" s="122"/>
      <c r="D1054" s="122"/>
      <c r="E1054" s="122"/>
      <c r="F1054" s="122"/>
      <c r="G1054" s="122"/>
      <c r="H1054" s="123"/>
      <c r="I1054" s="123"/>
      <c r="J1054" s="123"/>
      <c r="K1054" s="124"/>
      <c r="L1054" s="124"/>
      <c r="M1054" s="124"/>
      <c r="N1054" s="124"/>
      <c r="O1054" s="124"/>
      <c r="P1054" s="124"/>
      <c r="Q1054" s="124"/>
      <c r="R1054" s="124"/>
      <c r="S1054" s="124"/>
      <c r="T1054" s="124"/>
      <c r="U1054" s="124"/>
      <c r="V1054" s="124"/>
      <c r="W1054" s="124"/>
      <c r="X1054" s="124"/>
      <c r="Y1054" s="124"/>
      <c r="Z1054" s="124"/>
      <c r="AA1054" s="124"/>
      <c r="AB1054" s="124"/>
      <c r="AC1054" s="124"/>
    </row>
    <row r="1055" spans="1:29" x14ac:dyDescent="0.35">
      <c r="A1055" s="121"/>
      <c r="B1055" s="122"/>
      <c r="C1055" s="122"/>
      <c r="D1055" s="122"/>
      <c r="E1055" s="122"/>
      <c r="F1055" s="122"/>
      <c r="G1055" s="122"/>
      <c r="H1055" s="123"/>
      <c r="I1055" s="123"/>
      <c r="J1055" s="123"/>
      <c r="K1055" s="124"/>
      <c r="L1055" s="124"/>
      <c r="M1055" s="124"/>
      <c r="N1055" s="124"/>
      <c r="O1055" s="124"/>
      <c r="P1055" s="124"/>
      <c r="Q1055" s="124"/>
      <c r="R1055" s="124"/>
      <c r="S1055" s="124"/>
      <c r="T1055" s="124"/>
      <c r="U1055" s="124"/>
      <c r="V1055" s="124"/>
      <c r="W1055" s="124"/>
      <c r="X1055" s="124"/>
      <c r="Y1055" s="124"/>
      <c r="Z1055" s="124"/>
      <c r="AA1055" s="124"/>
      <c r="AB1055" s="124"/>
      <c r="AC1055" s="124"/>
    </row>
    <row r="1056" spans="1:29" x14ac:dyDescent="0.35">
      <c r="A1056" s="121"/>
      <c r="B1056" s="122"/>
      <c r="C1056" s="122"/>
      <c r="D1056" s="122"/>
      <c r="E1056" s="122"/>
      <c r="F1056" s="122"/>
      <c r="G1056" s="122"/>
      <c r="H1056" s="123"/>
      <c r="I1056" s="123"/>
      <c r="J1056" s="123"/>
      <c r="K1056" s="124"/>
      <c r="L1056" s="124"/>
      <c r="M1056" s="124"/>
      <c r="N1056" s="124"/>
      <c r="O1056" s="124"/>
      <c r="P1056" s="124"/>
      <c r="Q1056" s="124"/>
      <c r="R1056" s="124"/>
      <c r="S1056" s="124"/>
      <c r="T1056" s="124"/>
      <c r="U1056" s="124"/>
      <c r="V1056" s="124"/>
      <c r="W1056" s="124"/>
      <c r="X1056" s="124"/>
      <c r="Y1056" s="124"/>
      <c r="Z1056" s="124"/>
      <c r="AA1056" s="124"/>
      <c r="AB1056" s="124"/>
      <c r="AC1056" s="124"/>
    </row>
    <row r="1057" spans="1:29" x14ac:dyDescent="0.35">
      <c r="A1057" s="121"/>
      <c r="B1057" s="122"/>
      <c r="C1057" s="122"/>
      <c r="D1057" s="122"/>
      <c r="E1057" s="122"/>
      <c r="F1057" s="122"/>
      <c r="G1057" s="122"/>
      <c r="H1057" s="123"/>
      <c r="I1057" s="123"/>
      <c r="J1057" s="123"/>
      <c r="K1057" s="124"/>
      <c r="L1057" s="124"/>
      <c r="M1057" s="124"/>
      <c r="N1057" s="124"/>
      <c r="O1057" s="124"/>
      <c r="P1057" s="124"/>
      <c r="Q1057" s="124"/>
      <c r="R1057" s="124"/>
      <c r="S1057" s="124"/>
      <c r="T1057" s="124"/>
      <c r="U1057" s="124"/>
      <c r="V1057" s="124"/>
      <c r="W1057" s="124"/>
      <c r="X1057" s="124"/>
      <c r="Y1057" s="124"/>
      <c r="Z1057" s="124"/>
      <c r="AA1057" s="124"/>
      <c r="AB1057" s="124"/>
      <c r="AC1057" s="124"/>
    </row>
    <row r="1058" spans="1:29" x14ac:dyDescent="0.35">
      <c r="A1058" s="121"/>
      <c r="B1058" s="122"/>
      <c r="C1058" s="122"/>
      <c r="D1058" s="122"/>
      <c r="E1058" s="122"/>
      <c r="F1058" s="122"/>
      <c r="G1058" s="122"/>
      <c r="H1058" s="123"/>
      <c r="I1058" s="123"/>
      <c r="J1058" s="123"/>
      <c r="K1058" s="124"/>
      <c r="L1058" s="124"/>
      <c r="M1058" s="124"/>
      <c r="N1058" s="124"/>
      <c r="O1058" s="124"/>
      <c r="P1058" s="124"/>
      <c r="Q1058" s="124"/>
      <c r="R1058" s="124"/>
      <c r="S1058" s="124"/>
      <c r="T1058" s="124"/>
      <c r="U1058" s="124"/>
      <c r="V1058" s="124"/>
      <c r="W1058" s="124"/>
      <c r="X1058" s="124"/>
      <c r="Y1058" s="124"/>
      <c r="Z1058" s="124"/>
      <c r="AA1058" s="124"/>
      <c r="AB1058" s="124"/>
      <c r="AC1058" s="124"/>
    </row>
    <row r="1059" spans="1:29" x14ac:dyDescent="0.35">
      <c r="A1059" s="121"/>
      <c r="B1059" s="122"/>
      <c r="C1059" s="122"/>
      <c r="D1059" s="122"/>
      <c r="E1059" s="122"/>
      <c r="F1059" s="122"/>
      <c r="G1059" s="122"/>
      <c r="H1059" s="123"/>
      <c r="I1059" s="123"/>
      <c r="J1059" s="123"/>
      <c r="K1059" s="124"/>
      <c r="L1059" s="124"/>
      <c r="M1059" s="124"/>
      <c r="N1059" s="124"/>
      <c r="O1059" s="124"/>
      <c r="P1059" s="124"/>
      <c r="Q1059" s="124"/>
      <c r="R1059" s="124"/>
      <c r="S1059" s="124"/>
      <c r="T1059" s="124"/>
      <c r="U1059" s="124"/>
      <c r="V1059" s="124"/>
      <c r="W1059" s="124"/>
      <c r="X1059" s="124"/>
      <c r="Y1059" s="124"/>
      <c r="Z1059" s="124"/>
      <c r="AA1059" s="124"/>
      <c r="AB1059" s="124"/>
      <c r="AC1059" s="124"/>
    </row>
    <row r="1060" spans="1:29" x14ac:dyDescent="0.35">
      <c r="A1060" s="121"/>
      <c r="B1060" s="122"/>
      <c r="C1060" s="122"/>
      <c r="D1060" s="122"/>
      <c r="E1060" s="122"/>
      <c r="F1060" s="122"/>
      <c r="G1060" s="122"/>
      <c r="H1060" s="123"/>
      <c r="I1060" s="123"/>
      <c r="J1060" s="123"/>
      <c r="K1060" s="124"/>
      <c r="L1060" s="124"/>
      <c r="M1060" s="124"/>
      <c r="N1060" s="124"/>
      <c r="O1060" s="124"/>
      <c r="P1060" s="124"/>
      <c r="Q1060" s="124"/>
      <c r="R1060" s="124"/>
      <c r="S1060" s="124"/>
      <c r="T1060" s="124"/>
      <c r="U1060" s="124"/>
      <c r="V1060" s="124"/>
      <c r="W1060" s="124"/>
      <c r="X1060" s="124"/>
      <c r="Y1060" s="124"/>
      <c r="Z1060" s="124"/>
      <c r="AA1060" s="124"/>
      <c r="AB1060" s="124"/>
      <c r="AC1060" s="124"/>
    </row>
    <row r="1061" spans="1:29" x14ac:dyDescent="0.35">
      <c r="A1061" s="121"/>
      <c r="B1061" s="122"/>
      <c r="C1061" s="122"/>
      <c r="D1061" s="122"/>
      <c r="E1061" s="122"/>
      <c r="F1061" s="122"/>
      <c r="G1061" s="122"/>
      <c r="H1061" s="123"/>
      <c r="I1061" s="123"/>
      <c r="J1061" s="123"/>
      <c r="K1061" s="124"/>
      <c r="L1061" s="124"/>
      <c r="M1061" s="124"/>
      <c r="N1061" s="124"/>
      <c r="O1061" s="124"/>
      <c r="P1061" s="124"/>
      <c r="Q1061" s="124"/>
      <c r="R1061" s="124"/>
      <c r="S1061" s="124"/>
      <c r="T1061" s="124"/>
      <c r="U1061" s="124"/>
      <c r="V1061" s="124"/>
      <c r="W1061" s="124"/>
      <c r="X1061" s="124"/>
      <c r="Y1061" s="124"/>
      <c r="Z1061" s="124"/>
      <c r="AA1061" s="124"/>
      <c r="AB1061" s="124"/>
      <c r="AC1061" s="124"/>
    </row>
    <row r="1062" spans="1:29" x14ac:dyDescent="0.35">
      <c r="A1062" s="121"/>
      <c r="B1062" s="122"/>
      <c r="C1062" s="122"/>
      <c r="D1062" s="122"/>
      <c r="E1062" s="122"/>
      <c r="F1062" s="122"/>
      <c r="G1062" s="122"/>
      <c r="H1062" s="123"/>
      <c r="I1062" s="123"/>
      <c r="J1062" s="123"/>
      <c r="K1062" s="124"/>
      <c r="L1062" s="124"/>
      <c r="M1062" s="124"/>
      <c r="N1062" s="124"/>
      <c r="O1062" s="124"/>
      <c r="P1062" s="124"/>
      <c r="Q1062" s="124"/>
      <c r="R1062" s="124"/>
      <c r="S1062" s="124"/>
      <c r="T1062" s="124"/>
      <c r="U1062" s="124"/>
      <c r="V1062" s="124"/>
      <c r="W1062" s="124"/>
      <c r="X1062" s="124"/>
      <c r="Y1062" s="124"/>
      <c r="Z1062" s="124"/>
      <c r="AA1062" s="124"/>
      <c r="AB1062" s="124"/>
      <c r="AC1062" s="124"/>
    </row>
    <row r="1063" spans="1:29" x14ac:dyDescent="0.35">
      <c r="A1063" s="121"/>
      <c r="B1063" s="122"/>
      <c r="C1063" s="122"/>
      <c r="D1063" s="122"/>
      <c r="E1063" s="122"/>
      <c r="F1063" s="122"/>
      <c r="G1063" s="122"/>
      <c r="H1063" s="123"/>
      <c r="I1063" s="123"/>
      <c r="J1063" s="123"/>
      <c r="K1063" s="124"/>
      <c r="L1063" s="124"/>
      <c r="M1063" s="124"/>
      <c r="N1063" s="124"/>
      <c r="O1063" s="124"/>
      <c r="P1063" s="124"/>
      <c r="Q1063" s="124"/>
      <c r="R1063" s="124"/>
      <c r="S1063" s="124"/>
      <c r="T1063" s="124"/>
      <c r="U1063" s="124"/>
      <c r="V1063" s="124"/>
      <c r="W1063" s="124"/>
      <c r="X1063" s="124"/>
      <c r="Y1063" s="124"/>
      <c r="Z1063" s="124"/>
      <c r="AA1063" s="124"/>
      <c r="AB1063" s="124"/>
      <c r="AC1063" s="124"/>
    </row>
    <row r="1064" spans="1:29" x14ac:dyDescent="0.35">
      <c r="A1064" s="121"/>
      <c r="B1064" s="122"/>
      <c r="C1064" s="122"/>
      <c r="D1064" s="122"/>
      <c r="E1064" s="122"/>
      <c r="F1064" s="122"/>
      <c r="G1064" s="122"/>
      <c r="H1064" s="123"/>
      <c r="I1064" s="123"/>
      <c r="J1064" s="123"/>
      <c r="K1064" s="124"/>
      <c r="L1064" s="124"/>
      <c r="M1064" s="124"/>
      <c r="N1064" s="124"/>
      <c r="O1064" s="124"/>
      <c r="P1064" s="124"/>
      <c r="Q1064" s="124"/>
      <c r="R1064" s="124"/>
      <c r="S1064" s="124"/>
      <c r="T1064" s="124"/>
      <c r="U1064" s="124"/>
      <c r="V1064" s="124"/>
      <c r="W1064" s="124"/>
      <c r="X1064" s="124"/>
      <c r="Y1064" s="124"/>
      <c r="Z1064" s="124"/>
      <c r="AA1064" s="124"/>
      <c r="AB1064" s="124"/>
      <c r="AC1064" s="124"/>
    </row>
    <row r="1065" spans="1:29" x14ac:dyDescent="0.35">
      <c r="A1065" s="121"/>
      <c r="B1065" s="122"/>
      <c r="C1065" s="122"/>
      <c r="D1065" s="122"/>
      <c r="E1065" s="122"/>
      <c r="F1065" s="122"/>
      <c r="G1065" s="122"/>
      <c r="H1065" s="123"/>
      <c r="I1065" s="123"/>
      <c r="J1065" s="123"/>
      <c r="K1065" s="124"/>
      <c r="L1065" s="124"/>
      <c r="M1065" s="124"/>
      <c r="N1065" s="124"/>
      <c r="O1065" s="124"/>
      <c r="P1065" s="124"/>
      <c r="Q1065" s="124"/>
      <c r="R1065" s="124"/>
      <c r="S1065" s="124"/>
      <c r="T1065" s="124"/>
      <c r="U1065" s="124"/>
      <c r="V1065" s="124"/>
      <c r="W1065" s="124"/>
      <c r="X1065" s="124"/>
      <c r="Y1065" s="124"/>
      <c r="Z1065" s="124"/>
      <c r="AA1065" s="124"/>
      <c r="AB1065" s="124"/>
      <c r="AC1065" s="124"/>
    </row>
    <row r="1066" spans="1:29" x14ac:dyDescent="0.35">
      <c r="A1066" s="121"/>
      <c r="B1066" s="122"/>
      <c r="C1066" s="122"/>
      <c r="D1066" s="122"/>
      <c r="E1066" s="122"/>
      <c r="F1066" s="122"/>
      <c r="G1066" s="122"/>
      <c r="H1066" s="123"/>
      <c r="I1066" s="123"/>
      <c r="J1066" s="123"/>
      <c r="K1066" s="124"/>
      <c r="L1066" s="124"/>
      <c r="M1066" s="124"/>
      <c r="N1066" s="124"/>
      <c r="O1066" s="124"/>
      <c r="P1066" s="124"/>
      <c r="Q1066" s="124"/>
      <c r="R1066" s="124"/>
      <c r="S1066" s="124"/>
      <c r="T1066" s="124"/>
      <c r="U1066" s="124"/>
      <c r="V1066" s="124"/>
      <c r="W1066" s="124"/>
      <c r="X1066" s="124"/>
      <c r="Y1066" s="124"/>
      <c r="Z1066" s="124"/>
      <c r="AA1066" s="124"/>
      <c r="AB1066" s="124"/>
      <c r="AC1066" s="124"/>
    </row>
    <row r="1067" spans="1:29" x14ac:dyDescent="0.35">
      <c r="A1067" s="121"/>
      <c r="B1067" s="122"/>
      <c r="C1067" s="122"/>
      <c r="D1067" s="122"/>
      <c r="E1067" s="122"/>
      <c r="F1067" s="122"/>
      <c r="G1067" s="122"/>
      <c r="H1067" s="123"/>
      <c r="I1067" s="123"/>
      <c r="J1067" s="123"/>
      <c r="K1067" s="124"/>
      <c r="L1067" s="124"/>
      <c r="M1067" s="124"/>
      <c r="N1067" s="124"/>
      <c r="O1067" s="124"/>
      <c r="P1067" s="124"/>
      <c r="Q1067" s="124"/>
      <c r="R1067" s="124"/>
      <c r="S1067" s="124"/>
      <c r="T1067" s="124"/>
      <c r="U1067" s="124"/>
      <c r="V1067" s="124"/>
      <c r="W1067" s="124"/>
      <c r="X1067" s="124"/>
      <c r="Y1067" s="124"/>
      <c r="Z1067" s="124"/>
      <c r="AA1067" s="124"/>
      <c r="AB1067" s="124"/>
      <c r="AC1067" s="124"/>
    </row>
    <row r="1068" spans="1:29" x14ac:dyDescent="0.35">
      <c r="A1068" s="121"/>
      <c r="B1068" s="122"/>
      <c r="C1068" s="122"/>
      <c r="D1068" s="122"/>
      <c r="E1068" s="122"/>
      <c r="F1068" s="122"/>
      <c r="G1068" s="122"/>
      <c r="H1068" s="123"/>
      <c r="I1068" s="123"/>
      <c r="J1068" s="123"/>
      <c r="K1068" s="124"/>
      <c r="L1068" s="124"/>
      <c r="M1068" s="124"/>
      <c r="N1068" s="124"/>
      <c r="O1068" s="124"/>
      <c r="P1068" s="124"/>
      <c r="Q1068" s="124"/>
      <c r="R1068" s="124"/>
      <c r="S1068" s="124"/>
      <c r="T1068" s="124"/>
      <c r="U1068" s="124"/>
      <c r="V1068" s="124"/>
      <c r="W1068" s="124"/>
      <c r="X1068" s="124"/>
      <c r="Y1068" s="124"/>
      <c r="Z1068" s="124"/>
      <c r="AA1068" s="124"/>
      <c r="AB1068" s="124"/>
      <c r="AC1068" s="124"/>
    </row>
    <row r="1069" spans="1:29" x14ac:dyDescent="0.35">
      <c r="A1069" s="121"/>
      <c r="B1069" s="122"/>
      <c r="C1069" s="122"/>
      <c r="D1069" s="122"/>
      <c r="E1069" s="122"/>
      <c r="F1069" s="122"/>
      <c r="G1069" s="122"/>
      <c r="H1069" s="123"/>
      <c r="I1069" s="123"/>
      <c r="J1069" s="123"/>
      <c r="K1069" s="124"/>
      <c r="L1069" s="124"/>
      <c r="M1069" s="124"/>
      <c r="N1069" s="124"/>
      <c r="O1069" s="124"/>
      <c r="P1069" s="124"/>
      <c r="Q1069" s="124"/>
      <c r="R1069" s="124"/>
      <c r="S1069" s="124"/>
      <c r="T1069" s="124"/>
      <c r="U1069" s="124"/>
      <c r="V1069" s="124"/>
      <c r="W1069" s="124"/>
      <c r="X1069" s="124"/>
      <c r="Y1069" s="124"/>
      <c r="Z1069" s="124"/>
      <c r="AA1069" s="124"/>
      <c r="AB1069" s="124"/>
      <c r="AC1069" s="124"/>
    </row>
    <row r="1070" spans="1:29" x14ac:dyDescent="0.35">
      <c r="A1070" s="121"/>
      <c r="B1070" s="122"/>
      <c r="C1070" s="122"/>
      <c r="D1070" s="122"/>
      <c r="E1070" s="122"/>
      <c r="F1070" s="122"/>
      <c r="G1070" s="122"/>
      <c r="H1070" s="123"/>
      <c r="I1070" s="123"/>
      <c r="J1070" s="123"/>
      <c r="K1070" s="124"/>
      <c r="L1070" s="124"/>
      <c r="M1070" s="124"/>
      <c r="N1070" s="124"/>
      <c r="O1070" s="124"/>
      <c r="P1070" s="124"/>
      <c r="Q1070" s="124"/>
      <c r="R1070" s="124"/>
      <c r="S1070" s="124"/>
      <c r="T1070" s="124"/>
      <c r="U1070" s="124"/>
      <c r="V1070" s="124"/>
      <c r="W1070" s="124"/>
      <c r="X1070" s="124"/>
      <c r="Y1070" s="124"/>
      <c r="Z1070" s="124"/>
      <c r="AA1070" s="124"/>
      <c r="AB1070" s="124"/>
      <c r="AC1070" s="124"/>
    </row>
    <row r="1071" spans="1:29" x14ac:dyDescent="0.35">
      <c r="A1071" s="121"/>
      <c r="B1071" s="122"/>
      <c r="C1071" s="122"/>
      <c r="D1071" s="122"/>
      <c r="E1071" s="122"/>
      <c r="F1071" s="122"/>
      <c r="G1071" s="122"/>
      <c r="H1071" s="123"/>
      <c r="I1071" s="123"/>
      <c r="J1071" s="123"/>
      <c r="K1071" s="124"/>
      <c r="L1071" s="124"/>
      <c r="M1071" s="124"/>
      <c r="N1071" s="124"/>
      <c r="O1071" s="124"/>
      <c r="P1071" s="124"/>
      <c r="Q1071" s="124"/>
      <c r="R1071" s="124"/>
      <c r="S1071" s="124"/>
      <c r="T1071" s="124"/>
      <c r="U1071" s="124"/>
      <c r="V1071" s="124"/>
      <c r="W1071" s="124"/>
      <c r="X1071" s="124"/>
      <c r="Y1071" s="124"/>
      <c r="Z1071" s="124"/>
      <c r="AA1071" s="124"/>
      <c r="AB1071" s="124"/>
      <c r="AC1071" s="124"/>
    </row>
    <row r="1072" spans="1:29" x14ac:dyDescent="0.35">
      <c r="A1072" s="121"/>
      <c r="B1072" s="122"/>
      <c r="C1072" s="122"/>
      <c r="D1072" s="122"/>
      <c r="E1072" s="122"/>
      <c r="F1072" s="122"/>
      <c r="G1072" s="122"/>
      <c r="H1072" s="123"/>
      <c r="I1072" s="123"/>
      <c r="J1072" s="123"/>
      <c r="K1072" s="124"/>
      <c r="L1072" s="124"/>
      <c r="M1072" s="124"/>
      <c r="N1072" s="124"/>
      <c r="O1072" s="124"/>
      <c r="P1072" s="124"/>
      <c r="Q1072" s="124"/>
      <c r="R1072" s="124"/>
      <c r="S1072" s="124"/>
      <c r="T1072" s="124"/>
      <c r="U1072" s="124"/>
      <c r="V1072" s="124"/>
      <c r="W1072" s="124"/>
      <c r="X1072" s="124"/>
      <c r="Y1072" s="124"/>
      <c r="Z1072" s="124"/>
      <c r="AA1072" s="124"/>
      <c r="AB1072" s="124"/>
      <c r="AC1072" s="124"/>
    </row>
    <row r="1073" spans="1:29" x14ac:dyDescent="0.35">
      <c r="A1073" s="121"/>
      <c r="B1073" s="122"/>
      <c r="C1073" s="122"/>
      <c r="D1073" s="122"/>
      <c r="E1073" s="122"/>
      <c r="F1073" s="122"/>
      <c r="G1073" s="122"/>
      <c r="H1073" s="123"/>
      <c r="I1073" s="123"/>
      <c r="J1073" s="123"/>
      <c r="K1073" s="124"/>
      <c r="L1073" s="124"/>
      <c r="M1073" s="124"/>
      <c r="N1073" s="124"/>
      <c r="O1073" s="124"/>
      <c r="P1073" s="124"/>
      <c r="Q1073" s="124"/>
      <c r="R1073" s="124"/>
      <c r="S1073" s="124"/>
      <c r="T1073" s="124"/>
      <c r="U1073" s="124"/>
      <c r="V1073" s="124"/>
      <c r="W1073" s="124"/>
      <c r="X1073" s="124"/>
      <c r="Y1073" s="124"/>
      <c r="Z1073" s="124"/>
      <c r="AA1073" s="124"/>
      <c r="AB1073" s="124"/>
      <c r="AC1073" s="124"/>
    </row>
    <row r="1074" spans="1:29" x14ac:dyDescent="0.35">
      <c r="A1074" s="121"/>
      <c r="B1074" s="122"/>
      <c r="C1074" s="122"/>
      <c r="D1074" s="122"/>
      <c r="E1074" s="122"/>
      <c r="F1074" s="122"/>
      <c r="G1074" s="122"/>
      <c r="H1074" s="123"/>
      <c r="I1074" s="123"/>
      <c r="J1074" s="123"/>
      <c r="K1074" s="124"/>
      <c r="L1074" s="124"/>
      <c r="M1074" s="124"/>
      <c r="N1074" s="124"/>
      <c r="O1074" s="124"/>
      <c r="P1074" s="124"/>
      <c r="Q1074" s="124"/>
      <c r="R1074" s="124"/>
      <c r="S1074" s="124"/>
      <c r="T1074" s="124"/>
      <c r="U1074" s="124"/>
      <c r="V1074" s="124"/>
      <c r="W1074" s="124"/>
      <c r="X1074" s="124"/>
      <c r="Y1074" s="124"/>
      <c r="Z1074" s="124"/>
      <c r="AA1074" s="124"/>
      <c r="AB1074" s="124"/>
      <c r="AC1074" s="124"/>
    </row>
    <row r="1075" spans="1:29" x14ac:dyDescent="0.35">
      <c r="A1075" s="121"/>
      <c r="B1075" s="122"/>
      <c r="C1075" s="122"/>
      <c r="D1075" s="122"/>
      <c r="E1075" s="122"/>
      <c r="F1075" s="122"/>
      <c r="G1075" s="122"/>
      <c r="H1075" s="123"/>
      <c r="I1075" s="123"/>
      <c r="J1075" s="123"/>
      <c r="K1075" s="124"/>
      <c r="L1075" s="124"/>
      <c r="M1075" s="124"/>
      <c r="N1075" s="124"/>
      <c r="O1075" s="124"/>
      <c r="P1075" s="124"/>
      <c r="Q1075" s="124"/>
      <c r="R1075" s="124"/>
      <c r="S1075" s="124"/>
      <c r="T1075" s="124"/>
      <c r="U1075" s="124"/>
      <c r="V1075" s="124"/>
      <c r="W1075" s="124"/>
      <c r="X1075" s="124"/>
      <c r="Y1075" s="124"/>
      <c r="Z1075" s="124"/>
      <c r="AA1075" s="124"/>
      <c r="AB1075" s="124"/>
      <c r="AC1075" s="124"/>
    </row>
    <row r="1076" spans="1:29" x14ac:dyDescent="0.35">
      <c r="A1076" s="121"/>
      <c r="B1076" s="122"/>
      <c r="C1076" s="122"/>
      <c r="D1076" s="122"/>
      <c r="E1076" s="122"/>
      <c r="F1076" s="122"/>
      <c r="G1076" s="122"/>
      <c r="H1076" s="123"/>
      <c r="I1076" s="123"/>
      <c r="J1076" s="123"/>
      <c r="K1076" s="124"/>
      <c r="L1076" s="124"/>
      <c r="M1076" s="124"/>
      <c r="N1076" s="124"/>
      <c r="O1076" s="124"/>
      <c r="P1076" s="124"/>
      <c r="Q1076" s="124"/>
      <c r="R1076" s="124"/>
      <c r="S1076" s="124"/>
      <c r="T1076" s="124"/>
      <c r="U1076" s="124"/>
      <c r="V1076" s="124"/>
      <c r="W1076" s="124"/>
      <c r="X1076" s="124"/>
      <c r="Y1076" s="124"/>
      <c r="Z1076" s="124"/>
      <c r="AA1076" s="124"/>
      <c r="AB1076" s="124"/>
      <c r="AC1076" s="124"/>
    </row>
    <row r="1077" spans="1:29" x14ac:dyDescent="0.35">
      <c r="A1077" s="121"/>
      <c r="B1077" s="122"/>
      <c r="C1077" s="122"/>
      <c r="D1077" s="122"/>
      <c r="E1077" s="122"/>
      <c r="F1077" s="122"/>
      <c r="G1077" s="122"/>
      <c r="H1077" s="123"/>
      <c r="I1077" s="123"/>
      <c r="J1077" s="123"/>
      <c r="K1077" s="124"/>
      <c r="L1077" s="124"/>
      <c r="M1077" s="124"/>
      <c r="N1077" s="124"/>
      <c r="O1077" s="124"/>
      <c r="P1077" s="124"/>
      <c r="Q1077" s="124"/>
      <c r="R1077" s="124"/>
      <c r="S1077" s="124"/>
      <c r="T1077" s="124"/>
      <c r="U1077" s="124"/>
      <c r="V1077" s="124"/>
      <c r="W1077" s="124"/>
      <c r="X1077" s="124"/>
      <c r="Y1077" s="124"/>
      <c r="Z1077" s="124"/>
      <c r="AA1077" s="124"/>
      <c r="AB1077" s="124"/>
      <c r="AC1077" s="124"/>
    </row>
    <row r="1078" spans="1:29" ht="15" customHeight="1" x14ac:dyDescent="0.35">
      <c r="A1078" s="125"/>
      <c r="B1078" s="125"/>
      <c r="C1078" s="125"/>
      <c r="D1078" s="125"/>
      <c r="E1078" s="125"/>
      <c r="F1078" s="125"/>
      <c r="G1078" s="125"/>
      <c r="H1078" s="125"/>
      <c r="I1078" s="125"/>
      <c r="J1078" s="125"/>
      <c r="K1078" s="124"/>
      <c r="L1078" s="124"/>
      <c r="M1078" s="124"/>
      <c r="N1078" s="124"/>
      <c r="O1078" s="124"/>
      <c r="P1078" s="124"/>
      <c r="Q1078" s="124"/>
      <c r="R1078" s="124"/>
      <c r="S1078" s="124"/>
      <c r="T1078" s="124"/>
      <c r="U1078" s="124"/>
      <c r="V1078" s="124"/>
      <c r="W1078" s="124"/>
      <c r="X1078" s="124"/>
      <c r="Y1078" s="124"/>
      <c r="Z1078" s="124"/>
      <c r="AA1078" s="124"/>
      <c r="AB1078" s="124"/>
      <c r="AC1078" s="124"/>
    </row>
    <row r="1079" spans="1:29" x14ac:dyDescent="0.35">
      <c r="A1079" s="125"/>
      <c r="B1079" s="125"/>
      <c r="C1079" s="125"/>
      <c r="D1079" s="125"/>
      <c r="E1079" s="125"/>
      <c r="F1079" s="125"/>
      <c r="G1079" s="125"/>
      <c r="H1079" s="125"/>
      <c r="I1079" s="125"/>
      <c r="J1079" s="125"/>
      <c r="K1079" s="124"/>
      <c r="L1079" s="124"/>
      <c r="M1079" s="124"/>
      <c r="N1079" s="124"/>
      <c r="O1079" s="124"/>
      <c r="P1079" s="124"/>
      <c r="Q1079" s="124"/>
      <c r="R1079" s="124"/>
      <c r="S1079" s="124"/>
      <c r="T1079" s="124"/>
      <c r="U1079" s="124"/>
      <c r="V1079" s="124"/>
      <c r="W1079" s="124"/>
      <c r="X1079" s="124"/>
      <c r="Y1079" s="124"/>
      <c r="Z1079" s="124"/>
      <c r="AA1079" s="124"/>
      <c r="AB1079" s="124"/>
      <c r="AC1079" s="124"/>
    </row>
    <row r="1080" spans="1:29" x14ac:dyDescent="0.35">
      <c r="A1080" s="125"/>
      <c r="B1080" s="125"/>
      <c r="C1080" s="125"/>
      <c r="D1080" s="125"/>
      <c r="E1080" s="125"/>
      <c r="F1080" s="125"/>
      <c r="G1080" s="126"/>
      <c r="H1080" s="125"/>
      <c r="I1080" s="125"/>
      <c r="J1080" s="125"/>
      <c r="K1080" s="126"/>
      <c r="L1080" s="126"/>
      <c r="M1080" s="126"/>
      <c r="N1080" s="126"/>
      <c r="O1080" s="126"/>
      <c r="P1080" s="126"/>
      <c r="Q1080" s="126"/>
      <c r="R1080" s="126"/>
      <c r="S1080" s="126"/>
      <c r="T1080" s="126"/>
      <c r="U1080" s="126"/>
      <c r="V1080" s="126"/>
      <c r="W1080" s="126"/>
      <c r="X1080" s="126"/>
      <c r="Y1080" s="126"/>
      <c r="Z1080" s="126"/>
      <c r="AA1080" s="126"/>
      <c r="AB1080" s="126"/>
      <c r="AC1080" s="126"/>
    </row>
    <row r="1081" spans="1:29" ht="15" customHeight="1" x14ac:dyDescent="0.35">
      <c r="A1081" s="112"/>
      <c r="B1081" s="113"/>
      <c r="C1081" s="113"/>
      <c r="D1081" s="113"/>
      <c r="E1081" s="113"/>
      <c r="F1081" s="113"/>
      <c r="G1081" s="113"/>
      <c r="H1081" s="113"/>
      <c r="I1081" s="113"/>
      <c r="J1081" s="113"/>
      <c r="K1081" s="114"/>
      <c r="L1081" s="114"/>
      <c r="M1081" s="114"/>
      <c r="N1081" s="114"/>
      <c r="O1081" s="114"/>
      <c r="P1081" s="114"/>
      <c r="Q1081" s="114"/>
      <c r="R1081" s="114"/>
      <c r="S1081" s="114"/>
      <c r="T1081" s="114"/>
      <c r="U1081" s="114"/>
      <c r="V1081" s="114"/>
      <c r="W1081" s="114"/>
      <c r="X1081" s="114"/>
      <c r="Y1081" s="114"/>
      <c r="Z1081" s="114"/>
      <c r="AA1081" s="114"/>
      <c r="AB1081" s="114"/>
      <c r="AC1081" s="114"/>
    </row>
    <row r="1082" spans="1:29" ht="15" customHeight="1" x14ac:dyDescent="0.35">
      <c r="A1082" s="112"/>
      <c r="B1082" s="113"/>
      <c r="C1082" s="113"/>
      <c r="D1082" s="113"/>
      <c r="E1082" s="113"/>
      <c r="F1082" s="113"/>
      <c r="G1082" s="113"/>
      <c r="H1082" s="113"/>
      <c r="I1082" s="113"/>
      <c r="J1082" s="113"/>
      <c r="K1082" s="115"/>
      <c r="L1082" s="115"/>
      <c r="M1082" s="115"/>
      <c r="N1082" s="115"/>
      <c r="O1082" s="115"/>
      <c r="P1082" s="115"/>
      <c r="Q1082" s="115"/>
      <c r="R1082" s="115"/>
      <c r="S1082" s="115"/>
      <c r="T1082" s="115"/>
      <c r="U1082" s="115"/>
      <c r="V1082" s="115"/>
      <c r="W1082" s="114"/>
      <c r="X1082" s="114"/>
      <c r="Y1082" s="116"/>
      <c r="Z1082" s="117"/>
      <c r="AA1082" s="117"/>
      <c r="AB1082" s="117"/>
      <c r="AC1082" s="117"/>
    </row>
    <row r="1083" spans="1:29" x14ac:dyDescent="0.35">
      <c r="A1083" s="112"/>
      <c r="B1083" s="118"/>
      <c r="C1083" s="118"/>
      <c r="D1083" s="119"/>
      <c r="E1083" s="120"/>
      <c r="F1083" s="118"/>
      <c r="G1083" s="118"/>
      <c r="H1083" s="118"/>
      <c r="I1083" s="118"/>
      <c r="J1083" s="118"/>
      <c r="K1083" s="117"/>
      <c r="L1083" s="117"/>
      <c r="M1083" s="117"/>
      <c r="N1083" s="117"/>
      <c r="O1083" s="117"/>
      <c r="P1083" s="117"/>
      <c r="Q1083" s="117"/>
      <c r="R1083" s="117"/>
      <c r="S1083" s="117"/>
      <c r="T1083" s="117"/>
      <c r="U1083" s="117"/>
      <c r="V1083" s="117"/>
      <c r="W1083" s="117"/>
      <c r="X1083" s="117"/>
      <c r="Y1083" s="116"/>
      <c r="Z1083" s="117"/>
      <c r="AA1083" s="117"/>
      <c r="AB1083" s="117"/>
      <c r="AC1083" s="117"/>
    </row>
    <row r="1084" spans="1:29" x14ac:dyDescent="0.35">
      <c r="A1084" s="121"/>
      <c r="B1084" s="122"/>
      <c r="C1084" s="122"/>
      <c r="D1084" s="122"/>
      <c r="E1084" s="122"/>
      <c r="F1084" s="122"/>
      <c r="G1084" s="122"/>
      <c r="H1084" s="123"/>
      <c r="I1084" s="123"/>
      <c r="J1084" s="123"/>
      <c r="K1084" s="124"/>
      <c r="L1084" s="124"/>
      <c r="M1084" s="124"/>
      <c r="N1084" s="124"/>
      <c r="O1084" s="124"/>
      <c r="P1084" s="124"/>
      <c r="Q1084" s="124"/>
      <c r="R1084" s="124"/>
      <c r="S1084" s="124"/>
      <c r="T1084" s="124"/>
      <c r="U1084" s="124"/>
      <c r="V1084" s="124"/>
      <c r="W1084" s="124"/>
      <c r="X1084" s="124"/>
      <c r="Y1084" s="124"/>
      <c r="Z1084" s="124"/>
      <c r="AA1084" s="124"/>
      <c r="AB1084" s="124"/>
      <c r="AC1084" s="124"/>
    </row>
    <row r="1085" spans="1:29" x14ac:dyDescent="0.35">
      <c r="A1085" s="121"/>
      <c r="B1085" s="122"/>
      <c r="C1085" s="122"/>
      <c r="D1085" s="122"/>
      <c r="E1085" s="122"/>
      <c r="F1085" s="122"/>
      <c r="G1085" s="122"/>
      <c r="H1085" s="123"/>
      <c r="I1085" s="123"/>
      <c r="J1085" s="123"/>
      <c r="K1085" s="124"/>
      <c r="L1085" s="124"/>
      <c r="M1085" s="124"/>
      <c r="N1085" s="124"/>
      <c r="O1085" s="124"/>
      <c r="P1085" s="124"/>
      <c r="Q1085" s="124"/>
      <c r="R1085" s="124"/>
      <c r="S1085" s="124"/>
      <c r="T1085" s="124"/>
      <c r="U1085" s="124"/>
      <c r="V1085" s="124"/>
      <c r="W1085" s="124"/>
      <c r="X1085" s="124"/>
      <c r="Y1085" s="124"/>
      <c r="Z1085" s="124"/>
      <c r="AA1085" s="124"/>
      <c r="AB1085" s="124"/>
      <c r="AC1085" s="124"/>
    </row>
    <row r="1086" spans="1:29" x14ac:dyDescent="0.35">
      <c r="A1086" s="121"/>
      <c r="B1086" s="122"/>
      <c r="C1086" s="122"/>
      <c r="D1086" s="122"/>
      <c r="E1086" s="122"/>
      <c r="F1086" s="122"/>
      <c r="G1086" s="122"/>
      <c r="H1086" s="123"/>
      <c r="I1086" s="123"/>
      <c r="J1086" s="123"/>
      <c r="K1086" s="124"/>
      <c r="L1086" s="124"/>
      <c r="M1086" s="124"/>
      <c r="N1086" s="124"/>
      <c r="O1086" s="124"/>
      <c r="P1086" s="124"/>
      <c r="Q1086" s="124"/>
      <c r="R1086" s="124"/>
      <c r="S1086" s="124"/>
      <c r="T1086" s="124"/>
      <c r="U1086" s="124"/>
      <c r="V1086" s="124"/>
      <c r="W1086" s="124"/>
      <c r="X1086" s="124"/>
      <c r="Y1086" s="124"/>
      <c r="Z1086" s="124"/>
      <c r="AA1086" s="124"/>
      <c r="AB1086" s="124"/>
      <c r="AC1086" s="124"/>
    </row>
    <row r="1087" spans="1:29" x14ac:dyDescent="0.35">
      <c r="A1087" s="121"/>
      <c r="B1087" s="122"/>
      <c r="C1087" s="122"/>
      <c r="D1087" s="122"/>
      <c r="E1087" s="122"/>
      <c r="F1087" s="122"/>
      <c r="G1087" s="122"/>
      <c r="H1087" s="123"/>
      <c r="I1087" s="123"/>
      <c r="J1087" s="123"/>
      <c r="K1087" s="124"/>
      <c r="L1087" s="124"/>
      <c r="M1087" s="124"/>
      <c r="N1087" s="124"/>
      <c r="O1087" s="124"/>
      <c r="P1087" s="124"/>
      <c r="Q1087" s="124"/>
      <c r="R1087" s="124"/>
      <c r="S1087" s="124"/>
      <c r="T1087" s="124"/>
      <c r="U1087" s="124"/>
      <c r="V1087" s="124"/>
      <c r="W1087" s="124"/>
      <c r="X1087" s="124"/>
      <c r="Y1087" s="124"/>
      <c r="Z1087" s="124"/>
      <c r="AA1087" s="124"/>
      <c r="AB1087" s="124"/>
      <c r="AC1087" s="124"/>
    </row>
    <row r="1088" spans="1:29" x14ac:dyDescent="0.35">
      <c r="A1088" s="121"/>
      <c r="B1088" s="122"/>
      <c r="C1088" s="122"/>
      <c r="D1088" s="122"/>
      <c r="E1088" s="122"/>
      <c r="F1088" s="122"/>
      <c r="G1088" s="122"/>
      <c r="H1088" s="123"/>
      <c r="I1088" s="123"/>
      <c r="J1088" s="123"/>
      <c r="K1088" s="124"/>
      <c r="L1088" s="124"/>
      <c r="M1088" s="124"/>
      <c r="N1088" s="124"/>
      <c r="O1088" s="124"/>
      <c r="P1088" s="124"/>
      <c r="Q1088" s="124"/>
      <c r="R1088" s="124"/>
      <c r="S1088" s="124"/>
      <c r="T1088" s="124"/>
      <c r="U1088" s="124"/>
      <c r="V1088" s="124"/>
      <c r="W1088" s="124"/>
      <c r="X1088" s="124"/>
      <c r="Y1088" s="124"/>
      <c r="Z1088" s="124"/>
      <c r="AA1088" s="124"/>
      <c r="AB1088" s="124"/>
      <c r="AC1088" s="124"/>
    </row>
    <row r="1089" spans="1:29" x14ac:dyDescent="0.35">
      <c r="A1089" s="121"/>
      <c r="B1089" s="122"/>
      <c r="C1089" s="122"/>
      <c r="D1089" s="122"/>
      <c r="E1089" s="122"/>
      <c r="F1089" s="122"/>
      <c r="G1089" s="122"/>
      <c r="H1089" s="123"/>
      <c r="I1089" s="123"/>
      <c r="J1089" s="123"/>
      <c r="K1089" s="124"/>
      <c r="L1089" s="124"/>
      <c r="M1089" s="124"/>
      <c r="N1089" s="124"/>
      <c r="O1089" s="124"/>
      <c r="P1089" s="124"/>
      <c r="Q1089" s="124"/>
      <c r="R1089" s="124"/>
      <c r="S1089" s="124"/>
      <c r="T1089" s="124"/>
      <c r="U1089" s="124"/>
      <c r="V1089" s="124"/>
      <c r="W1089" s="124"/>
      <c r="X1089" s="124"/>
      <c r="Y1089" s="124"/>
      <c r="Z1089" s="124"/>
      <c r="AA1089" s="124"/>
      <c r="AB1089" s="124"/>
      <c r="AC1089" s="124"/>
    </row>
    <row r="1090" spans="1:29" x14ac:dyDescent="0.35">
      <c r="A1090" s="121"/>
      <c r="B1090" s="122"/>
      <c r="C1090" s="122"/>
      <c r="D1090" s="122"/>
      <c r="E1090" s="122"/>
      <c r="F1090" s="122"/>
      <c r="G1090" s="122"/>
      <c r="H1090" s="123"/>
      <c r="I1090" s="123"/>
      <c r="J1090" s="123"/>
      <c r="K1090" s="124"/>
      <c r="L1090" s="124"/>
      <c r="M1090" s="124"/>
      <c r="N1090" s="124"/>
      <c r="O1090" s="124"/>
      <c r="P1090" s="124"/>
      <c r="Q1090" s="124"/>
      <c r="R1090" s="124"/>
      <c r="S1090" s="124"/>
      <c r="T1090" s="124"/>
      <c r="U1090" s="124"/>
      <c r="V1090" s="124"/>
      <c r="W1090" s="124"/>
      <c r="X1090" s="124"/>
      <c r="Y1090" s="124"/>
      <c r="Z1090" s="124"/>
      <c r="AA1090" s="124"/>
      <c r="AB1090" s="124"/>
      <c r="AC1090" s="124"/>
    </row>
    <row r="1091" spans="1:29" x14ac:dyDescent="0.35">
      <c r="A1091" s="121"/>
      <c r="B1091" s="122"/>
      <c r="C1091" s="122"/>
      <c r="D1091" s="122"/>
      <c r="E1091" s="122"/>
      <c r="F1091" s="122"/>
      <c r="G1091" s="122"/>
      <c r="H1091" s="123"/>
      <c r="I1091" s="123"/>
      <c r="J1091" s="123"/>
      <c r="K1091" s="124"/>
      <c r="L1091" s="124"/>
      <c r="M1091" s="124"/>
      <c r="N1091" s="124"/>
      <c r="O1091" s="124"/>
      <c r="P1091" s="124"/>
      <c r="Q1091" s="124"/>
      <c r="R1091" s="124"/>
      <c r="S1091" s="124"/>
      <c r="T1091" s="124"/>
      <c r="U1091" s="124"/>
      <c r="V1091" s="124"/>
      <c r="W1091" s="124"/>
      <c r="X1091" s="124"/>
      <c r="Y1091" s="124"/>
      <c r="Z1091" s="124"/>
      <c r="AA1091" s="124"/>
      <c r="AB1091" s="124"/>
      <c r="AC1091" s="124"/>
    </row>
    <row r="1092" spans="1:29" x14ac:dyDescent="0.35">
      <c r="A1092" s="121"/>
      <c r="B1092" s="122"/>
      <c r="C1092" s="122"/>
      <c r="D1092" s="122"/>
      <c r="E1092" s="122"/>
      <c r="F1092" s="122"/>
      <c r="G1092" s="122"/>
      <c r="H1092" s="123"/>
      <c r="I1092" s="123"/>
      <c r="J1092" s="123"/>
      <c r="K1092" s="124"/>
      <c r="L1092" s="124"/>
      <c r="M1092" s="124"/>
      <c r="N1092" s="124"/>
      <c r="O1092" s="124"/>
      <c r="P1092" s="124"/>
      <c r="Q1092" s="124"/>
      <c r="R1092" s="124"/>
      <c r="S1092" s="124"/>
      <c r="T1092" s="124"/>
      <c r="U1092" s="124"/>
      <c r="V1092" s="124"/>
      <c r="W1092" s="124"/>
      <c r="X1092" s="124"/>
      <c r="Y1092" s="124"/>
      <c r="Z1092" s="124"/>
      <c r="AA1092" s="124"/>
      <c r="AB1092" s="124"/>
      <c r="AC1092" s="124"/>
    </row>
    <row r="1093" spans="1:29" x14ac:dyDescent="0.35">
      <c r="A1093" s="121"/>
      <c r="B1093" s="122"/>
      <c r="C1093" s="122"/>
      <c r="D1093" s="122"/>
      <c r="E1093" s="122"/>
      <c r="F1093" s="122"/>
      <c r="G1093" s="122"/>
      <c r="H1093" s="123"/>
      <c r="I1093" s="123"/>
      <c r="J1093" s="123"/>
      <c r="K1093" s="124"/>
      <c r="L1093" s="124"/>
      <c r="M1093" s="124"/>
      <c r="N1093" s="124"/>
      <c r="O1093" s="124"/>
      <c r="P1093" s="124"/>
      <c r="Q1093" s="124"/>
      <c r="R1093" s="124"/>
      <c r="S1093" s="124"/>
      <c r="T1093" s="124"/>
      <c r="U1093" s="124"/>
      <c r="V1093" s="124"/>
      <c r="W1093" s="124"/>
      <c r="X1093" s="124"/>
      <c r="Y1093" s="124"/>
      <c r="Z1093" s="124"/>
      <c r="AA1093" s="124"/>
      <c r="AB1093" s="124"/>
      <c r="AC1093" s="124"/>
    </row>
    <row r="1094" spans="1:29" x14ac:dyDescent="0.35">
      <c r="A1094" s="121"/>
      <c r="B1094" s="122"/>
      <c r="C1094" s="122"/>
      <c r="D1094" s="122"/>
      <c r="E1094" s="122"/>
      <c r="F1094" s="122"/>
      <c r="G1094" s="122"/>
      <c r="H1094" s="123"/>
      <c r="I1094" s="123"/>
      <c r="J1094" s="123"/>
      <c r="K1094" s="124"/>
      <c r="L1094" s="124"/>
      <c r="M1094" s="124"/>
      <c r="N1094" s="124"/>
      <c r="O1094" s="124"/>
      <c r="P1094" s="124"/>
      <c r="Q1094" s="124"/>
      <c r="R1094" s="124"/>
      <c r="S1094" s="124"/>
      <c r="T1094" s="124"/>
      <c r="U1094" s="124"/>
      <c r="V1094" s="124"/>
      <c r="W1094" s="124"/>
      <c r="X1094" s="124"/>
      <c r="Y1094" s="124"/>
      <c r="Z1094" s="124"/>
      <c r="AA1094" s="124"/>
      <c r="AB1094" s="124"/>
      <c r="AC1094" s="124"/>
    </row>
    <row r="1095" spans="1:29" x14ac:dyDescent="0.35">
      <c r="A1095" s="121"/>
      <c r="B1095" s="122"/>
      <c r="C1095" s="122"/>
      <c r="D1095" s="122"/>
      <c r="E1095" s="122"/>
      <c r="F1095" s="122"/>
      <c r="G1095" s="122"/>
      <c r="H1095" s="123"/>
      <c r="I1095" s="123"/>
      <c r="J1095" s="123"/>
      <c r="K1095" s="124"/>
      <c r="L1095" s="124"/>
      <c r="M1095" s="124"/>
      <c r="N1095" s="124"/>
      <c r="O1095" s="124"/>
      <c r="P1095" s="124"/>
      <c r="Q1095" s="124"/>
      <c r="R1095" s="124"/>
      <c r="S1095" s="124"/>
      <c r="T1095" s="124"/>
      <c r="U1095" s="124"/>
      <c r="V1095" s="124"/>
      <c r="W1095" s="124"/>
      <c r="X1095" s="124"/>
      <c r="Y1095" s="124"/>
      <c r="Z1095" s="124"/>
      <c r="AA1095" s="124"/>
      <c r="AB1095" s="124"/>
      <c r="AC1095" s="124"/>
    </row>
    <row r="1096" spans="1:29" x14ac:dyDescent="0.35">
      <c r="A1096" s="121"/>
      <c r="B1096" s="122"/>
      <c r="C1096" s="122"/>
      <c r="D1096" s="122"/>
      <c r="E1096" s="122"/>
      <c r="F1096" s="122"/>
      <c r="G1096" s="122"/>
      <c r="H1096" s="123"/>
      <c r="I1096" s="123"/>
      <c r="J1096" s="123"/>
      <c r="K1096" s="124"/>
      <c r="L1096" s="124"/>
      <c r="M1096" s="124"/>
      <c r="N1096" s="124"/>
      <c r="O1096" s="124"/>
      <c r="P1096" s="124"/>
      <c r="Q1096" s="124"/>
      <c r="R1096" s="124"/>
      <c r="S1096" s="124"/>
      <c r="T1096" s="124"/>
      <c r="U1096" s="124"/>
      <c r="V1096" s="124"/>
      <c r="W1096" s="124"/>
      <c r="X1096" s="124"/>
      <c r="Y1096" s="124"/>
      <c r="Z1096" s="124"/>
      <c r="AA1096" s="124"/>
      <c r="AB1096" s="124"/>
      <c r="AC1096" s="124"/>
    </row>
    <row r="1097" spans="1:29" x14ac:dyDescent="0.35">
      <c r="A1097" s="121"/>
      <c r="B1097" s="122"/>
      <c r="C1097" s="122"/>
      <c r="D1097" s="122"/>
      <c r="E1097" s="122"/>
      <c r="F1097" s="122"/>
      <c r="G1097" s="122"/>
      <c r="H1097" s="123"/>
      <c r="I1097" s="123"/>
      <c r="J1097" s="123"/>
      <c r="K1097" s="124"/>
      <c r="L1097" s="124"/>
      <c r="M1097" s="124"/>
      <c r="N1097" s="124"/>
      <c r="O1097" s="124"/>
      <c r="P1097" s="124"/>
      <c r="Q1097" s="124"/>
      <c r="R1097" s="124"/>
      <c r="S1097" s="124"/>
      <c r="T1097" s="124"/>
      <c r="U1097" s="124"/>
      <c r="V1097" s="124"/>
      <c r="W1097" s="124"/>
      <c r="X1097" s="124"/>
      <c r="Y1097" s="124"/>
      <c r="Z1097" s="124"/>
      <c r="AA1097" s="124"/>
      <c r="AB1097" s="124"/>
      <c r="AC1097" s="124"/>
    </row>
    <row r="1098" spans="1:29" x14ac:dyDescent="0.35">
      <c r="A1098" s="121"/>
      <c r="B1098" s="122"/>
      <c r="C1098" s="122"/>
      <c r="D1098" s="122"/>
      <c r="E1098" s="122"/>
      <c r="F1098" s="122"/>
      <c r="G1098" s="122"/>
      <c r="H1098" s="123"/>
      <c r="I1098" s="123"/>
      <c r="J1098" s="123"/>
      <c r="K1098" s="124"/>
      <c r="L1098" s="124"/>
      <c r="M1098" s="124"/>
      <c r="N1098" s="124"/>
      <c r="O1098" s="124"/>
      <c r="P1098" s="124"/>
      <c r="Q1098" s="124"/>
      <c r="R1098" s="124"/>
      <c r="S1098" s="124"/>
      <c r="T1098" s="124"/>
      <c r="U1098" s="124"/>
      <c r="V1098" s="124"/>
      <c r="W1098" s="124"/>
      <c r="X1098" s="124"/>
      <c r="Y1098" s="124"/>
      <c r="Z1098" s="124"/>
      <c r="AA1098" s="124"/>
      <c r="AB1098" s="124"/>
      <c r="AC1098" s="124"/>
    </row>
    <row r="1099" spans="1:29" x14ac:dyDescent="0.35">
      <c r="A1099" s="121"/>
      <c r="B1099" s="122"/>
      <c r="C1099" s="122"/>
      <c r="D1099" s="122"/>
      <c r="E1099" s="122"/>
      <c r="F1099" s="122"/>
      <c r="G1099" s="122"/>
      <c r="H1099" s="123"/>
      <c r="I1099" s="123"/>
      <c r="J1099" s="123"/>
      <c r="K1099" s="124"/>
      <c r="L1099" s="124"/>
      <c r="M1099" s="124"/>
      <c r="N1099" s="124"/>
      <c r="O1099" s="124"/>
      <c r="P1099" s="124"/>
      <c r="Q1099" s="124"/>
      <c r="R1099" s="124"/>
      <c r="S1099" s="124"/>
      <c r="T1099" s="124"/>
      <c r="U1099" s="124"/>
      <c r="V1099" s="124"/>
      <c r="W1099" s="124"/>
      <c r="X1099" s="124"/>
      <c r="Y1099" s="124"/>
      <c r="Z1099" s="124"/>
      <c r="AA1099" s="124"/>
      <c r="AB1099" s="124"/>
      <c r="AC1099" s="124"/>
    </row>
    <row r="1100" spans="1:29" x14ac:dyDescent="0.35">
      <c r="A1100" s="121"/>
      <c r="B1100" s="122"/>
      <c r="C1100" s="122"/>
      <c r="D1100" s="122"/>
      <c r="E1100" s="122"/>
      <c r="F1100" s="122"/>
      <c r="G1100" s="122"/>
      <c r="H1100" s="123"/>
      <c r="I1100" s="123"/>
      <c r="J1100" s="123"/>
      <c r="K1100" s="124"/>
      <c r="L1100" s="124"/>
      <c r="M1100" s="124"/>
      <c r="N1100" s="124"/>
      <c r="O1100" s="124"/>
      <c r="P1100" s="124"/>
      <c r="Q1100" s="124"/>
      <c r="R1100" s="124"/>
      <c r="S1100" s="124"/>
      <c r="T1100" s="124"/>
      <c r="U1100" s="124"/>
      <c r="V1100" s="124"/>
      <c r="W1100" s="124"/>
      <c r="X1100" s="124"/>
      <c r="Y1100" s="124"/>
      <c r="Z1100" s="124"/>
      <c r="AA1100" s="124"/>
      <c r="AB1100" s="124"/>
      <c r="AC1100" s="124"/>
    </row>
    <row r="1101" spans="1:29" x14ac:dyDescent="0.35">
      <c r="A1101" s="121"/>
      <c r="B1101" s="122"/>
      <c r="C1101" s="122"/>
      <c r="D1101" s="122"/>
      <c r="E1101" s="122"/>
      <c r="F1101" s="122"/>
      <c r="G1101" s="122"/>
      <c r="H1101" s="123"/>
      <c r="I1101" s="123"/>
      <c r="J1101" s="123"/>
      <c r="K1101" s="124"/>
      <c r="L1101" s="124"/>
      <c r="M1101" s="124"/>
      <c r="N1101" s="124"/>
      <c r="O1101" s="124"/>
      <c r="P1101" s="124"/>
      <c r="Q1101" s="124"/>
      <c r="R1101" s="124"/>
      <c r="S1101" s="124"/>
      <c r="T1101" s="124"/>
      <c r="U1101" s="124"/>
      <c r="V1101" s="124"/>
      <c r="W1101" s="124"/>
      <c r="X1101" s="124"/>
      <c r="Y1101" s="124"/>
      <c r="Z1101" s="124"/>
      <c r="AA1101" s="124"/>
      <c r="AB1101" s="124"/>
      <c r="AC1101" s="124"/>
    </row>
    <row r="1102" spans="1:29" x14ac:dyDescent="0.35">
      <c r="A1102" s="121"/>
      <c r="B1102" s="122"/>
      <c r="C1102" s="122"/>
      <c r="D1102" s="122"/>
      <c r="E1102" s="122"/>
      <c r="F1102" s="122"/>
      <c r="G1102" s="122"/>
      <c r="H1102" s="123"/>
      <c r="I1102" s="123"/>
      <c r="J1102" s="123"/>
      <c r="K1102" s="124"/>
      <c r="L1102" s="124"/>
      <c r="M1102" s="124"/>
      <c r="N1102" s="124"/>
      <c r="O1102" s="124"/>
      <c r="P1102" s="124"/>
      <c r="Q1102" s="124"/>
      <c r="R1102" s="124"/>
      <c r="S1102" s="124"/>
      <c r="T1102" s="124"/>
      <c r="U1102" s="124"/>
      <c r="V1102" s="124"/>
      <c r="W1102" s="124"/>
      <c r="X1102" s="124"/>
      <c r="Y1102" s="124"/>
      <c r="Z1102" s="124"/>
      <c r="AA1102" s="124"/>
      <c r="AB1102" s="124"/>
      <c r="AC1102" s="124"/>
    </row>
    <row r="1103" spans="1:29" x14ac:dyDescent="0.35">
      <c r="A1103" s="121"/>
      <c r="B1103" s="122"/>
      <c r="C1103" s="122"/>
      <c r="D1103" s="122"/>
      <c r="E1103" s="122"/>
      <c r="F1103" s="122"/>
      <c r="G1103" s="122"/>
      <c r="H1103" s="123"/>
      <c r="I1103" s="123"/>
      <c r="J1103" s="123"/>
      <c r="K1103" s="124"/>
      <c r="L1103" s="124"/>
      <c r="M1103" s="124"/>
      <c r="N1103" s="124"/>
      <c r="O1103" s="124"/>
      <c r="P1103" s="124"/>
      <c r="Q1103" s="124"/>
      <c r="R1103" s="124"/>
      <c r="S1103" s="124"/>
      <c r="T1103" s="124"/>
      <c r="U1103" s="124"/>
      <c r="V1103" s="124"/>
      <c r="W1103" s="124"/>
      <c r="X1103" s="124"/>
      <c r="Y1103" s="124"/>
      <c r="Z1103" s="124"/>
      <c r="AA1103" s="124"/>
      <c r="AB1103" s="124"/>
      <c r="AC1103" s="124"/>
    </row>
    <row r="1104" spans="1:29" x14ac:dyDescent="0.35">
      <c r="A1104" s="121"/>
      <c r="B1104" s="122"/>
      <c r="C1104" s="122"/>
      <c r="D1104" s="122"/>
      <c r="E1104" s="122"/>
      <c r="F1104" s="122"/>
      <c r="G1104" s="122"/>
      <c r="H1104" s="123"/>
      <c r="I1104" s="123"/>
      <c r="J1104" s="123"/>
      <c r="K1104" s="124"/>
      <c r="L1104" s="124"/>
      <c r="M1104" s="124"/>
      <c r="N1104" s="124"/>
      <c r="O1104" s="124"/>
      <c r="P1104" s="124"/>
      <c r="Q1104" s="124"/>
      <c r="R1104" s="124"/>
      <c r="S1104" s="124"/>
      <c r="T1104" s="124"/>
      <c r="U1104" s="124"/>
      <c r="V1104" s="124"/>
      <c r="W1104" s="124"/>
      <c r="X1104" s="124"/>
      <c r="Y1104" s="124"/>
      <c r="Z1104" s="124"/>
      <c r="AA1104" s="124"/>
      <c r="AB1104" s="124"/>
      <c r="AC1104" s="124"/>
    </row>
    <row r="1105" spans="1:29" x14ac:dyDescent="0.35">
      <c r="A1105" s="121"/>
      <c r="B1105" s="122"/>
      <c r="C1105" s="122"/>
      <c r="D1105" s="122"/>
      <c r="E1105" s="122"/>
      <c r="F1105" s="122"/>
      <c r="G1105" s="122"/>
      <c r="H1105" s="123"/>
      <c r="I1105" s="123"/>
      <c r="J1105" s="123"/>
      <c r="K1105" s="124"/>
      <c r="L1105" s="124"/>
      <c r="M1105" s="124"/>
      <c r="N1105" s="124"/>
      <c r="O1105" s="124"/>
      <c r="P1105" s="124"/>
      <c r="Q1105" s="124"/>
      <c r="R1105" s="124"/>
      <c r="S1105" s="124"/>
      <c r="T1105" s="124"/>
      <c r="U1105" s="124"/>
      <c r="V1105" s="124"/>
      <c r="W1105" s="124"/>
      <c r="X1105" s="124"/>
      <c r="Y1105" s="124"/>
      <c r="Z1105" s="124"/>
      <c r="AA1105" s="124"/>
      <c r="AB1105" s="124"/>
      <c r="AC1105" s="124"/>
    </row>
    <row r="1106" spans="1:29" x14ac:dyDescent="0.35">
      <c r="A1106" s="121"/>
      <c r="B1106" s="122"/>
      <c r="C1106" s="122"/>
      <c r="D1106" s="122"/>
      <c r="E1106" s="122"/>
      <c r="F1106" s="122"/>
      <c r="G1106" s="122"/>
      <c r="H1106" s="123"/>
      <c r="I1106" s="123"/>
      <c r="J1106" s="123"/>
      <c r="K1106" s="124"/>
      <c r="L1106" s="124"/>
      <c r="M1106" s="124"/>
      <c r="N1106" s="124"/>
      <c r="O1106" s="124"/>
      <c r="P1106" s="124"/>
      <c r="Q1106" s="124"/>
      <c r="R1106" s="124"/>
      <c r="S1106" s="124"/>
      <c r="T1106" s="124"/>
      <c r="U1106" s="124"/>
      <c r="V1106" s="124"/>
      <c r="W1106" s="124"/>
      <c r="X1106" s="124"/>
      <c r="Y1106" s="124"/>
      <c r="Z1106" s="124"/>
      <c r="AA1106" s="124"/>
      <c r="AB1106" s="124"/>
      <c r="AC1106" s="124"/>
    </row>
    <row r="1107" spans="1:29" x14ac:dyDescent="0.35">
      <c r="A1107" s="121"/>
      <c r="B1107" s="122"/>
      <c r="C1107" s="122"/>
      <c r="D1107" s="122"/>
      <c r="E1107" s="122"/>
      <c r="F1107" s="122"/>
      <c r="G1107" s="122"/>
      <c r="H1107" s="123"/>
      <c r="I1107" s="123"/>
      <c r="J1107" s="123"/>
      <c r="K1107" s="124"/>
      <c r="L1107" s="124"/>
      <c r="M1107" s="124"/>
      <c r="N1107" s="124"/>
      <c r="O1107" s="124"/>
      <c r="P1107" s="124"/>
      <c r="Q1107" s="124"/>
      <c r="R1107" s="124"/>
      <c r="S1107" s="124"/>
      <c r="T1107" s="124"/>
      <c r="U1107" s="124"/>
      <c r="V1107" s="124"/>
      <c r="W1107" s="124"/>
      <c r="X1107" s="124"/>
      <c r="Y1107" s="124"/>
      <c r="Z1107" s="124"/>
      <c r="AA1107" s="124"/>
      <c r="AB1107" s="124"/>
      <c r="AC1107" s="124"/>
    </row>
    <row r="1108" spans="1:29" ht="15" customHeight="1" x14ac:dyDescent="0.35">
      <c r="A1108" s="125"/>
      <c r="B1108" s="125"/>
      <c r="C1108" s="125"/>
      <c r="D1108" s="125"/>
      <c r="E1108" s="125"/>
      <c r="F1108" s="125"/>
      <c r="G1108" s="125"/>
      <c r="H1108" s="125"/>
      <c r="I1108" s="125"/>
      <c r="J1108" s="125"/>
      <c r="K1108" s="124"/>
      <c r="L1108" s="124"/>
      <c r="M1108" s="124"/>
      <c r="N1108" s="124"/>
      <c r="O1108" s="124"/>
      <c r="P1108" s="124"/>
      <c r="Q1108" s="124"/>
      <c r="R1108" s="124"/>
      <c r="S1108" s="124"/>
      <c r="T1108" s="124"/>
      <c r="U1108" s="124"/>
      <c r="V1108" s="124"/>
      <c r="W1108" s="124"/>
      <c r="X1108" s="124"/>
      <c r="Y1108" s="124"/>
      <c r="Z1108" s="124"/>
      <c r="AA1108" s="124"/>
      <c r="AB1108" s="124"/>
      <c r="AC1108" s="124"/>
    </row>
    <row r="1109" spans="1:29" x14ac:dyDescent="0.35">
      <c r="A1109" s="125"/>
      <c r="B1109" s="125"/>
      <c r="C1109" s="125"/>
      <c r="D1109" s="125"/>
      <c r="E1109" s="125"/>
      <c r="F1109" s="125"/>
      <c r="G1109" s="125"/>
      <c r="H1109" s="125"/>
      <c r="I1109" s="125"/>
      <c r="J1109" s="125"/>
      <c r="K1109" s="124"/>
      <c r="L1109" s="124"/>
      <c r="M1109" s="124"/>
      <c r="N1109" s="124"/>
      <c r="O1109" s="124"/>
      <c r="P1109" s="124"/>
      <c r="Q1109" s="124"/>
      <c r="R1109" s="124"/>
      <c r="S1109" s="124"/>
      <c r="T1109" s="124"/>
      <c r="U1109" s="124"/>
      <c r="V1109" s="124"/>
      <c r="W1109" s="124"/>
      <c r="X1109" s="124"/>
      <c r="Y1109" s="124"/>
      <c r="Z1109" s="124"/>
      <c r="AA1109" s="124"/>
      <c r="AB1109" s="124"/>
      <c r="AC1109" s="124"/>
    </row>
    <row r="1110" spans="1:29" x14ac:dyDescent="0.35">
      <c r="A1110" s="125"/>
      <c r="B1110" s="125"/>
      <c r="C1110" s="125"/>
      <c r="D1110" s="125"/>
      <c r="E1110" s="125"/>
      <c r="F1110" s="125"/>
      <c r="G1110" s="126"/>
      <c r="H1110" s="125"/>
      <c r="I1110" s="125"/>
      <c r="J1110" s="125"/>
      <c r="K1110" s="126"/>
      <c r="L1110" s="126"/>
      <c r="M1110" s="126"/>
      <c r="N1110" s="126"/>
      <c r="O1110" s="126"/>
      <c r="P1110" s="126"/>
      <c r="Q1110" s="126"/>
      <c r="R1110" s="126"/>
      <c r="S1110" s="126"/>
      <c r="T1110" s="126"/>
      <c r="U1110" s="126"/>
      <c r="V1110" s="126"/>
      <c r="W1110" s="126"/>
      <c r="X1110" s="126"/>
      <c r="Y1110" s="126"/>
      <c r="Z1110" s="126"/>
      <c r="AA1110" s="126"/>
      <c r="AB1110" s="126"/>
      <c r="AC1110" s="126"/>
    </row>
    <row r="1111" spans="1:29" ht="15" customHeight="1" x14ac:dyDescent="0.35">
      <c r="A1111" s="112"/>
      <c r="B1111" s="113"/>
      <c r="C1111" s="113"/>
      <c r="D1111" s="113"/>
      <c r="E1111" s="113"/>
      <c r="F1111" s="113"/>
      <c r="G1111" s="113"/>
      <c r="H1111" s="113"/>
      <c r="I1111" s="113"/>
      <c r="J1111" s="113"/>
      <c r="K1111" s="114"/>
      <c r="L1111" s="114"/>
      <c r="M1111" s="114"/>
      <c r="N1111" s="114"/>
      <c r="O1111" s="114"/>
      <c r="P1111" s="114"/>
      <c r="Q1111" s="114"/>
      <c r="R1111" s="114"/>
      <c r="S1111" s="114"/>
      <c r="T1111" s="114"/>
      <c r="U1111" s="114"/>
      <c r="V1111" s="114"/>
      <c r="W1111" s="114"/>
      <c r="X1111" s="114"/>
      <c r="Y1111" s="114"/>
      <c r="Z1111" s="114"/>
      <c r="AA1111" s="114"/>
      <c r="AB1111" s="114"/>
      <c r="AC1111" s="114"/>
    </row>
    <row r="1112" spans="1:29" ht="15" customHeight="1" x14ac:dyDescent="0.35">
      <c r="A1112" s="112"/>
      <c r="B1112" s="113"/>
      <c r="C1112" s="113"/>
      <c r="D1112" s="113"/>
      <c r="E1112" s="113"/>
      <c r="F1112" s="113"/>
      <c r="G1112" s="113"/>
      <c r="H1112" s="113"/>
      <c r="I1112" s="113"/>
      <c r="J1112" s="113"/>
      <c r="K1112" s="115"/>
      <c r="L1112" s="115"/>
      <c r="M1112" s="115"/>
      <c r="N1112" s="115"/>
      <c r="O1112" s="115"/>
      <c r="P1112" s="115"/>
      <c r="Q1112" s="115"/>
      <c r="R1112" s="115"/>
      <c r="S1112" s="115"/>
      <c r="T1112" s="115"/>
      <c r="U1112" s="115"/>
      <c r="V1112" s="115"/>
      <c r="W1112" s="114"/>
      <c r="X1112" s="114"/>
      <c r="Y1112" s="116"/>
      <c r="Z1112" s="117"/>
      <c r="AA1112" s="117"/>
      <c r="AB1112" s="117"/>
      <c r="AC1112" s="117"/>
    </row>
    <row r="1113" spans="1:29" x14ac:dyDescent="0.35">
      <c r="A1113" s="112"/>
      <c r="B1113" s="118"/>
      <c r="C1113" s="118"/>
      <c r="D1113" s="119"/>
      <c r="E1113" s="120"/>
      <c r="F1113" s="118"/>
      <c r="G1113" s="118"/>
      <c r="H1113" s="118"/>
      <c r="I1113" s="118"/>
      <c r="J1113" s="118"/>
      <c r="K1113" s="117"/>
      <c r="L1113" s="117"/>
      <c r="M1113" s="117"/>
      <c r="N1113" s="117"/>
      <c r="O1113" s="117"/>
      <c r="P1113" s="117"/>
      <c r="Q1113" s="117"/>
      <c r="R1113" s="117"/>
      <c r="S1113" s="117"/>
      <c r="T1113" s="117"/>
      <c r="U1113" s="117"/>
      <c r="V1113" s="117"/>
      <c r="W1113" s="117"/>
      <c r="X1113" s="117"/>
      <c r="Y1113" s="116"/>
      <c r="Z1113" s="117"/>
      <c r="AA1113" s="117"/>
      <c r="AB1113" s="117"/>
      <c r="AC1113" s="117"/>
    </row>
    <row r="1114" spans="1:29" x14ac:dyDescent="0.35">
      <c r="A1114" s="121"/>
      <c r="B1114" s="122"/>
      <c r="C1114" s="122"/>
      <c r="D1114" s="122"/>
      <c r="E1114" s="122"/>
      <c r="F1114" s="122"/>
      <c r="G1114" s="122"/>
      <c r="H1114" s="123"/>
      <c r="I1114" s="123"/>
      <c r="J1114" s="123"/>
      <c r="K1114" s="124"/>
      <c r="L1114" s="124"/>
      <c r="M1114" s="124"/>
      <c r="N1114" s="124"/>
      <c r="O1114" s="124"/>
      <c r="P1114" s="124"/>
      <c r="Q1114" s="124"/>
      <c r="R1114" s="124"/>
      <c r="S1114" s="124"/>
      <c r="T1114" s="124"/>
      <c r="U1114" s="124"/>
      <c r="V1114" s="124"/>
      <c r="W1114" s="124"/>
      <c r="X1114" s="124"/>
      <c r="Y1114" s="124"/>
      <c r="Z1114" s="124"/>
      <c r="AA1114" s="124"/>
      <c r="AB1114" s="124"/>
      <c r="AC1114" s="124"/>
    </row>
    <row r="1115" spans="1:29" x14ac:dyDescent="0.35">
      <c r="A1115" s="121"/>
      <c r="B1115" s="122"/>
      <c r="C1115" s="122"/>
      <c r="D1115" s="122"/>
      <c r="E1115" s="122"/>
      <c r="F1115" s="122"/>
      <c r="G1115" s="122"/>
      <c r="H1115" s="123"/>
      <c r="I1115" s="123"/>
      <c r="J1115" s="123"/>
      <c r="K1115" s="124"/>
      <c r="L1115" s="124"/>
      <c r="M1115" s="124"/>
      <c r="N1115" s="124"/>
      <c r="O1115" s="124"/>
      <c r="P1115" s="124"/>
      <c r="Q1115" s="124"/>
      <c r="R1115" s="124"/>
      <c r="S1115" s="124"/>
      <c r="T1115" s="124"/>
      <c r="U1115" s="124"/>
      <c r="V1115" s="124"/>
      <c r="W1115" s="124"/>
      <c r="X1115" s="124"/>
      <c r="Y1115" s="124"/>
      <c r="Z1115" s="124"/>
      <c r="AA1115" s="124"/>
      <c r="AB1115" s="124"/>
      <c r="AC1115" s="124"/>
    </row>
    <row r="1116" spans="1:29" x14ac:dyDescent="0.35">
      <c r="A1116" s="121"/>
      <c r="B1116" s="122"/>
      <c r="C1116" s="122"/>
      <c r="D1116" s="122"/>
      <c r="E1116" s="122"/>
      <c r="F1116" s="122"/>
      <c r="G1116" s="122"/>
      <c r="H1116" s="123"/>
      <c r="I1116" s="123"/>
      <c r="J1116" s="123"/>
      <c r="K1116" s="124"/>
      <c r="L1116" s="124"/>
      <c r="M1116" s="124"/>
      <c r="N1116" s="124"/>
      <c r="O1116" s="124"/>
      <c r="P1116" s="124"/>
      <c r="Q1116" s="124"/>
      <c r="R1116" s="124"/>
      <c r="S1116" s="124"/>
      <c r="T1116" s="124"/>
      <c r="U1116" s="124"/>
      <c r="V1116" s="124"/>
      <c r="W1116" s="124"/>
      <c r="X1116" s="124"/>
      <c r="Y1116" s="124"/>
      <c r="Z1116" s="124"/>
      <c r="AA1116" s="124"/>
      <c r="AB1116" s="124"/>
      <c r="AC1116" s="124"/>
    </row>
    <row r="1117" spans="1:29" x14ac:dyDescent="0.35">
      <c r="A1117" s="121"/>
      <c r="B1117" s="122"/>
      <c r="C1117" s="122"/>
      <c r="D1117" s="122"/>
      <c r="E1117" s="122"/>
      <c r="F1117" s="122"/>
      <c r="G1117" s="122"/>
      <c r="H1117" s="123"/>
      <c r="I1117" s="123"/>
      <c r="J1117" s="123"/>
      <c r="K1117" s="124"/>
      <c r="L1117" s="124"/>
      <c r="M1117" s="124"/>
      <c r="N1117" s="124"/>
      <c r="O1117" s="124"/>
      <c r="P1117" s="124"/>
      <c r="Q1117" s="124"/>
      <c r="R1117" s="124"/>
      <c r="S1117" s="124"/>
      <c r="T1117" s="124"/>
      <c r="U1117" s="124"/>
      <c r="V1117" s="124"/>
      <c r="W1117" s="124"/>
      <c r="X1117" s="124"/>
      <c r="Y1117" s="124"/>
      <c r="Z1117" s="124"/>
      <c r="AA1117" s="124"/>
      <c r="AB1117" s="124"/>
      <c r="AC1117" s="124"/>
    </row>
    <row r="1118" spans="1:29" x14ac:dyDescent="0.35">
      <c r="A1118" s="121"/>
      <c r="B1118" s="122"/>
      <c r="C1118" s="122"/>
      <c r="D1118" s="122"/>
      <c r="E1118" s="122"/>
      <c r="F1118" s="122"/>
      <c r="G1118" s="122"/>
      <c r="H1118" s="123"/>
      <c r="I1118" s="123"/>
      <c r="J1118" s="123"/>
      <c r="K1118" s="124"/>
      <c r="L1118" s="124"/>
      <c r="M1118" s="124"/>
      <c r="N1118" s="124"/>
      <c r="O1118" s="124"/>
      <c r="P1118" s="124"/>
      <c r="Q1118" s="124"/>
      <c r="R1118" s="124"/>
      <c r="S1118" s="124"/>
      <c r="T1118" s="124"/>
      <c r="U1118" s="124"/>
      <c r="V1118" s="124"/>
      <c r="W1118" s="124"/>
      <c r="X1118" s="124"/>
      <c r="Y1118" s="124"/>
      <c r="Z1118" s="124"/>
      <c r="AA1118" s="124"/>
      <c r="AB1118" s="124"/>
      <c r="AC1118" s="124"/>
    </row>
    <row r="1119" spans="1:29" x14ac:dyDescent="0.35">
      <c r="A1119" s="121"/>
      <c r="B1119" s="122"/>
      <c r="C1119" s="122"/>
      <c r="D1119" s="122"/>
      <c r="E1119" s="122"/>
      <c r="F1119" s="122"/>
      <c r="G1119" s="122"/>
      <c r="H1119" s="123"/>
      <c r="I1119" s="123"/>
      <c r="J1119" s="123"/>
      <c r="K1119" s="124"/>
      <c r="L1119" s="124"/>
      <c r="M1119" s="124"/>
      <c r="N1119" s="124"/>
      <c r="O1119" s="124"/>
      <c r="P1119" s="124"/>
      <c r="Q1119" s="124"/>
      <c r="R1119" s="124"/>
      <c r="S1119" s="124"/>
      <c r="T1119" s="124"/>
      <c r="U1119" s="124"/>
      <c r="V1119" s="124"/>
      <c r="W1119" s="124"/>
      <c r="X1119" s="124"/>
      <c r="Y1119" s="124"/>
      <c r="Z1119" s="124"/>
      <c r="AA1119" s="124"/>
      <c r="AB1119" s="124"/>
      <c r="AC1119" s="124"/>
    </row>
    <row r="1120" spans="1:29" x14ac:dyDescent="0.35">
      <c r="A1120" s="121"/>
      <c r="B1120" s="122"/>
      <c r="C1120" s="122"/>
      <c r="D1120" s="122"/>
      <c r="E1120" s="122"/>
      <c r="F1120" s="122"/>
      <c r="G1120" s="122"/>
      <c r="H1120" s="123"/>
      <c r="I1120" s="123"/>
      <c r="J1120" s="123"/>
      <c r="K1120" s="124"/>
      <c r="L1120" s="124"/>
      <c r="M1120" s="124"/>
      <c r="N1120" s="124"/>
      <c r="O1120" s="124"/>
      <c r="P1120" s="124"/>
      <c r="Q1120" s="124"/>
      <c r="R1120" s="124"/>
      <c r="S1120" s="124"/>
      <c r="T1120" s="124"/>
      <c r="U1120" s="124"/>
      <c r="V1120" s="124"/>
      <c r="W1120" s="124"/>
      <c r="X1120" s="124"/>
      <c r="Y1120" s="124"/>
      <c r="Z1120" s="124"/>
      <c r="AA1120" s="124"/>
      <c r="AB1120" s="124"/>
      <c r="AC1120" s="124"/>
    </row>
    <row r="1121" spans="1:29" x14ac:dyDescent="0.35">
      <c r="A1121" s="121"/>
      <c r="B1121" s="122"/>
      <c r="C1121" s="122"/>
      <c r="D1121" s="122"/>
      <c r="E1121" s="122"/>
      <c r="F1121" s="122"/>
      <c r="G1121" s="122"/>
      <c r="H1121" s="123"/>
      <c r="I1121" s="123"/>
      <c r="J1121" s="123"/>
      <c r="K1121" s="124"/>
      <c r="L1121" s="124"/>
      <c r="M1121" s="124"/>
      <c r="N1121" s="124"/>
      <c r="O1121" s="124"/>
      <c r="P1121" s="124"/>
      <c r="Q1121" s="124"/>
      <c r="R1121" s="124"/>
      <c r="S1121" s="124"/>
      <c r="T1121" s="124"/>
      <c r="U1121" s="124"/>
      <c r="V1121" s="124"/>
      <c r="W1121" s="124"/>
      <c r="X1121" s="124"/>
      <c r="Y1121" s="124"/>
      <c r="Z1121" s="124"/>
      <c r="AA1121" s="124"/>
      <c r="AB1121" s="124"/>
      <c r="AC1121" s="124"/>
    </row>
    <row r="1122" spans="1:29" x14ac:dyDescent="0.35">
      <c r="A1122" s="121"/>
      <c r="B1122" s="122"/>
      <c r="C1122" s="122"/>
      <c r="D1122" s="122"/>
      <c r="E1122" s="122"/>
      <c r="F1122" s="122"/>
      <c r="G1122" s="122"/>
      <c r="H1122" s="123"/>
      <c r="I1122" s="123"/>
      <c r="J1122" s="123"/>
      <c r="K1122" s="124"/>
      <c r="L1122" s="124"/>
      <c r="M1122" s="124"/>
      <c r="N1122" s="124"/>
      <c r="O1122" s="124"/>
      <c r="P1122" s="124"/>
      <c r="Q1122" s="124"/>
      <c r="R1122" s="124"/>
      <c r="S1122" s="124"/>
      <c r="T1122" s="124"/>
      <c r="U1122" s="124"/>
      <c r="V1122" s="124"/>
      <c r="W1122" s="124"/>
      <c r="X1122" s="124"/>
      <c r="Y1122" s="124"/>
      <c r="Z1122" s="124"/>
      <c r="AA1122" s="124"/>
      <c r="AB1122" s="124"/>
      <c r="AC1122" s="124"/>
    </row>
    <row r="1123" spans="1:29" x14ac:dyDescent="0.35">
      <c r="A1123" s="121"/>
      <c r="B1123" s="122"/>
      <c r="C1123" s="122"/>
      <c r="D1123" s="122"/>
      <c r="E1123" s="122"/>
      <c r="F1123" s="122"/>
      <c r="G1123" s="122"/>
      <c r="H1123" s="123"/>
      <c r="I1123" s="123"/>
      <c r="J1123" s="123"/>
      <c r="K1123" s="124"/>
      <c r="L1123" s="124"/>
      <c r="M1123" s="124"/>
      <c r="N1123" s="124"/>
      <c r="O1123" s="124"/>
      <c r="P1123" s="124"/>
      <c r="Q1123" s="124"/>
      <c r="R1123" s="124"/>
      <c r="S1123" s="124"/>
      <c r="T1123" s="124"/>
      <c r="U1123" s="124"/>
      <c r="V1123" s="124"/>
      <c r="W1123" s="124"/>
      <c r="X1123" s="124"/>
      <c r="Y1123" s="124"/>
      <c r="Z1123" s="124"/>
      <c r="AA1123" s="124"/>
      <c r="AB1123" s="124"/>
      <c r="AC1123" s="124"/>
    </row>
    <row r="1124" spans="1:29" x14ac:dyDescent="0.35">
      <c r="A1124" s="121"/>
      <c r="B1124" s="122"/>
      <c r="C1124" s="122"/>
      <c r="D1124" s="122"/>
      <c r="E1124" s="122"/>
      <c r="F1124" s="122"/>
      <c r="G1124" s="122"/>
      <c r="H1124" s="123"/>
      <c r="I1124" s="123"/>
      <c r="J1124" s="123"/>
      <c r="K1124" s="124"/>
      <c r="L1124" s="124"/>
      <c r="M1124" s="124"/>
      <c r="N1124" s="124"/>
      <c r="O1124" s="124"/>
      <c r="P1124" s="124"/>
      <c r="Q1124" s="124"/>
      <c r="R1124" s="124"/>
      <c r="S1124" s="124"/>
      <c r="T1124" s="124"/>
      <c r="U1124" s="124"/>
      <c r="V1124" s="124"/>
      <c r="W1124" s="124"/>
      <c r="X1124" s="124"/>
      <c r="Y1124" s="124"/>
      <c r="Z1124" s="124"/>
      <c r="AA1124" s="124"/>
      <c r="AB1124" s="124"/>
      <c r="AC1124" s="124"/>
    </row>
    <row r="1125" spans="1:29" x14ac:dyDescent="0.35">
      <c r="A1125" s="121"/>
      <c r="B1125" s="122"/>
      <c r="C1125" s="122"/>
      <c r="D1125" s="122"/>
      <c r="E1125" s="122"/>
      <c r="F1125" s="122"/>
      <c r="G1125" s="122"/>
      <c r="H1125" s="123"/>
      <c r="I1125" s="123"/>
      <c r="J1125" s="123"/>
      <c r="K1125" s="124"/>
      <c r="L1125" s="124"/>
      <c r="M1125" s="124"/>
      <c r="N1125" s="124"/>
      <c r="O1125" s="124"/>
      <c r="P1125" s="124"/>
      <c r="Q1125" s="124"/>
      <c r="R1125" s="124"/>
      <c r="S1125" s="124"/>
      <c r="T1125" s="124"/>
      <c r="U1125" s="124"/>
      <c r="V1125" s="124"/>
      <c r="W1125" s="124"/>
      <c r="X1125" s="124"/>
      <c r="Y1125" s="124"/>
      <c r="Z1125" s="124"/>
      <c r="AA1125" s="124"/>
      <c r="AB1125" s="124"/>
      <c r="AC1125" s="124"/>
    </row>
    <row r="1126" spans="1:29" x14ac:dyDescent="0.35">
      <c r="A1126" s="121"/>
      <c r="B1126" s="122"/>
      <c r="C1126" s="122"/>
      <c r="D1126" s="122"/>
      <c r="E1126" s="122"/>
      <c r="F1126" s="122"/>
      <c r="G1126" s="122"/>
      <c r="H1126" s="123"/>
      <c r="I1126" s="123"/>
      <c r="J1126" s="123"/>
      <c r="K1126" s="124"/>
      <c r="L1126" s="124"/>
      <c r="M1126" s="124"/>
      <c r="N1126" s="124"/>
      <c r="O1126" s="124"/>
      <c r="P1126" s="124"/>
      <c r="Q1126" s="124"/>
      <c r="R1126" s="124"/>
      <c r="S1126" s="124"/>
      <c r="T1126" s="124"/>
      <c r="U1126" s="124"/>
      <c r="V1126" s="124"/>
      <c r="W1126" s="124"/>
      <c r="X1126" s="124"/>
      <c r="Y1126" s="124"/>
      <c r="Z1126" s="124"/>
      <c r="AA1126" s="124"/>
      <c r="AB1126" s="124"/>
      <c r="AC1126" s="124"/>
    </row>
    <row r="1127" spans="1:29" x14ac:dyDescent="0.35">
      <c r="A1127" s="121"/>
      <c r="B1127" s="122"/>
      <c r="C1127" s="122"/>
      <c r="D1127" s="122"/>
      <c r="E1127" s="122"/>
      <c r="F1127" s="122"/>
      <c r="G1127" s="122"/>
      <c r="H1127" s="123"/>
      <c r="I1127" s="123"/>
      <c r="J1127" s="123"/>
      <c r="K1127" s="124"/>
      <c r="L1127" s="124"/>
      <c r="M1127" s="124"/>
      <c r="N1127" s="124"/>
      <c r="O1127" s="124"/>
      <c r="P1127" s="124"/>
      <c r="Q1127" s="124"/>
      <c r="R1127" s="124"/>
      <c r="S1127" s="124"/>
      <c r="T1127" s="124"/>
      <c r="U1127" s="124"/>
      <c r="V1127" s="124"/>
      <c r="W1127" s="124"/>
      <c r="X1127" s="124"/>
      <c r="Y1127" s="124"/>
      <c r="Z1127" s="124"/>
      <c r="AA1127" s="124"/>
      <c r="AB1127" s="124"/>
      <c r="AC1127" s="124"/>
    </row>
    <row r="1128" spans="1:29" x14ac:dyDescent="0.35">
      <c r="A1128" s="121"/>
      <c r="B1128" s="122"/>
      <c r="C1128" s="122"/>
      <c r="D1128" s="122"/>
      <c r="E1128" s="122"/>
      <c r="F1128" s="122"/>
      <c r="G1128" s="122"/>
      <c r="H1128" s="123"/>
      <c r="I1128" s="123"/>
      <c r="J1128" s="123"/>
      <c r="K1128" s="124"/>
      <c r="L1128" s="124"/>
      <c r="M1128" s="124"/>
      <c r="N1128" s="124"/>
      <c r="O1128" s="124"/>
      <c r="P1128" s="124"/>
      <c r="Q1128" s="124"/>
      <c r="R1128" s="124"/>
      <c r="S1128" s="124"/>
      <c r="T1128" s="124"/>
      <c r="U1128" s="124"/>
      <c r="V1128" s="124"/>
      <c r="W1128" s="124"/>
      <c r="X1128" s="124"/>
      <c r="Y1128" s="124"/>
      <c r="Z1128" s="124"/>
      <c r="AA1128" s="124"/>
      <c r="AB1128" s="124"/>
      <c r="AC1128" s="124"/>
    </row>
    <row r="1129" spans="1:29" x14ac:dyDescent="0.35">
      <c r="A1129" s="121"/>
      <c r="B1129" s="122"/>
      <c r="C1129" s="122"/>
      <c r="D1129" s="122"/>
      <c r="E1129" s="122"/>
      <c r="F1129" s="122"/>
      <c r="G1129" s="122"/>
      <c r="H1129" s="123"/>
      <c r="I1129" s="123"/>
      <c r="J1129" s="123"/>
      <c r="K1129" s="124"/>
      <c r="L1129" s="124"/>
      <c r="M1129" s="124"/>
      <c r="N1129" s="124"/>
      <c r="O1129" s="124"/>
      <c r="P1129" s="124"/>
      <c r="Q1129" s="124"/>
      <c r="R1129" s="124"/>
      <c r="S1129" s="124"/>
      <c r="T1129" s="124"/>
      <c r="U1129" s="124"/>
      <c r="V1129" s="124"/>
      <c r="W1129" s="124"/>
      <c r="X1129" s="124"/>
      <c r="Y1129" s="124"/>
      <c r="Z1129" s="124"/>
      <c r="AA1129" s="124"/>
      <c r="AB1129" s="124"/>
      <c r="AC1129" s="124"/>
    </row>
    <row r="1130" spans="1:29" x14ac:dyDescent="0.35">
      <c r="A1130" s="121"/>
      <c r="B1130" s="122"/>
      <c r="C1130" s="122"/>
      <c r="D1130" s="122"/>
      <c r="E1130" s="122"/>
      <c r="F1130" s="122"/>
      <c r="G1130" s="122"/>
      <c r="H1130" s="123"/>
      <c r="I1130" s="123"/>
      <c r="J1130" s="123"/>
      <c r="K1130" s="124"/>
      <c r="L1130" s="124"/>
      <c r="M1130" s="124"/>
      <c r="N1130" s="124"/>
      <c r="O1130" s="124"/>
      <c r="P1130" s="124"/>
      <c r="Q1130" s="124"/>
      <c r="R1130" s="124"/>
      <c r="S1130" s="124"/>
      <c r="T1130" s="124"/>
      <c r="U1130" s="124"/>
      <c r="V1130" s="124"/>
      <c r="W1130" s="124"/>
      <c r="X1130" s="124"/>
      <c r="Y1130" s="124"/>
      <c r="Z1130" s="124"/>
      <c r="AA1130" s="124"/>
      <c r="AB1130" s="124"/>
      <c r="AC1130" s="124"/>
    </row>
    <row r="1131" spans="1:29" x14ac:dyDescent="0.35">
      <c r="A1131" s="121"/>
      <c r="B1131" s="122"/>
      <c r="C1131" s="122"/>
      <c r="D1131" s="122"/>
      <c r="E1131" s="122"/>
      <c r="F1131" s="122"/>
      <c r="G1131" s="122"/>
      <c r="H1131" s="123"/>
      <c r="I1131" s="123"/>
      <c r="J1131" s="123"/>
      <c r="K1131" s="124"/>
      <c r="L1131" s="124"/>
      <c r="M1131" s="124"/>
      <c r="N1131" s="124"/>
      <c r="O1131" s="124"/>
      <c r="P1131" s="124"/>
      <c r="Q1131" s="124"/>
      <c r="R1131" s="124"/>
      <c r="S1131" s="124"/>
      <c r="T1131" s="124"/>
      <c r="U1131" s="124"/>
      <c r="V1131" s="124"/>
      <c r="W1131" s="124"/>
      <c r="X1131" s="124"/>
      <c r="Y1131" s="124"/>
      <c r="Z1131" s="124"/>
      <c r="AA1131" s="124"/>
      <c r="AB1131" s="124"/>
      <c r="AC1131" s="124"/>
    </row>
    <row r="1132" spans="1:29" x14ac:dyDescent="0.35">
      <c r="A1132" s="121"/>
      <c r="B1132" s="122"/>
      <c r="C1132" s="122"/>
      <c r="D1132" s="122"/>
      <c r="E1132" s="122"/>
      <c r="F1132" s="122"/>
      <c r="G1132" s="122"/>
      <c r="H1132" s="123"/>
      <c r="I1132" s="123"/>
      <c r="J1132" s="123"/>
      <c r="K1132" s="124"/>
      <c r="L1132" s="124"/>
      <c r="M1132" s="124"/>
      <c r="N1132" s="124"/>
      <c r="O1132" s="124"/>
      <c r="P1132" s="124"/>
      <c r="Q1132" s="124"/>
      <c r="R1132" s="124"/>
      <c r="S1132" s="124"/>
      <c r="T1132" s="124"/>
      <c r="U1132" s="124"/>
      <c r="V1132" s="124"/>
      <c r="W1132" s="124"/>
      <c r="X1132" s="124"/>
      <c r="Y1132" s="124"/>
      <c r="Z1132" s="124"/>
      <c r="AA1132" s="124"/>
      <c r="AB1132" s="124"/>
      <c r="AC1132" s="124"/>
    </row>
    <row r="1133" spans="1:29" x14ac:dyDescent="0.35">
      <c r="A1133" s="121"/>
      <c r="B1133" s="122"/>
      <c r="C1133" s="122"/>
      <c r="D1133" s="122"/>
      <c r="E1133" s="122"/>
      <c r="F1133" s="122"/>
      <c r="G1133" s="122"/>
      <c r="H1133" s="123"/>
      <c r="I1133" s="123"/>
      <c r="J1133" s="123"/>
      <c r="K1133" s="124"/>
      <c r="L1133" s="124"/>
      <c r="M1133" s="124"/>
      <c r="N1133" s="124"/>
      <c r="O1133" s="124"/>
      <c r="P1133" s="124"/>
      <c r="Q1133" s="124"/>
      <c r="R1133" s="124"/>
      <c r="S1133" s="124"/>
      <c r="T1133" s="124"/>
      <c r="U1133" s="124"/>
      <c r="V1133" s="124"/>
      <c r="W1133" s="124"/>
      <c r="X1133" s="124"/>
      <c r="Y1133" s="124"/>
      <c r="Z1133" s="124"/>
      <c r="AA1133" s="124"/>
      <c r="AB1133" s="124"/>
      <c r="AC1133" s="124"/>
    </row>
    <row r="1134" spans="1:29" x14ac:dyDescent="0.35">
      <c r="A1134" s="121"/>
      <c r="B1134" s="122"/>
      <c r="C1134" s="122"/>
      <c r="D1134" s="122"/>
      <c r="E1134" s="122"/>
      <c r="F1134" s="122"/>
      <c r="G1134" s="122"/>
      <c r="H1134" s="123"/>
      <c r="I1134" s="123"/>
      <c r="J1134" s="123"/>
      <c r="K1134" s="124"/>
      <c r="L1134" s="124"/>
      <c r="M1134" s="124"/>
      <c r="N1134" s="124"/>
      <c r="O1134" s="124"/>
      <c r="P1134" s="124"/>
      <c r="Q1134" s="124"/>
      <c r="R1134" s="124"/>
      <c r="S1134" s="124"/>
      <c r="T1134" s="124"/>
      <c r="U1134" s="124"/>
      <c r="V1134" s="124"/>
      <c r="W1134" s="124"/>
      <c r="X1134" s="124"/>
      <c r="Y1134" s="124"/>
      <c r="Z1134" s="124"/>
      <c r="AA1134" s="124"/>
      <c r="AB1134" s="124"/>
      <c r="AC1134" s="124"/>
    </row>
    <row r="1135" spans="1:29" x14ac:dyDescent="0.35">
      <c r="A1135" s="121"/>
      <c r="B1135" s="122"/>
      <c r="C1135" s="122"/>
      <c r="D1135" s="122"/>
      <c r="E1135" s="122"/>
      <c r="F1135" s="122"/>
      <c r="G1135" s="122"/>
      <c r="H1135" s="123"/>
      <c r="I1135" s="123"/>
      <c r="J1135" s="123"/>
      <c r="K1135" s="124"/>
      <c r="L1135" s="124"/>
      <c r="M1135" s="124"/>
      <c r="N1135" s="124"/>
      <c r="O1135" s="124"/>
      <c r="P1135" s="124"/>
      <c r="Q1135" s="124"/>
      <c r="R1135" s="124"/>
      <c r="S1135" s="124"/>
      <c r="T1135" s="124"/>
      <c r="U1135" s="124"/>
      <c r="V1135" s="124"/>
      <c r="W1135" s="124"/>
      <c r="X1135" s="124"/>
      <c r="Y1135" s="124"/>
      <c r="Z1135" s="124"/>
      <c r="AA1135" s="124"/>
      <c r="AB1135" s="124"/>
      <c r="AC1135" s="124"/>
    </row>
    <row r="1136" spans="1:29" x14ac:dyDescent="0.35">
      <c r="A1136" s="121"/>
      <c r="B1136" s="122"/>
      <c r="C1136" s="122"/>
      <c r="D1136" s="122"/>
      <c r="E1136" s="122"/>
      <c r="F1136" s="122"/>
      <c r="G1136" s="122"/>
      <c r="H1136" s="123"/>
      <c r="I1136" s="123"/>
      <c r="J1136" s="123"/>
      <c r="K1136" s="124"/>
      <c r="L1136" s="124"/>
      <c r="M1136" s="124"/>
      <c r="N1136" s="124"/>
      <c r="O1136" s="124"/>
      <c r="P1136" s="124"/>
      <c r="Q1136" s="124"/>
      <c r="R1136" s="124"/>
      <c r="S1136" s="124"/>
      <c r="T1136" s="124"/>
      <c r="U1136" s="124"/>
      <c r="V1136" s="124"/>
      <c r="W1136" s="124"/>
      <c r="X1136" s="124"/>
      <c r="Y1136" s="124"/>
      <c r="Z1136" s="124"/>
      <c r="AA1136" s="124"/>
      <c r="AB1136" s="124"/>
      <c r="AC1136" s="124"/>
    </row>
    <row r="1137" spans="1:29" x14ac:dyDescent="0.35">
      <c r="A1137" s="121"/>
      <c r="B1137" s="122"/>
      <c r="C1137" s="122"/>
      <c r="D1137" s="122"/>
      <c r="E1137" s="122"/>
      <c r="F1137" s="122"/>
      <c r="G1137" s="122"/>
      <c r="H1137" s="123"/>
      <c r="I1137" s="123"/>
      <c r="J1137" s="123"/>
      <c r="K1137" s="124"/>
      <c r="L1137" s="124"/>
      <c r="M1137" s="124"/>
      <c r="N1137" s="124"/>
      <c r="O1137" s="124"/>
      <c r="P1137" s="124"/>
      <c r="Q1137" s="124"/>
      <c r="R1137" s="124"/>
      <c r="S1137" s="124"/>
      <c r="T1137" s="124"/>
      <c r="U1137" s="124"/>
      <c r="V1137" s="124"/>
      <c r="W1137" s="124"/>
      <c r="X1137" s="124"/>
      <c r="Y1137" s="124"/>
      <c r="Z1137" s="124"/>
      <c r="AA1137" s="124"/>
      <c r="AB1137" s="124"/>
      <c r="AC1137" s="124"/>
    </row>
    <row r="1138" spans="1:29" ht="15" customHeight="1" x14ac:dyDescent="0.35">
      <c r="A1138" s="125"/>
      <c r="B1138" s="125"/>
      <c r="C1138" s="125"/>
      <c r="D1138" s="125"/>
      <c r="E1138" s="125"/>
      <c r="F1138" s="125"/>
      <c r="G1138" s="125"/>
      <c r="H1138" s="125"/>
      <c r="I1138" s="125"/>
      <c r="J1138" s="125"/>
      <c r="K1138" s="124"/>
      <c r="L1138" s="124"/>
      <c r="M1138" s="124"/>
      <c r="N1138" s="124"/>
      <c r="O1138" s="124"/>
      <c r="P1138" s="124"/>
      <c r="Q1138" s="124"/>
      <c r="R1138" s="124"/>
      <c r="S1138" s="124"/>
      <c r="T1138" s="124"/>
      <c r="U1138" s="124"/>
      <c r="V1138" s="124"/>
      <c r="W1138" s="124"/>
      <c r="X1138" s="124"/>
      <c r="Y1138" s="124"/>
      <c r="Z1138" s="124"/>
      <c r="AA1138" s="124"/>
      <c r="AB1138" s="124"/>
      <c r="AC1138" s="124"/>
    </row>
    <row r="1139" spans="1:29" x14ac:dyDescent="0.35">
      <c r="A1139" s="125"/>
      <c r="B1139" s="125"/>
      <c r="C1139" s="125"/>
      <c r="D1139" s="125"/>
      <c r="E1139" s="125"/>
      <c r="F1139" s="125"/>
      <c r="G1139" s="125"/>
      <c r="H1139" s="125"/>
      <c r="I1139" s="125"/>
      <c r="J1139" s="125"/>
      <c r="K1139" s="124"/>
      <c r="L1139" s="124"/>
      <c r="M1139" s="124"/>
      <c r="N1139" s="124"/>
      <c r="O1139" s="124"/>
      <c r="P1139" s="124"/>
      <c r="Q1139" s="124"/>
      <c r="R1139" s="124"/>
      <c r="S1139" s="124"/>
      <c r="T1139" s="124"/>
      <c r="U1139" s="124"/>
      <c r="V1139" s="124"/>
      <c r="W1139" s="124"/>
      <c r="X1139" s="124"/>
      <c r="Y1139" s="124"/>
      <c r="Z1139" s="124"/>
      <c r="AA1139" s="124"/>
      <c r="AB1139" s="124"/>
      <c r="AC1139" s="124"/>
    </row>
    <row r="1140" spans="1:29" x14ac:dyDescent="0.35">
      <c r="A1140" s="125"/>
      <c r="B1140" s="125"/>
      <c r="C1140" s="125"/>
      <c r="D1140" s="125"/>
      <c r="E1140" s="125"/>
      <c r="F1140" s="125"/>
      <c r="G1140" s="126"/>
      <c r="H1140" s="125"/>
      <c r="I1140" s="125"/>
      <c r="J1140" s="125"/>
      <c r="K1140" s="126"/>
      <c r="L1140" s="126"/>
      <c r="M1140" s="126"/>
      <c r="N1140" s="126"/>
      <c r="O1140" s="126"/>
      <c r="P1140" s="126"/>
      <c r="Q1140" s="126"/>
      <c r="R1140" s="126"/>
      <c r="S1140" s="126"/>
      <c r="T1140" s="126"/>
      <c r="U1140" s="126"/>
      <c r="V1140" s="126"/>
      <c r="W1140" s="126"/>
      <c r="X1140" s="126"/>
      <c r="Y1140" s="126"/>
      <c r="Z1140" s="126"/>
      <c r="AA1140" s="126"/>
      <c r="AB1140" s="126"/>
      <c r="AC1140" s="126"/>
    </row>
    <row r="1141" spans="1:29" ht="15" customHeight="1" x14ac:dyDescent="0.35">
      <c r="A1141" s="112"/>
      <c r="B1141" s="113"/>
      <c r="C1141" s="113"/>
      <c r="D1141" s="113"/>
      <c r="E1141" s="113"/>
      <c r="F1141" s="113"/>
      <c r="G1141" s="113"/>
      <c r="H1141" s="113"/>
      <c r="I1141" s="113"/>
      <c r="J1141" s="113"/>
      <c r="K1141" s="114"/>
      <c r="L1141" s="114"/>
      <c r="M1141" s="114"/>
      <c r="N1141" s="114"/>
      <c r="O1141" s="114"/>
      <c r="P1141" s="114"/>
      <c r="Q1141" s="114"/>
      <c r="R1141" s="114"/>
      <c r="S1141" s="114"/>
      <c r="T1141" s="114"/>
      <c r="U1141" s="114"/>
      <c r="V1141" s="114"/>
      <c r="W1141" s="114"/>
      <c r="X1141" s="114"/>
      <c r="Y1141" s="114"/>
      <c r="Z1141" s="114"/>
      <c r="AA1141" s="114"/>
      <c r="AB1141" s="114"/>
      <c r="AC1141" s="114"/>
    </row>
    <row r="1142" spans="1:29" ht="15" customHeight="1" x14ac:dyDescent="0.35">
      <c r="A1142" s="112"/>
      <c r="B1142" s="113"/>
      <c r="C1142" s="113"/>
      <c r="D1142" s="113"/>
      <c r="E1142" s="113"/>
      <c r="F1142" s="113"/>
      <c r="G1142" s="113"/>
      <c r="H1142" s="113"/>
      <c r="I1142" s="113"/>
      <c r="J1142" s="113"/>
      <c r="K1142" s="115"/>
      <c r="L1142" s="115"/>
      <c r="M1142" s="115"/>
      <c r="N1142" s="115"/>
      <c r="O1142" s="115"/>
      <c r="P1142" s="115"/>
      <c r="Q1142" s="115"/>
      <c r="R1142" s="115"/>
      <c r="S1142" s="115"/>
      <c r="T1142" s="115"/>
      <c r="U1142" s="115"/>
      <c r="V1142" s="115"/>
      <c r="W1142" s="114"/>
      <c r="X1142" s="114"/>
      <c r="Y1142" s="116"/>
      <c r="Z1142" s="117"/>
      <c r="AA1142" s="117"/>
      <c r="AB1142" s="117"/>
      <c r="AC1142" s="117"/>
    </row>
    <row r="1143" spans="1:29" x14ac:dyDescent="0.35">
      <c r="A1143" s="112"/>
      <c r="B1143" s="118"/>
      <c r="C1143" s="118"/>
      <c r="D1143" s="119"/>
      <c r="E1143" s="120"/>
      <c r="F1143" s="118"/>
      <c r="G1143" s="118"/>
      <c r="H1143" s="118"/>
      <c r="I1143" s="118"/>
      <c r="J1143" s="118"/>
      <c r="K1143" s="117"/>
      <c r="L1143" s="117"/>
      <c r="M1143" s="117"/>
      <c r="N1143" s="117"/>
      <c r="O1143" s="117"/>
      <c r="P1143" s="117"/>
      <c r="Q1143" s="117"/>
      <c r="R1143" s="117"/>
      <c r="S1143" s="117"/>
      <c r="T1143" s="117"/>
      <c r="U1143" s="117"/>
      <c r="V1143" s="117"/>
      <c r="W1143" s="117"/>
      <c r="X1143" s="117"/>
      <c r="Y1143" s="116"/>
      <c r="Z1143" s="117"/>
      <c r="AA1143" s="117"/>
      <c r="AB1143" s="117"/>
      <c r="AC1143" s="117"/>
    </row>
    <row r="1144" spans="1:29" x14ac:dyDescent="0.35">
      <c r="A1144" s="121"/>
      <c r="B1144" s="122"/>
      <c r="C1144" s="122"/>
      <c r="D1144" s="122"/>
      <c r="E1144" s="122"/>
      <c r="F1144" s="122"/>
      <c r="G1144" s="122"/>
      <c r="H1144" s="123"/>
      <c r="I1144" s="123"/>
      <c r="J1144" s="123"/>
      <c r="K1144" s="124"/>
      <c r="L1144" s="124"/>
      <c r="M1144" s="124"/>
      <c r="N1144" s="124"/>
      <c r="O1144" s="124"/>
      <c r="P1144" s="124"/>
      <c r="Q1144" s="124"/>
      <c r="R1144" s="124"/>
      <c r="S1144" s="124"/>
      <c r="T1144" s="124"/>
      <c r="U1144" s="124"/>
      <c r="V1144" s="124"/>
      <c r="W1144" s="124"/>
      <c r="X1144" s="124"/>
      <c r="Y1144" s="124"/>
      <c r="Z1144" s="124"/>
      <c r="AA1144" s="124"/>
      <c r="AB1144" s="124"/>
      <c r="AC1144" s="124"/>
    </row>
    <row r="1145" spans="1:29" x14ac:dyDescent="0.35">
      <c r="A1145" s="121"/>
      <c r="B1145" s="122"/>
      <c r="C1145" s="122"/>
      <c r="D1145" s="122"/>
      <c r="E1145" s="122"/>
      <c r="F1145" s="122"/>
      <c r="G1145" s="122"/>
      <c r="H1145" s="123"/>
      <c r="I1145" s="123"/>
      <c r="J1145" s="123"/>
      <c r="K1145" s="124"/>
      <c r="L1145" s="124"/>
      <c r="M1145" s="124"/>
      <c r="N1145" s="124"/>
      <c r="O1145" s="124"/>
      <c r="P1145" s="124"/>
      <c r="Q1145" s="124"/>
      <c r="R1145" s="124"/>
      <c r="S1145" s="124"/>
      <c r="T1145" s="124"/>
      <c r="U1145" s="124"/>
      <c r="V1145" s="124"/>
      <c r="W1145" s="124"/>
      <c r="X1145" s="124"/>
      <c r="Y1145" s="124"/>
      <c r="Z1145" s="124"/>
      <c r="AA1145" s="124"/>
      <c r="AB1145" s="124"/>
      <c r="AC1145" s="124"/>
    </row>
    <row r="1146" spans="1:29" x14ac:dyDescent="0.35">
      <c r="A1146" s="121"/>
      <c r="B1146" s="122"/>
      <c r="C1146" s="122"/>
      <c r="D1146" s="122"/>
      <c r="E1146" s="122"/>
      <c r="F1146" s="122"/>
      <c r="G1146" s="122"/>
      <c r="H1146" s="123"/>
      <c r="I1146" s="123"/>
      <c r="J1146" s="123"/>
      <c r="K1146" s="124"/>
      <c r="L1146" s="124"/>
      <c r="M1146" s="124"/>
      <c r="N1146" s="124"/>
      <c r="O1146" s="124"/>
      <c r="P1146" s="124"/>
      <c r="Q1146" s="124"/>
      <c r="R1146" s="124"/>
      <c r="S1146" s="124"/>
      <c r="T1146" s="124"/>
      <c r="U1146" s="124"/>
      <c r="V1146" s="124"/>
      <c r="W1146" s="124"/>
      <c r="X1146" s="124"/>
      <c r="Y1146" s="124"/>
      <c r="Z1146" s="124"/>
      <c r="AA1146" s="124"/>
      <c r="AB1146" s="124"/>
      <c r="AC1146" s="124"/>
    </row>
    <row r="1147" spans="1:29" x14ac:dyDescent="0.35">
      <c r="A1147" s="121"/>
      <c r="B1147" s="122"/>
      <c r="C1147" s="122"/>
      <c r="D1147" s="122"/>
      <c r="E1147" s="122"/>
      <c r="F1147" s="122"/>
      <c r="G1147" s="122"/>
      <c r="H1147" s="123"/>
      <c r="I1147" s="123"/>
      <c r="J1147" s="123"/>
      <c r="K1147" s="124"/>
      <c r="L1147" s="124"/>
      <c r="M1147" s="124"/>
      <c r="N1147" s="124"/>
      <c r="O1147" s="124"/>
      <c r="P1147" s="124"/>
      <c r="Q1147" s="124"/>
      <c r="R1147" s="124"/>
      <c r="S1147" s="124"/>
      <c r="T1147" s="124"/>
      <c r="U1147" s="124"/>
      <c r="V1147" s="124"/>
      <c r="W1147" s="124"/>
      <c r="X1147" s="124"/>
      <c r="Y1147" s="124"/>
      <c r="Z1147" s="124"/>
      <c r="AA1147" s="124"/>
      <c r="AB1147" s="124"/>
      <c r="AC1147" s="124"/>
    </row>
    <row r="1148" spans="1:29" x14ac:dyDescent="0.35">
      <c r="A1148" s="121"/>
      <c r="B1148" s="122"/>
      <c r="C1148" s="122"/>
      <c r="D1148" s="122"/>
      <c r="E1148" s="122"/>
      <c r="F1148" s="122"/>
      <c r="G1148" s="122"/>
      <c r="H1148" s="123"/>
      <c r="I1148" s="123"/>
      <c r="J1148" s="123"/>
      <c r="K1148" s="124"/>
      <c r="L1148" s="124"/>
      <c r="M1148" s="124"/>
      <c r="N1148" s="124"/>
      <c r="O1148" s="124"/>
      <c r="P1148" s="124"/>
      <c r="Q1148" s="124"/>
      <c r="R1148" s="124"/>
      <c r="S1148" s="124"/>
      <c r="T1148" s="124"/>
      <c r="U1148" s="124"/>
      <c r="V1148" s="124"/>
      <c r="W1148" s="124"/>
      <c r="X1148" s="124"/>
      <c r="Y1148" s="124"/>
      <c r="Z1148" s="124"/>
      <c r="AA1148" s="124"/>
      <c r="AB1148" s="124"/>
      <c r="AC1148" s="124"/>
    </row>
    <row r="1149" spans="1:29" x14ac:dyDescent="0.35">
      <c r="A1149" s="121"/>
      <c r="B1149" s="122"/>
      <c r="C1149" s="122"/>
      <c r="D1149" s="122"/>
      <c r="E1149" s="122"/>
      <c r="F1149" s="122"/>
      <c r="G1149" s="122"/>
      <c r="H1149" s="123"/>
      <c r="I1149" s="123"/>
      <c r="J1149" s="123"/>
      <c r="K1149" s="124"/>
      <c r="L1149" s="124"/>
      <c r="M1149" s="124"/>
      <c r="N1149" s="124"/>
      <c r="O1149" s="124"/>
      <c r="P1149" s="124"/>
      <c r="Q1149" s="124"/>
      <c r="R1149" s="124"/>
      <c r="S1149" s="124"/>
      <c r="T1149" s="124"/>
      <c r="U1149" s="124"/>
      <c r="V1149" s="124"/>
      <c r="W1149" s="124"/>
      <c r="X1149" s="124"/>
      <c r="Y1149" s="124"/>
      <c r="Z1149" s="124"/>
      <c r="AA1149" s="124"/>
      <c r="AB1149" s="124"/>
      <c r="AC1149" s="124"/>
    </row>
    <row r="1150" spans="1:29" x14ac:dyDescent="0.35">
      <c r="A1150" s="121"/>
      <c r="B1150" s="122"/>
      <c r="C1150" s="122"/>
      <c r="D1150" s="122"/>
      <c r="E1150" s="122"/>
      <c r="F1150" s="122"/>
      <c r="G1150" s="122"/>
      <c r="H1150" s="123"/>
      <c r="I1150" s="123"/>
      <c r="J1150" s="123"/>
      <c r="K1150" s="124"/>
      <c r="L1150" s="124"/>
      <c r="M1150" s="124"/>
      <c r="N1150" s="124"/>
      <c r="O1150" s="124"/>
      <c r="P1150" s="124"/>
      <c r="Q1150" s="124"/>
      <c r="R1150" s="124"/>
      <c r="S1150" s="124"/>
      <c r="T1150" s="124"/>
      <c r="U1150" s="124"/>
      <c r="V1150" s="124"/>
      <c r="W1150" s="124"/>
      <c r="X1150" s="124"/>
      <c r="Y1150" s="124"/>
      <c r="Z1150" s="124"/>
      <c r="AA1150" s="124"/>
      <c r="AB1150" s="124"/>
      <c r="AC1150" s="124"/>
    </row>
    <row r="1151" spans="1:29" x14ac:dyDescent="0.35">
      <c r="A1151" s="121"/>
      <c r="B1151" s="122"/>
      <c r="C1151" s="122"/>
      <c r="D1151" s="122"/>
      <c r="E1151" s="122"/>
      <c r="F1151" s="122"/>
      <c r="G1151" s="122"/>
      <c r="H1151" s="123"/>
      <c r="I1151" s="123"/>
      <c r="J1151" s="123"/>
      <c r="K1151" s="124"/>
      <c r="L1151" s="124"/>
      <c r="M1151" s="124"/>
      <c r="N1151" s="124"/>
      <c r="O1151" s="124"/>
      <c r="P1151" s="124"/>
      <c r="Q1151" s="124"/>
      <c r="R1151" s="124"/>
      <c r="S1151" s="124"/>
      <c r="T1151" s="124"/>
      <c r="U1151" s="124"/>
      <c r="V1151" s="124"/>
      <c r="W1151" s="124"/>
      <c r="X1151" s="124"/>
      <c r="Y1151" s="124"/>
      <c r="Z1151" s="124"/>
      <c r="AA1151" s="124"/>
      <c r="AB1151" s="124"/>
      <c r="AC1151" s="124"/>
    </row>
    <row r="1152" spans="1:29" x14ac:dyDescent="0.35">
      <c r="A1152" s="121"/>
      <c r="B1152" s="122"/>
      <c r="C1152" s="122"/>
      <c r="D1152" s="122"/>
      <c r="E1152" s="122"/>
      <c r="F1152" s="122"/>
      <c r="G1152" s="122"/>
      <c r="H1152" s="123"/>
      <c r="I1152" s="123"/>
      <c r="J1152" s="123"/>
      <c r="K1152" s="124"/>
      <c r="L1152" s="124"/>
      <c r="M1152" s="124"/>
      <c r="N1152" s="124"/>
      <c r="O1152" s="124"/>
      <c r="P1152" s="124"/>
      <c r="Q1152" s="124"/>
      <c r="R1152" s="124"/>
      <c r="S1152" s="124"/>
      <c r="T1152" s="124"/>
      <c r="U1152" s="124"/>
      <c r="V1152" s="124"/>
      <c r="W1152" s="124"/>
      <c r="X1152" s="124"/>
      <c r="Y1152" s="124"/>
      <c r="Z1152" s="124"/>
      <c r="AA1152" s="124"/>
      <c r="AB1152" s="124"/>
      <c r="AC1152" s="124"/>
    </row>
    <row r="1153" spans="1:29" x14ac:dyDescent="0.35">
      <c r="A1153" s="121"/>
      <c r="B1153" s="122"/>
      <c r="C1153" s="122"/>
      <c r="D1153" s="122"/>
      <c r="E1153" s="122"/>
      <c r="F1153" s="122"/>
      <c r="G1153" s="122"/>
      <c r="H1153" s="123"/>
      <c r="I1153" s="123"/>
      <c r="J1153" s="123"/>
      <c r="K1153" s="124"/>
      <c r="L1153" s="124"/>
      <c r="M1153" s="124"/>
      <c r="N1153" s="124"/>
      <c r="O1153" s="124"/>
      <c r="P1153" s="124"/>
      <c r="Q1153" s="124"/>
      <c r="R1153" s="124"/>
      <c r="S1153" s="124"/>
      <c r="T1153" s="124"/>
      <c r="U1153" s="124"/>
      <c r="V1153" s="124"/>
      <c r="W1153" s="124"/>
      <c r="X1153" s="124"/>
      <c r="Y1153" s="124"/>
      <c r="Z1153" s="124"/>
      <c r="AA1153" s="124"/>
      <c r="AB1153" s="124"/>
      <c r="AC1153" s="124"/>
    </row>
    <row r="1154" spans="1:29" x14ac:dyDescent="0.35">
      <c r="A1154" s="121"/>
      <c r="B1154" s="122"/>
      <c r="C1154" s="122"/>
      <c r="D1154" s="122"/>
      <c r="E1154" s="122"/>
      <c r="F1154" s="122"/>
      <c r="G1154" s="122"/>
      <c r="H1154" s="123"/>
      <c r="I1154" s="123"/>
      <c r="J1154" s="123"/>
      <c r="K1154" s="124"/>
      <c r="L1154" s="124"/>
      <c r="M1154" s="124"/>
      <c r="N1154" s="124"/>
      <c r="O1154" s="124"/>
      <c r="P1154" s="124"/>
      <c r="Q1154" s="124"/>
      <c r="R1154" s="124"/>
      <c r="S1154" s="124"/>
      <c r="T1154" s="124"/>
      <c r="U1154" s="124"/>
      <c r="V1154" s="124"/>
      <c r="W1154" s="124"/>
      <c r="X1154" s="124"/>
      <c r="Y1154" s="124"/>
      <c r="Z1154" s="124"/>
      <c r="AA1154" s="124"/>
      <c r="AB1154" s="124"/>
      <c r="AC1154" s="124"/>
    </row>
    <row r="1155" spans="1:29" x14ac:dyDescent="0.35">
      <c r="A1155" s="121"/>
      <c r="B1155" s="122"/>
      <c r="C1155" s="122"/>
      <c r="D1155" s="122"/>
      <c r="E1155" s="122"/>
      <c r="F1155" s="122"/>
      <c r="G1155" s="122"/>
      <c r="H1155" s="123"/>
      <c r="I1155" s="123"/>
      <c r="J1155" s="123"/>
      <c r="K1155" s="124"/>
      <c r="L1155" s="124"/>
      <c r="M1155" s="124"/>
      <c r="N1155" s="124"/>
      <c r="O1155" s="124"/>
      <c r="P1155" s="124"/>
      <c r="Q1155" s="124"/>
      <c r="R1155" s="124"/>
      <c r="S1155" s="124"/>
      <c r="T1155" s="124"/>
      <c r="U1155" s="124"/>
      <c r="V1155" s="124"/>
      <c r="W1155" s="124"/>
      <c r="X1155" s="124"/>
      <c r="Y1155" s="124"/>
      <c r="Z1155" s="124"/>
      <c r="AA1155" s="124"/>
      <c r="AB1155" s="124"/>
      <c r="AC1155" s="124"/>
    </row>
    <row r="1156" spans="1:29" x14ac:dyDescent="0.35">
      <c r="A1156" s="121"/>
      <c r="B1156" s="122"/>
      <c r="C1156" s="122"/>
      <c r="D1156" s="122"/>
      <c r="E1156" s="122"/>
      <c r="F1156" s="122"/>
      <c r="G1156" s="122"/>
      <c r="H1156" s="123"/>
      <c r="I1156" s="123"/>
      <c r="J1156" s="123"/>
      <c r="K1156" s="124"/>
      <c r="L1156" s="124"/>
      <c r="M1156" s="124"/>
      <c r="N1156" s="124"/>
      <c r="O1156" s="124"/>
      <c r="P1156" s="124"/>
      <c r="Q1156" s="124"/>
      <c r="R1156" s="124"/>
      <c r="S1156" s="124"/>
      <c r="T1156" s="124"/>
      <c r="U1156" s="124"/>
      <c r="V1156" s="124"/>
      <c r="W1156" s="124"/>
      <c r="X1156" s="124"/>
      <c r="Y1156" s="124"/>
      <c r="Z1156" s="124"/>
      <c r="AA1156" s="124"/>
      <c r="AB1156" s="124"/>
      <c r="AC1156" s="124"/>
    </row>
    <row r="1157" spans="1:29" x14ac:dyDescent="0.35">
      <c r="A1157" s="121"/>
      <c r="B1157" s="122"/>
      <c r="C1157" s="122"/>
      <c r="D1157" s="122"/>
      <c r="E1157" s="122"/>
      <c r="F1157" s="122"/>
      <c r="G1157" s="122"/>
      <c r="H1157" s="123"/>
      <c r="I1157" s="123"/>
      <c r="J1157" s="123"/>
      <c r="K1157" s="124"/>
      <c r="L1157" s="124"/>
      <c r="M1157" s="124"/>
      <c r="N1157" s="124"/>
      <c r="O1157" s="124"/>
      <c r="P1157" s="124"/>
      <c r="Q1157" s="124"/>
      <c r="R1157" s="124"/>
      <c r="S1157" s="124"/>
      <c r="T1157" s="124"/>
      <c r="U1157" s="124"/>
      <c r="V1157" s="124"/>
      <c r="W1157" s="124"/>
      <c r="X1157" s="124"/>
      <c r="Y1157" s="124"/>
      <c r="Z1157" s="124"/>
      <c r="AA1157" s="124"/>
      <c r="AB1157" s="124"/>
      <c r="AC1157" s="124"/>
    </row>
    <row r="1158" spans="1:29" x14ac:dyDescent="0.35">
      <c r="A1158" s="121"/>
      <c r="B1158" s="122"/>
      <c r="C1158" s="122"/>
      <c r="D1158" s="122"/>
      <c r="E1158" s="122"/>
      <c r="F1158" s="122"/>
      <c r="G1158" s="122"/>
      <c r="H1158" s="123"/>
      <c r="I1158" s="123"/>
      <c r="J1158" s="123"/>
      <c r="K1158" s="124"/>
      <c r="L1158" s="124"/>
      <c r="M1158" s="124"/>
      <c r="N1158" s="124"/>
      <c r="O1158" s="124"/>
      <c r="P1158" s="124"/>
      <c r="Q1158" s="124"/>
      <c r="R1158" s="124"/>
      <c r="S1158" s="124"/>
      <c r="T1158" s="124"/>
      <c r="U1158" s="124"/>
      <c r="V1158" s="124"/>
      <c r="W1158" s="124"/>
      <c r="X1158" s="124"/>
      <c r="Y1158" s="124"/>
      <c r="Z1158" s="124"/>
      <c r="AA1158" s="124"/>
      <c r="AB1158" s="124"/>
      <c r="AC1158" s="124"/>
    </row>
    <row r="1159" spans="1:29" x14ac:dyDescent="0.35">
      <c r="A1159" s="121"/>
      <c r="B1159" s="122"/>
      <c r="C1159" s="122"/>
      <c r="D1159" s="122"/>
      <c r="E1159" s="122"/>
      <c r="F1159" s="122"/>
      <c r="G1159" s="122"/>
      <c r="H1159" s="123"/>
      <c r="I1159" s="123"/>
      <c r="J1159" s="123"/>
      <c r="K1159" s="124"/>
      <c r="L1159" s="124"/>
      <c r="M1159" s="124"/>
      <c r="N1159" s="124"/>
      <c r="O1159" s="124"/>
      <c r="P1159" s="124"/>
      <c r="Q1159" s="124"/>
      <c r="R1159" s="124"/>
      <c r="S1159" s="124"/>
      <c r="T1159" s="124"/>
      <c r="U1159" s="124"/>
      <c r="V1159" s="124"/>
      <c r="W1159" s="124"/>
      <c r="X1159" s="124"/>
      <c r="Y1159" s="124"/>
      <c r="Z1159" s="124"/>
      <c r="AA1159" s="124"/>
      <c r="AB1159" s="124"/>
      <c r="AC1159" s="124"/>
    </row>
    <row r="1160" spans="1:29" x14ac:dyDescent="0.35">
      <c r="A1160" s="121"/>
      <c r="B1160" s="122"/>
      <c r="C1160" s="122"/>
      <c r="D1160" s="122"/>
      <c r="E1160" s="122"/>
      <c r="F1160" s="122"/>
      <c r="G1160" s="122"/>
      <c r="H1160" s="123"/>
      <c r="I1160" s="123"/>
      <c r="J1160" s="123"/>
      <c r="K1160" s="124"/>
      <c r="L1160" s="124"/>
      <c r="M1160" s="124"/>
      <c r="N1160" s="124"/>
      <c r="O1160" s="124"/>
      <c r="P1160" s="124"/>
      <c r="Q1160" s="124"/>
      <c r="R1160" s="124"/>
      <c r="S1160" s="124"/>
      <c r="T1160" s="124"/>
      <c r="U1160" s="124"/>
      <c r="V1160" s="124"/>
      <c r="W1160" s="124"/>
      <c r="X1160" s="124"/>
      <c r="Y1160" s="124"/>
      <c r="Z1160" s="124"/>
      <c r="AA1160" s="124"/>
      <c r="AB1160" s="124"/>
      <c r="AC1160" s="124"/>
    </row>
    <row r="1161" spans="1:29" x14ac:dyDescent="0.35">
      <c r="A1161" s="121"/>
      <c r="B1161" s="122"/>
      <c r="C1161" s="122"/>
      <c r="D1161" s="122"/>
      <c r="E1161" s="122"/>
      <c r="F1161" s="122"/>
      <c r="G1161" s="122"/>
      <c r="H1161" s="123"/>
      <c r="I1161" s="123"/>
      <c r="J1161" s="123"/>
      <c r="K1161" s="124"/>
      <c r="L1161" s="124"/>
      <c r="M1161" s="124"/>
      <c r="N1161" s="124"/>
      <c r="O1161" s="124"/>
      <c r="P1161" s="124"/>
      <c r="Q1161" s="124"/>
      <c r="R1161" s="124"/>
      <c r="S1161" s="124"/>
      <c r="T1161" s="124"/>
      <c r="U1161" s="124"/>
      <c r="V1161" s="124"/>
      <c r="W1161" s="124"/>
      <c r="X1161" s="124"/>
      <c r="Y1161" s="124"/>
      <c r="Z1161" s="124"/>
      <c r="AA1161" s="124"/>
      <c r="AB1161" s="124"/>
      <c r="AC1161" s="124"/>
    </row>
    <row r="1162" spans="1:29" x14ac:dyDescent="0.35">
      <c r="A1162" s="121"/>
      <c r="B1162" s="122"/>
      <c r="C1162" s="122"/>
      <c r="D1162" s="122"/>
      <c r="E1162" s="122"/>
      <c r="F1162" s="122"/>
      <c r="G1162" s="122"/>
      <c r="H1162" s="123"/>
      <c r="I1162" s="123"/>
      <c r="J1162" s="123"/>
      <c r="K1162" s="124"/>
      <c r="L1162" s="124"/>
      <c r="M1162" s="124"/>
      <c r="N1162" s="124"/>
      <c r="O1162" s="124"/>
      <c r="P1162" s="124"/>
      <c r="Q1162" s="124"/>
      <c r="R1162" s="124"/>
      <c r="S1162" s="124"/>
      <c r="T1162" s="124"/>
      <c r="U1162" s="124"/>
      <c r="V1162" s="124"/>
      <c r="W1162" s="124"/>
      <c r="X1162" s="124"/>
      <c r="Y1162" s="124"/>
      <c r="Z1162" s="124"/>
      <c r="AA1162" s="124"/>
      <c r="AB1162" s="124"/>
      <c r="AC1162" s="124"/>
    </row>
    <row r="1163" spans="1:29" x14ac:dyDescent="0.35">
      <c r="A1163" s="121"/>
      <c r="B1163" s="122"/>
      <c r="C1163" s="122"/>
      <c r="D1163" s="122"/>
      <c r="E1163" s="122"/>
      <c r="F1163" s="122"/>
      <c r="G1163" s="122"/>
      <c r="H1163" s="123"/>
      <c r="I1163" s="123"/>
      <c r="J1163" s="123"/>
      <c r="K1163" s="124"/>
      <c r="L1163" s="124"/>
      <c r="M1163" s="124"/>
      <c r="N1163" s="124"/>
      <c r="O1163" s="124"/>
      <c r="P1163" s="124"/>
      <c r="Q1163" s="124"/>
      <c r="R1163" s="124"/>
      <c r="S1163" s="124"/>
      <c r="T1163" s="124"/>
      <c r="U1163" s="124"/>
      <c r="V1163" s="124"/>
      <c r="W1163" s="124"/>
      <c r="X1163" s="124"/>
      <c r="Y1163" s="124"/>
      <c r="Z1163" s="124"/>
      <c r="AA1163" s="124"/>
      <c r="AB1163" s="124"/>
      <c r="AC1163" s="124"/>
    </row>
    <row r="1164" spans="1:29" x14ac:dyDescent="0.35">
      <c r="A1164" s="121"/>
      <c r="B1164" s="122"/>
      <c r="C1164" s="122"/>
      <c r="D1164" s="122"/>
      <c r="E1164" s="122"/>
      <c r="F1164" s="122"/>
      <c r="G1164" s="122"/>
      <c r="H1164" s="123"/>
      <c r="I1164" s="123"/>
      <c r="J1164" s="123"/>
      <c r="K1164" s="124"/>
      <c r="L1164" s="124"/>
      <c r="M1164" s="124"/>
      <c r="N1164" s="124"/>
      <c r="O1164" s="124"/>
      <c r="P1164" s="124"/>
      <c r="Q1164" s="124"/>
      <c r="R1164" s="124"/>
      <c r="S1164" s="124"/>
      <c r="T1164" s="124"/>
      <c r="U1164" s="124"/>
      <c r="V1164" s="124"/>
      <c r="W1164" s="124"/>
      <c r="X1164" s="124"/>
      <c r="Y1164" s="124"/>
      <c r="Z1164" s="124"/>
      <c r="AA1164" s="124"/>
      <c r="AB1164" s="124"/>
      <c r="AC1164" s="124"/>
    </row>
    <row r="1165" spans="1:29" x14ac:dyDescent="0.35">
      <c r="A1165" s="121"/>
      <c r="B1165" s="122"/>
      <c r="C1165" s="122"/>
      <c r="D1165" s="122"/>
      <c r="E1165" s="122"/>
      <c r="F1165" s="122"/>
      <c r="G1165" s="122"/>
      <c r="H1165" s="123"/>
      <c r="I1165" s="123"/>
      <c r="J1165" s="123"/>
      <c r="K1165" s="124"/>
      <c r="L1165" s="124"/>
      <c r="M1165" s="124"/>
      <c r="N1165" s="124"/>
      <c r="O1165" s="124"/>
      <c r="P1165" s="124"/>
      <c r="Q1165" s="124"/>
      <c r="R1165" s="124"/>
      <c r="S1165" s="124"/>
      <c r="T1165" s="124"/>
      <c r="U1165" s="124"/>
      <c r="V1165" s="124"/>
      <c r="W1165" s="124"/>
      <c r="X1165" s="124"/>
      <c r="Y1165" s="124"/>
      <c r="Z1165" s="124"/>
      <c r="AA1165" s="124"/>
      <c r="AB1165" s="124"/>
      <c r="AC1165" s="124"/>
    </row>
    <row r="1166" spans="1:29" x14ac:dyDescent="0.35">
      <c r="A1166" s="121"/>
      <c r="B1166" s="122"/>
      <c r="C1166" s="122"/>
      <c r="D1166" s="122"/>
      <c r="E1166" s="122"/>
      <c r="F1166" s="122"/>
      <c r="G1166" s="122"/>
      <c r="H1166" s="123"/>
      <c r="I1166" s="123"/>
      <c r="J1166" s="123"/>
      <c r="K1166" s="124"/>
      <c r="L1166" s="124"/>
      <c r="M1166" s="124"/>
      <c r="N1166" s="124"/>
      <c r="O1166" s="124"/>
      <c r="P1166" s="124"/>
      <c r="Q1166" s="124"/>
      <c r="R1166" s="124"/>
      <c r="S1166" s="124"/>
      <c r="T1166" s="124"/>
      <c r="U1166" s="124"/>
      <c r="V1166" s="124"/>
      <c r="W1166" s="124"/>
      <c r="X1166" s="124"/>
      <c r="Y1166" s="124"/>
      <c r="Z1166" s="124"/>
      <c r="AA1166" s="124"/>
      <c r="AB1166" s="124"/>
      <c r="AC1166" s="124"/>
    </row>
    <row r="1167" spans="1:29" x14ac:dyDescent="0.35">
      <c r="A1167" s="121"/>
      <c r="B1167" s="122"/>
      <c r="C1167" s="122"/>
      <c r="D1167" s="122"/>
      <c r="E1167" s="122"/>
      <c r="F1167" s="122"/>
      <c r="G1167" s="122"/>
      <c r="H1167" s="123"/>
      <c r="I1167" s="123"/>
      <c r="J1167" s="123"/>
      <c r="K1167" s="124"/>
      <c r="L1167" s="124"/>
      <c r="M1167" s="124"/>
      <c r="N1167" s="124"/>
      <c r="O1167" s="124"/>
      <c r="P1167" s="124"/>
      <c r="Q1167" s="124"/>
      <c r="R1167" s="124"/>
      <c r="S1167" s="124"/>
      <c r="T1167" s="124"/>
      <c r="U1167" s="124"/>
      <c r="V1167" s="124"/>
      <c r="W1167" s="124"/>
      <c r="X1167" s="124"/>
      <c r="Y1167" s="124"/>
      <c r="Z1167" s="124"/>
      <c r="AA1167" s="124"/>
      <c r="AB1167" s="124"/>
      <c r="AC1167" s="124"/>
    </row>
    <row r="1168" spans="1:29" ht="15" customHeight="1" x14ac:dyDescent="0.35">
      <c r="A1168" s="125"/>
      <c r="B1168" s="125"/>
      <c r="C1168" s="125"/>
      <c r="D1168" s="125"/>
      <c r="E1168" s="125"/>
      <c r="F1168" s="125"/>
      <c r="G1168" s="125"/>
      <c r="H1168" s="125"/>
      <c r="I1168" s="125"/>
      <c r="J1168" s="125"/>
      <c r="K1168" s="124"/>
      <c r="L1168" s="124"/>
      <c r="M1168" s="124"/>
      <c r="N1168" s="124"/>
      <c r="O1168" s="124"/>
      <c r="P1168" s="124"/>
      <c r="Q1168" s="124"/>
      <c r="R1168" s="124"/>
      <c r="S1168" s="124"/>
      <c r="T1168" s="124"/>
      <c r="U1168" s="124"/>
      <c r="V1168" s="124"/>
      <c r="W1168" s="124"/>
      <c r="X1168" s="124"/>
      <c r="Y1168" s="124"/>
      <c r="Z1168" s="124"/>
      <c r="AA1168" s="124"/>
      <c r="AB1168" s="124"/>
      <c r="AC1168" s="124"/>
    </row>
    <row r="1169" spans="1:29" x14ac:dyDescent="0.35">
      <c r="A1169" s="125"/>
      <c r="B1169" s="125"/>
      <c r="C1169" s="125"/>
      <c r="D1169" s="125"/>
      <c r="E1169" s="125"/>
      <c r="F1169" s="125"/>
      <c r="G1169" s="125"/>
      <c r="H1169" s="125"/>
      <c r="I1169" s="125"/>
      <c r="J1169" s="125"/>
      <c r="K1169" s="124"/>
      <c r="L1169" s="124"/>
      <c r="M1169" s="124"/>
      <c r="N1169" s="124"/>
      <c r="O1169" s="124"/>
      <c r="P1169" s="124"/>
      <c r="Q1169" s="124"/>
      <c r="R1169" s="124"/>
      <c r="S1169" s="124"/>
      <c r="T1169" s="124"/>
      <c r="U1169" s="124"/>
      <c r="V1169" s="124"/>
      <c r="W1169" s="124"/>
      <c r="X1169" s="124"/>
      <c r="Y1169" s="124"/>
      <c r="Z1169" s="124"/>
      <c r="AA1169" s="124"/>
      <c r="AB1169" s="124"/>
      <c r="AC1169" s="124"/>
    </row>
    <row r="1170" spans="1:29" x14ac:dyDescent="0.35">
      <c r="A1170" s="125"/>
      <c r="B1170" s="125"/>
      <c r="C1170" s="125"/>
      <c r="D1170" s="125"/>
      <c r="E1170" s="125"/>
      <c r="F1170" s="125"/>
      <c r="G1170" s="126"/>
      <c r="H1170" s="125"/>
      <c r="I1170" s="125"/>
      <c r="J1170" s="125"/>
      <c r="K1170" s="126"/>
      <c r="L1170" s="126"/>
      <c r="M1170" s="126"/>
      <c r="N1170" s="126"/>
      <c r="O1170" s="126"/>
      <c r="P1170" s="126"/>
      <c r="Q1170" s="126"/>
      <c r="R1170" s="126"/>
      <c r="S1170" s="126"/>
      <c r="T1170" s="126"/>
      <c r="U1170" s="126"/>
      <c r="V1170" s="126"/>
      <c r="W1170" s="126"/>
      <c r="X1170" s="126"/>
      <c r="Y1170" s="126"/>
      <c r="Z1170" s="126"/>
      <c r="AA1170" s="126"/>
      <c r="AB1170" s="126"/>
      <c r="AC1170" s="126"/>
    </row>
    <row r="1171" spans="1:29" ht="15" customHeight="1" x14ac:dyDescent="0.35">
      <c r="A1171" s="112"/>
      <c r="B1171" s="113"/>
      <c r="C1171" s="113"/>
      <c r="D1171" s="113"/>
      <c r="E1171" s="113"/>
      <c r="F1171" s="113"/>
      <c r="G1171" s="113"/>
      <c r="H1171" s="113"/>
      <c r="I1171" s="113"/>
      <c r="J1171" s="113"/>
      <c r="K1171" s="114"/>
      <c r="L1171" s="114"/>
      <c r="M1171" s="114"/>
      <c r="N1171" s="114"/>
      <c r="O1171" s="114"/>
      <c r="P1171" s="114"/>
      <c r="Q1171" s="114"/>
      <c r="R1171" s="114"/>
      <c r="S1171" s="114"/>
      <c r="T1171" s="114"/>
      <c r="U1171" s="114"/>
      <c r="V1171" s="114"/>
      <c r="W1171" s="114"/>
      <c r="X1171" s="114"/>
      <c r="Y1171" s="114"/>
      <c r="Z1171" s="114"/>
      <c r="AA1171" s="114"/>
      <c r="AB1171" s="114"/>
      <c r="AC1171" s="114"/>
    </row>
    <row r="1172" spans="1:29" ht="15" customHeight="1" x14ac:dyDescent="0.35">
      <c r="A1172" s="112"/>
      <c r="B1172" s="113"/>
      <c r="C1172" s="113"/>
      <c r="D1172" s="113"/>
      <c r="E1172" s="113"/>
      <c r="F1172" s="113"/>
      <c r="G1172" s="113"/>
      <c r="H1172" s="113"/>
      <c r="I1172" s="113"/>
      <c r="J1172" s="113"/>
      <c r="K1172" s="115"/>
      <c r="L1172" s="115"/>
      <c r="M1172" s="115"/>
      <c r="N1172" s="115"/>
      <c r="O1172" s="115"/>
      <c r="P1172" s="115"/>
      <c r="Q1172" s="115"/>
      <c r="R1172" s="115"/>
      <c r="S1172" s="115"/>
      <c r="T1172" s="115"/>
      <c r="U1172" s="115"/>
      <c r="V1172" s="115"/>
      <c r="W1172" s="114"/>
      <c r="X1172" s="114"/>
      <c r="Y1172" s="116"/>
      <c r="Z1172" s="117"/>
      <c r="AA1172" s="117"/>
      <c r="AB1172" s="117"/>
      <c r="AC1172" s="117"/>
    </row>
    <row r="1173" spans="1:29" x14ac:dyDescent="0.35">
      <c r="A1173" s="112"/>
      <c r="B1173" s="118"/>
      <c r="C1173" s="118"/>
      <c r="D1173" s="119"/>
      <c r="E1173" s="120"/>
      <c r="F1173" s="118"/>
      <c r="G1173" s="118"/>
      <c r="H1173" s="118"/>
      <c r="I1173" s="118"/>
      <c r="J1173" s="118"/>
      <c r="K1173" s="117"/>
      <c r="L1173" s="117"/>
      <c r="M1173" s="117"/>
      <c r="N1173" s="117"/>
      <c r="O1173" s="117"/>
      <c r="P1173" s="117"/>
      <c r="Q1173" s="117"/>
      <c r="R1173" s="117"/>
      <c r="S1173" s="117"/>
      <c r="T1173" s="117"/>
      <c r="U1173" s="117"/>
      <c r="V1173" s="117"/>
      <c r="W1173" s="117"/>
      <c r="X1173" s="117"/>
      <c r="Y1173" s="116"/>
      <c r="Z1173" s="117"/>
      <c r="AA1173" s="117"/>
      <c r="AB1173" s="117"/>
      <c r="AC1173" s="117"/>
    </row>
    <row r="1174" spans="1:29" x14ac:dyDescent="0.35">
      <c r="A1174" s="121"/>
      <c r="B1174" s="122"/>
      <c r="C1174" s="122"/>
      <c r="D1174" s="122"/>
      <c r="E1174" s="122"/>
      <c r="F1174" s="122"/>
      <c r="G1174" s="122"/>
      <c r="H1174" s="123"/>
      <c r="I1174" s="123"/>
      <c r="J1174" s="123"/>
      <c r="K1174" s="124"/>
      <c r="L1174" s="124"/>
      <c r="M1174" s="124"/>
      <c r="N1174" s="124"/>
      <c r="O1174" s="124"/>
      <c r="P1174" s="124"/>
      <c r="Q1174" s="124"/>
      <c r="R1174" s="124"/>
      <c r="S1174" s="124"/>
      <c r="T1174" s="124"/>
      <c r="U1174" s="124"/>
      <c r="V1174" s="124"/>
      <c r="W1174" s="124"/>
      <c r="X1174" s="124"/>
      <c r="Y1174" s="124"/>
      <c r="Z1174" s="124"/>
      <c r="AA1174" s="124"/>
      <c r="AB1174" s="124"/>
      <c r="AC1174" s="124"/>
    </row>
    <row r="1175" spans="1:29" x14ac:dyDescent="0.35">
      <c r="A1175" s="121"/>
      <c r="B1175" s="122"/>
      <c r="C1175" s="122"/>
      <c r="D1175" s="122"/>
      <c r="E1175" s="122"/>
      <c r="F1175" s="122"/>
      <c r="G1175" s="122"/>
      <c r="H1175" s="123"/>
      <c r="I1175" s="123"/>
      <c r="J1175" s="123"/>
      <c r="K1175" s="124"/>
      <c r="L1175" s="124"/>
      <c r="M1175" s="124"/>
      <c r="N1175" s="124"/>
      <c r="O1175" s="124"/>
      <c r="P1175" s="124"/>
      <c r="Q1175" s="124"/>
      <c r="R1175" s="124"/>
      <c r="S1175" s="124"/>
      <c r="T1175" s="124"/>
      <c r="U1175" s="124"/>
      <c r="V1175" s="124"/>
      <c r="W1175" s="124"/>
      <c r="X1175" s="124"/>
      <c r="Y1175" s="124"/>
      <c r="Z1175" s="124"/>
      <c r="AA1175" s="124"/>
      <c r="AB1175" s="124"/>
      <c r="AC1175" s="124"/>
    </row>
    <row r="1176" spans="1:29" x14ac:dyDescent="0.35">
      <c r="A1176" s="121"/>
      <c r="B1176" s="122"/>
      <c r="C1176" s="122"/>
      <c r="D1176" s="122"/>
      <c r="E1176" s="122"/>
      <c r="F1176" s="122"/>
      <c r="G1176" s="122"/>
      <c r="H1176" s="123"/>
      <c r="I1176" s="123"/>
      <c r="J1176" s="123"/>
      <c r="K1176" s="124"/>
      <c r="L1176" s="124"/>
      <c r="M1176" s="124"/>
      <c r="N1176" s="124"/>
      <c r="O1176" s="124"/>
      <c r="P1176" s="124"/>
      <c r="Q1176" s="124"/>
      <c r="R1176" s="124"/>
      <c r="S1176" s="124"/>
      <c r="T1176" s="124"/>
      <c r="U1176" s="124"/>
      <c r="V1176" s="124"/>
      <c r="W1176" s="124"/>
      <c r="X1176" s="124"/>
      <c r="Y1176" s="124"/>
      <c r="Z1176" s="124"/>
      <c r="AA1176" s="124"/>
      <c r="AB1176" s="124"/>
      <c r="AC1176" s="124"/>
    </row>
    <row r="1177" spans="1:29" x14ac:dyDescent="0.35">
      <c r="A1177" s="121"/>
      <c r="B1177" s="122"/>
      <c r="C1177" s="122"/>
      <c r="D1177" s="122"/>
      <c r="E1177" s="122"/>
      <c r="F1177" s="122"/>
      <c r="G1177" s="122"/>
      <c r="H1177" s="123"/>
      <c r="I1177" s="123"/>
      <c r="J1177" s="123"/>
      <c r="K1177" s="124"/>
      <c r="L1177" s="124"/>
      <c r="M1177" s="124"/>
      <c r="N1177" s="124"/>
      <c r="O1177" s="124"/>
      <c r="P1177" s="124"/>
      <c r="Q1177" s="124"/>
      <c r="R1177" s="124"/>
      <c r="S1177" s="124"/>
      <c r="T1177" s="124"/>
      <c r="U1177" s="124"/>
      <c r="V1177" s="124"/>
      <c r="W1177" s="124"/>
      <c r="X1177" s="124"/>
      <c r="Y1177" s="124"/>
      <c r="Z1177" s="124"/>
      <c r="AA1177" s="124"/>
      <c r="AB1177" s="124"/>
      <c r="AC1177" s="124"/>
    </row>
    <row r="1178" spans="1:29" x14ac:dyDescent="0.35">
      <c r="A1178" s="121"/>
      <c r="B1178" s="122"/>
      <c r="C1178" s="122"/>
      <c r="D1178" s="122"/>
      <c r="E1178" s="122"/>
      <c r="F1178" s="122"/>
      <c r="G1178" s="122"/>
      <c r="H1178" s="123"/>
      <c r="I1178" s="123"/>
      <c r="J1178" s="123"/>
      <c r="K1178" s="124"/>
      <c r="L1178" s="124"/>
      <c r="M1178" s="124"/>
      <c r="N1178" s="124"/>
      <c r="O1178" s="124"/>
      <c r="P1178" s="124"/>
      <c r="Q1178" s="124"/>
      <c r="R1178" s="124"/>
      <c r="S1178" s="124"/>
      <c r="T1178" s="124"/>
      <c r="U1178" s="124"/>
      <c r="V1178" s="124"/>
      <c r="W1178" s="124"/>
      <c r="X1178" s="124"/>
      <c r="Y1178" s="124"/>
      <c r="Z1178" s="124"/>
      <c r="AA1178" s="124"/>
      <c r="AB1178" s="124"/>
      <c r="AC1178" s="124"/>
    </row>
    <row r="1179" spans="1:29" x14ac:dyDescent="0.35">
      <c r="A1179" s="121"/>
      <c r="B1179" s="122"/>
      <c r="C1179" s="122"/>
      <c r="D1179" s="122"/>
      <c r="E1179" s="122"/>
      <c r="F1179" s="122"/>
      <c r="G1179" s="122"/>
      <c r="H1179" s="123"/>
      <c r="I1179" s="123"/>
      <c r="J1179" s="123"/>
      <c r="K1179" s="124"/>
      <c r="L1179" s="124"/>
      <c r="M1179" s="124"/>
      <c r="N1179" s="124"/>
      <c r="O1179" s="124"/>
      <c r="P1179" s="124"/>
      <c r="Q1179" s="124"/>
      <c r="R1179" s="124"/>
      <c r="S1179" s="124"/>
      <c r="T1179" s="124"/>
      <c r="U1179" s="124"/>
      <c r="V1179" s="124"/>
      <c r="W1179" s="124"/>
      <c r="X1179" s="124"/>
      <c r="Y1179" s="124"/>
      <c r="Z1179" s="124"/>
      <c r="AA1179" s="124"/>
      <c r="AB1179" s="124"/>
      <c r="AC1179" s="124"/>
    </row>
    <row r="1180" spans="1:29" x14ac:dyDescent="0.35">
      <c r="A1180" s="121"/>
      <c r="B1180" s="122"/>
      <c r="C1180" s="122"/>
      <c r="D1180" s="122"/>
      <c r="E1180" s="122"/>
      <c r="F1180" s="122"/>
      <c r="G1180" s="122"/>
      <c r="H1180" s="123"/>
      <c r="I1180" s="123"/>
      <c r="J1180" s="123"/>
      <c r="K1180" s="124"/>
      <c r="L1180" s="124"/>
      <c r="M1180" s="124"/>
      <c r="N1180" s="124"/>
      <c r="O1180" s="124"/>
      <c r="P1180" s="124"/>
      <c r="Q1180" s="124"/>
      <c r="R1180" s="124"/>
      <c r="S1180" s="124"/>
      <c r="T1180" s="124"/>
      <c r="U1180" s="124"/>
      <c r="V1180" s="124"/>
      <c r="W1180" s="124"/>
      <c r="X1180" s="124"/>
      <c r="Y1180" s="124"/>
      <c r="Z1180" s="124"/>
      <c r="AA1180" s="124"/>
      <c r="AB1180" s="124"/>
      <c r="AC1180" s="124"/>
    </row>
    <row r="1181" spans="1:29" x14ac:dyDescent="0.35">
      <c r="A1181" s="121"/>
      <c r="B1181" s="122"/>
      <c r="C1181" s="122"/>
      <c r="D1181" s="122"/>
      <c r="E1181" s="122"/>
      <c r="F1181" s="122"/>
      <c r="G1181" s="122"/>
      <c r="H1181" s="123"/>
      <c r="I1181" s="123"/>
      <c r="J1181" s="123"/>
      <c r="K1181" s="124"/>
      <c r="L1181" s="124"/>
      <c r="M1181" s="124"/>
      <c r="N1181" s="124"/>
      <c r="O1181" s="124"/>
      <c r="P1181" s="124"/>
      <c r="Q1181" s="124"/>
      <c r="R1181" s="124"/>
      <c r="S1181" s="124"/>
      <c r="T1181" s="124"/>
      <c r="U1181" s="124"/>
      <c r="V1181" s="124"/>
      <c r="W1181" s="124"/>
      <c r="X1181" s="124"/>
      <c r="Y1181" s="124"/>
      <c r="Z1181" s="124"/>
      <c r="AA1181" s="124"/>
      <c r="AB1181" s="124"/>
      <c r="AC1181" s="124"/>
    </row>
    <row r="1182" spans="1:29" x14ac:dyDescent="0.35">
      <c r="A1182" s="121"/>
      <c r="B1182" s="122"/>
      <c r="C1182" s="122"/>
      <c r="D1182" s="122"/>
      <c r="E1182" s="122"/>
      <c r="F1182" s="122"/>
      <c r="G1182" s="122"/>
      <c r="H1182" s="123"/>
      <c r="I1182" s="123"/>
      <c r="J1182" s="123"/>
      <c r="K1182" s="124"/>
      <c r="L1182" s="124"/>
      <c r="M1182" s="124"/>
      <c r="N1182" s="124"/>
      <c r="O1182" s="124"/>
      <c r="P1182" s="124"/>
      <c r="Q1182" s="124"/>
      <c r="R1182" s="124"/>
      <c r="S1182" s="124"/>
      <c r="T1182" s="124"/>
      <c r="U1182" s="124"/>
      <c r="V1182" s="124"/>
      <c r="W1182" s="124"/>
      <c r="X1182" s="124"/>
      <c r="Y1182" s="124"/>
      <c r="Z1182" s="124"/>
      <c r="AA1182" s="124"/>
      <c r="AB1182" s="124"/>
      <c r="AC1182" s="124"/>
    </row>
    <row r="1183" spans="1:29" x14ac:dyDescent="0.35">
      <c r="A1183" s="121"/>
      <c r="B1183" s="122"/>
      <c r="C1183" s="122"/>
      <c r="D1183" s="122"/>
      <c r="E1183" s="122"/>
      <c r="F1183" s="122"/>
      <c r="G1183" s="122"/>
      <c r="H1183" s="123"/>
      <c r="I1183" s="123"/>
      <c r="J1183" s="123"/>
      <c r="K1183" s="124"/>
      <c r="L1183" s="124"/>
      <c r="M1183" s="124"/>
      <c r="N1183" s="124"/>
      <c r="O1183" s="124"/>
      <c r="P1183" s="124"/>
      <c r="Q1183" s="124"/>
      <c r="R1183" s="124"/>
      <c r="S1183" s="124"/>
      <c r="T1183" s="124"/>
      <c r="U1183" s="124"/>
      <c r="V1183" s="124"/>
      <c r="W1183" s="124"/>
      <c r="X1183" s="124"/>
      <c r="Y1183" s="124"/>
      <c r="Z1183" s="124"/>
      <c r="AA1183" s="124"/>
      <c r="AB1183" s="124"/>
      <c r="AC1183" s="124"/>
    </row>
    <row r="1184" spans="1:29" x14ac:dyDescent="0.35">
      <c r="A1184" s="121"/>
      <c r="B1184" s="122"/>
      <c r="C1184" s="122"/>
      <c r="D1184" s="122"/>
      <c r="E1184" s="122"/>
      <c r="F1184" s="122"/>
      <c r="G1184" s="122"/>
      <c r="H1184" s="123"/>
      <c r="I1184" s="123"/>
      <c r="J1184" s="123"/>
      <c r="K1184" s="124"/>
      <c r="L1184" s="124"/>
      <c r="M1184" s="124"/>
      <c r="N1184" s="124"/>
      <c r="O1184" s="124"/>
      <c r="P1184" s="124"/>
      <c r="Q1184" s="124"/>
      <c r="R1184" s="124"/>
      <c r="S1184" s="124"/>
      <c r="T1184" s="124"/>
      <c r="U1184" s="124"/>
      <c r="V1184" s="124"/>
      <c r="W1184" s="124"/>
      <c r="X1184" s="124"/>
      <c r="Y1184" s="124"/>
      <c r="Z1184" s="124"/>
      <c r="AA1184" s="124"/>
      <c r="AB1184" s="124"/>
      <c r="AC1184" s="124"/>
    </row>
    <row r="1185" spans="1:29" x14ac:dyDescent="0.35">
      <c r="A1185" s="121"/>
      <c r="B1185" s="122"/>
      <c r="C1185" s="122"/>
      <c r="D1185" s="122"/>
      <c r="E1185" s="122"/>
      <c r="F1185" s="122"/>
      <c r="G1185" s="122"/>
      <c r="H1185" s="123"/>
      <c r="I1185" s="123"/>
      <c r="J1185" s="123"/>
      <c r="K1185" s="124"/>
      <c r="L1185" s="124"/>
      <c r="M1185" s="124"/>
      <c r="N1185" s="124"/>
      <c r="O1185" s="124"/>
      <c r="P1185" s="124"/>
      <c r="Q1185" s="124"/>
      <c r="R1185" s="124"/>
      <c r="S1185" s="124"/>
      <c r="T1185" s="124"/>
      <c r="U1185" s="124"/>
      <c r="V1185" s="124"/>
      <c r="W1185" s="124"/>
      <c r="X1185" s="124"/>
      <c r="Y1185" s="124"/>
      <c r="Z1185" s="124"/>
      <c r="AA1185" s="124"/>
      <c r="AB1185" s="124"/>
      <c r="AC1185" s="124"/>
    </row>
    <row r="1186" spans="1:29" x14ac:dyDescent="0.35">
      <c r="A1186" s="121"/>
      <c r="B1186" s="122"/>
      <c r="C1186" s="122"/>
      <c r="D1186" s="122"/>
      <c r="E1186" s="122"/>
      <c r="F1186" s="122"/>
      <c r="G1186" s="122"/>
      <c r="H1186" s="123"/>
      <c r="I1186" s="123"/>
      <c r="J1186" s="123"/>
      <c r="K1186" s="124"/>
      <c r="L1186" s="124"/>
      <c r="M1186" s="124"/>
      <c r="N1186" s="124"/>
      <c r="O1186" s="124"/>
      <c r="P1186" s="124"/>
      <c r="Q1186" s="124"/>
      <c r="R1186" s="124"/>
      <c r="S1186" s="124"/>
      <c r="T1186" s="124"/>
      <c r="U1186" s="124"/>
      <c r="V1186" s="124"/>
      <c r="W1186" s="124"/>
      <c r="X1186" s="124"/>
      <c r="Y1186" s="124"/>
      <c r="Z1186" s="124"/>
      <c r="AA1186" s="124"/>
      <c r="AB1186" s="124"/>
      <c r="AC1186" s="124"/>
    </row>
    <row r="1187" spans="1:29" x14ac:dyDescent="0.35">
      <c r="A1187" s="121"/>
      <c r="B1187" s="122"/>
      <c r="C1187" s="122"/>
      <c r="D1187" s="122"/>
      <c r="E1187" s="122"/>
      <c r="F1187" s="122"/>
      <c r="G1187" s="122"/>
      <c r="H1187" s="123"/>
      <c r="I1187" s="123"/>
      <c r="J1187" s="123"/>
      <c r="K1187" s="124"/>
      <c r="L1187" s="124"/>
      <c r="M1187" s="124"/>
      <c r="N1187" s="124"/>
      <c r="O1187" s="124"/>
      <c r="P1187" s="124"/>
      <c r="Q1187" s="124"/>
      <c r="R1187" s="124"/>
      <c r="S1187" s="124"/>
      <c r="T1187" s="124"/>
      <c r="U1187" s="124"/>
      <c r="V1187" s="124"/>
      <c r="W1187" s="124"/>
      <c r="X1187" s="124"/>
      <c r="Y1187" s="124"/>
      <c r="Z1187" s="124"/>
      <c r="AA1187" s="124"/>
      <c r="AB1187" s="124"/>
      <c r="AC1187" s="124"/>
    </row>
    <row r="1188" spans="1:29" x14ac:dyDescent="0.35">
      <c r="A1188" s="121"/>
      <c r="B1188" s="122"/>
      <c r="C1188" s="122"/>
      <c r="D1188" s="122"/>
      <c r="E1188" s="122"/>
      <c r="F1188" s="122"/>
      <c r="G1188" s="122"/>
      <c r="H1188" s="123"/>
      <c r="I1188" s="123"/>
      <c r="J1188" s="123"/>
      <c r="K1188" s="124"/>
      <c r="L1188" s="124"/>
      <c r="M1188" s="124"/>
      <c r="N1188" s="124"/>
      <c r="O1188" s="124"/>
      <c r="P1188" s="124"/>
      <c r="Q1188" s="124"/>
      <c r="R1188" s="124"/>
      <c r="S1188" s="124"/>
      <c r="T1188" s="124"/>
      <c r="U1188" s="124"/>
      <c r="V1188" s="124"/>
      <c r="W1188" s="124"/>
      <c r="X1188" s="124"/>
      <c r="Y1188" s="124"/>
      <c r="Z1188" s="124"/>
      <c r="AA1188" s="124"/>
      <c r="AB1188" s="124"/>
      <c r="AC1188" s="124"/>
    </row>
    <row r="1189" spans="1:29" x14ac:dyDescent="0.35">
      <c r="A1189" s="121"/>
      <c r="B1189" s="122"/>
      <c r="C1189" s="122"/>
      <c r="D1189" s="122"/>
      <c r="E1189" s="122"/>
      <c r="F1189" s="122"/>
      <c r="G1189" s="122"/>
      <c r="H1189" s="123"/>
      <c r="I1189" s="123"/>
      <c r="J1189" s="123"/>
      <c r="K1189" s="124"/>
      <c r="L1189" s="124"/>
      <c r="M1189" s="124"/>
      <c r="N1189" s="124"/>
      <c r="O1189" s="124"/>
      <c r="P1189" s="124"/>
      <c r="Q1189" s="124"/>
      <c r="R1189" s="124"/>
      <c r="S1189" s="124"/>
      <c r="T1189" s="124"/>
      <c r="U1189" s="124"/>
      <c r="V1189" s="124"/>
      <c r="W1189" s="124"/>
      <c r="X1189" s="124"/>
      <c r="Y1189" s="124"/>
      <c r="Z1189" s="124"/>
      <c r="AA1189" s="124"/>
      <c r="AB1189" s="124"/>
      <c r="AC1189" s="124"/>
    </row>
    <row r="1190" spans="1:29" x14ac:dyDescent="0.35">
      <c r="A1190" s="121"/>
      <c r="B1190" s="122"/>
      <c r="C1190" s="122"/>
      <c r="D1190" s="122"/>
      <c r="E1190" s="122"/>
      <c r="F1190" s="122"/>
      <c r="G1190" s="122"/>
      <c r="H1190" s="123"/>
      <c r="I1190" s="123"/>
      <c r="J1190" s="123"/>
      <c r="K1190" s="124"/>
      <c r="L1190" s="124"/>
      <c r="M1190" s="124"/>
      <c r="N1190" s="124"/>
      <c r="O1190" s="124"/>
      <c r="P1190" s="124"/>
      <c r="Q1190" s="124"/>
      <c r="R1190" s="124"/>
      <c r="S1190" s="124"/>
      <c r="T1190" s="124"/>
      <c r="U1190" s="124"/>
      <c r="V1190" s="124"/>
      <c r="W1190" s="124"/>
      <c r="X1190" s="124"/>
      <c r="Y1190" s="124"/>
      <c r="Z1190" s="124"/>
      <c r="AA1190" s="124"/>
      <c r="AB1190" s="124"/>
      <c r="AC1190" s="124"/>
    </row>
    <row r="1191" spans="1:29" x14ac:dyDescent="0.35">
      <c r="A1191" s="121"/>
      <c r="B1191" s="122"/>
      <c r="C1191" s="122"/>
      <c r="D1191" s="122"/>
      <c r="E1191" s="122"/>
      <c r="F1191" s="122"/>
      <c r="G1191" s="122"/>
      <c r="H1191" s="123"/>
      <c r="I1191" s="123"/>
      <c r="J1191" s="123"/>
      <c r="K1191" s="124"/>
      <c r="L1191" s="124"/>
      <c r="M1191" s="124"/>
      <c r="N1191" s="124"/>
      <c r="O1191" s="124"/>
      <c r="P1191" s="124"/>
      <c r="Q1191" s="124"/>
      <c r="R1191" s="124"/>
      <c r="S1191" s="124"/>
      <c r="T1191" s="124"/>
      <c r="U1191" s="124"/>
      <c r="V1191" s="124"/>
      <c r="W1191" s="124"/>
      <c r="X1191" s="124"/>
      <c r="Y1191" s="124"/>
      <c r="Z1191" s="124"/>
      <c r="AA1191" s="124"/>
      <c r="AB1191" s="124"/>
      <c r="AC1191" s="124"/>
    </row>
    <row r="1192" spans="1:29" x14ac:dyDescent="0.35">
      <c r="A1192" s="121"/>
      <c r="B1192" s="122"/>
      <c r="C1192" s="122"/>
      <c r="D1192" s="122"/>
      <c r="E1192" s="122"/>
      <c r="F1192" s="122"/>
      <c r="G1192" s="122"/>
      <c r="H1192" s="123"/>
      <c r="I1192" s="123"/>
      <c r="J1192" s="123"/>
      <c r="K1192" s="124"/>
      <c r="L1192" s="124"/>
      <c r="M1192" s="124"/>
      <c r="N1192" s="124"/>
      <c r="O1192" s="124"/>
      <c r="P1192" s="124"/>
      <c r="Q1192" s="124"/>
      <c r="R1192" s="124"/>
      <c r="S1192" s="124"/>
      <c r="T1192" s="124"/>
      <c r="U1192" s="124"/>
      <c r="V1192" s="124"/>
      <c r="W1192" s="124"/>
      <c r="X1192" s="124"/>
      <c r="Y1192" s="124"/>
      <c r="Z1192" s="124"/>
      <c r="AA1192" s="124"/>
      <c r="AB1192" s="124"/>
      <c r="AC1192" s="124"/>
    </row>
    <row r="1193" spans="1:29" x14ac:dyDescent="0.35">
      <c r="A1193" s="121"/>
      <c r="B1193" s="122"/>
      <c r="C1193" s="122"/>
      <c r="D1193" s="122"/>
      <c r="E1193" s="122"/>
      <c r="F1193" s="122"/>
      <c r="G1193" s="122"/>
      <c r="H1193" s="123"/>
      <c r="I1193" s="123"/>
      <c r="J1193" s="123"/>
      <c r="K1193" s="124"/>
      <c r="L1193" s="124"/>
      <c r="M1193" s="124"/>
      <c r="N1193" s="124"/>
      <c r="O1193" s="124"/>
      <c r="P1193" s="124"/>
      <c r="Q1193" s="124"/>
      <c r="R1193" s="124"/>
      <c r="S1193" s="124"/>
      <c r="T1193" s="124"/>
      <c r="U1193" s="124"/>
      <c r="V1193" s="124"/>
      <c r="W1193" s="124"/>
      <c r="X1193" s="124"/>
      <c r="Y1193" s="124"/>
      <c r="Z1193" s="124"/>
      <c r="AA1193" s="124"/>
      <c r="AB1193" s="124"/>
      <c r="AC1193" s="124"/>
    </row>
    <row r="1194" spans="1:29" x14ac:dyDescent="0.35">
      <c r="A1194" s="121"/>
      <c r="B1194" s="122"/>
      <c r="C1194" s="122"/>
      <c r="D1194" s="122"/>
      <c r="E1194" s="122"/>
      <c r="F1194" s="122"/>
      <c r="G1194" s="122"/>
      <c r="H1194" s="123"/>
      <c r="I1194" s="123"/>
      <c r="J1194" s="123"/>
      <c r="K1194" s="124"/>
      <c r="L1194" s="124"/>
      <c r="M1194" s="124"/>
      <c r="N1194" s="124"/>
      <c r="O1194" s="124"/>
      <c r="P1194" s="124"/>
      <c r="Q1194" s="124"/>
      <c r="R1194" s="124"/>
      <c r="S1194" s="124"/>
      <c r="T1194" s="124"/>
      <c r="U1194" s="124"/>
      <c r="V1194" s="124"/>
      <c r="W1194" s="124"/>
      <c r="X1194" s="124"/>
      <c r="Y1194" s="124"/>
      <c r="Z1194" s="124"/>
      <c r="AA1194" s="124"/>
      <c r="AB1194" s="124"/>
      <c r="AC1194" s="124"/>
    </row>
    <row r="1195" spans="1:29" x14ac:dyDescent="0.35">
      <c r="A1195" s="121"/>
      <c r="B1195" s="122"/>
      <c r="C1195" s="122"/>
      <c r="D1195" s="122"/>
      <c r="E1195" s="122"/>
      <c r="F1195" s="122"/>
      <c r="G1195" s="122"/>
      <c r="H1195" s="123"/>
      <c r="I1195" s="123"/>
      <c r="J1195" s="123"/>
      <c r="K1195" s="124"/>
      <c r="L1195" s="124"/>
      <c r="M1195" s="124"/>
      <c r="N1195" s="124"/>
      <c r="O1195" s="124"/>
      <c r="P1195" s="124"/>
      <c r="Q1195" s="124"/>
      <c r="R1195" s="124"/>
      <c r="S1195" s="124"/>
      <c r="T1195" s="124"/>
      <c r="U1195" s="124"/>
      <c r="V1195" s="124"/>
      <c r="W1195" s="124"/>
      <c r="X1195" s="124"/>
      <c r="Y1195" s="124"/>
      <c r="Z1195" s="124"/>
      <c r="AA1195" s="124"/>
      <c r="AB1195" s="124"/>
      <c r="AC1195" s="124"/>
    </row>
    <row r="1196" spans="1:29" x14ac:dyDescent="0.35">
      <c r="A1196" s="121"/>
      <c r="B1196" s="122"/>
      <c r="C1196" s="122"/>
      <c r="D1196" s="122"/>
      <c r="E1196" s="122"/>
      <c r="F1196" s="122"/>
      <c r="G1196" s="122"/>
      <c r="H1196" s="123"/>
      <c r="I1196" s="123"/>
      <c r="J1196" s="123"/>
      <c r="K1196" s="124"/>
      <c r="L1196" s="124"/>
      <c r="M1196" s="124"/>
      <c r="N1196" s="124"/>
      <c r="O1196" s="124"/>
      <c r="P1196" s="124"/>
      <c r="Q1196" s="124"/>
      <c r="R1196" s="124"/>
      <c r="S1196" s="124"/>
      <c r="T1196" s="124"/>
      <c r="U1196" s="124"/>
      <c r="V1196" s="124"/>
      <c r="W1196" s="124"/>
      <c r="X1196" s="124"/>
      <c r="Y1196" s="124"/>
      <c r="Z1196" s="124"/>
      <c r="AA1196" s="124"/>
      <c r="AB1196" s="124"/>
      <c r="AC1196" s="124"/>
    </row>
    <row r="1197" spans="1:29" x14ac:dyDescent="0.35">
      <c r="A1197" s="121"/>
      <c r="B1197" s="122"/>
      <c r="C1197" s="122"/>
      <c r="D1197" s="122"/>
      <c r="E1197" s="122"/>
      <c r="F1197" s="122"/>
      <c r="G1197" s="122"/>
      <c r="H1197" s="123"/>
      <c r="I1197" s="123"/>
      <c r="J1197" s="123"/>
      <c r="K1197" s="124"/>
      <c r="L1197" s="124"/>
      <c r="M1197" s="124"/>
      <c r="N1197" s="124"/>
      <c r="O1197" s="124"/>
      <c r="P1197" s="124"/>
      <c r="Q1197" s="124"/>
      <c r="R1197" s="124"/>
      <c r="S1197" s="124"/>
      <c r="T1197" s="124"/>
      <c r="U1197" s="124"/>
      <c r="V1197" s="124"/>
      <c r="W1197" s="124"/>
      <c r="X1197" s="124"/>
      <c r="Y1197" s="124"/>
      <c r="Z1197" s="124"/>
      <c r="AA1197" s="124"/>
      <c r="AB1197" s="124"/>
      <c r="AC1197" s="124"/>
    </row>
    <row r="1198" spans="1:29" ht="15" customHeight="1" x14ac:dyDescent="0.35">
      <c r="A1198" s="125"/>
      <c r="B1198" s="125"/>
      <c r="C1198" s="125"/>
      <c r="D1198" s="125"/>
      <c r="E1198" s="125"/>
      <c r="F1198" s="125"/>
      <c r="G1198" s="125"/>
      <c r="H1198" s="125"/>
      <c r="I1198" s="125"/>
      <c r="J1198" s="125"/>
      <c r="K1198" s="124"/>
      <c r="L1198" s="124"/>
      <c r="M1198" s="124"/>
      <c r="N1198" s="124"/>
      <c r="O1198" s="124"/>
      <c r="P1198" s="124"/>
      <c r="Q1198" s="124"/>
      <c r="R1198" s="124"/>
      <c r="S1198" s="124"/>
      <c r="T1198" s="124"/>
      <c r="U1198" s="124"/>
      <c r="V1198" s="124"/>
      <c r="W1198" s="124"/>
      <c r="X1198" s="124"/>
      <c r="Y1198" s="124"/>
      <c r="Z1198" s="124"/>
      <c r="AA1198" s="124"/>
      <c r="AB1198" s="124"/>
      <c r="AC1198" s="124"/>
    </row>
    <row r="1199" spans="1:29" x14ac:dyDescent="0.35">
      <c r="A1199" s="125"/>
      <c r="B1199" s="125"/>
      <c r="C1199" s="125"/>
      <c r="D1199" s="125"/>
      <c r="E1199" s="125"/>
      <c r="F1199" s="125"/>
      <c r="G1199" s="125"/>
      <c r="H1199" s="125"/>
      <c r="I1199" s="125"/>
      <c r="J1199" s="125"/>
      <c r="K1199" s="124"/>
      <c r="L1199" s="124"/>
      <c r="M1199" s="124"/>
      <c r="N1199" s="124"/>
      <c r="O1199" s="124"/>
      <c r="P1199" s="124"/>
      <c r="Q1199" s="124"/>
      <c r="R1199" s="124"/>
      <c r="S1199" s="124"/>
      <c r="T1199" s="124"/>
      <c r="U1199" s="124"/>
      <c r="V1199" s="124"/>
      <c r="W1199" s="124"/>
      <c r="X1199" s="124"/>
      <c r="Y1199" s="124"/>
      <c r="Z1199" s="124"/>
      <c r="AA1199" s="124"/>
      <c r="AB1199" s="124"/>
      <c r="AC1199" s="124"/>
    </row>
    <row r="1200" spans="1:29" x14ac:dyDescent="0.35">
      <c r="A1200" s="125"/>
      <c r="B1200" s="125"/>
      <c r="C1200" s="125"/>
      <c r="D1200" s="125"/>
      <c r="E1200" s="125"/>
      <c r="F1200" s="125"/>
      <c r="G1200" s="126"/>
      <c r="H1200" s="125"/>
      <c r="I1200" s="125"/>
      <c r="J1200" s="125"/>
      <c r="K1200" s="126"/>
      <c r="L1200" s="126"/>
      <c r="M1200" s="126"/>
      <c r="N1200" s="126"/>
      <c r="O1200" s="126"/>
      <c r="P1200" s="126"/>
      <c r="Q1200" s="126"/>
      <c r="R1200" s="126"/>
      <c r="S1200" s="126"/>
      <c r="T1200" s="126"/>
      <c r="U1200" s="126"/>
      <c r="V1200" s="126"/>
      <c r="W1200" s="126"/>
      <c r="X1200" s="126"/>
      <c r="Y1200" s="126"/>
      <c r="Z1200" s="126"/>
      <c r="AA1200" s="126"/>
      <c r="AB1200" s="126"/>
      <c r="AC1200" s="126"/>
    </row>
    <row r="1201" spans="1:29" ht="15" customHeight="1" x14ac:dyDescent="0.35">
      <c r="A1201" s="112"/>
      <c r="B1201" s="113"/>
      <c r="C1201" s="113"/>
      <c r="D1201" s="113"/>
      <c r="E1201" s="113"/>
      <c r="F1201" s="113"/>
      <c r="G1201" s="113"/>
      <c r="H1201" s="113"/>
      <c r="I1201" s="113"/>
      <c r="J1201" s="113"/>
      <c r="K1201" s="114"/>
      <c r="L1201" s="114"/>
      <c r="M1201" s="114"/>
      <c r="N1201" s="114"/>
      <c r="O1201" s="114"/>
      <c r="P1201" s="114"/>
      <c r="Q1201" s="114"/>
      <c r="R1201" s="114"/>
      <c r="S1201" s="114"/>
      <c r="T1201" s="114"/>
      <c r="U1201" s="114"/>
      <c r="V1201" s="114"/>
      <c r="W1201" s="114"/>
      <c r="X1201" s="114"/>
      <c r="Y1201" s="114"/>
      <c r="Z1201" s="114"/>
      <c r="AA1201" s="114"/>
      <c r="AB1201" s="114"/>
      <c r="AC1201" s="114"/>
    </row>
    <row r="1202" spans="1:29" ht="15" customHeight="1" x14ac:dyDescent="0.35">
      <c r="A1202" s="112"/>
      <c r="B1202" s="113"/>
      <c r="C1202" s="113"/>
      <c r="D1202" s="113"/>
      <c r="E1202" s="113"/>
      <c r="F1202" s="113"/>
      <c r="G1202" s="113"/>
      <c r="H1202" s="113"/>
      <c r="I1202" s="113"/>
      <c r="J1202" s="113"/>
      <c r="K1202" s="115"/>
      <c r="L1202" s="115"/>
      <c r="M1202" s="115"/>
      <c r="N1202" s="115"/>
      <c r="O1202" s="115"/>
      <c r="P1202" s="115"/>
      <c r="Q1202" s="115"/>
      <c r="R1202" s="115"/>
      <c r="S1202" s="115"/>
      <c r="T1202" s="115"/>
      <c r="U1202" s="115"/>
      <c r="V1202" s="115"/>
      <c r="W1202" s="114"/>
      <c r="X1202" s="114"/>
      <c r="Y1202" s="116"/>
      <c r="Z1202" s="117"/>
      <c r="AA1202" s="117"/>
      <c r="AB1202" s="117"/>
      <c r="AC1202" s="117"/>
    </row>
    <row r="1203" spans="1:29" x14ac:dyDescent="0.35">
      <c r="A1203" s="112"/>
      <c r="B1203" s="118"/>
      <c r="C1203" s="118"/>
      <c r="D1203" s="119"/>
      <c r="E1203" s="120"/>
      <c r="F1203" s="118"/>
      <c r="G1203" s="118"/>
      <c r="H1203" s="118"/>
      <c r="I1203" s="118"/>
      <c r="J1203" s="118"/>
      <c r="K1203" s="117"/>
      <c r="L1203" s="117"/>
      <c r="M1203" s="117"/>
      <c r="N1203" s="117"/>
      <c r="O1203" s="117"/>
      <c r="P1203" s="117"/>
      <c r="Q1203" s="117"/>
      <c r="R1203" s="117"/>
      <c r="S1203" s="117"/>
      <c r="T1203" s="117"/>
      <c r="U1203" s="117"/>
      <c r="V1203" s="117"/>
      <c r="W1203" s="117"/>
      <c r="X1203" s="117"/>
      <c r="Y1203" s="116"/>
      <c r="Z1203" s="117"/>
      <c r="AA1203" s="117"/>
      <c r="AB1203" s="117"/>
      <c r="AC1203" s="117"/>
    </row>
    <row r="1204" spans="1:29" x14ac:dyDescent="0.35">
      <c r="A1204" s="121"/>
      <c r="B1204" s="122"/>
      <c r="C1204" s="122"/>
      <c r="D1204" s="122"/>
      <c r="E1204" s="122"/>
      <c r="F1204" s="122"/>
      <c r="G1204" s="122"/>
      <c r="H1204" s="123"/>
      <c r="I1204" s="123"/>
      <c r="J1204" s="123"/>
      <c r="K1204" s="124"/>
      <c r="L1204" s="124"/>
      <c r="M1204" s="124"/>
      <c r="N1204" s="124"/>
      <c r="O1204" s="124"/>
      <c r="P1204" s="124"/>
      <c r="Q1204" s="124"/>
      <c r="R1204" s="124"/>
      <c r="S1204" s="124"/>
      <c r="T1204" s="124"/>
      <c r="U1204" s="124"/>
      <c r="V1204" s="124"/>
      <c r="W1204" s="124"/>
      <c r="X1204" s="124"/>
      <c r="Y1204" s="124"/>
      <c r="Z1204" s="124"/>
      <c r="AA1204" s="124"/>
      <c r="AB1204" s="124"/>
      <c r="AC1204" s="124"/>
    </row>
    <row r="1205" spans="1:29" x14ac:dyDescent="0.35">
      <c r="A1205" s="121"/>
      <c r="B1205" s="122"/>
      <c r="C1205" s="122"/>
      <c r="D1205" s="122"/>
      <c r="E1205" s="122"/>
      <c r="F1205" s="122"/>
      <c r="G1205" s="122"/>
      <c r="H1205" s="123"/>
      <c r="I1205" s="123"/>
      <c r="J1205" s="123"/>
      <c r="K1205" s="124"/>
      <c r="L1205" s="124"/>
      <c r="M1205" s="124"/>
      <c r="N1205" s="124"/>
      <c r="O1205" s="124"/>
      <c r="P1205" s="124"/>
      <c r="Q1205" s="124"/>
      <c r="R1205" s="124"/>
      <c r="S1205" s="124"/>
      <c r="T1205" s="124"/>
      <c r="U1205" s="124"/>
      <c r="V1205" s="124"/>
      <c r="W1205" s="124"/>
      <c r="X1205" s="124"/>
      <c r="Y1205" s="124"/>
      <c r="Z1205" s="124"/>
      <c r="AA1205" s="124"/>
      <c r="AB1205" s="124"/>
      <c r="AC1205" s="124"/>
    </row>
    <row r="1206" spans="1:29" x14ac:dyDescent="0.35">
      <c r="A1206" s="121"/>
      <c r="B1206" s="122"/>
      <c r="C1206" s="122"/>
      <c r="D1206" s="122"/>
      <c r="E1206" s="122"/>
      <c r="F1206" s="122"/>
      <c r="G1206" s="122"/>
      <c r="H1206" s="123"/>
      <c r="I1206" s="123"/>
      <c r="J1206" s="123"/>
      <c r="K1206" s="124"/>
      <c r="L1206" s="124"/>
      <c r="M1206" s="124"/>
      <c r="N1206" s="124"/>
      <c r="O1206" s="124"/>
      <c r="P1206" s="124"/>
      <c r="Q1206" s="124"/>
      <c r="R1206" s="124"/>
      <c r="S1206" s="124"/>
      <c r="T1206" s="124"/>
      <c r="U1206" s="124"/>
      <c r="V1206" s="124"/>
      <c r="W1206" s="124"/>
      <c r="X1206" s="124"/>
      <c r="Y1206" s="124"/>
      <c r="Z1206" s="124"/>
      <c r="AA1206" s="124"/>
      <c r="AB1206" s="124"/>
      <c r="AC1206" s="124"/>
    </row>
    <row r="1207" spans="1:29" x14ac:dyDescent="0.35">
      <c r="A1207" s="121"/>
      <c r="B1207" s="122"/>
      <c r="C1207" s="122"/>
      <c r="D1207" s="122"/>
      <c r="E1207" s="122"/>
      <c r="F1207" s="122"/>
      <c r="G1207" s="122"/>
      <c r="H1207" s="123"/>
      <c r="I1207" s="123"/>
      <c r="J1207" s="123"/>
      <c r="K1207" s="124"/>
      <c r="L1207" s="124"/>
      <c r="M1207" s="124"/>
      <c r="N1207" s="124"/>
      <c r="O1207" s="124"/>
      <c r="P1207" s="124"/>
      <c r="Q1207" s="124"/>
      <c r="R1207" s="124"/>
      <c r="S1207" s="124"/>
      <c r="T1207" s="124"/>
      <c r="U1207" s="124"/>
      <c r="V1207" s="124"/>
      <c r="W1207" s="124"/>
      <c r="X1207" s="124"/>
      <c r="Y1207" s="124"/>
      <c r="Z1207" s="124"/>
      <c r="AA1207" s="124"/>
      <c r="AB1207" s="124"/>
      <c r="AC1207" s="124"/>
    </row>
    <row r="1208" spans="1:29" x14ac:dyDescent="0.35">
      <c r="A1208" s="121"/>
      <c r="B1208" s="122"/>
      <c r="C1208" s="122"/>
      <c r="D1208" s="122"/>
      <c r="E1208" s="122"/>
      <c r="F1208" s="122"/>
      <c r="G1208" s="122"/>
      <c r="H1208" s="123"/>
      <c r="I1208" s="123"/>
      <c r="J1208" s="123"/>
      <c r="K1208" s="124"/>
      <c r="L1208" s="124"/>
      <c r="M1208" s="124"/>
      <c r="N1208" s="124"/>
      <c r="O1208" s="124"/>
      <c r="P1208" s="124"/>
      <c r="Q1208" s="124"/>
      <c r="R1208" s="124"/>
      <c r="S1208" s="124"/>
      <c r="T1208" s="124"/>
      <c r="U1208" s="124"/>
      <c r="V1208" s="124"/>
      <c r="W1208" s="124"/>
      <c r="X1208" s="124"/>
      <c r="Y1208" s="124"/>
      <c r="Z1208" s="124"/>
      <c r="AA1208" s="124"/>
      <c r="AB1208" s="124"/>
      <c r="AC1208" s="124"/>
    </row>
    <row r="1209" spans="1:29" x14ac:dyDescent="0.35">
      <c r="A1209" s="121"/>
      <c r="B1209" s="122"/>
      <c r="C1209" s="122"/>
      <c r="D1209" s="122"/>
      <c r="E1209" s="122"/>
      <c r="F1209" s="122"/>
      <c r="G1209" s="122"/>
      <c r="H1209" s="123"/>
      <c r="I1209" s="123"/>
      <c r="J1209" s="123"/>
      <c r="K1209" s="124"/>
      <c r="L1209" s="124"/>
      <c r="M1209" s="124"/>
      <c r="N1209" s="124"/>
      <c r="O1209" s="124"/>
      <c r="P1209" s="124"/>
      <c r="Q1209" s="124"/>
      <c r="R1209" s="124"/>
      <c r="S1209" s="124"/>
      <c r="T1209" s="124"/>
      <c r="U1209" s="124"/>
      <c r="V1209" s="124"/>
      <c r="W1209" s="124"/>
      <c r="X1209" s="124"/>
      <c r="Y1209" s="124"/>
      <c r="Z1209" s="124"/>
      <c r="AA1209" s="124"/>
      <c r="AB1209" s="124"/>
      <c r="AC1209" s="124"/>
    </row>
    <row r="1210" spans="1:29" x14ac:dyDescent="0.35">
      <c r="A1210" s="121"/>
      <c r="B1210" s="122"/>
      <c r="C1210" s="122"/>
      <c r="D1210" s="122"/>
      <c r="E1210" s="122"/>
      <c r="F1210" s="122"/>
      <c r="G1210" s="122"/>
      <c r="H1210" s="123"/>
      <c r="I1210" s="123"/>
      <c r="J1210" s="123"/>
      <c r="K1210" s="124"/>
      <c r="L1210" s="124"/>
      <c r="M1210" s="124"/>
      <c r="N1210" s="124"/>
      <c r="O1210" s="124"/>
      <c r="P1210" s="124"/>
      <c r="Q1210" s="124"/>
      <c r="R1210" s="124"/>
      <c r="S1210" s="124"/>
      <c r="T1210" s="124"/>
      <c r="U1210" s="124"/>
      <c r="V1210" s="124"/>
      <c r="W1210" s="124"/>
      <c r="X1210" s="124"/>
      <c r="Y1210" s="124"/>
      <c r="Z1210" s="124"/>
      <c r="AA1210" s="124"/>
      <c r="AB1210" s="124"/>
      <c r="AC1210" s="124"/>
    </row>
    <row r="1211" spans="1:29" x14ac:dyDescent="0.35">
      <c r="A1211" s="121"/>
      <c r="B1211" s="122"/>
      <c r="C1211" s="122"/>
      <c r="D1211" s="122"/>
      <c r="E1211" s="122"/>
      <c r="F1211" s="122"/>
      <c r="G1211" s="122"/>
      <c r="H1211" s="123"/>
      <c r="I1211" s="123"/>
      <c r="J1211" s="123"/>
      <c r="K1211" s="124"/>
      <c r="L1211" s="124"/>
      <c r="M1211" s="124"/>
      <c r="N1211" s="124"/>
      <c r="O1211" s="124"/>
      <c r="P1211" s="124"/>
      <c r="Q1211" s="124"/>
      <c r="R1211" s="124"/>
      <c r="S1211" s="124"/>
      <c r="T1211" s="124"/>
      <c r="U1211" s="124"/>
      <c r="V1211" s="124"/>
      <c r="W1211" s="124"/>
      <c r="X1211" s="124"/>
      <c r="Y1211" s="124"/>
      <c r="Z1211" s="124"/>
      <c r="AA1211" s="124"/>
      <c r="AB1211" s="124"/>
      <c r="AC1211" s="124"/>
    </row>
    <row r="1212" spans="1:29" x14ac:dyDescent="0.35">
      <c r="A1212" s="121"/>
      <c r="B1212" s="122"/>
      <c r="C1212" s="122"/>
      <c r="D1212" s="122"/>
      <c r="E1212" s="122"/>
      <c r="F1212" s="122"/>
      <c r="G1212" s="122"/>
      <c r="H1212" s="123"/>
      <c r="I1212" s="123"/>
      <c r="J1212" s="123"/>
      <c r="K1212" s="124"/>
      <c r="L1212" s="124"/>
      <c r="M1212" s="124"/>
      <c r="N1212" s="124"/>
      <c r="O1212" s="124"/>
      <c r="P1212" s="124"/>
      <c r="Q1212" s="124"/>
      <c r="R1212" s="124"/>
      <c r="S1212" s="124"/>
      <c r="T1212" s="124"/>
      <c r="U1212" s="124"/>
      <c r="V1212" s="124"/>
      <c r="W1212" s="124"/>
      <c r="X1212" s="124"/>
      <c r="Y1212" s="124"/>
      <c r="Z1212" s="124"/>
      <c r="AA1212" s="124"/>
      <c r="AB1212" s="124"/>
      <c r="AC1212" s="124"/>
    </row>
    <row r="1213" spans="1:29" x14ac:dyDescent="0.35">
      <c r="A1213" s="121"/>
      <c r="B1213" s="122"/>
      <c r="C1213" s="122"/>
      <c r="D1213" s="122"/>
      <c r="E1213" s="122"/>
      <c r="F1213" s="122"/>
      <c r="G1213" s="122"/>
      <c r="H1213" s="123"/>
      <c r="I1213" s="123"/>
      <c r="J1213" s="123"/>
      <c r="K1213" s="124"/>
      <c r="L1213" s="124"/>
      <c r="M1213" s="124"/>
      <c r="N1213" s="124"/>
      <c r="O1213" s="124"/>
      <c r="P1213" s="124"/>
      <c r="Q1213" s="124"/>
      <c r="R1213" s="124"/>
      <c r="S1213" s="124"/>
      <c r="T1213" s="124"/>
      <c r="U1213" s="124"/>
      <c r="V1213" s="124"/>
      <c r="W1213" s="124"/>
      <c r="X1213" s="124"/>
      <c r="Y1213" s="124"/>
      <c r="Z1213" s="124"/>
      <c r="AA1213" s="124"/>
      <c r="AB1213" s="124"/>
      <c r="AC1213" s="124"/>
    </row>
    <row r="1214" spans="1:29" x14ac:dyDescent="0.35">
      <c r="A1214" s="121"/>
      <c r="B1214" s="122"/>
      <c r="C1214" s="122"/>
      <c r="D1214" s="122"/>
      <c r="E1214" s="122"/>
      <c r="F1214" s="122"/>
      <c r="G1214" s="122"/>
      <c r="H1214" s="123"/>
      <c r="I1214" s="123"/>
      <c r="J1214" s="123"/>
      <c r="K1214" s="124"/>
      <c r="L1214" s="124"/>
      <c r="M1214" s="124"/>
      <c r="N1214" s="124"/>
      <c r="O1214" s="124"/>
      <c r="P1214" s="124"/>
      <c r="Q1214" s="124"/>
      <c r="R1214" s="124"/>
      <c r="S1214" s="124"/>
      <c r="T1214" s="124"/>
      <c r="U1214" s="124"/>
      <c r="V1214" s="124"/>
      <c r="W1214" s="124"/>
      <c r="X1214" s="124"/>
      <c r="Y1214" s="124"/>
      <c r="Z1214" s="124"/>
      <c r="AA1214" s="124"/>
      <c r="AB1214" s="124"/>
      <c r="AC1214" s="124"/>
    </row>
    <row r="1215" spans="1:29" x14ac:dyDescent="0.35">
      <c r="A1215" s="121"/>
      <c r="B1215" s="122"/>
      <c r="C1215" s="122"/>
      <c r="D1215" s="122"/>
      <c r="E1215" s="122"/>
      <c r="F1215" s="122"/>
      <c r="G1215" s="122"/>
      <c r="H1215" s="123"/>
      <c r="I1215" s="123"/>
      <c r="J1215" s="123"/>
      <c r="K1215" s="124"/>
      <c r="L1215" s="124"/>
      <c r="M1215" s="124"/>
      <c r="N1215" s="124"/>
      <c r="O1215" s="124"/>
      <c r="P1215" s="124"/>
      <c r="Q1215" s="124"/>
      <c r="R1215" s="124"/>
      <c r="S1215" s="124"/>
      <c r="T1215" s="124"/>
      <c r="U1215" s="124"/>
      <c r="V1215" s="124"/>
      <c r="W1215" s="124"/>
      <c r="X1215" s="124"/>
      <c r="Y1215" s="124"/>
      <c r="Z1215" s="124"/>
      <c r="AA1215" s="124"/>
      <c r="AB1215" s="124"/>
      <c r="AC1215" s="124"/>
    </row>
    <row r="1216" spans="1:29" x14ac:dyDescent="0.35">
      <c r="A1216" s="121"/>
      <c r="B1216" s="122"/>
      <c r="C1216" s="122"/>
      <c r="D1216" s="122"/>
      <c r="E1216" s="122"/>
      <c r="F1216" s="122"/>
      <c r="G1216" s="122"/>
      <c r="H1216" s="123"/>
      <c r="I1216" s="123"/>
      <c r="J1216" s="123"/>
      <c r="K1216" s="124"/>
      <c r="L1216" s="124"/>
      <c r="M1216" s="124"/>
      <c r="N1216" s="124"/>
      <c r="O1216" s="124"/>
      <c r="P1216" s="124"/>
      <c r="Q1216" s="124"/>
      <c r="R1216" s="124"/>
      <c r="S1216" s="124"/>
      <c r="T1216" s="124"/>
      <c r="U1216" s="124"/>
      <c r="V1216" s="124"/>
      <c r="W1216" s="124"/>
      <c r="X1216" s="124"/>
      <c r="Y1216" s="124"/>
      <c r="Z1216" s="124"/>
      <c r="AA1216" s="124"/>
      <c r="AB1216" s="124"/>
      <c r="AC1216" s="124"/>
    </row>
    <row r="1217" spans="1:29" x14ac:dyDescent="0.35">
      <c r="A1217" s="121"/>
      <c r="B1217" s="122"/>
      <c r="C1217" s="122"/>
      <c r="D1217" s="122"/>
      <c r="E1217" s="122"/>
      <c r="F1217" s="122"/>
      <c r="G1217" s="122"/>
      <c r="H1217" s="123"/>
      <c r="I1217" s="123"/>
      <c r="J1217" s="123"/>
      <c r="K1217" s="124"/>
      <c r="L1217" s="124"/>
      <c r="M1217" s="124"/>
      <c r="N1217" s="124"/>
      <c r="O1217" s="124"/>
      <c r="P1217" s="124"/>
      <c r="Q1217" s="124"/>
      <c r="R1217" s="124"/>
      <c r="S1217" s="124"/>
      <c r="T1217" s="124"/>
      <c r="U1217" s="124"/>
      <c r="V1217" s="124"/>
      <c r="W1217" s="124"/>
      <c r="X1217" s="124"/>
      <c r="Y1217" s="124"/>
      <c r="Z1217" s="124"/>
      <c r="AA1217" s="124"/>
      <c r="AB1217" s="124"/>
      <c r="AC1217" s="124"/>
    </row>
    <row r="1218" spans="1:29" x14ac:dyDescent="0.35">
      <c r="A1218" s="121"/>
      <c r="B1218" s="122"/>
      <c r="C1218" s="122"/>
      <c r="D1218" s="122"/>
      <c r="E1218" s="122"/>
      <c r="F1218" s="122"/>
      <c r="G1218" s="122"/>
      <c r="H1218" s="123"/>
      <c r="I1218" s="123"/>
      <c r="J1218" s="123"/>
      <c r="K1218" s="124"/>
      <c r="L1218" s="124"/>
      <c r="M1218" s="124"/>
      <c r="N1218" s="124"/>
      <c r="O1218" s="124"/>
      <c r="P1218" s="124"/>
      <c r="Q1218" s="124"/>
      <c r="R1218" s="124"/>
      <c r="S1218" s="124"/>
      <c r="T1218" s="124"/>
      <c r="U1218" s="124"/>
      <c r="V1218" s="124"/>
      <c r="W1218" s="124"/>
      <c r="X1218" s="124"/>
      <c r="Y1218" s="124"/>
      <c r="Z1218" s="124"/>
      <c r="AA1218" s="124"/>
      <c r="AB1218" s="124"/>
      <c r="AC1218" s="124"/>
    </row>
    <row r="1219" spans="1:29" x14ac:dyDescent="0.35">
      <c r="A1219" s="121"/>
      <c r="B1219" s="122"/>
      <c r="C1219" s="122"/>
      <c r="D1219" s="122"/>
      <c r="E1219" s="122"/>
      <c r="F1219" s="122"/>
      <c r="G1219" s="122"/>
      <c r="H1219" s="123"/>
      <c r="I1219" s="123"/>
      <c r="J1219" s="123"/>
      <c r="K1219" s="124"/>
      <c r="L1219" s="124"/>
      <c r="M1219" s="124"/>
      <c r="N1219" s="124"/>
      <c r="O1219" s="124"/>
      <c r="P1219" s="124"/>
      <c r="Q1219" s="124"/>
      <c r="R1219" s="124"/>
      <c r="S1219" s="124"/>
      <c r="T1219" s="124"/>
      <c r="U1219" s="124"/>
      <c r="V1219" s="124"/>
      <c r="W1219" s="124"/>
      <c r="X1219" s="124"/>
      <c r="Y1219" s="124"/>
      <c r="Z1219" s="124"/>
      <c r="AA1219" s="124"/>
      <c r="AB1219" s="124"/>
      <c r="AC1219" s="124"/>
    </row>
    <row r="1220" spans="1:29" x14ac:dyDescent="0.35">
      <c r="A1220" s="121"/>
      <c r="B1220" s="122"/>
      <c r="C1220" s="122"/>
      <c r="D1220" s="122"/>
      <c r="E1220" s="122"/>
      <c r="F1220" s="122"/>
      <c r="G1220" s="122"/>
      <c r="H1220" s="123"/>
      <c r="I1220" s="123"/>
      <c r="J1220" s="123"/>
      <c r="K1220" s="124"/>
      <c r="L1220" s="124"/>
      <c r="M1220" s="124"/>
      <c r="N1220" s="124"/>
      <c r="O1220" s="124"/>
      <c r="P1220" s="124"/>
      <c r="Q1220" s="124"/>
      <c r="R1220" s="124"/>
      <c r="S1220" s="124"/>
      <c r="T1220" s="124"/>
      <c r="U1220" s="124"/>
      <c r="V1220" s="124"/>
      <c r="W1220" s="124"/>
      <c r="X1220" s="124"/>
      <c r="Y1220" s="124"/>
      <c r="Z1220" s="124"/>
      <c r="AA1220" s="124"/>
      <c r="AB1220" s="124"/>
      <c r="AC1220" s="124"/>
    </row>
    <row r="1221" spans="1:29" x14ac:dyDescent="0.35">
      <c r="A1221" s="121"/>
      <c r="B1221" s="122"/>
      <c r="C1221" s="122"/>
      <c r="D1221" s="122"/>
      <c r="E1221" s="122"/>
      <c r="F1221" s="122"/>
      <c r="G1221" s="122"/>
      <c r="H1221" s="123"/>
      <c r="I1221" s="123"/>
      <c r="J1221" s="123"/>
      <c r="K1221" s="124"/>
      <c r="L1221" s="124"/>
      <c r="M1221" s="124"/>
      <c r="N1221" s="124"/>
      <c r="O1221" s="124"/>
      <c r="P1221" s="124"/>
      <c r="Q1221" s="124"/>
      <c r="R1221" s="124"/>
      <c r="S1221" s="124"/>
      <c r="T1221" s="124"/>
      <c r="U1221" s="124"/>
      <c r="V1221" s="124"/>
      <c r="W1221" s="124"/>
      <c r="X1221" s="124"/>
      <c r="Y1221" s="124"/>
      <c r="Z1221" s="124"/>
      <c r="AA1221" s="124"/>
      <c r="AB1221" s="124"/>
      <c r="AC1221" s="124"/>
    </row>
    <row r="1222" spans="1:29" x14ac:dyDescent="0.35">
      <c r="A1222" s="121"/>
      <c r="B1222" s="122"/>
      <c r="C1222" s="122"/>
      <c r="D1222" s="122"/>
      <c r="E1222" s="122"/>
      <c r="F1222" s="122"/>
      <c r="G1222" s="122"/>
      <c r="H1222" s="123"/>
      <c r="I1222" s="123"/>
      <c r="J1222" s="123"/>
      <c r="K1222" s="124"/>
      <c r="L1222" s="124"/>
      <c r="M1222" s="124"/>
      <c r="N1222" s="124"/>
      <c r="O1222" s="124"/>
      <c r="P1222" s="124"/>
      <c r="Q1222" s="124"/>
      <c r="R1222" s="124"/>
      <c r="S1222" s="124"/>
      <c r="T1222" s="124"/>
      <c r="U1222" s="124"/>
      <c r="V1222" s="124"/>
      <c r="W1222" s="124"/>
      <c r="X1222" s="124"/>
      <c r="Y1222" s="124"/>
      <c r="Z1222" s="124"/>
      <c r="AA1222" s="124"/>
      <c r="AB1222" s="124"/>
      <c r="AC1222" s="124"/>
    </row>
    <row r="1223" spans="1:29" x14ac:dyDescent="0.35">
      <c r="A1223" s="121"/>
      <c r="B1223" s="122"/>
      <c r="C1223" s="122"/>
      <c r="D1223" s="122"/>
      <c r="E1223" s="122"/>
      <c r="F1223" s="122"/>
      <c r="G1223" s="122"/>
      <c r="H1223" s="123"/>
      <c r="I1223" s="123"/>
      <c r="J1223" s="123"/>
      <c r="K1223" s="124"/>
      <c r="L1223" s="124"/>
      <c r="M1223" s="124"/>
      <c r="N1223" s="124"/>
      <c r="O1223" s="124"/>
      <c r="P1223" s="124"/>
      <c r="Q1223" s="124"/>
      <c r="R1223" s="124"/>
      <c r="S1223" s="124"/>
      <c r="T1223" s="124"/>
      <c r="U1223" s="124"/>
      <c r="V1223" s="124"/>
      <c r="W1223" s="124"/>
      <c r="X1223" s="124"/>
      <c r="Y1223" s="124"/>
      <c r="Z1223" s="124"/>
      <c r="AA1223" s="124"/>
      <c r="AB1223" s="124"/>
      <c r="AC1223" s="124"/>
    </row>
    <row r="1224" spans="1:29" x14ac:dyDescent="0.35">
      <c r="A1224" s="121"/>
      <c r="B1224" s="122"/>
      <c r="C1224" s="122"/>
      <c r="D1224" s="122"/>
      <c r="E1224" s="122"/>
      <c r="F1224" s="122"/>
      <c r="G1224" s="122"/>
      <c r="H1224" s="123"/>
      <c r="I1224" s="123"/>
      <c r="J1224" s="123"/>
      <c r="K1224" s="124"/>
      <c r="L1224" s="124"/>
      <c r="M1224" s="124"/>
      <c r="N1224" s="124"/>
      <c r="O1224" s="124"/>
      <c r="P1224" s="124"/>
      <c r="Q1224" s="124"/>
      <c r="R1224" s="124"/>
      <c r="S1224" s="124"/>
      <c r="T1224" s="124"/>
      <c r="U1224" s="124"/>
      <c r="V1224" s="124"/>
      <c r="W1224" s="124"/>
      <c r="X1224" s="124"/>
      <c r="Y1224" s="124"/>
      <c r="Z1224" s="124"/>
      <c r="AA1224" s="124"/>
      <c r="AB1224" s="124"/>
      <c r="AC1224" s="124"/>
    </row>
    <row r="1225" spans="1:29" x14ac:dyDescent="0.35">
      <c r="A1225" s="121"/>
      <c r="B1225" s="122"/>
      <c r="C1225" s="122"/>
      <c r="D1225" s="122"/>
      <c r="E1225" s="122"/>
      <c r="F1225" s="122"/>
      <c r="G1225" s="122"/>
      <c r="H1225" s="123"/>
      <c r="I1225" s="123"/>
      <c r="J1225" s="123"/>
      <c r="K1225" s="124"/>
      <c r="L1225" s="124"/>
      <c r="M1225" s="124"/>
      <c r="N1225" s="124"/>
      <c r="O1225" s="124"/>
      <c r="P1225" s="124"/>
      <c r="Q1225" s="124"/>
      <c r="R1225" s="124"/>
      <c r="S1225" s="124"/>
      <c r="T1225" s="124"/>
      <c r="U1225" s="124"/>
      <c r="V1225" s="124"/>
      <c r="W1225" s="124"/>
      <c r="X1225" s="124"/>
      <c r="Y1225" s="124"/>
      <c r="Z1225" s="124"/>
      <c r="AA1225" s="124"/>
      <c r="AB1225" s="124"/>
      <c r="AC1225" s="124"/>
    </row>
    <row r="1226" spans="1:29" x14ac:dyDescent="0.35">
      <c r="A1226" s="121"/>
      <c r="B1226" s="122"/>
      <c r="C1226" s="122"/>
      <c r="D1226" s="122"/>
      <c r="E1226" s="122"/>
      <c r="F1226" s="122"/>
      <c r="G1226" s="122"/>
      <c r="H1226" s="123"/>
      <c r="I1226" s="123"/>
      <c r="J1226" s="123"/>
      <c r="K1226" s="124"/>
      <c r="L1226" s="124"/>
      <c r="M1226" s="124"/>
      <c r="N1226" s="124"/>
      <c r="O1226" s="124"/>
      <c r="P1226" s="124"/>
      <c r="Q1226" s="124"/>
      <c r="R1226" s="124"/>
      <c r="S1226" s="124"/>
      <c r="T1226" s="124"/>
      <c r="U1226" s="124"/>
      <c r="V1226" s="124"/>
      <c r="W1226" s="124"/>
      <c r="X1226" s="124"/>
      <c r="Y1226" s="124"/>
      <c r="Z1226" s="124"/>
      <c r="AA1226" s="124"/>
      <c r="AB1226" s="124"/>
      <c r="AC1226" s="124"/>
    </row>
    <row r="1227" spans="1:29" x14ac:dyDescent="0.35">
      <c r="A1227" s="121"/>
      <c r="B1227" s="122"/>
      <c r="C1227" s="122"/>
      <c r="D1227" s="122"/>
      <c r="E1227" s="122"/>
      <c r="F1227" s="122"/>
      <c r="G1227" s="122"/>
      <c r="H1227" s="123"/>
      <c r="I1227" s="123"/>
      <c r="J1227" s="123"/>
      <c r="K1227" s="124"/>
      <c r="L1227" s="124"/>
      <c r="M1227" s="124"/>
      <c r="N1227" s="124"/>
      <c r="O1227" s="124"/>
      <c r="P1227" s="124"/>
      <c r="Q1227" s="124"/>
      <c r="R1227" s="124"/>
      <c r="S1227" s="124"/>
      <c r="T1227" s="124"/>
      <c r="U1227" s="124"/>
      <c r="V1227" s="124"/>
      <c r="W1227" s="124"/>
      <c r="X1227" s="124"/>
      <c r="Y1227" s="124"/>
      <c r="Z1227" s="124"/>
      <c r="AA1227" s="124"/>
      <c r="AB1227" s="124"/>
      <c r="AC1227" s="124"/>
    </row>
    <row r="1228" spans="1:29" ht="15" customHeight="1" x14ac:dyDescent="0.35">
      <c r="A1228" s="125"/>
      <c r="B1228" s="125"/>
      <c r="C1228" s="125"/>
      <c r="D1228" s="125"/>
      <c r="E1228" s="125"/>
      <c r="F1228" s="125"/>
      <c r="G1228" s="125"/>
      <c r="H1228" s="125"/>
      <c r="I1228" s="125"/>
      <c r="J1228" s="125"/>
      <c r="K1228" s="124"/>
      <c r="L1228" s="124"/>
      <c r="M1228" s="124"/>
      <c r="N1228" s="124"/>
      <c r="O1228" s="124"/>
      <c r="P1228" s="124"/>
      <c r="Q1228" s="124"/>
      <c r="R1228" s="124"/>
      <c r="S1228" s="124"/>
      <c r="T1228" s="124"/>
      <c r="U1228" s="124"/>
      <c r="V1228" s="124"/>
      <c r="W1228" s="124"/>
      <c r="X1228" s="124"/>
      <c r="Y1228" s="124"/>
      <c r="Z1228" s="124"/>
      <c r="AA1228" s="124"/>
      <c r="AB1228" s="124"/>
      <c r="AC1228" s="124"/>
    </row>
    <row r="1229" spans="1:29" x14ac:dyDescent="0.35">
      <c r="A1229" s="125"/>
      <c r="B1229" s="125"/>
      <c r="C1229" s="125"/>
      <c r="D1229" s="125"/>
      <c r="E1229" s="125"/>
      <c r="F1229" s="125"/>
      <c r="G1229" s="125"/>
      <c r="H1229" s="125"/>
      <c r="I1229" s="125"/>
      <c r="J1229" s="125"/>
      <c r="K1229" s="124"/>
      <c r="L1229" s="124"/>
      <c r="M1229" s="124"/>
      <c r="N1229" s="124"/>
      <c r="O1229" s="124"/>
      <c r="P1229" s="124"/>
      <c r="Q1229" s="124"/>
      <c r="R1229" s="124"/>
      <c r="S1229" s="124"/>
      <c r="T1229" s="124"/>
      <c r="U1229" s="124"/>
      <c r="V1229" s="124"/>
      <c r="W1229" s="124"/>
      <c r="X1229" s="124"/>
      <c r="Y1229" s="124"/>
      <c r="Z1229" s="124"/>
      <c r="AA1229" s="124"/>
      <c r="AB1229" s="124"/>
      <c r="AC1229" s="124"/>
    </row>
    <row r="1230" spans="1:29" x14ac:dyDescent="0.35">
      <c r="A1230" s="125"/>
      <c r="B1230" s="125"/>
      <c r="C1230" s="125"/>
      <c r="D1230" s="125"/>
      <c r="E1230" s="125"/>
      <c r="F1230" s="125"/>
      <c r="G1230" s="126"/>
      <c r="H1230" s="125"/>
      <c r="I1230" s="125"/>
      <c r="J1230" s="125"/>
      <c r="K1230" s="126"/>
      <c r="L1230" s="126"/>
      <c r="M1230" s="126"/>
      <c r="N1230" s="126"/>
      <c r="O1230" s="126"/>
      <c r="P1230" s="126"/>
      <c r="Q1230" s="126"/>
      <c r="R1230" s="126"/>
      <c r="S1230" s="126"/>
      <c r="T1230" s="126"/>
      <c r="U1230" s="126"/>
      <c r="V1230" s="126"/>
      <c r="W1230" s="126"/>
      <c r="X1230" s="126"/>
      <c r="Y1230" s="126"/>
      <c r="Z1230" s="126"/>
      <c r="AA1230" s="126"/>
      <c r="AB1230" s="126"/>
      <c r="AC1230" s="126"/>
    </row>
    <row r="1231" spans="1:29" ht="15" customHeight="1" x14ac:dyDescent="0.35">
      <c r="A1231" s="112"/>
      <c r="B1231" s="113"/>
      <c r="C1231" s="113"/>
      <c r="D1231" s="113"/>
      <c r="E1231" s="113"/>
      <c r="F1231" s="113"/>
      <c r="G1231" s="113"/>
      <c r="H1231" s="113"/>
      <c r="I1231" s="113"/>
      <c r="J1231" s="113"/>
      <c r="K1231" s="114"/>
      <c r="L1231" s="114"/>
      <c r="M1231" s="114"/>
      <c r="N1231" s="114"/>
      <c r="O1231" s="114"/>
      <c r="P1231" s="114"/>
      <c r="Q1231" s="114"/>
      <c r="R1231" s="114"/>
      <c r="S1231" s="114"/>
      <c r="T1231" s="114"/>
      <c r="U1231" s="114"/>
      <c r="V1231" s="114"/>
      <c r="W1231" s="114"/>
      <c r="X1231" s="114"/>
      <c r="Y1231" s="114"/>
      <c r="Z1231" s="114"/>
      <c r="AA1231" s="114"/>
      <c r="AB1231" s="114"/>
      <c r="AC1231" s="114"/>
    </row>
    <row r="1232" spans="1:29" ht="15" customHeight="1" x14ac:dyDescent="0.35">
      <c r="A1232" s="112"/>
      <c r="B1232" s="113"/>
      <c r="C1232" s="113"/>
      <c r="D1232" s="113"/>
      <c r="E1232" s="113"/>
      <c r="F1232" s="113"/>
      <c r="G1232" s="113"/>
      <c r="H1232" s="113"/>
      <c r="I1232" s="113"/>
      <c r="J1232" s="113"/>
      <c r="K1232" s="115"/>
      <c r="L1232" s="115"/>
      <c r="M1232" s="115"/>
      <c r="N1232" s="115"/>
      <c r="O1232" s="115"/>
      <c r="P1232" s="115"/>
      <c r="Q1232" s="115"/>
      <c r="R1232" s="115"/>
      <c r="S1232" s="115"/>
      <c r="T1232" s="115"/>
      <c r="U1232" s="115"/>
      <c r="V1232" s="115"/>
      <c r="W1232" s="114"/>
      <c r="X1232" s="114"/>
      <c r="Y1232" s="116"/>
      <c r="Z1232" s="117"/>
      <c r="AA1232" s="117"/>
      <c r="AB1232" s="117"/>
      <c r="AC1232" s="117"/>
    </row>
    <row r="1233" spans="1:29" x14ac:dyDescent="0.35">
      <c r="A1233" s="112"/>
      <c r="B1233" s="118"/>
      <c r="C1233" s="118"/>
      <c r="D1233" s="119"/>
      <c r="E1233" s="120"/>
      <c r="F1233" s="118"/>
      <c r="G1233" s="118"/>
      <c r="H1233" s="118"/>
      <c r="I1233" s="118"/>
      <c r="J1233" s="118"/>
      <c r="K1233" s="117"/>
      <c r="L1233" s="117"/>
      <c r="M1233" s="117"/>
      <c r="N1233" s="117"/>
      <c r="O1233" s="117"/>
      <c r="P1233" s="117"/>
      <c r="Q1233" s="117"/>
      <c r="R1233" s="117"/>
      <c r="S1233" s="117"/>
      <c r="T1233" s="117"/>
      <c r="U1233" s="117"/>
      <c r="V1233" s="117"/>
      <c r="W1233" s="117"/>
      <c r="X1233" s="117"/>
      <c r="Y1233" s="116"/>
      <c r="Z1233" s="117"/>
      <c r="AA1233" s="117"/>
      <c r="AB1233" s="117"/>
      <c r="AC1233" s="117"/>
    </row>
    <row r="1234" spans="1:29" x14ac:dyDescent="0.35">
      <c r="A1234" s="121"/>
      <c r="B1234" s="122"/>
      <c r="C1234" s="122"/>
      <c r="D1234" s="122"/>
      <c r="E1234" s="122"/>
      <c r="F1234" s="122"/>
      <c r="G1234" s="122"/>
      <c r="H1234" s="123"/>
      <c r="I1234" s="123"/>
      <c r="J1234" s="123"/>
      <c r="K1234" s="124"/>
      <c r="L1234" s="124"/>
      <c r="M1234" s="124"/>
      <c r="N1234" s="124"/>
      <c r="O1234" s="124"/>
      <c r="P1234" s="124"/>
      <c r="Q1234" s="124"/>
      <c r="R1234" s="124"/>
      <c r="S1234" s="124"/>
      <c r="T1234" s="124"/>
      <c r="U1234" s="124"/>
      <c r="V1234" s="124"/>
      <c r="W1234" s="124"/>
      <c r="X1234" s="124"/>
      <c r="Y1234" s="124"/>
      <c r="Z1234" s="124"/>
      <c r="AA1234" s="124"/>
      <c r="AB1234" s="124"/>
      <c r="AC1234" s="124"/>
    </row>
    <row r="1235" spans="1:29" x14ac:dyDescent="0.35">
      <c r="A1235" s="121"/>
      <c r="B1235" s="122"/>
      <c r="C1235" s="122"/>
      <c r="D1235" s="122"/>
      <c r="E1235" s="122"/>
      <c r="F1235" s="122"/>
      <c r="G1235" s="122"/>
      <c r="H1235" s="123"/>
      <c r="I1235" s="123"/>
      <c r="J1235" s="123"/>
      <c r="K1235" s="124"/>
      <c r="L1235" s="124"/>
      <c r="M1235" s="124"/>
      <c r="N1235" s="124"/>
      <c r="O1235" s="124"/>
      <c r="P1235" s="124"/>
      <c r="Q1235" s="124"/>
      <c r="R1235" s="124"/>
      <c r="S1235" s="124"/>
      <c r="T1235" s="124"/>
      <c r="U1235" s="124"/>
      <c r="V1235" s="124"/>
      <c r="W1235" s="124"/>
      <c r="X1235" s="124"/>
      <c r="Y1235" s="124"/>
      <c r="Z1235" s="124"/>
      <c r="AA1235" s="124"/>
      <c r="AB1235" s="124"/>
      <c r="AC1235" s="124"/>
    </row>
    <row r="1236" spans="1:29" x14ac:dyDescent="0.35">
      <c r="A1236" s="121"/>
      <c r="B1236" s="122"/>
      <c r="C1236" s="122"/>
      <c r="D1236" s="122"/>
      <c r="E1236" s="122"/>
      <c r="F1236" s="122"/>
      <c r="G1236" s="122"/>
      <c r="H1236" s="123"/>
      <c r="I1236" s="123"/>
      <c r="J1236" s="123"/>
      <c r="K1236" s="124"/>
      <c r="L1236" s="124"/>
      <c r="M1236" s="124"/>
      <c r="N1236" s="124"/>
      <c r="O1236" s="124"/>
      <c r="P1236" s="124"/>
      <c r="Q1236" s="124"/>
      <c r="R1236" s="124"/>
      <c r="S1236" s="124"/>
      <c r="T1236" s="124"/>
      <c r="U1236" s="124"/>
      <c r="V1236" s="124"/>
      <c r="W1236" s="124"/>
      <c r="X1236" s="124"/>
      <c r="Y1236" s="124"/>
      <c r="Z1236" s="124"/>
      <c r="AA1236" s="124"/>
      <c r="AB1236" s="124"/>
      <c r="AC1236" s="124"/>
    </row>
    <row r="1237" spans="1:29" x14ac:dyDescent="0.35">
      <c r="A1237" s="121"/>
      <c r="B1237" s="122"/>
      <c r="C1237" s="122"/>
      <c r="D1237" s="122"/>
      <c r="E1237" s="122"/>
      <c r="F1237" s="122"/>
      <c r="G1237" s="122"/>
      <c r="H1237" s="123"/>
      <c r="I1237" s="123"/>
      <c r="J1237" s="123"/>
      <c r="K1237" s="124"/>
      <c r="L1237" s="124"/>
      <c r="M1237" s="124"/>
      <c r="N1237" s="124"/>
      <c r="O1237" s="124"/>
      <c r="P1237" s="124"/>
      <c r="Q1237" s="124"/>
      <c r="R1237" s="124"/>
      <c r="S1237" s="124"/>
      <c r="T1237" s="124"/>
      <c r="U1237" s="124"/>
      <c r="V1237" s="124"/>
      <c r="W1237" s="124"/>
      <c r="X1237" s="124"/>
      <c r="Y1237" s="124"/>
      <c r="Z1237" s="124"/>
      <c r="AA1237" s="124"/>
      <c r="AB1237" s="124"/>
      <c r="AC1237" s="124"/>
    </row>
    <row r="1238" spans="1:29" x14ac:dyDescent="0.35">
      <c r="A1238" s="121"/>
      <c r="B1238" s="122"/>
      <c r="C1238" s="122"/>
      <c r="D1238" s="122"/>
      <c r="E1238" s="122"/>
      <c r="F1238" s="122"/>
      <c r="G1238" s="122"/>
      <c r="H1238" s="123"/>
      <c r="I1238" s="123"/>
      <c r="J1238" s="123"/>
      <c r="K1238" s="124"/>
      <c r="L1238" s="124"/>
      <c r="M1238" s="124"/>
      <c r="N1238" s="124"/>
      <c r="O1238" s="124"/>
      <c r="P1238" s="124"/>
      <c r="Q1238" s="124"/>
      <c r="R1238" s="124"/>
      <c r="S1238" s="124"/>
      <c r="T1238" s="124"/>
      <c r="U1238" s="124"/>
      <c r="V1238" s="124"/>
      <c r="W1238" s="124"/>
      <c r="X1238" s="124"/>
      <c r="Y1238" s="124"/>
      <c r="Z1238" s="124"/>
      <c r="AA1238" s="124"/>
      <c r="AB1238" s="124"/>
      <c r="AC1238" s="124"/>
    </row>
    <row r="1239" spans="1:29" x14ac:dyDescent="0.35">
      <c r="A1239" s="121"/>
      <c r="B1239" s="122"/>
      <c r="C1239" s="122"/>
      <c r="D1239" s="122"/>
      <c r="E1239" s="122"/>
      <c r="F1239" s="122"/>
      <c r="G1239" s="122"/>
      <c r="H1239" s="123"/>
      <c r="I1239" s="123"/>
      <c r="J1239" s="123"/>
      <c r="K1239" s="124"/>
      <c r="L1239" s="124"/>
      <c r="M1239" s="124"/>
      <c r="N1239" s="124"/>
      <c r="O1239" s="124"/>
      <c r="P1239" s="124"/>
      <c r="Q1239" s="124"/>
      <c r="R1239" s="124"/>
      <c r="S1239" s="124"/>
      <c r="T1239" s="124"/>
      <c r="U1239" s="124"/>
      <c r="V1239" s="124"/>
      <c r="W1239" s="124"/>
      <c r="X1239" s="124"/>
      <c r="Y1239" s="124"/>
      <c r="Z1239" s="124"/>
      <c r="AA1239" s="124"/>
      <c r="AB1239" s="124"/>
      <c r="AC1239" s="124"/>
    </row>
    <row r="1240" spans="1:29" x14ac:dyDescent="0.35">
      <c r="A1240" s="121"/>
      <c r="B1240" s="122"/>
      <c r="C1240" s="122"/>
      <c r="D1240" s="122"/>
      <c r="E1240" s="122"/>
      <c r="F1240" s="122"/>
      <c r="G1240" s="122"/>
      <c r="H1240" s="123"/>
      <c r="I1240" s="123"/>
      <c r="J1240" s="123"/>
      <c r="K1240" s="124"/>
      <c r="L1240" s="124"/>
      <c r="M1240" s="124"/>
      <c r="N1240" s="124"/>
      <c r="O1240" s="124"/>
      <c r="P1240" s="124"/>
      <c r="Q1240" s="124"/>
      <c r="R1240" s="124"/>
      <c r="S1240" s="124"/>
      <c r="T1240" s="124"/>
      <c r="U1240" s="124"/>
      <c r="V1240" s="124"/>
      <c r="W1240" s="124"/>
      <c r="X1240" s="124"/>
      <c r="Y1240" s="124"/>
      <c r="Z1240" s="124"/>
      <c r="AA1240" s="124"/>
      <c r="AB1240" s="124"/>
      <c r="AC1240" s="124"/>
    </row>
    <row r="1241" spans="1:29" x14ac:dyDescent="0.35">
      <c r="A1241" s="121"/>
      <c r="B1241" s="122"/>
      <c r="C1241" s="122"/>
      <c r="D1241" s="122"/>
      <c r="E1241" s="122"/>
      <c r="F1241" s="122"/>
      <c r="G1241" s="122"/>
      <c r="H1241" s="123"/>
      <c r="I1241" s="123"/>
      <c r="J1241" s="123"/>
      <c r="K1241" s="124"/>
      <c r="L1241" s="124"/>
      <c r="M1241" s="124"/>
      <c r="N1241" s="124"/>
      <c r="O1241" s="124"/>
      <c r="P1241" s="124"/>
      <c r="Q1241" s="124"/>
      <c r="R1241" s="124"/>
      <c r="S1241" s="124"/>
      <c r="T1241" s="124"/>
      <c r="U1241" s="124"/>
      <c r="V1241" s="124"/>
      <c r="W1241" s="124"/>
      <c r="X1241" s="124"/>
      <c r="Y1241" s="124"/>
      <c r="Z1241" s="124"/>
      <c r="AA1241" s="124"/>
      <c r="AB1241" s="124"/>
      <c r="AC1241" s="124"/>
    </row>
    <row r="1242" spans="1:29" x14ac:dyDescent="0.35">
      <c r="A1242" s="121"/>
      <c r="B1242" s="122"/>
      <c r="C1242" s="122"/>
      <c r="D1242" s="122"/>
      <c r="E1242" s="122"/>
      <c r="F1242" s="122"/>
      <c r="G1242" s="122"/>
      <c r="H1242" s="123"/>
      <c r="I1242" s="123"/>
      <c r="J1242" s="123"/>
      <c r="K1242" s="124"/>
      <c r="L1242" s="124"/>
      <c r="M1242" s="124"/>
      <c r="N1242" s="124"/>
      <c r="O1242" s="124"/>
      <c r="P1242" s="124"/>
      <c r="Q1242" s="124"/>
      <c r="R1242" s="124"/>
      <c r="S1242" s="124"/>
      <c r="T1242" s="124"/>
      <c r="U1242" s="124"/>
      <c r="V1242" s="124"/>
      <c r="W1242" s="124"/>
      <c r="X1242" s="124"/>
      <c r="Y1242" s="124"/>
      <c r="Z1242" s="124"/>
      <c r="AA1242" s="124"/>
      <c r="AB1242" s="124"/>
      <c r="AC1242" s="124"/>
    </row>
    <row r="1243" spans="1:29" x14ac:dyDescent="0.35">
      <c r="A1243" s="121"/>
      <c r="B1243" s="122"/>
      <c r="C1243" s="122"/>
      <c r="D1243" s="122"/>
      <c r="E1243" s="122"/>
      <c r="F1243" s="122"/>
      <c r="G1243" s="122"/>
      <c r="H1243" s="123"/>
      <c r="I1243" s="123"/>
      <c r="J1243" s="123"/>
      <c r="K1243" s="124"/>
      <c r="L1243" s="124"/>
      <c r="M1243" s="124"/>
      <c r="N1243" s="124"/>
      <c r="O1243" s="124"/>
      <c r="P1243" s="124"/>
      <c r="Q1243" s="124"/>
      <c r="R1243" s="124"/>
      <c r="S1243" s="124"/>
      <c r="T1243" s="124"/>
      <c r="U1243" s="124"/>
      <c r="V1243" s="124"/>
      <c r="W1243" s="124"/>
      <c r="X1243" s="124"/>
      <c r="Y1243" s="124"/>
      <c r="Z1243" s="124"/>
      <c r="AA1243" s="124"/>
      <c r="AB1243" s="124"/>
      <c r="AC1243" s="124"/>
    </row>
    <row r="1244" spans="1:29" x14ac:dyDescent="0.35">
      <c r="A1244" s="121"/>
      <c r="B1244" s="122"/>
      <c r="C1244" s="122"/>
      <c r="D1244" s="122"/>
      <c r="E1244" s="122"/>
      <c r="F1244" s="122"/>
      <c r="G1244" s="122"/>
      <c r="H1244" s="123"/>
      <c r="I1244" s="123"/>
      <c r="J1244" s="123"/>
      <c r="K1244" s="124"/>
      <c r="L1244" s="124"/>
      <c r="M1244" s="124"/>
      <c r="N1244" s="124"/>
      <c r="O1244" s="124"/>
      <c r="P1244" s="124"/>
      <c r="Q1244" s="124"/>
      <c r="R1244" s="124"/>
      <c r="S1244" s="124"/>
      <c r="T1244" s="124"/>
      <c r="U1244" s="124"/>
      <c r="V1244" s="124"/>
      <c r="W1244" s="124"/>
      <c r="X1244" s="124"/>
      <c r="Y1244" s="124"/>
      <c r="Z1244" s="124"/>
      <c r="AA1244" s="124"/>
      <c r="AB1244" s="124"/>
      <c r="AC1244" s="124"/>
    </row>
    <row r="1245" spans="1:29" x14ac:dyDescent="0.35">
      <c r="A1245" s="121"/>
      <c r="B1245" s="122"/>
      <c r="C1245" s="122"/>
      <c r="D1245" s="122"/>
      <c r="E1245" s="122"/>
      <c r="F1245" s="122"/>
      <c r="G1245" s="122"/>
      <c r="H1245" s="123"/>
      <c r="I1245" s="123"/>
      <c r="J1245" s="123"/>
      <c r="K1245" s="124"/>
      <c r="L1245" s="124"/>
      <c r="M1245" s="124"/>
      <c r="N1245" s="124"/>
      <c r="O1245" s="124"/>
      <c r="P1245" s="124"/>
      <c r="Q1245" s="124"/>
      <c r="R1245" s="124"/>
      <c r="S1245" s="124"/>
      <c r="T1245" s="124"/>
      <c r="U1245" s="124"/>
      <c r="V1245" s="124"/>
      <c r="W1245" s="124"/>
      <c r="X1245" s="124"/>
      <c r="Y1245" s="124"/>
      <c r="Z1245" s="124"/>
      <c r="AA1245" s="124"/>
      <c r="AB1245" s="124"/>
      <c r="AC1245" s="124"/>
    </row>
    <row r="1246" spans="1:29" x14ac:dyDescent="0.35">
      <c r="A1246" s="121"/>
      <c r="B1246" s="122"/>
      <c r="C1246" s="122"/>
      <c r="D1246" s="122"/>
      <c r="E1246" s="122"/>
      <c r="F1246" s="122"/>
      <c r="G1246" s="122"/>
      <c r="H1246" s="123"/>
      <c r="I1246" s="123"/>
      <c r="J1246" s="123"/>
      <c r="K1246" s="124"/>
      <c r="L1246" s="124"/>
      <c r="M1246" s="124"/>
      <c r="N1246" s="124"/>
      <c r="O1246" s="124"/>
      <c r="P1246" s="124"/>
      <c r="Q1246" s="124"/>
      <c r="R1246" s="124"/>
      <c r="S1246" s="124"/>
      <c r="T1246" s="124"/>
      <c r="U1246" s="124"/>
      <c r="V1246" s="124"/>
      <c r="W1246" s="124"/>
      <c r="X1246" s="124"/>
      <c r="Y1246" s="124"/>
      <c r="Z1246" s="124"/>
      <c r="AA1246" s="124"/>
      <c r="AB1246" s="124"/>
      <c r="AC1246" s="124"/>
    </row>
    <row r="1247" spans="1:29" x14ac:dyDescent="0.35">
      <c r="A1247" s="121"/>
      <c r="B1247" s="122"/>
      <c r="C1247" s="122"/>
      <c r="D1247" s="122"/>
      <c r="E1247" s="122"/>
      <c r="F1247" s="122"/>
      <c r="G1247" s="122"/>
      <c r="H1247" s="123"/>
      <c r="I1247" s="123"/>
      <c r="J1247" s="123"/>
      <c r="K1247" s="124"/>
      <c r="L1247" s="124"/>
      <c r="M1247" s="124"/>
      <c r="N1247" s="124"/>
      <c r="O1247" s="124"/>
      <c r="P1247" s="124"/>
      <c r="Q1247" s="124"/>
      <c r="R1247" s="124"/>
      <c r="S1247" s="124"/>
      <c r="T1247" s="124"/>
      <c r="U1247" s="124"/>
      <c r="V1247" s="124"/>
      <c r="W1247" s="124"/>
      <c r="X1247" s="124"/>
      <c r="Y1247" s="124"/>
      <c r="Z1247" s="124"/>
      <c r="AA1247" s="124"/>
      <c r="AB1247" s="124"/>
      <c r="AC1247" s="124"/>
    </row>
    <row r="1248" spans="1:29" x14ac:dyDescent="0.35">
      <c r="A1248" s="121"/>
      <c r="B1248" s="122"/>
      <c r="C1248" s="122"/>
      <c r="D1248" s="122"/>
      <c r="E1248" s="122"/>
      <c r="F1248" s="122"/>
      <c r="G1248" s="122"/>
      <c r="H1248" s="123"/>
      <c r="I1248" s="123"/>
      <c r="J1248" s="123"/>
      <c r="K1248" s="124"/>
      <c r="L1248" s="124"/>
      <c r="M1248" s="124"/>
      <c r="N1248" s="124"/>
      <c r="O1248" s="124"/>
      <c r="P1248" s="124"/>
      <c r="Q1248" s="124"/>
      <c r="R1248" s="124"/>
      <c r="S1248" s="124"/>
      <c r="T1248" s="124"/>
      <c r="U1248" s="124"/>
      <c r="V1248" s="124"/>
      <c r="W1248" s="124"/>
      <c r="X1248" s="124"/>
      <c r="Y1248" s="124"/>
      <c r="Z1248" s="124"/>
      <c r="AA1248" s="124"/>
      <c r="AB1248" s="124"/>
      <c r="AC1248" s="124"/>
    </row>
    <row r="1249" spans="1:29" x14ac:dyDescent="0.35">
      <c r="A1249" s="121"/>
      <c r="B1249" s="122"/>
      <c r="C1249" s="122"/>
      <c r="D1249" s="122"/>
      <c r="E1249" s="122"/>
      <c r="F1249" s="122"/>
      <c r="G1249" s="122"/>
      <c r="H1249" s="123"/>
      <c r="I1249" s="123"/>
      <c r="J1249" s="123"/>
      <c r="K1249" s="124"/>
      <c r="L1249" s="124"/>
      <c r="M1249" s="124"/>
      <c r="N1249" s="124"/>
      <c r="O1249" s="124"/>
      <c r="P1249" s="124"/>
      <c r="Q1249" s="124"/>
      <c r="R1249" s="124"/>
      <c r="S1249" s="124"/>
      <c r="T1249" s="124"/>
      <c r="U1249" s="124"/>
      <c r="V1249" s="124"/>
      <c r="W1249" s="124"/>
      <c r="X1249" s="124"/>
      <c r="Y1249" s="124"/>
      <c r="Z1249" s="124"/>
      <c r="AA1249" s="124"/>
      <c r="AB1249" s="124"/>
      <c r="AC1249" s="124"/>
    </row>
    <row r="1250" spans="1:29" x14ac:dyDescent="0.35">
      <c r="A1250" s="121"/>
      <c r="B1250" s="122"/>
      <c r="C1250" s="122"/>
      <c r="D1250" s="122"/>
      <c r="E1250" s="122"/>
      <c r="F1250" s="122"/>
      <c r="G1250" s="122"/>
      <c r="H1250" s="123"/>
      <c r="I1250" s="123"/>
      <c r="J1250" s="123"/>
      <c r="K1250" s="124"/>
      <c r="L1250" s="124"/>
      <c r="M1250" s="124"/>
      <c r="N1250" s="124"/>
      <c r="O1250" s="124"/>
      <c r="P1250" s="124"/>
      <c r="Q1250" s="124"/>
      <c r="R1250" s="124"/>
      <c r="S1250" s="124"/>
      <c r="T1250" s="124"/>
      <c r="U1250" s="124"/>
      <c r="V1250" s="124"/>
      <c r="W1250" s="124"/>
      <c r="X1250" s="124"/>
      <c r="Y1250" s="124"/>
      <c r="Z1250" s="124"/>
      <c r="AA1250" s="124"/>
      <c r="AB1250" s="124"/>
      <c r="AC1250" s="124"/>
    </row>
    <row r="1251" spans="1:29" x14ac:dyDescent="0.35">
      <c r="A1251" s="121"/>
      <c r="B1251" s="122"/>
      <c r="C1251" s="122"/>
      <c r="D1251" s="122"/>
      <c r="E1251" s="122"/>
      <c r="F1251" s="122"/>
      <c r="G1251" s="122"/>
      <c r="H1251" s="123"/>
      <c r="I1251" s="123"/>
      <c r="J1251" s="123"/>
      <c r="K1251" s="124"/>
      <c r="L1251" s="124"/>
      <c r="M1251" s="124"/>
      <c r="N1251" s="124"/>
      <c r="O1251" s="124"/>
      <c r="P1251" s="124"/>
      <c r="Q1251" s="124"/>
      <c r="R1251" s="124"/>
      <c r="S1251" s="124"/>
      <c r="T1251" s="124"/>
      <c r="U1251" s="124"/>
      <c r="V1251" s="124"/>
      <c r="W1251" s="124"/>
      <c r="X1251" s="124"/>
      <c r="Y1251" s="124"/>
      <c r="Z1251" s="124"/>
      <c r="AA1251" s="124"/>
      <c r="AB1251" s="124"/>
      <c r="AC1251" s="124"/>
    </row>
    <row r="1252" spans="1:29" x14ac:dyDescent="0.35">
      <c r="A1252" s="121"/>
      <c r="B1252" s="122"/>
      <c r="C1252" s="122"/>
      <c r="D1252" s="122"/>
      <c r="E1252" s="122"/>
      <c r="F1252" s="122"/>
      <c r="G1252" s="122"/>
      <c r="H1252" s="123"/>
      <c r="I1252" s="123"/>
      <c r="J1252" s="123"/>
      <c r="K1252" s="124"/>
      <c r="L1252" s="124"/>
      <c r="M1252" s="124"/>
      <c r="N1252" s="124"/>
      <c r="O1252" s="124"/>
      <c r="P1252" s="124"/>
      <c r="Q1252" s="124"/>
      <c r="R1252" s="124"/>
      <c r="S1252" s="124"/>
      <c r="T1252" s="124"/>
      <c r="U1252" s="124"/>
      <c r="V1252" s="124"/>
      <c r="W1252" s="124"/>
      <c r="X1252" s="124"/>
      <c r="Y1252" s="124"/>
      <c r="Z1252" s="124"/>
      <c r="AA1252" s="124"/>
      <c r="AB1252" s="124"/>
      <c r="AC1252" s="124"/>
    </row>
    <row r="1253" spans="1:29" x14ac:dyDescent="0.35">
      <c r="A1253" s="121"/>
      <c r="B1253" s="122"/>
      <c r="C1253" s="122"/>
      <c r="D1253" s="122"/>
      <c r="E1253" s="122"/>
      <c r="F1253" s="122"/>
      <c r="G1253" s="122"/>
      <c r="H1253" s="123"/>
      <c r="I1253" s="123"/>
      <c r="J1253" s="123"/>
      <c r="K1253" s="124"/>
      <c r="L1253" s="124"/>
      <c r="M1253" s="124"/>
      <c r="N1253" s="124"/>
      <c r="O1253" s="124"/>
      <c r="P1253" s="124"/>
      <c r="Q1253" s="124"/>
      <c r="R1253" s="124"/>
      <c r="S1253" s="124"/>
      <c r="T1253" s="124"/>
      <c r="U1253" s="124"/>
      <c r="V1253" s="124"/>
      <c r="W1253" s="124"/>
      <c r="X1253" s="124"/>
      <c r="Y1253" s="124"/>
      <c r="Z1253" s="124"/>
      <c r="AA1253" s="124"/>
      <c r="AB1253" s="124"/>
      <c r="AC1253" s="124"/>
    </row>
    <row r="1254" spans="1:29" x14ac:dyDescent="0.35">
      <c r="A1254" s="121"/>
      <c r="B1254" s="122"/>
      <c r="C1254" s="122"/>
      <c r="D1254" s="122"/>
      <c r="E1254" s="122"/>
      <c r="F1254" s="122"/>
      <c r="G1254" s="122"/>
      <c r="H1254" s="123"/>
      <c r="I1254" s="123"/>
      <c r="J1254" s="123"/>
      <c r="K1254" s="124"/>
      <c r="L1254" s="124"/>
      <c r="M1254" s="124"/>
      <c r="N1254" s="124"/>
      <c r="O1254" s="124"/>
      <c r="P1254" s="124"/>
      <c r="Q1254" s="124"/>
      <c r="R1254" s="124"/>
      <c r="S1254" s="124"/>
      <c r="T1254" s="124"/>
      <c r="U1254" s="124"/>
      <c r="V1254" s="124"/>
      <c r="W1254" s="124"/>
      <c r="X1254" s="124"/>
      <c r="Y1254" s="124"/>
      <c r="Z1254" s="124"/>
      <c r="AA1254" s="124"/>
      <c r="AB1254" s="124"/>
      <c r="AC1254" s="124"/>
    </row>
    <row r="1255" spans="1:29" x14ac:dyDescent="0.35">
      <c r="A1255" s="121"/>
      <c r="B1255" s="122"/>
      <c r="C1255" s="122"/>
      <c r="D1255" s="122"/>
      <c r="E1255" s="122"/>
      <c r="F1255" s="122"/>
      <c r="G1255" s="122"/>
      <c r="H1255" s="123"/>
      <c r="I1255" s="123"/>
      <c r="J1255" s="123"/>
      <c r="K1255" s="124"/>
      <c r="L1255" s="124"/>
      <c r="M1255" s="124"/>
      <c r="N1255" s="124"/>
      <c r="O1255" s="124"/>
      <c r="P1255" s="124"/>
      <c r="Q1255" s="124"/>
      <c r="R1255" s="124"/>
      <c r="S1255" s="124"/>
      <c r="T1255" s="124"/>
      <c r="U1255" s="124"/>
      <c r="V1255" s="124"/>
      <c r="W1255" s="124"/>
      <c r="X1255" s="124"/>
      <c r="Y1255" s="124"/>
      <c r="Z1255" s="124"/>
      <c r="AA1255" s="124"/>
      <c r="AB1255" s="124"/>
      <c r="AC1255" s="124"/>
    </row>
    <row r="1256" spans="1:29" x14ac:dyDescent="0.35">
      <c r="A1256" s="121"/>
      <c r="B1256" s="122"/>
      <c r="C1256" s="122"/>
      <c r="D1256" s="122"/>
      <c r="E1256" s="122"/>
      <c r="F1256" s="122"/>
      <c r="G1256" s="122"/>
      <c r="H1256" s="123"/>
      <c r="I1256" s="123"/>
      <c r="J1256" s="123"/>
      <c r="K1256" s="124"/>
      <c r="L1256" s="124"/>
      <c r="M1256" s="124"/>
      <c r="N1256" s="124"/>
      <c r="O1256" s="124"/>
      <c r="P1256" s="124"/>
      <c r="Q1256" s="124"/>
      <c r="R1256" s="124"/>
      <c r="S1256" s="124"/>
      <c r="T1256" s="124"/>
      <c r="U1256" s="124"/>
      <c r="V1256" s="124"/>
      <c r="W1256" s="124"/>
      <c r="X1256" s="124"/>
      <c r="Y1256" s="124"/>
      <c r="Z1256" s="124"/>
      <c r="AA1256" s="124"/>
      <c r="AB1256" s="124"/>
      <c r="AC1256" s="124"/>
    </row>
    <row r="1257" spans="1:29" x14ac:dyDescent="0.35">
      <c r="A1257" s="121"/>
      <c r="B1257" s="122"/>
      <c r="C1257" s="122"/>
      <c r="D1257" s="122"/>
      <c r="E1257" s="122"/>
      <c r="F1257" s="122"/>
      <c r="G1257" s="122"/>
      <c r="H1257" s="123"/>
      <c r="I1257" s="123"/>
      <c r="J1257" s="123"/>
      <c r="K1257" s="124"/>
      <c r="L1257" s="124"/>
      <c r="M1257" s="124"/>
      <c r="N1257" s="124"/>
      <c r="O1257" s="124"/>
      <c r="P1257" s="124"/>
      <c r="Q1257" s="124"/>
      <c r="R1257" s="124"/>
      <c r="S1257" s="124"/>
      <c r="T1257" s="124"/>
      <c r="U1257" s="124"/>
      <c r="V1257" s="124"/>
      <c r="W1257" s="124"/>
      <c r="X1257" s="124"/>
      <c r="Y1257" s="124"/>
      <c r="Z1257" s="124"/>
      <c r="AA1257" s="124"/>
      <c r="AB1257" s="124"/>
      <c r="AC1257" s="124"/>
    </row>
    <row r="1258" spans="1:29" ht="15" customHeight="1" x14ac:dyDescent="0.35">
      <c r="A1258" s="125"/>
      <c r="B1258" s="125"/>
      <c r="C1258" s="125"/>
      <c r="D1258" s="125"/>
      <c r="E1258" s="125"/>
      <c r="F1258" s="125"/>
      <c r="G1258" s="125"/>
      <c r="H1258" s="125"/>
      <c r="I1258" s="125"/>
      <c r="J1258" s="125"/>
      <c r="K1258" s="124"/>
      <c r="L1258" s="124"/>
      <c r="M1258" s="124"/>
      <c r="N1258" s="124"/>
      <c r="O1258" s="124"/>
      <c r="P1258" s="124"/>
      <c r="Q1258" s="124"/>
      <c r="R1258" s="124"/>
      <c r="S1258" s="124"/>
      <c r="T1258" s="124"/>
      <c r="U1258" s="124"/>
      <c r="V1258" s="124"/>
      <c r="W1258" s="124"/>
      <c r="X1258" s="124"/>
      <c r="Y1258" s="124"/>
      <c r="Z1258" s="124"/>
      <c r="AA1258" s="124"/>
      <c r="AB1258" s="124"/>
      <c r="AC1258" s="124"/>
    </row>
    <row r="1259" spans="1:29" x14ac:dyDescent="0.35">
      <c r="A1259" s="125"/>
      <c r="B1259" s="125"/>
      <c r="C1259" s="125"/>
      <c r="D1259" s="125"/>
      <c r="E1259" s="125"/>
      <c r="F1259" s="125"/>
      <c r="G1259" s="125"/>
      <c r="H1259" s="125"/>
      <c r="I1259" s="125"/>
      <c r="J1259" s="125"/>
      <c r="K1259" s="124"/>
      <c r="L1259" s="124"/>
      <c r="M1259" s="124"/>
      <c r="N1259" s="124"/>
      <c r="O1259" s="124"/>
      <c r="P1259" s="124"/>
      <c r="Q1259" s="124"/>
      <c r="R1259" s="124"/>
      <c r="S1259" s="124"/>
      <c r="T1259" s="124"/>
      <c r="U1259" s="124"/>
      <c r="V1259" s="124"/>
      <c r="W1259" s="124"/>
      <c r="X1259" s="124"/>
      <c r="Y1259" s="124"/>
      <c r="Z1259" s="124"/>
      <c r="AA1259" s="124"/>
      <c r="AB1259" s="124"/>
      <c r="AC1259" s="124"/>
    </row>
    <row r="1260" spans="1:29" x14ac:dyDescent="0.35">
      <c r="A1260" s="125"/>
      <c r="B1260" s="125"/>
      <c r="C1260" s="125"/>
      <c r="D1260" s="125"/>
      <c r="E1260" s="125"/>
      <c r="F1260" s="125"/>
      <c r="G1260" s="126"/>
      <c r="H1260" s="125"/>
      <c r="I1260" s="125"/>
      <c r="J1260" s="125"/>
      <c r="K1260" s="126"/>
      <c r="L1260" s="126"/>
      <c r="M1260" s="126"/>
      <c r="N1260" s="126"/>
      <c r="O1260" s="126"/>
      <c r="P1260" s="126"/>
      <c r="Q1260" s="126"/>
      <c r="R1260" s="126"/>
      <c r="S1260" s="126"/>
      <c r="T1260" s="126"/>
      <c r="U1260" s="126"/>
      <c r="V1260" s="126"/>
      <c r="W1260" s="126"/>
      <c r="X1260" s="126"/>
      <c r="Y1260" s="126"/>
      <c r="Z1260" s="126"/>
      <c r="AA1260" s="126"/>
      <c r="AB1260" s="126"/>
      <c r="AC1260" s="126"/>
    </row>
    <row r="1261" spans="1:29" ht="15" customHeight="1" x14ac:dyDescent="0.35">
      <c r="A1261" s="112"/>
      <c r="B1261" s="113"/>
      <c r="C1261" s="113"/>
      <c r="D1261" s="113"/>
      <c r="E1261" s="113"/>
      <c r="F1261" s="113"/>
      <c r="G1261" s="113"/>
      <c r="H1261" s="113"/>
      <c r="I1261" s="113"/>
      <c r="J1261" s="113"/>
      <c r="K1261" s="114"/>
      <c r="L1261" s="114"/>
      <c r="M1261" s="114"/>
      <c r="N1261" s="114"/>
      <c r="O1261" s="114"/>
      <c r="P1261" s="114"/>
      <c r="Q1261" s="114"/>
      <c r="R1261" s="114"/>
      <c r="S1261" s="114"/>
      <c r="T1261" s="114"/>
      <c r="U1261" s="114"/>
      <c r="V1261" s="114"/>
      <c r="W1261" s="114"/>
      <c r="X1261" s="114"/>
      <c r="Y1261" s="114"/>
      <c r="Z1261" s="114"/>
      <c r="AA1261" s="114"/>
      <c r="AB1261" s="114"/>
      <c r="AC1261" s="114"/>
    </row>
    <row r="1262" spans="1:29" ht="15" customHeight="1" x14ac:dyDescent="0.35">
      <c r="A1262" s="112"/>
      <c r="B1262" s="113"/>
      <c r="C1262" s="113"/>
      <c r="D1262" s="113"/>
      <c r="E1262" s="113"/>
      <c r="F1262" s="113"/>
      <c r="G1262" s="113"/>
      <c r="H1262" s="113"/>
      <c r="I1262" s="113"/>
      <c r="J1262" s="113"/>
      <c r="K1262" s="115"/>
      <c r="L1262" s="115"/>
      <c r="M1262" s="115"/>
      <c r="N1262" s="115"/>
      <c r="O1262" s="115"/>
      <c r="P1262" s="115"/>
      <c r="Q1262" s="115"/>
      <c r="R1262" s="115"/>
      <c r="S1262" s="115"/>
      <c r="T1262" s="115"/>
      <c r="U1262" s="115"/>
      <c r="V1262" s="115"/>
      <c r="W1262" s="114"/>
      <c r="X1262" s="114"/>
      <c r="Y1262" s="116"/>
      <c r="Z1262" s="117"/>
      <c r="AA1262" s="117"/>
      <c r="AB1262" s="117"/>
      <c r="AC1262" s="117"/>
    </row>
    <row r="1263" spans="1:29" x14ac:dyDescent="0.35">
      <c r="A1263" s="112"/>
      <c r="B1263" s="118"/>
      <c r="C1263" s="118"/>
      <c r="D1263" s="119"/>
      <c r="E1263" s="120"/>
      <c r="F1263" s="118"/>
      <c r="G1263" s="118"/>
      <c r="H1263" s="118"/>
      <c r="I1263" s="118"/>
      <c r="J1263" s="118"/>
      <c r="K1263" s="117"/>
      <c r="L1263" s="117"/>
      <c r="M1263" s="117"/>
      <c r="N1263" s="117"/>
      <c r="O1263" s="117"/>
      <c r="P1263" s="117"/>
      <c r="Q1263" s="117"/>
      <c r="R1263" s="117"/>
      <c r="S1263" s="117"/>
      <c r="T1263" s="117"/>
      <c r="U1263" s="117"/>
      <c r="V1263" s="117"/>
      <c r="W1263" s="117"/>
      <c r="X1263" s="117"/>
      <c r="Y1263" s="116"/>
      <c r="Z1263" s="117"/>
      <c r="AA1263" s="117"/>
      <c r="AB1263" s="117"/>
      <c r="AC1263" s="117"/>
    </row>
    <row r="1264" spans="1:29" x14ac:dyDescent="0.35">
      <c r="A1264" s="121"/>
      <c r="B1264" s="122"/>
      <c r="C1264" s="122"/>
      <c r="D1264" s="122"/>
      <c r="E1264" s="122"/>
      <c r="F1264" s="122"/>
      <c r="G1264" s="122"/>
      <c r="H1264" s="123"/>
      <c r="I1264" s="123"/>
      <c r="J1264" s="123"/>
      <c r="K1264" s="124"/>
      <c r="L1264" s="124"/>
      <c r="M1264" s="124"/>
      <c r="N1264" s="124"/>
      <c r="O1264" s="124"/>
      <c r="P1264" s="124"/>
      <c r="Q1264" s="124"/>
      <c r="R1264" s="124"/>
      <c r="S1264" s="124"/>
      <c r="T1264" s="124"/>
      <c r="U1264" s="124"/>
      <c r="V1264" s="124"/>
      <c r="W1264" s="124"/>
      <c r="X1264" s="124"/>
      <c r="Y1264" s="124"/>
      <c r="Z1264" s="124"/>
      <c r="AA1264" s="124"/>
      <c r="AB1264" s="124"/>
      <c r="AC1264" s="124"/>
    </row>
    <row r="1265" spans="1:29" x14ac:dyDescent="0.35">
      <c r="A1265" s="121"/>
      <c r="B1265" s="122"/>
      <c r="C1265" s="122"/>
      <c r="D1265" s="122"/>
      <c r="E1265" s="122"/>
      <c r="F1265" s="122"/>
      <c r="G1265" s="122"/>
      <c r="H1265" s="123"/>
      <c r="I1265" s="123"/>
      <c r="J1265" s="123"/>
      <c r="K1265" s="124"/>
      <c r="L1265" s="124"/>
      <c r="M1265" s="124"/>
      <c r="N1265" s="124"/>
      <c r="O1265" s="124"/>
      <c r="P1265" s="124"/>
      <c r="Q1265" s="124"/>
      <c r="R1265" s="124"/>
      <c r="S1265" s="124"/>
      <c r="T1265" s="124"/>
      <c r="U1265" s="124"/>
      <c r="V1265" s="124"/>
      <c r="W1265" s="124"/>
      <c r="X1265" s="124"/>
      <c r="Y1265" s="124"/>
      <c r="Z1265" s="124"/>
      <c r="AA1265" s="124"/>
      <c r="AB1265" s="124"/>
      <c r="AC1265" s="124"/>
    </row>
    <row r="1266" spans="1:29" x14ac:dyDescent="0.35">
      <c r="A1266" s="121"/>
      <c r="B1266" s="122"/>
      <c r="C1266" s="122"/>
      <c r="D1266" s="122"/>
      <c r="E1266" s="122"/>
      <c r="F1266" s="122"/>
      <c r="G1266" s="122"/>
      <c r="H1266" s="123"/>
      <c r="I1266" s="123"/>
      <c r="J1266" s="123"/>
      <c r="K1266" s="124"/>
      <c r="L1266" s="124"/>
      <c r="M1266" s="124"/>
      <c r="N1266" s="124"/>
      <c r="O1266" s="124"/>
      <c r="P1266" s="124"/>
      <c r="Q1266" s="124"/>
      <c r="R1266" s="124"/>
      <c r="S1266" s="124"/>
      <c r="T1266" s="124"/>
      <c r="U1266" s="124"/>
      <c r="V1266" s="124"/>
      <c r="W1266" s="124"/>
      <c r="X1266" s="124"/>
      <c r="Y1266" s="124"/>
      <c r="Z1266" s="124"/>
      <c r="AA1266" s="124"/>
      <c r="AB1266" s="124"/>
      <c r="AC1266" s="124"/>
    </row>
    <row r="1267" spans="1:29" x14ac:dyDescent="0.35">
      <c r="A1267" s="121"/>
      <c r="B1267" s="122"/>
      <c r="C1267" s="122"/>
      <c r="D1267" s="122"/>
      <c r="E1267" s="122"/>
      <c r="F1267" s="122"/>
      <c r="G1267" s="122"/>
      <c r="H1267" s="123"/>
      <c r="I1267" s="123"/>
      <c r="J1267" s="123"/>
      <c r="K1267" s="124"/>
      <c r="L1267" s="124"/>
      <c r="M1267" s="124"/>
      <c r="N1267" s="124"/>
      <c r="O1267" s="124"/>
      <c r="P1267" s="124"/>
      <c r="Q1267" s="124"/>
      <c r="R1267" s="124"/>
      <c r="S1267" s="124"/>
      <c r="T1267" s="124"/>
      <c r="U1267" s="124"/>
      <c r="V1267" s="124"/>
      <c r="W1267" s="124"/>
      <c r="X1267" s="124"/>
      <c r="Y1267" s="124"/>
      <c r="Z1267" s="124"/>
      <c r="AA1267" s="124"/>
      <c r="AB1267" s="124"/>
      <c r="AC1267" s="124"/>
    </row>
    <row r="1268" spans="1:29" x14ac:dyDescent="0.35">
      <c r="A1268" s="121"/>
      <c r="B1268" s="122"/>
      <c r="C1268" s="122"/>
      <c r="D1268" s="122"/>
      <c r="E1268" s="122"/>
      <c r="F1268" s="122"/>
      <c r="G1268" s="122"/>
      <c r="H1268" s="123"/>
      <c r="I1268" s="123"/>
      <c r="J1268" s="123"/>
      <c r="K1268" s="124"/>
      <c r="L1268" s="124"/>
      <c r="M1268" s="124"/>
      <c r="N1268" s="124"/>
      <c r="O1268" s="124"/>
      <c r="P1268" s="124"/>
      <c r="Q1268" s="124"/>
      <c r="R1268" s="124"/>
      <c r="S1268" s="124"/>
      <c r="T1268" s="124"/>
      <c r="U1268" s="124"/>
      <c r="V1268" s="124"/>
      <c r="W1268" s="124"/>
      <c r="X1268" s="124"/>
      <c r="Y1268" s="124"/>
      <c r="Z1268" s="124"/>
      <c r="AA1268" s="124"/>
      <c r="AB1268" s="124"/>
      <c r="AC1268" s="124"/>
    </row>
    <row r="1269" spans="1:29" x14ac:dyDescent="0.35">
      <c r="A1269" s="121"/>
      <c r="B1269" s="122"/>
      <c r="C1269" s="122"/>
      <c r="D1269" s="122"/>
      <c r="E1269" s="122"/>
      <c r="F1269" s="122"/>
      <c r="G1269" s="122"/>
      <c r="H1269" s="123"/>
      <c r="I1269" s="123"/>
      <c r="J1269" s="123"/>
      <c r="K1269" s="124"/>
      <c r="L1269" s="124"/>
      <c r="M1269" s="124"/>
      <c r="N1269" s="124"/>
      <c r="O1269" s="124"/>
      <c r="P1269" s="124"/>
      <c r="Q1269" s="124"/>
      <c r="R1269" s="124"/>
      <c r="S1269" s="124"/>
      <c r="T1269" s="124"/>
      <c r="U1269" s="124"/>
      <c r="V1269" s="124"/>
      <c r="W1269" s="124"/>
      <c r="X1269" s="124"/>
      <c r="Y1269" s="124"/>
      <c r="Z1269" s="124"/>
      <c r="AA1269" s="124"/>
      <c r="AB1269" s="124"/>
      <c r="AC1269" s="124"/>
    </row>
    <row r="1270" spans="1:29" x14ac:dyDescent="0.35">
      <c r="A1270" s="121"/>
      <c r="B1270" s="122"/>
      <c r="C1270" s="122"/>
      <c r="D1270" s="122"/>
      <c r="E1270" s="122"/>
      <c r="F1270" s="122"/>
      <c r="G1270" s="122"/>
      <c r="H1270" s="123"/>
      <c r="I1270" s="123"/>
      <c r="J1270" s="123"/>
      <c r="K1270" s="124"/>
      <c r="L1270" s="124"/>
      <c r="M1270" s="124"/>
      <c r="N1270" s="124"/>
      <c r="O1270" s="124"/>
      <c r="P1270" s="124"/>
      <c r="Q1270" s="124"/>
      <c r="R1270" s="124"/>
      <c r="S1270" s="124"/>
      <c r="T1270" s="124"/>
      <c r="U1270" s="124"/>
      <c r="V1270" s="124"/>
      <c r="W1270" s="124"/>
      <c r="X1270" s="124"/>
      <c r="Y1270" s="124"/>
      <c r="Z1270" s="124"/>
      <c r="AA1270" s="124"/>
      <c r="AB1270" s="124"/>
      <c r="AC1270" s="124"/>
    </row>
    <row r="1271" spans="1:29" x14ac:dyDescent="0.35">
      <c r="A1271" s="121"/>
      <c r="B1271" s="122"/>
      <c r="C1271" s="122"/>
      <c r="D1271" s="122"/>
      <c r="E1271" s="122"/>
      <c r="F1271" s="122"/>
      <c r="G1271" s="122"/>
      <c r="H1271" s="123"/>
      <c r="I1271" s="123"/>
      <c r="J1271" s="123"/>
      <c r="K1271" s="124"/>
      <c r="L1271" s="124"/>
      <c r="M1271" s="124"/>
      <c r="N1271" s="124"/>
      <c r="O1271" s="124"/>
      <c r="P1271" s="124"/>
      <c r="Q1271" s="124"/>
      <c r="R1271" s="124"/>
      <c r="S1271" s="124"/>
      <c r="T1271" s="124"/>
      <c r="U1271" s="124"/>
      <c r="V1271" s="124"/>
      <c r="W1271" s="124"/>
      <c r="X1271" s="124"/>
      <c r="Y1271" s="124"/>
      <c r="Z1271" s="124"/>
      <c r="AA1271" s="124"/>
      <c r="AB1271" s="124"/>
      <c r="AC1271" s="124"/>
    </row>
    <row r="1272" spans="1:29" x14ac:dyDescent="0.35">
      <c r="A1272" s="121"/>
      <c r="B1272" s="122"/>
      <c r="C1272" s="122"/>
      <c r="D1272" s="122"/>
      <c r="E1272" s="122"/>
      <c r="F1272" s="122"/>
      <c r="G1272" s="122"/>
      <c r="H1272" s="123"/>
      <c r="I1272" s="123"/>
      <c r="J1272" s="123"/>
      <c r="K1272" s="124"/>
      <c r="L1272" s="124"/>
      <c r="M1272" s="124"/>
      <c r="N1272" s="124"/>
      <c r="O1272" s="124"/>
      <c r="P1272" s="124"/>
      <c r="Q1272" s="124"/>
      <c r="R1272" s="124"/>
      <c r="S1272" s="124"/>
      <c r="T1272" s="124"/>
      <c r="U1272" s="124"/>
      <c r="V1272" s="124"/>
      <c r="W1272" s="124"/>
      <c r="X1272" s="124"/>
      <c r="Y1272" s="124"/>
      <c r="Z1272" s="124"/>
      <c r="AA1272" s="124"/>
      <c r="AB1272" s="124"/>
      <c r="AC1272" s="124"/>
    </row>
    <row r="1273" spans="1:29" x14ac:dyDescent="0.35">
      <c r="A1273" s="121"/>
      <c r="B1273" s="122"/>
      <c r="C1273" s="122"/>
      <c r="D1273" s="122"/>
      <c r="E1273" s="122"/>
      <c r="F1273" s="122"/>
      <c r="G1273" s="122"/>
      <c r="H1273" s="123"/>
      <c r="I1273" s="123"/>
      <c r="J1273" s="123"/>
      <c r="K1273" s="124"/>
      <c r="L1273" s="124"/>
      <c r="M1273" s="124"/>
      <c r="N1273" s="124"/>
      <c r="O1273" s="124"/>
      <c r="P1273" s="124"/>
      <c r="Q1273" s="124"/>
      <c r="R1273" s="124"/>
      <c r="S1273" s="124"/>
      <c r="T1273" s="124"/>
      <c r="U1273" s="124"/>
      <c r="V1273" s="124"/>
      <c r="W1273" s="124"/>
      <c r="X1273" s="124"/>
      <c r="Y1273" s="124"/>
      <c r="Z1273" s="124"/>
      <c r="AA1273" s="124"/>
      <c r="AB1273" s="124"/>
      <c r="AC1273" s="124"/>
    </row>
    <row r="1274" spans="1:29" x14ac:dyDescent="0.35">
      <c r="A1274" s="121"/>
      <c r="B1274" s="122"/>
      <c r="C1274" s="122"/>
      <c r="D1274" s="122"/>
      <c r="E1274" s="122"/>
      <c r="F1274" s="122"/>
      <c r="G1274" s="122"/>
      <c r="H1274" s="123"/>
      <c r="I1274" s="123"/>
      <c r="J1274" s="123"/>
      <c r="K1274" s="124"/>
      <c r="L1274" s="124"/>
      <c r="M1274" s="124"/>
      <c r="N1274" s="124"/>
      <c r="O1274" s="124"/>
      <c r="P1274" s="124"/>
      <c r="Q1274" s="124"/>
      <c r="R1274" s="124"/>
      <c r="S1274" s="124"/>
      <c r="T1274" s="124"/>
      <c r="U1274" s="124"/>
      <c r="V1274" s="124"/>
      <c r="W1274" s="124"/>
      <c r="X1274" s="124"/>
      <c r="Y1274" s="124"/>
      <c r="Z1274" s="124"/>
      <c r="AA1274" s="124"/>
      <c r="AB1274" s="124"/>
      <c r="AC1274" s="124"/>
    </row>
    <row r="1275" spans="1:29" x14ac:dyDescent="0.35">
      <c r="A1275" s="121"/>
      <c r="B1275" s="122"/>
      <c r="C1275" s="122"/>
      <c r="D1275" s="122"/>
      <c r="E1275" s="122"/>
      <c r="F1275" s="122"/>
      <c r="G1275" s="122"/>
      <c r="H1275" s="123"/>
      <c r="I1275" s="123"/>
      <c r="J1275" s="123"/>
      <c r="K1275" s="124"/>
      <c r="L1275" s="124"/>
      <c r="M1275" s="124"/>
      <c r="N1275" s="124"/>
      <c r="O1275" s="124"/>
      <c r="P1275" s="124"/>
      <c r="Q1275" s="124"/>
      <c r="R1275" s="124"/>
      <c r="S1275" s="124"/>
      <c r="T1275" s="124"/>
      <c r="U1275" s="124"/>
      <c r="V1275" s="124"/>
      <c r="W1275" s="124"/>
      <c r="X1275" s="124"/>
      <c r="Y1275" s="124"/>
      <c r="Z1275" s="124"/>
      <c r="AA1275" s="124"/>
      <c r="AB1275" s="124"/>
      <c r="AC1275" s="124"/>
    </row>
    <row r="1276" spans="1:29" x14ac:dyDescent="0.35">
      <c r="A1276" s="121"/>
      <c r="B1276" s="122"/>
      <c r="C1276" s="122"/>
      <c r="D1276" s="122"/>
      <c r="E1276" s="122"/>
      <c r="F1276" s="122"/>
      <c r="G1276" s="122"/>
      <c r="H1276" s="123"/>
      <c r="I1276" s="123"/>
      <c r="J1276" s="123"/>
      <c r="K1276" s="124"/>
      <c r="L1276" s="124"/>
      <c r="M1276" s="124"/>
      <c r="N1276" s="124"/>
      <c r="O1276" s="124"/>
      <c r="P1276" s="124"/>
      <c r="Q1276" s="124"/>
      <c r="R1276" s="124"/>
      <c r="S1276" s="124"/>
      <c r="T1276" s="124"/>
      <c r="U1276" s="124"/>
      <c r="V1276" s="124"/>
      <c r="W1276" s="124"/>
      <c r="X1276" s="124"/>
      <c r="Y1276" s="124"/>
      <c r="Z1276" s="124"/>
      <c r="AA1276" s="124"/>
      <c r="AB1276" s="124"/>
      <c r="AC1276" s="124"/>
    </row>
    <row r="1277" spans="1:29" x14ac:dyDescent="0.35">
      <c r="A1277" s="121"/>
      <c r="B1277" s="122"/>
      <c r="C1277" s="122"/>
      <c r="D1277" s="122"/>
      <c r="E1277" s="122"/>
      <c r="F1277" s="122"/>
      <c r="G1277" s="122"/>
      <c r="H1277" s="123"/>
      <c r="I1277" s="123"/>
      <c r="J1277" s="123"/>
      <c r="K1277" s="124"/>
      <c r="L1277" s="124"/>
      <c r="M1277" s="124"/>
      <c r="N1277" s="124"/>
      <c r="O1277" s="124"/>
      <c r="P1277" s="124"/>
      <c r="Q1277" s="124"/>
      <c r="R1277" s="124"/>
      <c r="S1277" s="124"/>
      <c r="T1277" s="124"/>
      <c r="U1277" s="124"/>
      <c r="V1277" s="124"/>
      <c r="W1277" s="124"/>
      <c r="X1277" s="124"/>
      <c r="Y1277" s="124"/>
      <c r="Z1277" s="124"/>
      <c r="AA1277" s="124"/>
      <c r="AB1277" s="124"/>
      <c r="AC1277" s="124"/>
    </row>
    <row r="1278" spans="1:29" x14ac:dyDescent="0.35">
      <c r="A1278" s="121"/>
      <c r="B1278" s="122"/>
      <c r="C1278" s="122"/>
      <c r="D1278" s="122"/>
      <c r="E1278" s="122"/>
      <c r="F1278" s="122"/>
      <c r="G1278" s="122"/>
      <c r="H1278" s="123"/>
      <c r="I1278" s="123"/>
      <c r="J1278" s="123"/>
      <c r="K1278" s="124"/>
      <c r="L1278" s="124"/>
      <c r="M1278" s="124"/>
      <c r="N1278" s="124"/>
      <c r="O1278" s="124"/>
      <c r="P1278" s="124"/>
      <c r="Q1278" s="124"/>
      <c r="R1278" s="124"/>
      <c r="S1278" s="124"/>
      <c r="T1278" s="124"/>
      <c r="U1278" s="124"/>
      <c r="V1278" s="124"/>
      <c r="W1278" s="124"/>
      <c r="X1278" s="124"/>
      <c r="Y1278" s="124"/>
      <c r="Z1278" s="124"/>
      <c r="AA1278" s="124"/>
      <c r="AB1278" s="124"/>
      <c r="AC1278" s="124"/>
    </row>
    <row r="1279" spans="1:29" x14ac:dyDescent="0.35">
      <c r="A1279" s="121"/>
      <c r="B1279" s="122"/>
      <c r="C1279" s="122"/>
      <c r="D1279" s="122"/>
      <c r="E1279" s="122"/>
      <c r="F1279" s="122"/>
      <c r="G1279" s="122"/>
      <c r="H1279" s="123"/>
      <c r="I1279" s="123"/>
      <c r="J1279" s="123"/>
      <c r="K1279" s="124"/>
      <c r="L1279" s="124"/>
      <c r="M1279" s="124"/>
      <c r="N1279" s="124"/>
      <c r="O1279" s="124"/>
      <c r="P1279" s="124"/>
      <c r="Q1279" s="124"/>
      <c r="R1279" s="124"/>
      <c r="S1279" s="124"/>
      <c r="T1279" s="124"/>
      <c r="U1279" s="124"/>
      <c r="V1279" s="124"/>
      <c r="W1279" s="124"/>
      <c r="X1279" s="124"/>
      <c r="Y1279" s="124"/>
      <c r="Z1279" s="124"/>
      <c r="AA1279" s="124"/>
      <c r="AB1279" s="124"/>
      <c r="AC1279" s="124"/>
    </row>
    <row r="1280" spans="1:29" x14ac:dyDescent="0.35">
      <c r="A1280" s="121"/>
      <c r="B1280" s="122"/>
      <c r="C1280" s="122"/>
      <c r="D1280" s="122"/>
      <c r="E1280" s="122"/>
      <c r="F1280" s="122"/>
      <c r="G1280" s="122"/>
      <c r="H1280" s="123"/>
      <c r="I1280" s="123"/>
      <c r="J1280" s="123"/>
      <c r="K1280" s="124"/>
      <c r="L1280" s="124"/>
      <c r="M1280" s="124"/>
      <c r="N1280" s="124"/>
      <c r="O1280" s="124"/>
      <c r="P1280" s="124"/>
      <c r="Q1280" s="124"/>
      <c r="R1280" s="124"/>
      <c r="S1280" s="124"/>
      <c r="T1280" s="124"/>
      <c r="U1280" s="124"/>
      <c r="V1280" s="124"/>
      <c r="W1280" s="124"/>
      <c r="X1280" s="124"/>
      <c r="Y1280" s="124"/>
      <c r="Z1280" s="124"/>
      <c r="AA1280" s="124"/>
      <c r="AB1280" s="124"/>
      <c r="AC1280" s="124"/>
    </row>
    <row r="1281" spans="1:29" x14ac:dyDescent="0.35">
      <c r="A1281" s="121"/>
      <c r="B1281" s="122"/>
      <c r="C1281" s="122"/>
      <c r="D1281" s="122"/>
      <c r="E1281" s="122"/>
      <c r="F1281" s="122"/>
      <c r="G1281" s="122"/>
      <c r="H1281" s="123"/>
      <c r="I1281" s="123"/>
      <c r="J1281" s="123"/>
      <c r="K1281" s="124"/>
      <c r="L1281" s="124"/>
      <c r="M1281" s="124"/>
      <c r="N1281" s="124"/>
      <c r="O1281" s="124"/>
      <c r="P1281" s="124"/>
      <c r="Q1281" s="124"/>
      <c r="R1281" s="124"/>
      <c r="S1281" s="124"/>
      <c r="T1281" s="124"/>
      <c r="U1281" s="124"/>
      <c r="V1281" s="124"/>
      <c r="W1281" s="124"/>
      <c r="X1281" s="124"/>
      <c r="Y1281" s="124"/>
      <c r="Z1281" s="124"/>
      <c r="AA1281" s="124"/>
      <c r="AB1281" s="124"/>
      <c r="AC1281" s="124"/>
    </row>
    <row r="1282" spans="1:29" x14ac:dyDescent="0.35">
      <c r="A1282" s="121"/>
      <c r="B1282" s="122"/>
      <c r="C1282" s="122"/>
      <c r="D1282" s="122"/>
      <c r="E1282" s="122"/>
      <c r="F1282" s="122"/>
      <c r="G1282" s="122"/>
      <c r="H1282" s="123"/>
      <c r="I1282" s="123"/>
      <c r="J1282" s="123"/>
      <c r="K1282" s="124"/>
      <c r="L1282" s="124"/>
      <c r="M1282" s="124"/>
      <c r="N1282" s="124"/>
      <c r="O1282" s="124"/>
      <c r="P1282" s="124"/>
      <c r="Q1282" s="124"/>
      <c r="R1282" s="124"/>
      <c r="S1282" s="124"/>
      <c r="T1282" s="124"/>
      <c r="U1282" s="124"/>
      <c r="V1282" s="124"/>
      <c r="W1282" s="124"/>
      <c r="X1282" s="124"/>
      <c r="Y1282" s="124"/>
      <c r="Z1282" s="124"/>
      <c r="AA1282" s="124"/>
      <c r="AB1282" s="124"/>
      <c r="AC1282" s="124"/>
    </row>
    <row r="1283" spans="1:29" x14ac:dyDescent="0.35">
      <c r="A1283" s="121"/>
      <c r="B1283" s="122"/>
      <c r="C1283" s="122"/>
      <c r="D1283" s="122"/>
      <c r="E1283" s="122"/>
      <c r="F1283" s="122"/>
      <c r="G1283" s="122"/>
      <c r="H1283" s="123"/>
      <c r="I1283" s="123"/>
      <c r="J1283" s="123"/>
      <c r="K1283" s="124"/>
      <c r="L1283" s="124"/>
      <c r="M1283" s="124"/>
      <c r="N1283" s="124"/>
      <c r="O1283" s="124"/>
      <c r="P1283" s="124"/>
      <c r="Q1283" s="124"/>
      <c r="R1283" s="124"/>
      <c r="S1283" s="124"/>
      <c r="T1283" s="124"/>
      <c r="U1283" s="124"/>
      <c r="V1283" s="124"/>
      <c r="W1283" s="124"/>
      <c r="X1283" s="124"/>
      <c r="Y1283" s="124"/>
      <c r="Z1283" s="124"/>
      <c r="AA1283" s="124"/>
      <c r="AB1283" s="124"/>
      <c r="AC1283" s="124"/>
    </row>
    <row r="1284" spans="1:29" x14ac:dyDescent="0.35">
      <c r="A1284" s="121"/>
      <c r="B1284" s="122"/>
      <c r="C1284" s="122"/>
      <c r="D1284" s="122"/>
      <c r="E1284" s="122"/>
      <c r="F1284" s="122"/>
      <c r="G1284" s="122"/>
      <c r="H1284" s="123"/>
      <c r="I1284" s="123"/>
      <c r="J1284" s="123"/>
      <c r="K1284" s="124"/>
      <c r="L1284" s="124"/>
      <c r="M1284" s="124"/>
      <c r="N1284" s="124"/>
      <c r="O1284" s="124"/>
      <c r="P1284" s="124"/>
      <c r="Q1284" s="124"/>
      <c r="R1284" s="124"/>
      <c r="S1284" s="124"/>
      <c r="T1284" s="124"/>
      <c r="U1284" s="124"/>
      <c r="V1284" s="124"/>
      <c r="W1284" s="124"/>
      <c r="X1284" s="124"/>
      <c r="Y1284" s="124"/>
      <c r="Z1284" s="124"/>
      <c r="AA1284" s="124"/>
      <c r="AB1284" s="124"/>
      <c r="AC1284" s="124"/>
    </row>
    <row r="1285" spans="1:29" x14ac:dyDescent="0.35">
      <c r="A1285" s="121"/>
      <c r="B1285" s="122"/>
      <c r="C1285" s="122"/>
      <c r="D1285" s="122"/>
      <c r="E1285" s="122"/>
      <c r="F1285" s="122"/>
      <c r="G1285" s="122"/>
      <c r="H1285" s="123"/>
      <c r="I1285" s="123"/>
      <c r="J1285" s="123"/>
      <c r="K1285" s="124"/>
      <c r="L1285" s="124"/>
      <c r="M1285" s="124"/>
      <c r="N1285" s="124"/>
      <c r="O1285" s="124"/>
      <c r="P1285" s="124"/>
      <c r="Q1285" s="124"/>
      <c r="R1285" s="124"/>
      <c r="S1285" s="124"/>
      <c r="T1285" s="124"/>
      <c r="U1285" s="124"/>
      <c r="V1285" s="124"/>
      <c r="W1285" s="124"/>
      <c r="X1285" s="124"/>
      <c r="Y1285" s="124"/>
      <c r="Z1285" s="124"/>
      <c r="AA1285" s="124"/>
      <c r="AB1285" s="124"/>
      <c r="AC1285" s="124"/>
    </row>
    <row r="1286" spans="1:29" x14ac:dyDescent="0.35">
      <c r="A1286" s="121"/>
      <c r="B1286" s="122"/>
      <c r="C1286" s="122"/>
      <c r="D1286" s="122"/>
      <c r="E1286" s="122"/>
      <c r="F1286" s="122"/>
      <c r="G1286" s="122"/>
      <c r="H1286" s="123"/>
      <c r="I1286" s="123"/>
      <c r="J1286" s="123"/>
      <c r="K1286" s="124"/>
      <c r="L1286" s="124"/>
      <c r="M1286" s="124"/>
      <c r="N1286" s="124"/>
      <c r="O1286" s="124"/>
      <c r="P1286" s="124"/>
      <c r="Q1286" s="124"/>
      <c r="R1286" s="124"/>
      <c r="S1286" s="124"/>
      <c r="T1286" s="124"/>
      <c r="U1286" s="124"/>
      <c r="V1286" s="124"/>
      <c r="W1286" s="124"/>
      <c r="X1286" s="124"/>
      <c r="Y1286" s="124"/>
      <c r="Z1286" s="124"/>
      <c r="AA1286" s="124"/>
      <c r="AB1286" s="124"/>
      <c r="AC1286" s="124"/>
    </row>
    <row r="1287" spans="1:29" x14ac:dyDescent="0.35">
      <c r="A1287" s="121"/>
      <c r="B1287" s="122"/>
      <c r="C1287" s="122"/>
      <c r="D1287" s="122"/>
      <c r="E1287" s="122"/>
      <c r="F1287" s="122"/>
      <c r="G1287" s="122"/>
      <c r="H1287" s="123"/>
      <c r="I1287" s="123"/>
      <c r="J1287" s="123"/>
      <c r="K1287" s="124"/>
      <c r="L1287" s="124"/>
      <c r="M1287" s="124"/>
      <c r="N1287" s="124"/>
      <c r="O1287" s="124"/>
      <c r="P1287" s="124"/>
      <c r="Q1287" s="124"/>
      <c r="R1287" s="124"/>
      <c r="S1287" s="124"/>
      <c r="T1287" s="124"/>
      <c r="U1287" s="124"/>
      <c r="V1287" s="124"/>
      <c r="W1287" s="124"/>
      <c r="X1287" s="124"/>
      <c r="Y1287" s="124"/>
      <c r="Z1287" s="124"/>
      <c r="AA1287" s="124"/>
      <c r="AB1287" s="124"/>
      <c r="AC1287" s="124"/>
    </row>
    <row r="1288" spans="1:29" ht="15" customHeight="1" x14ac:dyDescent="0.35">
      <c r="A1288" s="125"/>
      <c r="B1288" s="125"/>
      <c r="C1288" s="125"/>
      <c r="D1288" s="125"/>
      <c r="E1288" s="125"/>
      <c r="F1288" s="125"/>
      <c r="G1288" s="125"/>
      <c r="H1288" s="125"/>
      <c r="I1288" s="125"/>
      <c r="J1288" s="125"/>
      <c r="K1288" s="124"/>
      <c r="L1288" s="124"/>
      <c r="M1288" s="124"/>
      <c r="N1288" s="124"/>
      <c r="O1288" s="124"/>
      <c r="P1288" s="124"/>
      <c r="Q1288" s="124"/>
      <c r="R1288" s="124"/>
      <c r="S1288" s="124"/>
      <c r="T1288" s="124"/>
      <c r="U1288" s="124"/>
      <c r="V1288" s="124"/>
      <c r="W1288" s="124"/>
      <c r="X1288" s="124"/>
      <c r="Y1288" s="124"/>
      <c r="Z1288" s="124"/>
      <c r="AA1288" s="124"/>
      <c r="AB1288" s="124"/>
      <c r="AC1288" s="124"/>
    </row>
    <row r="1289" spans="1:29" x14ac:dyDescent="0.35">
      <c r="A1289" s="125"/>
      <c r="B1289" s="125"/>
      <c r="C1289" s="125"/>
      <c r="D1289" s="125"/>
      <c r="E1289" s="125"/>
      <c r="F1289" s="125"/>
      <c r="G1289" s="125"/>
      <c r="H1289" s="125"/>
      <c r="I1289" s="125"/>
      <c r="J1289" s="125"/>
      <c r="K1289" s="124"/>
      <c r="L1289" s="124"/>
      <c r="M1289" s="124"/>
      <c r="N1289" s="124"/>
      <c r="O1289" s="124"/>
      <c r="P1289" s="124"/>
      <c r="Q1289" s="124"/>
      <c r="R1289" s="124"/>
      <c r="S1289" s="124"/>
      <c r="T1289" s="124"/>
      <c r="U1289" s="124"/>
      <c r="V1289" s="124"/>
      <c r="W1289" s="124"/>
      <c r="X1289" s="124"/>
      <c r="Y1289" s="124"/>
      <c r="Z1289" s="124"/>
      <c r="AA1289" s="124"/>
      <c r="AB1289" s="124"/>
      <c r="AC1289" s="124"/>
    </row>
    <row r="1290" spans="1:29" x14ac:dyDescent="0.35">
      <c r="A1290" s="125"/>
      <c r="B1290" s="125"/>
      <c r="C1290" s="125"/>
      <c r="D1290" s="125"/>
      <c r="E1290" s="125"/>
      <c r="F1290" s="125"/>
      <c r="G1290" s="126"/>
      <c r="H1290" s="125"/>
      <c r="I1290" s="125"/>
      <c r="J1290" s="125"/>
      <c r="K1290" s="126"/>
      <c r="L1290" s="126"/>
      <c r="M1290" s="126"/>
      <c r="N1290" s="126"/>
      <c r="O1290" s="126"/>
      <c r="P1290" s="126"/>
      <c r="Q1290" s="126"/>
      <c r="R1290" s="126"/>
      <c r="S1290" s="126"/>
      <c r="T1290" s="126"/>
      <c r="U1290" s="126"/>
      <c r="V1290" s="126"/>
      <c r="W1290" s="126"/>
      <c r="X1290" s="126"/>
      <c r="Y1290" s="126"/>
      <c r="Z1290" s="126"/>
      <c r="AA1290" s="126"/>
      <c r="AB1290" s="126"/>
      <c r="AC1290" s="126"/>
    </row>
    <row r="1291" spans="1:29" ht="15" customHeight="1" x14ac:dyDescent="0.35">
      <c r="A1291" s="112"/>
      <c r="B1291" s="113"/>
      <c r="C1291" s="113"/>
      <c r="D1291" s="113"/>
      <c r="E1291" s="113"/>
      <c r="F1291" s="113"/>
      <c r="G1291" s="113"/>
      <c r="H1291" s="113"/>
      <c r="I1291" s="113"/>
      <c r="J1291" s="113"/>
      <c r="K1291" s="114"/>
      <c r="L1291" s="114"/>
      <c r="M1291" s="114"/>
      <c r="N1291" s="114"/>
      <c r="O1291" s="114"/>
      <c r="P1291" s="114"/>
      <c r="Q1291" s="114"/>
      <c r="R1291" s="114"/>
      <c r="S1291" s="114"/>
      <c r="T1291" s="114"/>
      <c r="U1291" s="114"/>
      <c r="V1291" s="114"/>
      <c r="W1291" s="114"/>
      <c r="X1291" s="114"/>
      <c r="Y1291" s="114"/>
      <c r="Z1291" s="114"/>
      <c r="AA1291" s="114"/>
      <c r="AB1291" s="114"/>
      <c r="AC1291" s="114"/>
    </row>
    <row r="1292" spans="1:29" ht="15" customHeight="1" x14ac:dyDescent="0.35">
      <c r="A1292" s="112"/>
      <c r="B1292" s="113"/>
      <c r="C1292" s="113"/>
      <c r="D1292" s="113"/>
      <c r="E1292" s="113"/>
      <c r="F1292" s="113"/>
      <c r="G1292" s="113"/>
      <c r="H1292" s="113"/>
      <c r="I1292" s="113"/>
      <c r="J1292" s="113"/>
      <c r="K1292" s="115"/>
      <c r="L1292" s="115"/>
      <c r="M1292" s="115"/>
      <c r="N1292" s="115"/>
      <c r="O1292" s="115"/>
      <c r="P1292" s="115"/>
      <c r="Q1292" s="115"/>
      <c r="R1292" s="115"/>
      <c r="S1292" s="115"/>
      <c r="T1292" s="115"/>
      <c r="U1292" s="115"/>
      <c r="V1292" s="115"/>
      <c r="W1292" s="114"/>
      <c r="X1292" s="114"/>
      <c r="Y1292" s="116"/>
      <c r="Z1292" s="117"/>
      <c r="AA1292" s="117"/>
      <c r="AB1292" s="117"/>
      <c r="AC1292" s="117"/>
    </row>
    <row r="1293" spans="1:29" x14ac:dyDescent="0.35">
      <c r="A1293" s="112"/>
      <c r="B1293" s="118"/>
      <c r="C1293" s="118"/>
      <c r="D1293" s="119"/>
      <c r="E1293" s="120"/>
      <c r="F1293" s="118"/>
      <c r="G1293" s="118"/>
      <c r="H1293" s="118"/>
      <c r="I1293" s="118"/>
      <c r="J1293" s="118"/>
      <c r="K1293" s="117"/>
      <c r="L1293" s="117"/>
      <c r="M1293" s="117"/>
      <c r="N1293" s="117"/>
      <c r="O1293" s="117"/>
      <c r="P1293" s="117"/>
      <c r="Q1293" s="117"/>
      <c r="R1293" s="117"/>
      <c r="S1293" s="117"/>
      <c r="T1293" s="117"/>
      <c r="U1293" s="117"/>
      <c r="V1293" s="117"/>
      <c r="W1293" s="117"/>
      <c r="X1293" s="117"/>
      <c r="Y1293" s="116"/>
      <c r="Z1293" s="117"/>
      <c r="AA1293" s="117"/>
      <c r="AB1293" s="117"/>
      <c r="AC1293" s="117"/>
    </row>
    <row r="1294" spans="1:29" x14ac:dyDescent="0.35">
      <c r="A1294" s="121"/>
      <c r="B1294" s="122"/>
      <c r="C1294" s="122"/>
      <c r="D1294" s="122"/>
      <c r="E1294" s="122"/>
      <c r="F1294" s="122"/>
      <c r="G1294" s="122"/>
      <c r="H1294" s="123"/>
      <c r="I1294" s="123"/>
      <c r="J1294" s="123"/>
      <c r="K1294" s="124"/>
      <c r="L1294" s="124"/>
      <c r="M1294" s="124"/>
      <c r="N1294" s="124"/>
      <c r="O1294" s="124"/>
      <c r="P1294" s="124"/>
      <c r="Q1294" s="124"/>
      <c r="R1294" s="124"/>
      <c r="S1294" s="124"/>
      <c r="T1294" s="124"/>
      <c r="U1294" s="124"/>
      <c r="V1294" s="124"/>
      <c r="W1294" s="124"/>
      <c r="X1294" s="124"/>
      <c r="Y1294" s="124"/>
      <c r="Z1294" s="124"/>
      <c r="AA1294" s="124"/>
      <c r="AB1294" s="124"/>
      <c r="AC1294" s="124"/>
    </row>
    <row r="1295" spans="1:29" x14ac:dyDescent="0.35">
      <c r="A1295" s="121"/>
      <c r="B1295" s="122"/>
      <c r="C1295" s="122"/>
      <c r="D1295" s="122"/>
      <c r="E1295" s="122"/>
      <c r="F1295" s="122"/>
      <c r="G1295" s="122"/>
      <c r="H1295" s="123"/>
      <c r="I1295" s="123"/>
      <c r="J1295" s="123"/>
      <c r="K1295" s="124"/>
      <c r="L1295" s="124"/>
      <c r="M1295" s="124"/>
      <c r="N1295" s="124"/>
      <c r="O1295" s="124"/>
      <c r="P1295" s="124"/>
      <c r="Q1295" s="124"/>
      <c r="R1295" s="124"/>
      <c r="S1295" s="124"/>
      <c r="T1295" s="124"/>
      <c r="U1295" s="124"/>
      <c r="V1295" s="124"/>
      <c r="W1295" s="124"/>
      <c r="X1295" s="124"/>
      <c r="Y1295" s="124"/>
      <c r="Z1295" s="124"/>
      <c r="AA1295" s="124"/>
      <c r="AB1295" s="124"/>
      <c r="AC1295" s="124"/>
    </row>
    <row r="1296" spans="1:29" x14ac:dyDescent="0.35">
      <c r="A1296" s="121"/>
      <c r="B1296" s="122"/>
      <c r="C1296" s="122"/>
      <c r="D1296" s="122"/>
      <c r="E1296" s="122"/>
      <c r="F1296" s="122"/>
      <c r="G1296" s="122"/>
      <c r="H1296" s="123"/>
      <c r="I1296" s="123"/>
      <c r="J1296" s="123"/>
      <c r="K1296" s="124"/>
      <c r="L1296" s="124"/>
      <c r="M1296" s="124"/>
      <c r="N1296" s="124"/>
      <c r="O1296" s="124"/>
      <c r="P1296" s="124"/>
      <c r="Q1296" s="124"/>
      <c r="R1296" s="124"/>
      <c r="S1296" s="124"/>
      <c r="T1296" s="124"/>
      <c r="U1296" s="124"/>
      <c r="V1296" s="124"/>
      <c r="W1296" s="124"/>
      <c r="X1296" s="124"/>
      <c r="Y1296" s="124"/>
      <c r="Z1296" s="124"/>
      <c r="AA1296" s="124"/>
      <c r="AB1296" s="124"/>
      <c r="AC1296" s="124"/>
    </row>
    <row r="1297" spans="1:29" x14ac:dyDescent="0.35">
      <c r="A1297" s="121"/>
      <c r="B1297" s="122"/>
      <c r="C1297" s="122"/>
      <c r="D1297" s="122"/>
      <c r="E1297" s="122"/>
      <c r="F1297" s="122"/>
      <c r="G1297" s="122"/>
      <c r="H1297" s="123"/>
      <c r="I1297" s="123"/>
      <c r="J1297" s="123"/>
      <c r="K1297" s="124"/>
      <c r="L1297" s="124"/>
      <c r="M1297" s="124"/>
      <c r="N1297" s="124"/>
      <c r="O1297" s="124"/>
      <c r="P1297" s="124"/>
      <c r="Q1297" s="124"/>
      <c r="R1297" s="124"/>
      <c r="S1297" s="124"/>
      <c r="T1297" s="124"/>
      <c r="U1297" s="124"/>
      <c r="V1297" s="124"/>
      <c r="W1297" s="124"/>
      <c r="X1297" s="124"/>
      <c r="Y1297" s="124"/>
      <c r="Z1297" s="124"/>
      <c r="AA1297" s="124"/>
      <c r="AB1297" s="124"/>
      <c r="AC1297" s="124"/>
    </row>
    <row r="1298" spans="1:29" x14ac:dyDescent="0.35">
      <c r="A1298" s="121"/>
      <c r="B1298" s="122"/>
      <c r="C1298" s="122"/>
      <c r="D1298" s="122"/>
      <c r="E1298" s="122"/>
      <c r="F1298" s="122"/>
      <c r="G1298" s="122"/>
      <c r="H1298" s="123"/>
      <c r="I1298" s="123"/>
      <c r="J1298" s="123"/>
      <c r="K1298" s="124"/>
      <c r="L1298" s="124"/>
      <c r="M1298" s="124"/>
      <c r="N1298" s="124"/>
      <c r="O1298" s="124"/>
      <c r="P1298" s="124"/>
      <c r="Q1298" s="124"/>
      <c r="R1298" s="124"/>
      <c r="S1298" s="124"/>
      <c r="T1298" s="124"/>
      <c r="U1298" s="124"/>
      <c r="V1298" s="124"/>
      <c r="W1298" s="124"/>
      <c r="X1298" s="124"/>
      <c r="Y1298" s="124"/>
      <c r="Z1298" s="124"/>
      <c r="AA1298" s="124"/>
      <c r="AB1298" s="124"/>
      <c r="AC1298" s="124"/>
    </row>
    <row r="1299" spans="1:29" x14ac:dyDescent="0.35">
      <c r="A1299" s="121"/>
      <c r="B1299" s="122"/>
      <c r="C1299" s="122"/>
      <c r="D1299" s="122"/>
      <c r="E1299" s="122"/>
      <c r="F1299" s="122"/>
      <c r="G1299" s="122"/>
      <c r="H1299" s="123"/>
      <c r="I1299" s="123"/>
      <c r="J1299" s="123"/>
      <c r="K1299" s="124"/>
      <c r="L1299" s="124"/>
      <c r="M1299" s="124"/>
      <c r="N1299" s="124"/>
      <c r="O1299" s="124"/>
      <c r="P1299" s="124"/>
      <c r="Q1299" s="124"/>
      <c r="R1299" s="124"/>
      <c r="S1299" s="124"/>
      <c r="T1299" s="124"/>
      <c r="U1299" s="124"/>
      <c r="V1299" s="124"/>
      <c r="W1299" s="124"/>
      <c r="X1299" s="124"/>
      <c r="Y1299" s="124"/>
      <c r="Z1299" s="124"/>
      <c r="AA1299" s="124"/>
      <c r="AB1299" s="124"/>
      <c r="AC1299" s="124"/>
    </row>
    <row r="1300" spans="1:29" x14ac:dyDescent="0.35">
      <c r="A1300" s="121"/>
      <c r="B1300" s="122"/>
      <c r="C1300" s="122"/>
      <c r="D1300" s="122"/>
      <c r="E1300" s="122"/>
      <c r="F1300" s="122"/>
      <c r="G1300" s="122"/>
      <c r="H1300" s="123"/>
      <c r="I1300" s="123"/>
      <c r="J1300" s="123"/>
      <c r="K1300" s="124"/>
      <c r="L1300" s="124"/>
      <c r="M1300" s="124"/>
      <c r="N1300" s="124"/>
      <c r="O1300" s="124"/>
      <c r="P1300" s="124"/>
      <c r="Q1300" s="124"/>
      <c r="R1300" s="124"/>
      <c r="S1300" s="124"/>
      <c r="T1300" s="124"/>
      <c r="U1300" s="124"/>
      <c r="V1300" s="124"/>
      <c r="W1300" s="124"/>
      <c r="X1300" s="124"/>
      <c r="Y1300" s="124"/>
      <c r="Z1300" s="124"/>
      <c r="AA1300" s="124"/>
      <c r="AB1300" s="124"/>
      <c r="AC1300" s="124"/>
    </row>
    <row r="1301" spans="1:29" x14ac:dyDescent="0.35">
      <c r="A1301" s="121"/>
      <c r="B1301" s="122"/>
      <c r="C1301" s="122"/>
      <c r="D1301" s="122"/>
      <c r="E1301" s="122"/>
      <c r="F1301" s="122"/>
      <c r="G1301" s="122"/>
      <c r="H1301" s="123"/>
      <c r="I1301" s="123"/>
      <c r="J1301" s="123"/>
      <c r="K1301" s="124"/>
      <c r="L1301" s="124"/>
      <c r="M1301" s="124"/>
      <c r="N1301" s="124"/>
      <c r="O1301" s="124"/>
      <c r="P1301" s="124"/>
      <c r="Q1301" s="124"/>
      <c r="R1301" s="124"/>
      <c r="S1301" s="124"/>
      <c r="T1301" s="124"/>
      <c r="U1301" s="124"/>
      <c r="V1301" s="124"/>
      <c r="W1301" s="124"/>
      <c r="X1301" s="124"/>
      <c r="Y1301" s="124"/>
      <c r="Z1301" s="124"/>
      <c r="AA1301" s="124"/>
      <c r="AB1301" s="124"/>
      <c r="AC1301" s="124"/>
    </row>
    <row r="1302" spans="1:29" x14ac:dyDescent="0.35">
      <c r="A1302" s="121"/>
      <c r="B1302" s="122"/>
      <c r="C1302" s="122"/>
      <c r="D1302" s="122"/>
      <c r="E1302" s="122"/>
      <c r="F1302" s="122"/>
      <c r="G1302" s="122"/>
      <c r="H1302" s="123"/>
      <c r="I1302" s="123"/>
      <c r="J1302" s="123"/>
      <c r="K1302" s="124"/>
      <c r="L1302" s="124"/>
      <c r="M1302" s="124"/>
      <c r="N1302" s="124"/>
      <c r="O1302" s="124"/>
      <c r="P1302" s="124"/>
      <c r="Q1302" s="124"/>
      <c r="R1302" s="124"/>
      <c r="S1302" s="124"/>
      <c r="T1302" s="124"/>
      <c r="U1302" s="124"/>
      <c r="V1302" s="124"/>
      <c r="W1302" s="124"/>
      <c r="X1302" s="124"/>
      <c r="Y1302" s="124"/>
      <c r="Z1302" s="124"/>
      <c r="AA1302" s="124"/>
      <c r="AB1302" s="124"/>
      <c r="AC1302" s="124"/>
    </row>
    <row r="1303" spans="1:29" x14ac:dyDescent="0.35">
      <c r="A1303" s="121"/>
      <c r="B1303" s="122"/>
      <c r="C1303" s="122"/>
      <c r="D1303" s="122"/>
      <c r="E1303" s="122"/>
      <c r="F1303" s="122"/>
      <c r="G1303" s="122"/>
      <c r="H1303" s="123"/>
      <c r="I1303" s="123"/>
      <c r="J1303" s="123"/>
      <c r="K1303" s="124"/>
      <c r="L1303" s="124"/>
      <c r="M1303" s="124"/>
      <c r="N1303" s="124"/>
      <c r="O1303" s="124"/>
      <c r="P1303" s="124"/>
      <c r="Q1303" s="124"/>
      <c r="R1303" s="124"/>
      <c r="S1303" s="124"/>
      <c r="T1303" s="124"/>
      <c r="U1303" s="124"/>
      <c r="V1303" s="124"/>
      <c r="W1303" s="124"/>
      <c r="X1303" s="124"/>
      <c r="Y1303" s="124"/>
      <c r="Z1303" s="124"/>
      <c r="AA1303" s="124"/>
      <c r="AB1303" s="124"/>
      <c r="AC1303" s="124"/>
    </row>
    <row r="1304" spans="1:29" x14ac:dyDescent="0.35">
      <c r="A1304" s="121"/>
      <c r="B1304" s="122"/>
      <c r="C1304" s="122"/>
      <c r="D1304" s="122"/>
      <c r="E1304" s="122"/>
      <c r="F1304" s="122"/>
      <c r="G1304" s="122"/>
      <c r="H1304" s="123"/>
      <c r="I1304" s="123"/>
      <c r="J1304" s="123"/>
      <c r="K1304" s="124"/>
      <c r="L1304" s="124"/>
      <c r="M1304" s="124"/>
      <c r="N1304" s="124"/>
      <c r="O1304" s="124"/>
      <c r="P1304" s="124"/>
      <c r="Q1304" s="124"/>
      <c r="R1304" s="124"/>
      <c r="S1304" s="124"/>
      <c r="T1304" s="124"/>
      <c r="U1304" s="124"/>
      <c r="V1304" s="124"/>
      <c r="W1304" s="124"/>
      <c r="X1304" s="124"/>
      <c r="Y1304" s="124"/>
      <c r="Z1304" s="124"/>
      <c r="AA1304" s="124"/>
      <c r="AB1304" s="124"/>
      <c r="AC1304" s="124"/>
    </row>
    <row r="1305" spans="1:29" x14ac:dyDescent="0.35">
      <c r="A1305" s="121"/>
      <c r="B1305" s="122"/>
      <c r="C1305" s="122"/>
      <c r="D1305" s="122"/>
      <c r="E1305" s="122"/>
      <c r="F1305" s="122"/>
      <c r="G1305" s="122"/>
      <c r="H1305" s="123"/>
      <c r="I1305" s="123"/>
      <c r="J1305" s="123"/>
      <c r="K1305" s="124"/>
      <c r="L1305" s="124"/>
      <c r="M1305" s="124"/>
      <c r="N1305" s="124"/>
      <c r="O1305" s="124"/>
      <c r="P1305" s="124"/>
      <c r="Q1305" s="124"/>
      <c r="R1305" s="124"/>
      <c r="S1305" s="124"/>
      <c r="T1305" s="124"/>
      <c r="U1305" s="124"/>
      <c r="V1305" s="124"/>
      <c r="W1305" s="124"/>
      <c r="X1305" s="124"/>
      <c r="Y1305" s="124"/>
      <c r="Z1305" s="124"/>
      <c r="AA1305" s="124"/>
      <c r="AB1305" s="124"/>
      <c r="AC1305" s="124"/>
    </row>
    <row r="1306" spans="1:29" x14ac:dyDescent="0.35">
      <c r="A1306" s="121"/>
      <c r="B1306" s="122"/>
      <c r="C1306" s="122"/>
      <c r="D1306" s="122"/>
      <c r="E1306" s="122"/>
      <c r="F1306" s="122"/>
      <c r="G1306" s="122"/>
      <c r="H1306" s="123"/>
      <c r="I1306" s="123"/>
      <c r="J1306" s="123"/>
      <c r="K1306" s="124"/>
      <c r="L1306" s="124"/>
      <c r="M1306" s="124"/>
      <c r="N1306" s="124"/>
      <c r="O1306" s="124"/>
      <c r="P1306" s="124"/>
      <c r="Q1306" s="124"/>
      <c r="R1306" s="124"/>
      <c r="S1306" s="124"/>
      <c r="T1306" s="124"/>
      <c r="U1306" s="124"/>
      <c r="V1306" s="124"/>
      <c r="W1306" s="124"/>
      <c r="X1306" s="124"/>
      <c r="Y1306" s="124"/>
      <c r="Z1306" s="124"/>
      <c r="AA1306" s="124"/>
      <c r="AB1306" s="124"/>
      <c r="AC1306" s="124"/>
    </row>
    <row r="1307" spans="1:29" x14ac:dyDescent="0.35">
      <c r="A1307" s="121"/>
      <c r="B1307" s="122"/>
      <c r="C1307" s="122"/>
      <c r="D1307" s="122"/>
      <c r="E1307" s="122"/>
      <c r="F1307" s="122"/>
      <c r="G1307" s="122"/>
      <c r="H1307" s="123"/>
      <c r="I1307" s="123"/>
      <c r="J1307" s="123"/>
      <c r="K1307" s="124"/>
      <c r="L1307" s="124"/>
      <c r="M1307" s="124"/>
      <c r="N1307" s="124"/>
      <c r="O1307" s="124"/>
      <c r="P1307" s="124"/>
      <c r="Q1307" s="124"/>
      <c r="R1307" s="124"/>
      <c r="S1307" s="124"/>
      <c r="T1307" s="124"/>
      <c r="U1307" s="124"/>
      <c r="V1307" s="124"/>
      <c r="W1307" s="124"/>
      <c r="X1307" s="124"/>
      <c r="Y1307" s="124"/>
      <c r="Z1307" s="124"/>
      <c r="AA1307" s="124"/>
      <c r="AB1307" s="124"/>
      <c r="AC1307" s="124"/>
    </row>
    <row r="1308" spans="1:29" x14ac:dyDescent="0.35">
      <c r="A1308" s="121"/>
      <c r="B1308" s="122"/>
      <c r="C1308" s="122"/>
      <c r="D1308" s="122"/>
      <c r="E1308" s="122"/>
      <c r="F1308" s="122"/>
      <c r="G1308" s="122"/>
      <c r="H1308" s="123"/>
      <c r="I1308" s="123"/>
      <c r="J1308" s="123"/>
      <c r="K1308" s="124"/>
      <c r="L1308" s="124"/>
      <c r="M1308" s="124"/>
      <c r="N1308" s="124"/>
      <c r="O1308" s="124"/>
      <c r="P1308" s="124"/>
      <c r="Q1308" s="124"/>
      <c r="R1308" s="124"/>
      <c r="S1308" s="124"/>
      <c r="T1308" s="124"/>
      <c r="U1308" s="124"/>
      <c r="V1308" s="124"/>
      <c r="W1308" s="124"/>
      <c r="X1308" s="124"/>
      <c r="Y1308" s="124"/>
      <c r="Z1308" s="124"/>
      <c r="AA1308" s="124"/>
      <c r="AB1308" s="124"/>
      <c r="AC1308" s="124"/>
    </row>
    <row r="1309" spans="1:29" x14ac:dyDescent="0.35">
      <c r="A1309" s="121"/>
      <c r="B1309" s="122"/>
      <c r="C1309" s="122"/>
      <c r="D1309" s="122"/>
      <c r="E1309" s="122"/>
      <c r="F1309" s="122"/>
      <c r="G1309" s="122"/>
      <c r="H1309" s="123"/>
      <c r="I1309" s="123"/>
      <c r="J1309" s="123"/>
      <c r="K1309" s="124"/>
      <c r="L1309" s="124"/>
      <c r="M1309" s="124"/>
      <c r="N1309" s="124"/>
      <c r="O1309" s="124"/>
      <c r="P1309" s="124"/>
      <c r="Q1309" s="124"/>
      <c r="R1309" s="124"/>
      <c r="S1309" s="124"/>
      <c r="T1309" s="124"/>
      <c r="U1309" s="124"/>
      <c r="V1309" s="124"/>
      <c r="W1309" s="124"/>
      <c r="X1309" s="124"/>
      <c r="Y1309" s="124"/>
      <c r="Z1309" s="124"/>
      <c r="AA1309" s="124"/>
      <c r="AB1309" s="124"/>
      <c r="AC1309" s="124"/>
    </row>
    <row r="1310" spans="1:29" x14ac:dyDescent="0.35">
      <c r="A1310" s="121"/>
      <c r="B1310" s="122"/>
      <c r="C1310" s="122"/>
      <c r="D1310" s="122"/>
      <c r="E1310" s="122"/>
      <c r="F1310" s="122"/>
      <c r="G1310" s="122"/>
      <c r="H1310" s="123"/>
      <c r="I1310" s="123"/>
      <c r="J1310" s="123"/>
      <c r="K1310" s="124"/>
      <c r="L1310" s="124"/>
      <c r="M1310" s="124"/>
      <c r="N1310" s="124"/>
      <c r="O1310" s="124"/>
      <c r="P1310" s="124"/>
      <c r="Q1310" s="124"/>
      <c r="R1310" s="124"/>
      <c r="S1310" s="124"/>
      <c r="T1310" s="124"/>
      <c r="U1310" s="124"/>
      <c r="V1310" s="124"/>
      <c r="W1310" s="124"/>
      <c r="X1310" s="124"/>
      <c r="Y1310" s="124"/>
      <c r="Z1310" s="124"/>
      <c r="AA1310" s="124"/>
      <c r="AB1310" s="124"/>
      <c r="AC1310" s="124"/>
    </row>
    <row r="1311" spans="1:29" x14ac:dyDescent="0.35">
      <c r="A1311" s="121"/>
      <c r="B1311" s="122"/>
      <c r="C1311" s="122"/>
      <c r="D1311" s="122"/>
      <c r="E1311" s="122"/>
      <c r="F1311" s="122"/>
      <c r="G1311" s="122"/>
      <c r="H1311" s="123"/>
      <c r="I1311" s="123"/>
      <c r="J1311" s="123"/>
      <c r="K1311" s="124"/>
      <c r="L1311" s="124"/>
      <c r="M1311" s="124"/>
      <c r="N1311" s="124"/>
      <c r="O1311" s="124"/>
      <c r="P1311" s="124"/>
      <c r="Q1311" s="124"/>
      <c r="R1311" s="124"/>
      <c r="S1311" s="124"/>
      <c r="T1311" s="124"/>
      <c r="U1311" s="124"/>
      <c r="V1311" s="124"/>
      <c r="W1311" s="124"/>
      <c r="X1311" s="124"/>
      <c r="Y1311" s="124"/>
      <c r="Z1311" s="124"/>
      <c r="AA1311" s="124"/>
      <c r="AB1311" s="124"/>
      <c r="AC1311" s="124"/>
    </row>
    <row r="1312" spans="1:29" x14ac:dyDescent="0.35">
      <c r="A1312" s="121"/>
      <c r="B1312" s="122"/>
      <c r="C1312" s="122"/>
      <c r="D1312" s="122"/>
      <c r="E1312" s="122"/>
      <c r="F1312" s="122"/>
      <c r="G1312" s="122"/>
      <c r="H1312" s="123"/>
      <c r="I1312" s="123"/>
      <c r="J1312" s="123"/>
      <c r="K1312" s="124"/>
      <c r="L1312" s="124"/>
      <c r="M1312" s="124"/>
      <c r="N1312" s="124"/>
      <c r="O1312" s="124"/>
      <c r="P1312" s="124"/>
      <c r="Q1312" s="124"/>
      <c r="R1312" s="124"/>
      <c r="S1312" s="124"/>
      <c r="T1312" s="124"/>
      <c r="U1312" s="124"/>
      <c r="V1312" s="124"/>
      <c r="W1312" s="124"/>
      <c r="X1312" s="124"/>
      <c r="Y1312" s="124"/>
      <c r="Z1312" s="124"/>
      <c r="AA1312" s="124"/>
      <c r="AB1312" s="124"/>
      <c r="AC1312" s="124"/>
    </row>
    <row r="1313" spans="1:29" x14ac:dyDescent="0.35">
      <c r="A1313" s="121"/>
      <c r="B1313" s="122"/>
      <c r="C1313" s="122"/>
      <c r="D1313" s="122"/>
      <c r="E1313" s="122"/>
      <c r="F1313" s="122"/>
      <c r="G1313" s="122"/>
      <c r="H1313" s="123"/>
      <c r="I1313" s="123"/>
      <c r="J1313" s="123"/>
      <c r="K1313" s="124"/>
      <c r="L1313" s="124"/>
      <c r="M1313" s="124"/>
      <c r="N1313" s="124"/>
      <c r="O1313" s="124"/>
      <c r="P1313" s="124"/>
      <c r="Q1313" s="124"/>
      <c r="R1313" s="124"/>
      <c r="S1313" s="124"/>
      <c r="T1313" s="124"/>
      <c r="U1313" s="124"/>
      <c r="V1313" s="124"/>
      <c r="W1313" s="124"/>
      <c r="X1313" s="124"/>
      <c r="Y1313" s="124"/>
      <c r="Z1313" s="124"/>
      <c r="AA1313" s="124"/>
      <c r="AB1313" s="124"/>
      <c r="AC1313" s="124"/>
    </row>
    <row r="1314" spans="1:29" x14ac:dyDescent="0.35">
      <c r="A1314" s="121"/>
      <c r="B1314" s="122"/>
      <c r="C1314" s="122"/>
      <c r="D1314" s="122"/>
      <c r="E1314" s="122"/>
      <c r="F1314" s="122"/>
      <c r="G1314" s="122"/>
      <c r="H1314" s="123"/>
      <c r="I1314" s="123"/>
      <c r="J1314" s="123"/>
      <c r="K1314" s="124"/>
      <c r="L1314" s="124"/>
      <c r="M1314" s="124"/>
      <c r="N1314" s="124"/>
      <c r="O1314" s="124"/>
      <c r="P1314" s="124"/>
      <c r="Q1314" s="124"/>
      <c r="R1314" s="124"/>
      <c r="S1314" s="124"/>
      <c r="T1314" s="124"/>
      <c r="U1314" s="124"/>
      <c r="V1314" s="124"/>
      <c r="W1314" s="124"/>
      <c r="X1314" s="124"/>
      <c r="Y1314" s="124"/>
      <c r="Z1314" s="124"/>
      <c r="AA1314" s="124"/>
      <c r="AB1314" s="124"/>
      <c r="AC1314" s="124"/>
    </row>
    <row r="1315" spans="1:29" x14ac:dyDescent="0.35">
      <c r="A1315" s="121"/>
      <c r="B1315" s="122"/>
      <c r="C1315" s="122"/>
      <c r="D1315" s="122"/>
      <c r="E1315" s="122"/>
      <c r="F1315" s="122"/>
      <c r="G1315" s="122"/>
      <c r="H1315" s="123"/>
      <c r="I1315" s="123"/>
      <c r="J1315" s="123"/>
      <c r="K1315" s="124"/>
      <c r="L1315" s="124"/>
      <c r="M1315" s="124"/>
      <c r="N1315" s="124"/>
      <c r="O1315" s="124"/>
      <c r="P1315" s="124"/>
      <c r="Q1315" s="124"/>
      <c r="R1315" s="124"/>
      <c r="S1315" s="124"/>
      <c r="T1315" s="124"/>
      <c r="U1315" s="124"/>
      <c r="V1315" s="124"/>
      <c r="W1315" s="124"/>
      <c r="X1315" s="124"/>
      <c r="Y1315" s="124"/>
      <c r="Z1315" s="124"/>
      <c r="AA1315" s="124"/>
      <c r="AB1315" s="124"/>
      <c r="AC1315" s="124"/>
    </row>
    <row r="1316" spans="1:29" x14ac:dyDescent="0.35">
      <c r="A1316" s="121"/>
      <c r="B1316" s="122"/>
      <c r="C1316" s="122"/>
      <c r="D1316" s="122"/>
      <c r="E1316" s="122"/>
      <c r="F1316" s="122"/>
      <c r="G1316" s="122"/>
      <c r="H1316" s="123"/>
      <c r="I1316" s="123"/>
      <c r="J1316" s="123"/>
      <c r="K1316" s="124"/>
      <c r="L1316" s="124"/>
      <c r="M1316" s="124"/>
      <c r="N1316" s="124"/>
      <c r="O1316" s="124"/>
      <c r="P1316" s="124"/>
      <c r="Q1316" s="124"/>
      <c r="R1316" s="124"/>
      <c r="S1316" s="124"/>
      <c r="T1316" s="124"/>
      <c r="U1316" s="124"/>
      <c r="V1316" s="124"/>
      <c r="W1316" s="124"/>
      <c r="X1316" s="124"/>
      <c r="Y1316" s="124"/>
      <c r="Z1316" s="124"/>
      <c r="AA1316" s="124"/>
      <c r="AB1316" s="124"/>
      <c r="AC1316" s="124"/>
    </row>
    <row r="1317" spans="1:29" x14ac:dyDescent="0.35">
      <c r="A1317" s="121"/>
      <c r="B1317" s="122"/>
      <c r="C1317" s="122"/>
      <c r="D1317" s="122"/>
      <c r="E1317" s="122"/>
      <c r="F1317" s="122"/>
      <c r="G1317" s="122"/>
      <c r="H1317" s="123"/>
      <c r="I1317" s="123"/>
      <c r="J1317" s="123"/>
      <c r="K1317" s="124"/>
      <c r="L1317" s="124"/>
      <c r="M1317" s="124"/>
      <c r="N1317" s="124"/>
      <c r="O1317" s="124"/>
      <c r="P1317" s="124"/>
      <c r="Q1317" s="124"/>
      <c r="R1317" s="124"/>
      <c r="S1317" s="124"/>
      <c r="T1317" s="124"/>
      <c r="U1317" s="124"/>
      <c r="V1317" s="124"/>
      <c r="W1317" s="124"/>
      <c r="X1317" s="124"/>
      <c r="Y1317" s="124"/>
      <c r="Z1317" s="124"/>
      <c r="AA1317" s="124"/>
      <c r="AB1317" s="124"/>
      <c r="AC1317" s="124"/>
    </row>
    <row r="1318" spans="1:29" ht="15" customHeight="1" x14ac:dyDescent="0.35">
      <c r="A1318" s="125"/>
      <c r="B1318" s="125"/>
      <c r="C1318" s="125"/>
      <c r="D1318" s="125"/>
      <c r="E1318" s="125"/>
      <c r="F1318" s="125"/>
      <c r="G1318" s="125"/>
      <c r="H1318" s="125"/>
      <c r="I1318" s="125"/>
      <c r="J1318" s="125"/>
      <c r="K1318" s="124"/>
      <c r="L1318" s="124"/>
      <c r="M1318" s="124"/>
      <c r="N1318" s="124"/>
      <c r="O1318" s="124"/>
      <c r="P1318" s="124"/>
      <c r="Q1318" s="124"/>
      <c r="R1318" s="124"/>
      <c r="S1318" s="124"/>
      <c r="T1318" s="124"/>
      <c r="U1318" s="124"/>
      <c r="V1318" s="124"/>
      <c r="W1318" s="124"/>
      <c r="X1318" s="124"/>
      <c r="Y1318" s="124"/>
      <c r="Z1318" s="124"/>
      <c r="AA1318" s="124"/>
      <c r="AB1318" s="124"/>
      <c r="AC1318" s="124"/>
    </row>
    <row r="1319" spans="1:29" x14ac:dyDescent="0.35">
      <c r="A1319" s="125"/>
      <c r="B1319" s="125"/>
      <c r="C1319" s="125"/>
      <c r="D1319" s="125"/>
      <c r="E1319" s="125"/>
      <c r="F1319" s="125"/>
      <c r="G1319" s="125"/>
      <c r="H1319" s="125"/>
      <c r="I1319" s="125"/>
      <c r="J1319" s="125"/>
      <c r="K1319" s="124"/>
      <c r="L1319" s="124"/>
      <c r="M1319" s="124"/>
      <c r="N1319" s="124"/>
      <c r="O1319" s="124"/>
      <c r="P1319" s="124"/>
      <c r="Q1319" s="124"/>
      <c r="R1319" s="124"/>
      <c r="S1319" s="124"/>
      <c r="T1319" s="124"/>
      <c r="U1319" s="124"/>
      <c r="V1319" s="124"/>
      <c r="W1319" s="124"/>
      <c r="X1319" s="124"/>
      <c r="Y1319" s="124"/>
      <c r="Z1319" s="124"/>
      <c r="AA1319" s="124"/>
      <c r="AB1319" s="124"/>
      <c r="AC1319" s="124"/>
    </row>
    <row r="1320" spans="1:29" x14ac:dyDescent="0.35">
      <c r="A1320" s="125"/>
      <c r="B1320" s="125"/>
      <c r="C1320" s="125"/>
      <c r="D1320" s="125"/>
      <c r="E1320" s="125"/>
      <c r="F1320" s="125"/>
      <c r="G1320" s="126"/>
      <c r="H1320" s="125"/>
      <c r="I1320" s="125"/>
      <c r="J1320" s="125"/>
      <c r="K1320" s="126"/>
      <c r="L1320" s="126"/>
      <c r="M1320" s="126"/>
      <c r="N1320" s="126"/>
      <c r="O1320" s="126"/>
      <c r="P1320" s="126"/>
      <c r="Q1320" s="126"/>
      <c r="R1320" s="126"/>
      <c r="S1320" s="126"/>
      <c r="T1320" s="126"/>
      <c r="U1320" s="126"/>
      <c r="V1320" s="126"/>
      <c r="W1320" s="126"/>
      <c r="X1320" s="126"/>
      <c r="Y1320" s="126"/>
      <c r="Z1320" s="126"/>
      <c r="AA1320" s="126"/>
      <c r="AB1320" s="126"/>
      <c r="AC1320" s="126"/>
    </row>
    <row r="1321" spans="1:29" ht="15" customHeight="1" x14ac:dyDescent="0.35">
      <c r="A1321" s="112"/>
      <c r="B1321" s="113"/>
      <c r="C1321" s="113"/>
      <c r="D1321" s="113"/>
      <c r="E1321" s="113"/>
      <c r="F1321" s="113"/>
      <c r="G1321" s="113"/>
      <c r="H1321" s="113"/>
      <c r="I1321" s="113"/>
      <c r="J1321" s="113"/>
      <c r="K1321" s="114"/>
      <c r="L1321" s="114"/>
      <c r="M1321" s="114"/>
      <c r="N1321" s="114"/>
      <c r="O1321" s="114"/>
      <c r="P1321" s="114"/>
      <c r="Q1321" s="114"/>
      <c r="R1321" s="114"/>
      <c r="S1321" s="114"/>
      <c r="T1321" s="114"/>
      <c r="U1321" s="114"/>
      <c r="V1321" s="114"/>
      <c r="W1321" s="114"/>
      <c r="X1321" s="114"/>
      <c r="Y1321" s="114"/>
      <c r="Z1321" s="114"/>
      <c r="AA1321" s="114"/>
      <c r="AB1321" s="114"/>
      <c r="AC1321" s="114"/>
    </row>
    <row r="1322" spans="1:29" ht="15" customHeight="1" x14ac:dyDescent="0.35">
      <c r="A1322" s="112"/>
      <c r="B1322" s="113"/>
      <c r="C1322" s="113"/>
      <c r="D1322" s="113"/>
      <c r="E1322" s="113"/>
      <c r="F1322" s="113"/>
      <c r="G1322" s="113"/>
      <c r="H1322" s="113"/>
      <c r="I1322" s="113"/>
      <c r="J1322" s="113"/>
      <c r="K1322" s="115"/>
      <c r="L1322" s="115"/>
      <c r="M1322" s="115"/>
      <c r="N1322" s="115"/>
      <c r="O1322" s="115"/>
      <c r="P1322" s="115"/>
      <c r="Q1322" s="115"/>
      <c r="R1322" s="115"/>
      <c r="S1322" s="115"/>
      <c r="T1322" s="115"/>
      <c r="U1322" s="115"/>
      <c r="V1322" s="115"/>
      <c r="W1322" s="114"/>
      <c r="X1322" s="114"/>
      <c r="Y1322" s="116"/>
      <c r="Z1322" s="117"/>
      <c r="AA1322" s="117"/>
      <c r="AB1322" s="117"/>
      <c r="AC1322" s="117"/>
    </row>
    <row r="1323" spans="1:29" x14ac:dyDescent="0.35">
      <c r="A1323" s="112"/>
      <c r="B1323" s="118"/>
      <c r="C1323" s="118"/>
      <c r="D1323" s="119"/>
      <c r="E1323" s="120"/>
      <c r="F1323" s="118"/>
      <c r="G1323" s="118"/>
      <c r="H1323" s="118"/>
      <c r="I1323" s="118"/>
      <c r="J1323" s="118"/>
      <c r="K1323" s="117"/>
      <c r="L1323" s="117"/>
      <c r="M1323" s="117"/>
      <c r="N1323" s="117"/>
      <c r="O1323" s="117"/>
      <c r="P1323" s="117"/>
      <c r="Q1323" s="117"/>
      <c r="R1323" s="117"/>
      <c r="S1323" s="117"/>
      <c r="T1323" s="117"/>
      <c r="U1323" s="117"/>
      <c r="V1323" s="117"/>
      <c r="W1323" s="117"/>
      <c r="X1323" s="117"/>
      <c r="Y1323" s="116"/>
      <c r="Z1323" s="117"/>
      <c r="AA1323" s="117"/>
      <c r="AB1323" s="117"/>
      <c r="AC1323" s="117"/>
    </row>
    <row r="1324" spans="1:29" x14ac:dyDescent="0.35">
      <c r="A1324" s="121"/>
      <c r="B1324" s="122"/>
      <c r="C1324" s="122"/>
      <c r="D1324" s="122"/>
      <c r="E1324" s="122"/>
      <c r="F1324" s="122"/>
      <c r="G1324" s="122"/>
      <c r="H1324" s="123"/>
      <c r="I1324" s="123"/>
      <c r="J1324" s="123"/>
      <c r="K1324" s="124"/>
      <c r="L1324" s="124"/>
      <c r="M1324" s="124"/>
      <c r="N1324" s="124"/>
      <c r="O1324" s="124"/>
      <c r="P1324" s="124"/>
      <c r="Q1324" s="124"/>
      <c r="R1324" s="124"/>
      <c r="S1324" s="124"/>
      <c r="T1324" s="124"/>
      <c r="U1324" s="124"/>
      <c r="V1324" s="124"/>
      <c r="W1324" s="124"/>
      <c r="X1324" s="124"/>
      <c r="Y1324" s="124"/>
      <c r="Z1324" s="124"/>
      <c r="AA1324" s="124"/>
      <c r="AB1324" s="124"/>
      <c r="AC1324" s="124"/>
    </row>
    <row r="1325" spans="1:29" x14ac:dyDescent="0.35">
      <c r="A1325" s="121"/>
      <c r="B1325" s="122"/>
      <c r="C1325" s="122"/>
      <c r="D1325" s="122"/>
      <c r="E1325" s="122"/>
      <c r="F1325" s="122"/>
      <c r="G1325" s="122"/>
      <c r="H1325" s="123"/>
      <c r="I1325" s="123"/>
      <c r="J1325" s="123"/>
      <c r="K1325" s="124"/>
      <c r="L1325" s="124"/>
      <c r="M1325" s="124"/>
      <c r="N1325" s="124"/>
      <c r="O1325" s="124"/>
      <c r="P1325" s="124"/>
      <c r="Q1325" s="124"/>
      <c r="R1325" s="124"/>
      <c r="S1325" s="124"/>
      <c r="T1325" s="124"/>
      <c r="U1325" s="124"/>
      <c r="V1325" s="124"/>
      <c r="W1325" s="124"/>
      <c r="X1325" s="124"/>
      <c r="Y1325" s="124"/>
      <c r="Z1325" s="124"/>
      <c r="AA1325" s="124"/>
      <c r="AB1325" s="124"/>
      <c r="AC1325" s="124"/>
    </row>
    <row r="1326" spans="1:29" x14ac:dyDescent="0.35">
      <c r="A1326" s="121"/>
      <c r="B1326" s="122"/>
      <c r="C1326" s="122"/>
      <c r="D1326" s="122"/>
      <c r="E1326" s="122"/>
      <c r="F1326" s="122"/>
      <c r="G1326" s="122"/>
      <c r="H1326" s="123"/>
      <c r="I1326" s="123"/>
      <c r="J1326" s="123"/>
      <c r="K1326" s="124"/>
      <c r="L1326" s="124"/>
      <c r="M1326" s="124"/>
      <c r="N1326" s="124"/>
      <c r="O1326" s="124"/>
      <c r="P1326" s="124"/>
      <c r="Q1326" s="124"/>
      <c r="R1326" s="124"/>
      <c r="S1326" s="124"/>
      <c r="T1326" s="124"/>
      <c r="U1326" s="124"/>
      <c r="V1326" s="124"/>
      <c r="W1326" s="124"/>
      <c r="X1326" s="124"/>
      <c r="Y1326" s="124"/>
      <c r="Z1326" s="124"/>
      <c r="AA1326" s="124"/>
      <c r="AB1326" s="124"/>
      <c r="AC1326" s="124"/>
    </row>
    <row r="1327" spans="1:29" x14ac:dyDescent="0.35">
      <c r="A1327" s="121"/>
      <c r="B1327" s="122"/>
      <c r="C1327" s="122"/>
      <c r="D1327" s="122"/>
      <c r="E1327" s="122"/>
      <c r="F1327" s="122"/>
      <c r="G1327" s="122"/>
      <c r="H1327" s="123"/>
      <c r="I1327" s="123"/>
      <c r="J1327" s="123"/>
      <c r="K1327" s="124"/>
      <c r="L1327" s="124"/>
      <c r="M1327" s="124"/>
      <c r="N1327" s="124"/>
      <c r="O1327" s="124"/>
      <c r="P1327" s="124"/>
      <c r="Q1327" s="124"/>
      <c r="R1327" s="124"/>
      <c r="S1327" s="124"/>
      <c r="T1327" s="124"/>
      <c r="U1327" s="124"/>
      <c r="V1327" s="124"/>
      <c r="W1327" s="124"/>
      <c r="X1327" s="124"/>
      <c r="Y1327" s="124"/>
      <c r="Z1327" s="124"/>
      <c r="AA1327" s="124"/>
      <c r="AB1327" s="124"/>
      <c r="AC1327" s="124"/>
    </row>
    <row r="1328" spans="1:29" x14ac:dyDescent="0.35">
      <c r="A1328" s="121"/>
      <c r="B1328" s="122"/>
      <c r="C1328" s="122"/>
      <c r="D1328" s="122"/>
      <c r="E1328" s="122"/>
      <c r="F1328" s="122"/>
      <c r="G1328" s="122"/>
      <c r="H1328" s="123"/>
      <c r="I1328" s="123"/>
      <c r="J1328" s="123"/>
      <c r="K1328" s="124"/>
      <c r="L1328" s="124"/>
      <c r="M1328" s="124"/>
      <c r="N1328" s="124"/>
      <c r="O1328" s="124"/>
      <c r="P1328" s="124"/>
      <c r="Q1328" s="124"/>
      <c r="R1328" s="124"/>
      <c r="S1328" s="124"/>
      <c r="T1328" s="124"/>
      <c r="U1328" s="124"/>
      <c r="V1328" s="124"/>
      <c r="W1328" s="124"/>
      <c r="X1328" s="124"/>
      <c r="Y1328" s="124"/>
      <c r="Z1328" s="124"/>
      <c r="AA1328" s="124"/>
      <c r="AB1328" s="124"/>
      <c r="AC1328" s="124"/>
    </row>
    <row r="1329" spans="1:29" x14ac:dyDescent="0.35">
      <c r="A1329" s="121"/>
      <c r="B1329" s="122"/>
      <c r="C1329" s="122"/>
      <c r="D1329" s="122"/>
      <c r="E1329" s="122"/>
      <c r="F1329" s="122"/>
      <c r="G1329" s="122"/>
      <c r="H1329" s="123"/>
      <c r="I1329" s="123"/>
      <c r="J1329" s="123"/>
      <c r="K1329" s="124"/>
      <c r="L1329" s="124"/>
      <c r="M1329" s="124"/>
      <c r="N1329" s="124"/>
      <c r="O1329" s="124"/>
      <c r="P1329" s="124"/>
      <c r="Q1329" s="124"/>
      <c r="R1329" s="124"/>
      <c r="S1329" s="124"/>
      <c r="T1329" s="124"/>
      <c r="U1329" s="124"/>
      <c r="V1329" s="124"/>
      <c r="W1329" s="124"/>
      <c r="X1329" s="124"/>
      <c r="Y1329" s="124"/>
      <c r="Z1329" s="124"/>
      <c r="AA1329" s="124"/>
      <c r="AB1329" s="124"/>
      <c r="AC1329" s="124"/>
    </row>
    <row r="1330" spans="1:29" x14ac:dyDescent="0.35">
      <c r="A1330" s="121"/>
      <c r="B1330" s="122"/>
      <c r="C1330" s="122"/>
      <c r="D1330" s="122"/>
      <c r="E1330" s="122"/>
      <c r="F1330" s="122"/>
      <c r="G1330" s="122"/>
      <c r="H1330" s="123"/>
      <c r="I1330" s="123"/>
      <c r="J1330" s="123"/>
      <c r="K1330" s="124"/>
      <c r="L1330" s="124"/>
      <c r="M1330" s="124"/>
      <c r="N1330" s="124"/>
      <c r="O1330" s="124"/>
      <c r="P1330" s="124"/>
      <c r="Q1330" s="124"/>
      <c r="R1330" s="124"/>
      <c r="S1330" s="124"/>
      <c r="T1330" s="124"/>
      <c r="U1330" s="124"/>
      <c r="V1330" s="124"/>
      <c r="W1330" s="124"/>
      <c r="X1330" s="124"/>
      <c r="Y1330" s="124"/>
      <c r="Z1330" s="124"/>
      <c r="AA1330" s="124"/>
      <c r="AB1330" s="124"/>
      <c r="AC1330" s="124"/>
    </row>
    <row r="1331" spans="1:29" x14ac:dyDescent="0.35">
      <c r="A1331" s="121"/>
      <c r="B1331" s="122"/>
      <c r="C1331" s="122"/>
      <c r="D1331" s="122"/>
      <c r="E1331" s="122"/>
      <c r="F1331" s="122"/>
      <c r="G1331" s="122"/>
      <c r="H1331" s="123"/>
      <c r="I1331" s="123"/>
      <c r="J1331" s="123"/>
      <c r="K1331" s="124"/>
      <c r="L1331" s="124"/>
      <c r="M1331" s="124"/>
      <c r="N1331" s="124"/>
      <c r="O1331" s="124"/>
      <c r="P1331" s="124"/>
      <c r="Q1331" s="124"/>
      <c r="R1331" s="124"/>
      <c r="S1331" s="124"/>
      <c r="T1331" s="124"/>
      <c r="U1331" s="124"/>
      <c r="V1331" s="124"/>
      <c r="W1331" s="124"/>
      <c r="X1331" s="124"/>
      <c r="Y1331" s="124"/>
      <c r="Z1331" s="124"/>
      <c r="AA1331" s="124"/>
      <c r="AB1331" s="124"/>
      <c r="AC1331" s="124"/>
    </row>
    <row r="1332" spans="1:29" x14ac:dyDescent="0.35">
      <c r="A1332" s="121"/>
      <c r="B1332" s="122"/>
      <c r="C1332" s="122"/>
      <c r="D1332" s="122"/>
      <c r="E1332" s="122"/>
      <c r="F1332" s="122"/>
      <c r="G1332" s="122"/>
      <c r="H1332" s="123"/>
      <c r="I1332" s="123"/>
      <c r="J1332" s="123"/>
      <c r="K1332" s="124"/>
      <c r="L1332" s="124"/>
      <c r="M1332" s="124"/>
      <c r="N1332" s="124"/>
      <c r="O1332" s="124"/>
      <c r="P1332" s="124"/>
      <c r="Q1332" s="124"/>
      <c r="R1332" s="124"/>
      <c r="S1332" s="124"/>
      <c r="T1332" s="124"/>
      <c r="U1332" s="124"/>
      <c r="V1332" s="124"/>
      <c r="W1332" s="124"/>
      <c r="X1332" s="124"/>
      <c r="Y1332" s="124"/>
      <c r="Z1332" s="124"/>
      <c r="AA1332" s="124"/>
      <c r="AB1332" s="124"/>
      <c r="AC1332" s="124"/>
    </row>
    <row r="1333" spans="1:29" x14ac:dyDescent="0.35">
      <c r="A1333" s="121"/>
      <c r="B1333" s="122"/>
      <c r="C1333" s="122"/>
      <c r="D1333" s="122"/>
      <c r="E1333" s="122"/>
      <c r="F1333" s="122"/>
      <c r="G1333" s="122"/>
      <c r="H1333" s="123"/>
      <c r="I1333" s="123"/>
      <c r="J1333" s="123"/>
      <c r="K1333" s="124"/>
      <c r="L1333" s="124"/>
      <c r="M1333" s="124"/>
      <c r="N1333" s="124"/>
      <c r="O1333" s="124"/>
      <c r="P1333" s="124"/>
      <c r="Q1333" s="124"/>
      <c r="R1333" s="124"/>
      <c r="S1333" s="124"/>
      <c r="T1333" s="124"/>
      <c r="U1333" s="124"/>
      <c r="V1333" s="124"/>
      <c r="W1333" s="124"/>
      <c r="X1333" s="124"/>
      <c r="Y1333" s="124"/>
      <c r="Z1333" s="124"/>
      <c r="AA1333" s="124"/>
      <c r="AB1333" s="124"/>
      <c r="AC1333" s="124"/>
    </row>
    <row r="1334" spans="1:29" x14ac:dyDescent="0.35">
      <c r="A1334" s="121"/>
      <c r="B1334" s="122"/>
      <c r="C1334" s="122"/>
      <c r="D1334" s="122"/>
      <c r="E1334" s="122"/>
      <c r="F1334" s="122"/>
      <c r="G1334" s="122"/>
      <c r="H1334" s="123"/>
      <c r="I1334" s="123"/>
      <c r="J1334" s="123"/>
      <c r="K1334" s="124"/>
      <c r="L1334" s="124"/>
      <c r="M1334" s="124"/>
      <c r="N1334" s="124"/>
      <c r="O1334" s="124"/>
      <c r="P1334" s="124"/>
      <c r="Q1334" s="124"/>
      <c r="R1334" s="124"/>
      <c r="S1334" s="124"/>
      <c r="T1334" s="124"/>
      <c r="U1334" s="124"/>
      <c r="V1334" s="124"/>
      <c r="W1334" s="124"/>
      <c r="X1334" s="124"/>
      <c r="Y1334" s="124"/>
      <c r="Z1334" s="124"/>
      <c r="AA1334" s="124"/>
      <c r="AB1334" s="124"/>
      <c r="AC1334" s="124"/>
    </row>
    <row r="1335" spans="1:29" x14ac:dyDescent="0.35">
      <c r="A1335" s="121"/>
      <c r="B1335" s="122"/>
      <c r="C1335" s="122"/>
      <c r="D1335" s="122"/>
      <c r="E1335" s="122"/>
      <c r="F1335" s="122"/>
      <c r="G1335" s="122"/>
      <c r="H1335" s="123"/>
      <c r="I1335" s="123"/>
      <c r="J1335" s="123"/>
      <c r="K1335" s="124"/>
      <c r="L1335" s="124"/>
      <c r="M1335" s="124"/>
      <c r="N1335" s="124"/>
      <c r="O1335" s="124"/>
      <c r="P1335" s="124"/>
      <c r="Q1335" s="124"/>
      <c r="R1335" s="124"/>
      <c r="S1335" s="124"/>
      <c r="T1335" s="124"/>
      <c r="U1335" s="124"/>
      <c r="V1335" s="124"/>
      <c r="W1335" s="124"/>
      <c r="X1335" s="124"/>
      <c r="Y1335" s="124"/>
      <c r="Z1335" s="124"/>
      <c r="AA1335" s="124"/>
      <c r="AB1335" s="124"/>
      <c r="AC1335" s="124"/>
    </row>
    <row r="1336" spans="1:29" x14ac:dyDescent="0.35">
      <c r="A1336" s="121"/>
      <c r="B1336" s="122"/>
      <c r="C1336" s="122"/>
      <c r="D1336" s="122"/>
      <c r="E1336" s="122"/>
      <c r="F1336" s="122"/>
      <c r="G1336" s="122"/>
      <c r="H1336" s="123"/>
      <c r="I1336" s="123"/>
      <c r="J1336" s="123"/>
      <c r="K1336" s="124"/>
      <c r="L1336" s="124"/>
      <c r="M1336" s="124"/>
      <c r="N1336" s="124"/>
      <c r="O1336" s="124"/>
      <c r="P1336" s="124"/>
      <c r="Q1336" s="124"/>
      <c r="R1336" s="124"/>
      <c r="S1336" s="124"/>
      <c r="T1336" s="124"/>
      <c r="U1336" s="124"/>
      <c r="V1336" s="124"/>
      <c r="W1336" s="124"/>
      <c r="X1336" s="124"/>
      <c r="Y1336" s="124"/>
      <c r="Z1336" s="124"/>
      <c r="AA1336" s="124"/>
      <c r="AB1336" s="124"/>
      <c r="AC1336" s="124"/>
    </row>
    <row r="1337" spans="1:29" x14ac:dyDescent="0.35">
      <c r="A1337" s="121"/>
      <c r="B1337" s="122"/>
      <c r="C1337" s="122"/>
      <c r="D1337" s="122"/>
      <c r="E1337" s="122"/>
      <c r="F1337" s="122"/>
      <c r="G1337" s="122"/>
      <c r="H1337" s="123"/>
      <c r="I1337" s="123"/>
      <c r="J1337" s="123"/>
      <c r="K1337" s="124"/>
      <c r="L1337" s="124"/>
      <c r="M1337" s="124"/>
      <c r="N1337" s="124"/>
      <c r="O1337" s="124"/>
      <c r="P1337" s="124"/>
      <c r="Q1337" s="124"/>
      <c r="R1337" s="124"/>
      <c r="S1337" s="124"/>
      <c r="T1337" s="124"/>
      <c r="U1337" s="124"/>
      <c r="V1337" s="124"/>
      <c r="W1337" s="124"/>
      <c r="X1337" s="124"/>
      <c r="Y1337" s="124"/>
      <c r="Z1337" s="124"/>
      <c r="AA1337" s="124"/>
      <c r="AB1337" s="124"/>
      <c r="AC1337" s="124"/>
    </row>
    <row r="1338" spans="1:29" x14ac:dyDescent="0.35">
      <c r="A1338" s="121"/>
      <c r="B1338" s="122"/>
      <c r="C1338" s="122"/>
      <c r="D1338" s="122"/>
      <c r="E1338" s="122"/>
      <c r="F1338" s="122"/>
      <c r="G1338" s="122"/>
      <c r="H1338" s="123"/>
      <c r="I1338" s="123"/>
      <c r="J1338" s="123"/>
      <c r="K1338" s="124"/>
      <c r="L1338" s="124"/>
      <c r="M1338" s="124"/>
      <c r="N1338" s="124"/>
      <c r="O1338" s="124"/>
      <c r="P1338" s="124"/>
      <c r="Q1338" s="124"/>
      <c r="R1338" s="124"/>
      <c r="S1338" s="124"/>
      <c r="T1338" s="124"/>
      <c r="U1338" s="124"/>
      <c r="V1338" s="124"/>
      <c r="W1338" s="124"/>
      <c r="X1338" s="124"/>
      <c r="Y1338" s="124"/>
      <c r="Z1338" s="124"/>
      <c r="AA1338" s="124"/>
      <c r="AB1338" s="124"/>
      <c r="AC1338" s="124"/>
    </row>
    <row r="1339" spans="1:29" x14ac:dyDescent="0.35">
      <c r="A1339" s="121"/>
      <c r="B1339" s="122"/>
      <c r="C1339" s="122"/>
      <c r="D1339" s="122"/>
      <c r="E1339" s="122"/>
      <c r="F1339" s="122"/>
      <c r="G1339" s="122"/>
      <c r="H1339" s="123"/>
      <c r="I1339" s="123"/>
      <c r="J1339" s="123"/>
      <c r="K1339" s="124"/>
      <c r="L1339" s="124"/>
      <c r="M1339" s="124"/>
      <c r="N1339" s="124"/>
      <c r="O1339" s="124"/>
      <c r="P1339" s="124"/>
      <c r="Q1339" s="124"/>
      <c r="R1339" s="124"/>
      <c r="S1339" s="124"/>
      <c r="T1339" s="124"/>
      <c r="U1339" s="124"/>
      <c r="V1339" s="124"/>
      <c r="W1339" s="124"/>
      <c r="X1339" s="124"/>
      <c r="Y1339" s="124"/>
      <c r="Z1339" s="124"/>
      <c r="AA1339" s="124"/>
      <c r="AB1339" s="124"/>
      <c r="AC1339" s="124"/>
    </row>
    <row r="1340" spans="1:29" x14ac:dyDescent="0.35">
      <c r="A1340" s="121"/>
      <c r="B1340" s="122"/>
      <c r="C1340" s="122"/>
      <c r="D1340" s="122"/>
      <c r="E1340" s="122"/>
      <c r="F1340" s="122"/>
      <c r="G1340" s="122"/>
      <c r="H1340" s="123"/>
      <c r="I1340" s="123"/>
      <c r="J1340" s="123"/>
      <c r="K1340" s="124"/>
      <c r="L1340" s="124"/>
      <c r="M1340" s="124"/>
      <c r="N1340" s="124"/>
      <c r="O1340" s="124"/>
      <c r="P1340" s="124"/>
      <c r="Q1340" s="124"/>
      <c r="R1340" s="124"/>
      <c r="S1340" s="124"/>
      <c r="T1340" s="124"/>
      <c r="U1340" s="124"/>
      <c r="V1340" s="124"/>
      <c r="W1340" s="124"/>
      <c r="X1340" s="124"/>
      <c r="Y1340" s="124"/>
      <c r="Z1340" s="124"/>
      <c r="AA1340" s="124"/>
      <c r="AB1340" s="124"/>
      <c r="AC1340" s="124"/>
    </row>
    <row r="1341" spans="1:29" x14ac:dyDescent="0.35">
      <c r="A1341" s="121"/>
      <c r="B1341" s="122"/>
      <c r="C1341" s="122"/>
      <c r="D1341" s="122"/>
      <c r="E1341" s="122"/>
      <c r="F1341" s="122"/>
      <c r="G1341" s="122"/>
      <c r="H1341" s="123"/>
      <c r="I1341" s="123"/>
      <c r="J1341" s="123"/>
      <c r="K1341" s="124"/>
      <c r="L1341" s="124"/>
      <c r="M1341" s="124"/>
      <c r="N1341" s="124"/>
      <c r="O1341" s="124"/>
      <c r="P1341" s="124"/>
      <c r="Q1341" s="124"/>
      <c r="R1341" s="124"/>
      <c r="S1341" s="124"/>
      <c r="T1341" s="124"/>
      <c r="U1341" s="124"/>
      <c r="V1341" s="124"/>
      <c r="W1341" s="124"/>
      <c r="X1341" s="124"/>
      <c r="Y1341" s="124"/>
      <c r="Z1341" s="124"/>
      <c r="AA1341" s="124"/>
      <c r="AB1341" s="124"/>
      <c r="AC1341" s="124"/>
    </row>
    <row r="1342" spans="1:29" x14ac:dyDescent="0.35">
      <c r="A1342" s="121"/>
      <c r="B1342" s="122"/>
      <c r="C1342" s="122"/>
      <c r="D1342" s="122"/>
      <c r="E1342" s="122"/>
      <c r="F1342" s="122"/>
      <c r="G1342" s="122"/>
      <c r="H1342" s="123"/>
      <c r="I1342" s="123"/>
      <c r="J1342" s="123"/>
      <c r="K1342" s="124"/>
      <c r="L1342" s="124"/>
      <c r="M1342" s="124"/>
      <c r="N1342" s="124"/>
      <c r="O1342" s="124"/>
      <c r="P1342" s="124"/>
      <c r="Q1342" s="124"/>
      <c r="R1342" s="124"/>
      <c r="S1342" s="124"/>
      <c r="T1342" s="124"/>
      <c r="U1342" s="124"/>
      <c r="V1342" s="124"/>
      <c r="W1342" s="124"/>
      <c r="X1342" s="124"/>
      <c r="Y1342" s="124"/>
      <c r="Z1342" s="124"/>
      <c r="AA1342" s="124"/>
      <c r="AB1342" s="124"/>
      <c r="AC1342" s="124"/>
    </row>
    <row r="1343" spans="1:29" x14ac:dyDescent="0.35">
      <c r="A1343" s="121"/>
      <c r="B1343" s="122"/>
      <c r="C1343" s="122"/>
      <c r="D1343" s="122"/>
      <c r="E1343" s="122"/>
      <c r="F1343" s="122"/>
      <c r="G1343" s="122"/>
      <c r="H1343" s="123"/>
      <c r="I1343" s="123"/>
      <c r="J1343" s="123"/>
      <c r="K1343" s="124"/>
      <c r="L1343" s="124"/>
      <c r="M1343" s="124"/>
      <c r="N1343" s="124"/>
      <c r="O1343" s="124"/>
      <c r="P1343" s="124"/>
      <c r="Q1343" s="124"/>
      <c r="R1343" s="124"/>
      <c r="S1343" s="124"/>
      <c r="T1343" s="124"/>
      <c r="U1343" s="124"/>
      <c r="V1343" s="124"/>
      <c r="W1343" s="124"/>
      <c r="X1343" s="124"/>
      <c r="Y1343" s="124"/>
      <c r="Z1343" s="124"/>
      <c r="AA1343" s="124"/>
      <c r="AB1343" s="124"/>
      <c r="AC1343" s="124"/>
    </row>
    <row r="1344" spans="1:29" x14ac:dyDescent="0.35">
      <c r="A1344" s="121"/>
      <c r="B1344" s="122"/>
      <c r="C1344" s="122"/>
      <c r="D1344" s="122"/>
      <c r="E1344" s="122"/>
      <c r="F1344" s="122"/>
      <c r="G1344" s="122"/>
      <c r="H1344" s="123"/>
      <c r="I1344" s="123"/>
      <c r="J1344" s="123"/>
      <c r="K1344" s="124"/>
      <c r="L1344" s="124"/>
      <c r="M1344" s="124"/>
      <c r="N1344" s="124"/>
      <c r="O1344" s="124"/>
      <c r="P1344" s="124"/>
      <c r="Q1344" s="124"/>
      <c r="R1344" s="124"/>
      <c r="S1344" s="124"/>
      <c r="T1344" s="124"/>
      <c r="U1344" s="124"/>
      <c r="V1344" s="124"/>
      <c r="W1344" s="124"/>
      <c r="X1344" s="124"/>
      <c r="Y1344" s="124"/>
      <c r="Z1344" s="124"/>
      <c r="AA1344" s="124"/>
      <c r="AB1344" s="124"/>
      <c r="AC1344" s="124"/>
    </row>
    <row r="1345" spans="1:29" x14ac:dyDescent="0.35">
      <c r="A1345" s="121"/>
      <c r="B1345" s="122"/>
      <c r="C1345" s="122"/>
      <c r="D1345" s="122"/>
      <c r="E1345" s="122"/>
      <c r="F1345" s="122"/>
      <c r="G1345" s="122"/>
      <c r="H1345" s="123"/>
      <c r="I1345" s="123"/>
      <c r="J1345" s="123"/>
      <c r="K1345" s="124"/>
      <c r="L1345" s="124"/>
      <c r="M1345" s="124"/>
      <c r="N1345" s="124"/>
      <c r="O1345" s="124"/>
      <c r="P1345" s="124"/>
      <c r="Q1345" s="124"/>
      <c r="R1345" s="124"/>
      <c r="S1345" s="124"/>
      <c r="T1345" s="124"/>
      <c r="U1345" s="124"/>
      <c r="V1345" s="124"/>
      <c r="W1345" s="124"/>
      <c r="X1345" s="124"/>
      <c r="Y1345" s="124"/>
      <c r="Z1345" s="124"/>
      <c r="AA1345" s="124"/>
      <c r="AB1345" s="124"/>
      <c r="AC1345" s="124"/>
    </row>
    <row r="1346" spans="1:29" x14ac:dyDescent="0.35">
      <c r="A1346" s="121"/>
      <c r="B1346" s="122"/>
      <c r="C1346" s="122"/>
      <c r="D1346" s="122"/>
      <c r="E1346" s="122"/>
      <c r="F1346" s="122"/>
      <c r="G1346" s="122"/>
      <c r="H1346" s="123"/>
      <c r="I1346" s="123"/>
      <c r="J1346" s="123"/>
      <c r="K1346" s="124"/>
      <c r="L1346" s="124"/>
      <c r="M1346" s="124"/>
      <c r="N1346" s="124"/>
      <c r="O1346" s="124"/>
      <c r="P1346" s="124"/>
      <c r="Q1346" s="124"/>
      <c r="R1346" s="124"/>
      <c r="S1346" s="124"/>
      <c r="T1346" s="124"/>
      <c r="U1346" s="124"/>
      <c r="V1346" s="124"/>
      <c r="W1346" s="124"/>
      <c r="X1346" s="124"/>
      <c r="Y1346" s="124"/>
      <c r="Z1346" s="124"/>
      <c r="AA1346" s="124"/>
      <c r="AB1346" s="124"/>
      <c r="AC1346" s="124"/>
    </row>
    <row r="1347" spans="1:29" x14ac:dyDescent="0.35">
      <c r="A1347" s="121"/>
      <c r="B1347" s="122"/>
      <c r="C1347" s="122"/>
      <c r="D1347" s="122"/>
      <c r="E1347" s="122"/>
      <c r="F1347" s="122"/>
      <c r="G1347" s="122"/>
      <c r="H1347" s="123"/>
      <c r="I1347" s="123"/>
      <c r="J1347" s="123"/>
      <c r="K1347" s="124"/>
      <c r="L1347" s="124"/>
      <c r="M1347" s="124"/>
      <c r="N1347" s="124"/>
      <c r="O1347" s="124"/>
      <c r="P1347" s="124"/>
      <c r="Q1347" s="124"/>
      <c r="R1347" s="124"/>
      <c r="S1347" s="124"/>
      <c r="T1347" s="124"/>
      <c r="U1347" s="124"/>
      <c r="V1347" s="124"/>
      <c r="W1347" s="124"/>
      <c r="X1347" s="124"/>
      <c r="Y1347" s="124"/>
      <c r="Z1347" s="124"/>
      <c r="AA1347" s="124"/>
      <c r="AB1347" s="124"/>
      <c r="AC1347" s="124"/>
    </row>
    <row r="1348" spans="1:29" ht="15" customHeight="1" x14ac:dyDescent="0.35">
      <c r="A1348" s="125"/>
      <c r="B1348" s="125"/>
      <c r="C1348" s="125"/>
      <c r="D1348" s="125"/>
      <c r="E1348" s="125"/>
      <c r="F1348" s="125"/>
      <c r="G1348" s="125"/>
      <c r="H1348" s="125"/>
      <c r="I1348" s="125"/>
      <c r="J1348" s="125"/>
      <c r="K1348" s="124"/>
      <c r="L1348" s="124"/>
      <c r="M1348" s="124"/>
      <c r="N1348" s="124"/>
      <c r="O1348" s="124"/>
      <c r="P1348" s="124"/>
      <c r="Q1348" s="124"/>
      <c r="R1348" s="124"/>
      <c r="S1348" s="124"/>
      <c r="T1348" s="124"/>
      <c r="U1348" s="124"/>
      <c r="V1348" s="124"/>
      <c r="W1348" s="124"/>
      <c r="X1348" s="124"/>
      <c r="Y1348" s="124"/>
      <c r="Z1348" s="124"/>
      <c r="AA1348" s="124"/>
      <c r="AB1348" s="124"/>
      <c r="AC1348" s="124"/>
    </row>
    <row r="1349" spans="1:29" x14ac:dyDescent="0.35">
      <c r="A1349" s="125"/>
      <c r="B1349" s="125"/>
      <c r="C1349" s="125"/>
      <c r="D1349" s="125"/>
      <c r="E1349" s="125"/>
      <c r="F1349" s="125"/>
      <c r="G1349" s="125"/>
      <c r="H1349" s="125"/>
      <c r="I1349" s="125"/>
      <c r="J1349" s="125"/>
      <c r="K1349" s="124"/>
      <c r="L1349" s="124"/>
      <c r="M1349" s="124"/>
      <c r="N1349" s="124"/>
      <c r="O1349" s="124"/>
      <c r="P1349" s="124"/>
      <c r="Q1349" s="124"/>
      <c r="R1349" s="124"/>
      <c r="S1349" s="124"/>
      <c r="T1349" s="124"/>
      <c r="U1349" s="124"/>
      <c r="V1349" s="124"/>
      <c r="W1349" s="124"/>
      <c r="X1349" s="124"/>
      <c r="Y1349" s="124"/>
      <c r="Z1349" s="124"/>
      <c r="AA1349" s="124"/>
      <c r="AB1349" s="124"/>
      <c r="AC1349" s="124"/>
    </row>
    <row r="1350" spans="1:29" x14ac:dyDescent="0.35">
      <c r="A1350" s="125"/>
      <c r="B1350" s="125"/>
      <c r="C1350" s="125"/>
      <c r="D1350" s="125"/>
      <c r="E1350" s="125"/>
      <c r="F1350" s="125"/>
      <c r="G1350" s="126"/>
      <c r="H1350" s="125"/>
      <c r="I1350" s="125"/>
      <c r="J1350" s="125"/>
      <c r="K1350" s="126"/>
      <c r="L1350" s="126"/>
      <c r="M1350" s="126"/>
      <c r="N1350" s="126"/>
      <c r="O1350" s="126"/>
      <c r="P1350" s="126"/>
      <c r="Q1350" s="126"/>
      <c r="R1350" s="126"/>
      <c r="S1350" s="126"/>
      <c r="T1350" s="126"/>
      <c r="U1350" s="126"/>
      <c r="V1350" s="126"/>
      <c r="W1350" s="126"/>
      <c r="X1350" s="126"/>
      <c r="Y1350" s="126"/>
      <c r="Z1350" s="126"/>
      <c r="AA1350" s="126"/>
      <c r="AB1350" s="126"/>
      <c r="AC1350" s="126"/>
    </row>
    <row r="1351" spans="1:29" ht="15" customHeight="1" x14ac:dyDescent="0.35">
      <c r="A1351" s="112"/>
      <c r="B1351" s="113"/>
      <c r="C1351" s="113"/>
      <c r="D1351" s="113"/>
      <c r="E1351" s="113"/>
      <c r="F1351" s="113"/>
      <c r="G1351" s="113"/>
      <c r="H1351" s="113"/>
      <c r="I1351" s="113"/>
      <c r="J1351" s="113"/>
      <c r="K1351" s="114"/>
      <c r="L1351" s="114"/>
      <c r="M1351" s="114"/>
      <c r="N1351" s="114"/>
      <c r="O1351" s="114"/>
      <c r="P1351" s="114"/>
      <c r="Q1351" s="114"/>
      <c r="R1351" s="114"/>
      <c r="S1351" s="114"/>
      <c r="T1351" s="114"/>
      <c r="U1351" s="114"/>
      <c r="V1351" s="114"/>
      <c r="W1351" s="114"/>
      <c r="X1351" s="114"/>
      <c r="Y1351" s="114"/>
      <c r="Z1351" s="114"/>
      <c r="AA1351" s="114"/>
      <c r="AB1351" s="114"/>
      <c r="AC1351" s="114"/>
    </row>
    <row r="1352" spans="1:29" ht="15" customHeight="1" x14ac:dyDescent="0.35">
      <c r="A1352" s="112"/>
      <c r="B1352" s="113"/>
      <c r="C1352" s="113"/>
      <c r="D1352" s="113"/>
      <c r="E1352" s="113"/>
      <c r="F1352" s="113"/>
      <c r="G1352" s="113"/>
      <c r="H1352" s="113"/>
      <c r="I1352" s="113"/>
      <c r="J1352" s="113"/>
      <c r="K1352" s="115"/>
      <c r="L1352" s="115"/>
      <c r="M1352" s="115"/>
      <c r="N1352" s="115"/>
      <c r="O1352" s="115"/>
      <c r="P1352" s="115"/>
      <c r="Q1352" s="115"/>
      <c r="R1352" s="115"/>
      <c r="S1352" s="115"/>
      <c r="T1352" s="115"/>
      <c r="U1352" s="115"/>
      <c r="V1352" s="115"/>
      <c r="W1352" s="114"/>
      <c r="X1352" s="114"/>
      <c r="Y1352" s="116"/>
      <c r="Z1352" s="117"/>
      <c r="AA1352" s="117"/>
      <c r="AB1352" s="117"/>
      <c r="AC1352" s="117"/>
    </row>
    <row r="1353" spans="1:29" x14ac:dyDescent="0.35">
      <c r="A1353" s="112"/>
      <c r="B1353" s="118"/>
      <c r="C1353" s="118"/>
      <c r="D1353" s="119"/>
      <c r="E1353" s="120"/>
      <c r="F1353" s="118"/>
      <c r="G1353" s="118"/>
      <c r="H1353" s="118"/>
      <c r="I1353" s="118"/>
      <c r="J1353" s="118"/>
      <c r="K1353" s="117"/>
      <c r="L1353" s="117"/>
      <c r="M1353" s="117"/>
      <c r="N1353" s="117"/>
      <c r="O1353" s="117"/>
      <c r="P1353" s="117"/>
      <c r="Q1353" s="117"/>
      <c r="R1353" s="117"/>
      <c r="S1353" s="117"/>
      <c r="T1353" s="117"/>
      <c r="U1353" s="117"/>
      <c r="V1353" s="117"/>
      <c r="W1353" s="117"/>
      <c r="X1353" s="117"/>
      <c r="Y1353" s="116"/>
      <c r="Z1353" s="117"/>
      <c r="AA1353" s="117"/>
      <c r="AB1353" s="117"/>
      <c r="AC1353" s="117"/>
    </row>
    <row r="1354" spans="1:29" x14ac:dyDescent="0.35">
      <c r="A1354" s="121"/>
      <c r="B1354" s="122"/>
      <c r="C1354" s="122"/>
      <c r="D1354" s="122"/>
      <c r="E1354" s="122"/>
      <c r="F1354" s="122"/>
      <c r="G1354" s="122"/>
      <c r="H1354" s="123"/>
      <c r="I1354" s="123"/>
      <c r="J1354" s="123"/>
      <c r="K1354" s="124"/>
      <c r="L1354" s="124"/>
      <c r="M1354" s="124"/>
      <c r="N1354" s="124"/>
      <c r="O1354" s="124"/>
      <c r="P1354" s="124"/>
      <c r="Q1354" s="124"/>
      <c r="R1354" s="124"/>
      <c r="S1354" s="124"/>
      <c r="T1354" s="124"/>
      <c r="U1354" s="124"/>
      <c r="V1354" s="124"/>
      <c r="W1354" s="124"/>
      <c r="X1354" s="124"/>
      <c r="Y1354" s="124"/>
      <c r="Z1354" s="124"/>
      <c r="AA1354" s="124"/>
      <c r="AB1354" s="124"/>
      <c r="AC1354" s="124"/>
    </row>
    <row r="1355" spans="1:29" x14ac:dyDescent="0.35">
      <c r="A1355" s="121"/>
      <c r="B1355" s="122"/>
      <c r="C1355" s="122"/>
      <c r="D1355" s="122"/>
      <c r="E1355" s="122"/>
      <c r="F1355" s="122"/>
      <c r="G1355" s="122"/>
      <c r="H1355" s="123"/>
      <c r="I1355" s="123"/>
      <c r="J1355" s="123"/>
      <c r="K1355" s="124"/>
      <c r="L1355" s="124"/>
      <c r="M1355" s="124"/>
      <c r="N1355" s="124"/>
      <c r="O1355" s="124"/>
      <c r="P1355" s="124"/>
      <c r="Q1355" s="124"/>
      <c r="R1355" s="124"/>
      <c r="S1355" s="124"/>
      <c r="T1355" s="124"/>
      <c r="U1355" s="124"/>
      <c r="V1355" s="124"/>
      <c r="W1355" s="124"/>
      <c r="X1355" s="124"/>
      <c r="Y1355" s="124"/>
      <c r="Z1355" s="124"/>
      <c r="AA1355" s="124"/>
      <c r="AB1355" s="124"/>
      <c r="AC1355" s="124"/>
    </row>
    <row r="1356" spans="1:29" x14ac:dyDescent="0.35">
      <c r="A1356" s="121"/>
      <c r="B1356" s="122"/>
      <c r="C1356" s="122"/>
      <c r="D1356" s="122"/>
      <c r="E1356" s="122"/>
      <c r="F1356" s="122"/>
      <c r="G1356" s="122"/>
      <c r="H1356" s="123"/>
      <c r="I1356" s="123"/>
      <c r="J1356" s="123"/>
      <c r="K1356" s="124"/>
      <c r="L1356" s="124"/>
      <c r="M1356" s="124"/>
      <c r="N1356" s="124"/>
      <c r="O1356" s="124"/>
      <c r="P1356" s="124"/>
      <c r="Q1356" s="124"/>
      <c r="R1356" s="124"/>
      <c r="S1356" s="124"/>
      <c r="T1356" s="124"/>
      <c r="U1356" s="124"/>
      <c r="V1356" s="124"/>
      <c r="W1356" s="124"/>
      <c r="X1356" s="124"/>
      <c r="Y1356" s="124"/>
      <c r="Z1356" s="124"/>
      <c r="AA1356" s="124"/>
      <c r="AB1356" s="124"/>
      <c r="AC1356" s="124"/>
    </row>
    <row r="1357" spans="1:29" x14ac:dyDescent="0.35">
      <c r="A1357" s="121"/>
      <c r="B1357" s="122"/>
      <c r="C1357" s="122"/>
      <c r="D1357" s="122"/>
      <c r="E1357" s="122"/>
      <c r="F1357" s="122"/>
      <c r="G1357" s="122"/>
      <c r="H1357" s="123"/>
      <c r="I1357" s="123"/>
      <c r="J1357" s="123"/>
      <c r="K1357" s="124"/>
      <c r="L1357" s="124"/>
      <c r="M1357" s="124"/>
      <c r="N1357" s="124"/>
      <c r="O1357" s="124"/>
      <c r="P1357" s="124"/>
      <c r="Q1357" s="124"/>
      <c r="R1357" s="124"/>
      <c r="S1357" s="124"/>
      <c r="T1357" s="124"/>
      <c r="U1357" s="124"/>
      <c r="V1357" s="124"/>
      <c r="W1357" s="124"/>
      <c r="X1357" s="124"/>
      <c r="Y1357" s="124"/>
      <c r="Z1357" s="124"/>
      <c r="AA1357" s="124"/>
      <c r="AB1357" s="124"/>
      <c r="AC1357" s="124"/>
    </row>
    <row r="1358" spans="1:29" x14ac:dyDescent="0.35">
      <c r="A1358" s="121"/>
      <c r="B1358" s="122"/>
      <c r="C1358" s="122"/>
      <c r="D1358" s="122"/>
      <c r="E1358" s="122"/>
      <c r="F1358" s="122"/>
      <c r="G1358" s="122"/>
      <c r="H1358" s="123"/>
      <c r="I1358" s="123"/>
      <c r="J1358" s="123"/>
      <c r="K1358" s="124"/>
      <c r="L1358" s="124"/>
      <c r="M1358" s="124"/>
      <c r="N1358" s="124"/>
      <c r="O1358" s="124"/>
      <c r="P1358" s="124"/>
      <c r="Q1358" s="124"/>
      <c r="R1358" s="124"/>
      <c r="S1358" s="124"/>
      <c r="T1358" s="124"/>
      <c r="U1358" s="124"/>
      <c r="V1358" s="124"/>
      <c r="W1358" s="124"/>
      <c r="X1358" s="124"/>
      <c r="Y1358" s="124"/>
      <c r="Z1358" s="124"/>
      <c r="AA1358" s="124"/>
      <c r="AB1358" s="124"/>
      <c r="AC1358" s="124"/>
    </row>
    <row r="1359" spans="1:29" x14ac:dyDescent="0.35">
      <c r="A1359" s="121"/>
      <c r="B1359" s="122"/>
      <c r="C1359" s="122"/>
      <c r="D1359" s="122"/>
      <c r="E1359" s="122"/>
      <c r="F1359" s="122"/>
      <c r="G1359" s="122"/>
      <c r="H1359" s="123"/>
      <c r="I1359" s="123"/>
      <c r="J1359" s="123"/>
      <c r="K1359" s="124"/>
      <c r="L1359" s="124"/>
      <c r="M1359" s="124"/>
      <c r="N1359" s="124"/>
      <c r="O1359" s="124"/>
      <c r="P1359" s="124"/>
      <c r="Q1359" s="124"/>
      <c r="R1359" s="124"/>
      <c r="S1359" s="124"/>
      <c r="T1359" s="124"/>
      <c r="U1359" s="124"/>
      <c r="V1359" s="124"/>
      <c r="W1359" s="124"/>
      <c r="X1359" s="124"/>
      <c r="Y1359" s="124"/>
      <c r="Z1359" s="124"/>
      <c r="AA1359" s="124"/>
      <c r="AB1359" s="124"/>
      <c r="AC1359" s="124"/>
    </row>
    <row r="1360" spans="1:29" x14ac:dyDescent="0.35">
      <c r="A1360" s="121"/>
      <c r="B1360" s="122"/>
      <c r="C1360" s="122"/>
      <c r="D1360" s="122"/>
      <c r="E1360" s="122"/>
      <c r="F1360" s="122"/>
      <c r="G1360" s="122"/>
      <c r="H1360" s="123"/>
      <c r="I1360" s="123"/>
      <c r="J1360" s="123"/>
      <c r="K1360" s="124"/>
      <c r="L1360" s="124"/>
      <c r="M1360" s="124"/>
      <c r="N1360" s="124"/>
      <c r="O1360" s="124"/>
      <c r="P1360" s="124"/>
      <c r="Q1360" s="124"/>
      <c r="R1360" s="124"/>
      <c r="S1360" s="124"/>
      <c r="T1360" s="124"/>
      <c r="U1360" s="124"/>
      <c r="V1360" s="124"/>
      <c r="W1360" s="124"/>
      <c r="X1360" s="124"/>
      <c r="Y1360" s="124"/>
      <c r="Z1360" s="124"/>
      <c r="AA1360" s="124"/>
      <c r="AB1360" s="124"/>
      <c r="AC1360" s="124"/>
    </row>
    <row r="1361" spans="1:29" x14ac:dyDescent="0.35">
      <c r="A1361" s="121"/>
      <c r="B1361" s="122"/>
      <c r="C1361" s="122"/>
      <c r="D1361" s="122"/>
      <c r="E1361" s="122"/>
      <c r="F1361" s="122"/>
      <c r="G1361" s="122"/>
      <c r="H1361" s="123"/>
      <c r="I1361" s="123"/>
      <c r="J1361" s="123"/>
      <c r="K1361" s="124"/>
      <c r="L1361" s="124"/>
      <c r="M1361" s="124"/>
      <c r="N1361" s="124"/>
      <c r="O1361" s="124"/>
      <c r="P1361" s="124"/>
      <c r="Q1361" s="124"/>
      <c r="R1361" s="124"/>
      <c r="S1361" s="124"/>
      <c r="T1361" s="124"/>
      <c r="U1361" s="124"/>
      <c r="V1361" s="124"/>
      <c r="W1361" s="124"/>
      <c r="X1361" s="124"/>
      <c r="Y1361" s="124"/>
      <c r="Z1361" s="124"/>
      <c r="AA1361" s="124"/>
      <c r="AB1361" s="124"/>
      <c r="AC1361" s="124"/>
    </row>
    <row r="1362" spans="1:29" x14ac:dyDescent="0.35">
      <c r="A1362" s="121"/>
      <c r="B1362" s="122"/>
      <c r="C1362" s="122"/>
      <c r="D1362" s="122"/>
      <c r="E1362" s="122"/>
      <c r="F1362" s="122"/>
      <c r="G1362" s="122"/>
      <c r="H1362" s="123"/>
      <c r="I1362" s="123"/>
      <c r="J1362" s="123"/>
      <c r="K1362" s="124"/>
      <c r="L1362" s="124"/>
      <c r="M1362" s="124"/>
      <c r="N1362" s="124"/>
      <c r="O1362" s="124"/>
      <c r="P1362" s="124"/>
      <c r="Q1362" s="124"/>
      <c r="R1362" s="124"/>
      <c r="S1362" s="124"/>
      <c r="T1362" s="124"/>
      <c r="U1362" s="124"/>
      <c r="V1362" s="124"/>
      <c r="W1362" s="124"/>
      <c r="X1362" s="124"/>
      <c r="Y1362" s="124"/>
      <c r="Z1362" s="124"/>
      <c r="AA1362" s="124"/>
      <c r="AB1362" s="124"/>
      <c r="AC1362" s="124"/>
    </row>
    <row r="1363" spans="1:29" x14ac:dyDescent="0.35">
      <c r="A1363" s="121"/>
      <c r="B1363" s="122"/>
      <c r="C1363" s="122"/>
      <c r="D1363" s="122"/>
      <c r="E1363" s="122"/>
      <c r="F1363" s="122"/>
      <c r="G1363" s="122"/>
      <c r="H1363" s="123"/>
      <c r="I1363" s="123"/>
      <c r="J1363" s="123"/>
      <c r="K1363" s="124"/>
      <c r="L1363" s="124"/>
      <c r="M1363" s="124"/>
      <c r="N1363" s="124"/>
      <c r="O1363" s="124"/>
      <c r="P1363" s="124"/>
      <c r="Q1363" s="124"/>
      <c r="R1363" s="124"/>
      <c r="S1363" s="124"/>
      <c r="T1363" s="124"/>
      <c r="U1363" s="124"/>
      <c r="V1363" s="124"/>
      <c r="W1363" s="124"/>
      <c r="X1363" s="124"/>
      <c r="Y1363" s="124"/>
      <c r="Z1363" s="124"/>
      <c r="AA1363" s="124"/>
      <c r="AB1363" s="124"/>
      <c r="AC1363" s="124"/>
    </row>
    <row r="1364" spans="1:29" x14ac:dyDescent="0.35">
      <c r="A1364" s="121"/>
      <c r="B1364" s="122"/>
      <c r="C1364" s="122"/>
      <c r="D1364" s="122"/>
      <c r="E1364" s="122"/>
      <c r="F1364" s="122"/>
      <c r="G1364" s="122"/>
      <c r="H1364" s="123"/>
      <c r="I1364" s="123"/>
      <c r="J1364" s="123"/>
      <c r="K1364" s="124"/>
      <c r="L1364" s="124"/>
      <c r="M1364" s="124"/>
      <c r="N1364" s="124"/>
      <c r="O1364" s="124"/>
      <c r="P1364" s="124"/>
      <c r="Q1364" s="124"/>
      <c r="R1364" s="124"/>
      <c r="S1364" s="124"/>
      <c r="T1364" s="124"/>
      <c r="U1364" s="124"/>
      <c r="V1364" s="124"/>
      <c r="W1364" s="124"/>
      <c r="X1364" s="124"/>
      <c r="Y1364" s="124"/>
      <c r="Z1364" s="124"/>
      <c r="AA1364" s="124"/>
      <c r="AB1364" s="124"/>
      <c r="AC1364" s="124"/>
    </row>
    <row r="1365" spans="1:29" x14ac:dyDescent="0.35">
      <c r="A1365" s="121"/>
      <c r="B1365" s="122"/>
      <c r="C1365" s="122"/>
      <c r="D1365" s="122"/>
      <c r="E1365" s="122"/>
      <c r="F1365" s="122"/>
      <c r="G1365" s="122"/>
      <c r="H1365" s="123"/>
      <c r="I1365" s="123"/>
      <c r="J1365" s="123"/>
      <c r="K1365" s="124"/>
      <c r="L1365" s="124"/>
      <c r="M1365" s="124"/>
      <c r="N1365" s="124"/>
      <c r="O1365" s="124"/>
      <c r="P1365" s="124"/>
      <c r="Q1365" s="124"/>
      <c r="R1365" s="124"/>
      <c r="S1365" s="124"/>
      <c r="T1365" s="124"/>
      <c r="U1365" s="124"/>
      <c r="V1365" s="124"/>
      <c r="W1365" s="124"/>
      <c r="X1365" s="124"/>
      <c r="Y1365" s="124"/>
      <c r="Z1365" s="124"/>
      <c r="AA1365" s="124"/>
      <c r="AB1365" s="124"/>
      <c r="AC1365" s="124"/>
    </row>
    <row r="1366" spans="1:29" x14ac:dyDescent="0.35">
      <c r="A1366" s="121"/>
      <c r="B1366" s="122"/>
      <c r="C1366" s="122"/>
      <c r="D1366" s="122"/>
      <c r="E1366" s="122"/>
      <c r="F1366" s="122"/>
      <c r="G1366" s="122"/>
      <c r="H1366" s="123"/>
      <c r="I1366" s="123"/>
      <c r="J1366" s="123"/>
      <c r="K1366" s="124"/>
      <c r="L1366" s="124"/>
      <c r="M1366" s="124"/>
      <c r="N1366" s="124"/>
      <c r="O1366" s="124"/>
      <c r="P1366" s="124"/>
      <c r="Q1366" s="124"/>
      <c r="R1366" s="124"/>
      <c r="S1366" s="124"/>
      <c r="T1366" s="124"/>
      <c r="U1366" s="124"/>
      <c r="V1366" s="124"/>
      <c r="W1366" s="124"/>
      <c r="X1366" s="124"/>
      <c r="Y1366" s="124"/>
      <c r="Z1366" s="124"/>
      <c r="AA1366" s="124"/>
      <c r="AB1366" s="124"/>
      <c r="AC1366" s="124"/>
    </row>
    <row r="1367" spans="1:29" x14ac:dyDescent="0.35">
      <c r="A1367" s="121"/>
      <c r="B1367" s="122"/>
      <c r="C1367" s="122"/>
      <c r="D1367" s="122"/>
      <c r="E1367" s="122"/>
      <c r="F1367" s="122"/>
      <c r="G1367" s="122"/>
      <c r="H1367" s="123"/>
      <c r="I1367" s="123"/>
      <c r="J1367" s="123"/>
      <c r="K1367" s="124"/>
      <c r="L1367" s="124"/>
      <c r="M1367" s="124"/>
      <c r="N1367" s="124"/>
      <c r="O1367" s="124"/>
      <c r="P1367" s="124"/>
      <c r="Q1367" s="124"/>
      <c r="R1367" s="124"/>
      <c r="S1367" s="124"/>
      <c r="T1367" s="124"/>
      <c r="U1367" s="124"/>
      <c r="V1367" s="124"/>
      <c r="W1367" s="124"/>
      <c r="X1367" s="124"/>
      <c r="Y1367" s="124"/>
      <c r="Z1367" s="124"/>
      <c r="AA1367" s="124"/>
      <c r="AB1367" s="124"/>
      <c r="AC1367" s="124"/>
    </row>
    <row r="1368" spans="1:29" x14ac:dyDescent="0.35">
      <c r="A1368" s="121"/>
      <c r="B1368" s="122"/>
      <c r="C1368" s="122"/>
      <c r="D1368" s="122"/>
      <c r="E1368" s="122"/>
      <c r="F1368" s="122"/>
      <c r="G1368" s="122"/>
      <c r="H1368" s="123"/>
      <c r="I1368" s="123"/>
      <c r="J1368" s="123"/>
      <c r="K1368" s="124"/>
      <c r="L1368" s="124"/>
      <c r="M1368" s="124"/>
      <c r="N1368" s="124"/>
      <c r="O1368" s="124"/>
      <c r="P1368" s="124"/>
      <c r="Q1368" s="124"/>
      <c r="R1368" s="124"/>
      <c r="S1368" s="124"/>
      <c r="T1368" s="124"/>
      <c r="U1368" s="124"/>
      <c r="V1368" s="124"/>
      <c r="W1368" s="124"/>
      <c r="X1368" s="124"/>
      <c r="Y1368" s="124"/>
      <c r="Z1368" s="124"/>
      <c r="AA1368" s="124"/>
      <c r="AB1368" s="124"/>
      <c r="AC1368" s="124"/>
    </row>
    <row r="1369" spans="1:29" x14ac:dyDescent="0.35">
      <c r="A1369" s="121"/>
      <c r="B1369" s="122"/>
      <c r="C1369" s="122"/>
      <c r="D1369" s="122"/>
      <c r="E1369" s="122"/>
      <c r="F1369" s="122"/>
      <c r="G1369" s="122"/>
      <c r="H1369" s="123"/>
      <c r="I1369" s="123"/>
      <c r="J1369" s="123"/>
      <c r="K1369" s="124"/>
      <c r="L1369" s="124"/>
      <c r="M1369" s="124"/>
      <c r="N1369" s="124"/>
      <c r="O1369" s="124"/>
      <c r="P1369" s="124"/>
      <c r="Q1369" s="124"/>
      <c r="R1369" s="124"/>
      <c r="S1369" s="124"/>
      <c r="T1369" s="124"/>
      <c r="U1369" s="124"/>
      <c r="V1369" s="124"/>
      <c r="W1369" s="124"/>
      <c r="X1369" s="124"/>
      <c r="Y1369" s="124"/>
      <c r="Z1369" s="124"/>
      <c r="AA1369" s="124"/>
      <c r="AB1369" s="124"/>
      <c r="AC1369" s="124"/>
    </row>
    <row r="1370" spans="1:29" x14ac:dyDescent="0.35">
      <c r="A1370" s="121"/>
      <c r="B1370" s="122"/>
      <c r="C1370" s="122"/>
      <c r="D1370" s="122"/>
      <c r="E1370" s="122"/>
      <c r="F1370" s="122"/>
      <c r="G1370" s="122"/>
      <c r="H1370" s="123"/>
      <c r="I1370" s="123"/>
      <c r="J1370" s="123"/>
      <c r="K1370" s="124"/>
      <c r="L1370" s="124"/>
      <c r="M1370" s="124"/>
      <c r="N1370" s="124"/>
      <c r="O1370" s="124"/>
      <c r="P1370" s="124"/>
      <c r="Q1370" s="124"/>
      <c r="R1370" s="124"/>
      <c r="S1370" s="124"/>
      <c r="T1370" s="124"/>
      <c r="U1370" s="124"/>
      <c r="V1370" s="124"/>
      <c r="W1370" s="124"/>
      <c r="X1370" s="124"/>
      <c r="Y1370" s="124"/>
      <c r="Z1370" s="124"/>
      <c r="AA1370" s="124"/>
      <c r="AB1370" s="124"/>
      <c r="AC1370" s="124"/>
    </row>
    <row r="1371" spans="1:29" x14ac:dyDescent="0.35">
      <c r="A1371" s="121"/>
      <c r="B1371" s="122"/>
      <c r="C1371" s="122"/>
      <c r="D1371" s="122"/>
      <c r="E1371" s="122"/>
      <c r="F1371" s="122"/>
      <c r="G1371" s="122"/>
      <c r="H1371" s="123"/>
      <c r="I1371" s="123"/>
      <c r="J1371" s="123"/>
      <c r="K1371" s="124"/>
      <c r="L1371" s="124"/>
      <c r="M1371" s="124"/>
      <c r="N1371" s="124"/>
      <c r="O1371" s="124"/>
      <c r="P1371" s="124"/>
      <c r="Q1371" s="124"/>
      <c r="R1371" s="124"/>
      <c r="S1371" s="124"/>
      <c r="T1371" s="124"/>
      <c r="U1371" s="124"/>
      <c r="V1371" s="124"/>
      <c r="W1371" s="124"/>
      <c r="X1371" s="124"/>
      <c r="Y1371" s="124"/>
      <c r="Z1371" s="124"/>
      <c r="AA1371" s="124"/>
      <c r="AB1371" s="124"/>
      <c r="AC1371" s="124"/>
    </row>
    <row r="1372" spans="1:29" x14ac:dyDescent="0.35">
      <c r="A1372" s="121"/>
      <c r="B1372" s="122"/>
      <c r="C1372" s="122"/>
      <c r="D1372" s="122"/>
      <c r="E1372" s="122"/>
      <c r="F1372" s="122"/>
      <c r="G1372" s="122"/>
      <c r="H1372" s="123"/>
      <c r="I1372" s="123"/>
      <c r="J1372" s="123"/>
      <c r="K1372" s="124"/>
      <c r="L1372" s="124"/>
      <c r="M1372" s="124"/>
      <c r="N1372" s="124"/>
      <c r="O1372" s="124"/>
      <c r="P1372" s="124"/>
      <c r="Q1372" s="124"/>
      <c r="R1372" s="124"/>
      <c r="S1372" s="124"/>
      <c r="T1372" s="124"/>
      <c r="U1372" s="124"/>
      <c r="V1372" s="124"/>
      <c r="W1372" s="124"/>
      <c r="X1372" s="124"/>
      <c r="Y1372" s="124"/>
      <c r="Z1372" s="124"/>
      <c r="AA1372" s="124"/>
      <c r="AB1372" s="124"/>
      <c r="AC1372" s="124"/>
    </row>
    <row r="1373" spans="1:29" x14ac:dyDescent="0.35">
      <c r="A1373" s="121"/>
      <c r="B1373" s="122"/>
      <c r="C1373" s="122"/>
      <c r="D1373" s="122"/>
      <c r="E1373" s="122"/>
      <c r="F1373" s="122"/>
      <c r="G1373" s="122"/>
      <c r="H1373" s="123"/>
      <c r="I1373" s="123"/>
      <c r="J1373" s="123"/>
      <c r="K1373" s="124"/>
      <c r="L1373" s="124"/>
      <c r="M1373" s="124"/>
      <c r="N1373" s="124"/>
      <c r="O1373" s="124"/>
      <c r="P1373" s="124"/>
      <c r="Q1373" s="124"/>
      <c r="R1373" s="124"/>
      <c r="S1373" s="124"/>
      <c r="T1373" s="124"/>
      <c r="U1373" s="124"/>
      <c r="V1373" s="124"/>
      <c r="W1373" s="124"/>
      <c r="X1373" s="124"/>
      <c r="Y1373" s="124"/>
      <c r="Z1373" s="124"/>
      <c r="AA1373" s="124"/>
      <c r="AB1373" s="124"/>
      <c r="AC1373" s="124"/>
    </row>
    <row r="1374" spans="1:29" x14ac:dyDescent="0.35">
      <c r="A1374" s="121"/>
      <c r="B1374" s="122"/>
      <c r="C1374" s="122"/>
      <c r="D1374" s="122"/>
      <c r="E1374" s="122"/>
      <c r="F1374" s="122"/>
      <c r="G1374" s="122"/>
      <c r="H1374" s="123"/>
      <c r="I1374" s="123"/>
      <c r="J1374" s="123"/>
      <c r="K1374" s="124"/>
      <c r="L1374" s="124"/>
      <c r="M1374" s="124"/>
      <c r="N1374" s="124"/>
      <c r="O1374" s="124"/>
      <c r="P1374" s="124"/>
      <c r="Q1374" s="124"/>
      <c r="R1374" s="124"/>
      <c r="S1374" s="124"/>
      <c r="T1374" s="124"/>
      <c r="U1374" s="124"/>
      <c r="V1374" s="124"/>
      <c r="W1374" s="124"/>
      <c r="X1374" s="124"/>
      <c r="Y1374" s="124"/>
      <c r="Z1374" s="124"/>
      <c r="AA1374" s="124"/>
      <c r="AB1374" s="124"/>
      <c r="AC1374" s="124"/>
    </row>
    <row r="1375" spans="1:29" x14ac:dyDescent="0.35">
      <c r="A1375" s="121"/>
      <c r="B1375" s="122"/>
      <c r="C1375" s="122"/>
      <c r="D1375" s="122"/>
      <c r="E1375" s="122"/>
      <c r="F1375" s="122"/>
      <c r="G1375" s="122"/>
      <c r="H1375" s="123"/>
      <c r="I1375" s="123"/>
      <c r="J1375" s="123"/>
      <c r="K1375" s="124"/>
      <c r="L1375" s="124"/>
      <c r="M1375" s="124"/>
      <c r="N1375" s="124"/>
      <c r="O1375" s="124"/>
      <c r="P1375" s="124"/>
      <c r="Q1375" s="124"/>
      <c r="R1375" s="124"/>
      <c r="S1375" s="124"/>
      <c r="T1375" s="124"/>
      <c r="U1375" s="124"/>
      <c r="V1375" s="124"/>
      <c r="W1375" s="124"/>
      <c r="X1375" s="124"/>
      <c r="Y1375" s="124"/>
      <c r="Z1375" s="124"/>
      <c r="AA1375" s="124"/>
      <c r="AB1375" s="124"/>
      <c r="AC1375" s="124"/>
    </row>
    <row r="1376" spans="1:29" x14ac:dyDescent="0.35">
      <c r="A1376" s="121"/>
      <c r="B1376" s="122"/>
      <c r="C1376" s="122"/>
      <c r="D1376" s="122"/>
      <c r="E1376" s="122"/>
      <c r="F1376" s="122"/>
      <c r="G1376" s="122"/>
      <c r="H1376" s="123"/>
      <c r="I1376" s="123"/>
      <c r="J1376" s="123"/>
      <c r="K1376" s="124"/>
      <c r="L1376" s="124"/>
      <c r="M1376" s="124"/>
      <c r="N1376" s="124"/>
      <c r="O1376" s="124"/>
      <c r="P1376" s="124"/>
      <c r="Q1376" s="124"/>
      <c r="R1376" s="124"/>
      <c r="S1376" s="124"/>
      <c r="T1376" s="124"/>
      <c r="U1376" s="124"/>
      <c r="V1376" s="124"/>
      <c r="W1376" s="124"/>
      <c r="X1376" s="124"/>
      <c r="Y1376" s="124"/>
      <c r="Z1376" s="124"/>
      <c r="AA1376" s="124"/>
      <c r="AB1376" s="124"/>
      <c r="AC1376" s="124"/>
    </row>
    <row r="1377" spans="1:29" x14ac:dyDescent="0.35">
      <c r="A1377" s="121"/>
      <c r="B1377" s="122"/>
      <c r="C1377" s="122"/>
      <c r="D1377" s="122"/>
      <c r="E1377" s="122"/>
      <c r="F1377" s="122"/>
      <c r="G1377" s="122"/>
      <c r="H1377" s="123"/>
      <c r="I1377" s="123"/>
      <c r="J1377" s="123"/>
      <c r="K1377" s="124"/>
      <c r="L1377" s="124"/>
      <c r="M1377" s="124"/>
      <c r="N1377" s="124"/>
      <c r="O1377" s="124"/>
      <c r="P1377" s="124"/>
      <c r="Q1377" s="124"/>
      <c r="R1377" s="124"/>
      <c r="S1377" s="124"/>
      <c r="T1377" s="124"/>
      <c r="U1377" s="124"/>
      <c r="V1377" s="124"/>
      <c r="W1377" s="124"/>
      <c r="X1377" s="124"/>
      <c r="Y1377" s="124"/>
      <c r="Z1377" s="124"/>
      <c r="AA1377" s="124"/>
      <c r="AB1377" s="124"/>
      <c r="AC1377" s="124"/>
    </row>
    <row r="1378" spans="1:29" ht="15" customHeight="1" x14ac:dyDescent="0.35">
      <c r="A1378" s="125"/>
      <c r="B1378" s="125"/>
      <c r="C1378" s="125"/>
      <c r="D1378" s="125"/>
      <c r="E1378" s="125"/>
      <c r="F1378" s="125"/>
      <c r="G1378" s="125"/>
      <c r="H1378" s="125"/>
      <c r="I1378" s="125"/>
      <c r="J1378" s="125"/>
      <c r="K1378" s="124"/>
      <c r="L1378" s="124"/>
      <c r="M1378" s="124"/>
      <c r="N1378" s="124"/>
      <c r="O1378" s="124"/>
      <c r="P1378" s="124"/>
      <c r="Q1378" s="124"/>
      <c r="R1378" s="124"/>
      <c r="S1378" s="124"/>
      <c r="T1378" s="124"/>
      <c r="U1378" s="124"/>
      <c r="V1378" s="124"/>
      <c r="W1378" s="124"/>
      <c r="X1378" s="124"/>
      <c r="Y1378" s="124"/>
      <c r="Z1378" s="124"/>
      <c r="AA1378" s="124"/>
      <c r="AB1378" s="124"/>
      <c r="AC1378" s="124"/>
    </row>
    <row r="1379" spans="1:29" x14ac:dyDescent="0.35">
      <c r="A1379" s="125"/>
      <c r="B1379" s="125"/>
      <c r="C1379" s="125"/>
      <c r="D1379" s="125"/>
      <c r="E1379" s="125"/>
      <c r="F1379" s="125"/>
      <c r="G1379" s="125"/>
      <c r="H1379" s="125"/>
      <c r="I1379" s="125"/>
      <c r="J1379" s="125"/>
      <c r="K1379" s="124"/>
      <c r="L1379" s="124"/>
      <c r="M1379" s="124"/>
      <c r="N1379" s="124"/>
      <c r="O1379" s="124"/>
      <c r="P1379" s="124"/>
      <c r="Q1379" s="124"/>
      <c r="R1379" s="124"/>
      <c r="S1379" s="124"/>
      <c r="T1379" s="124"/>
      <c r="U1379" s="124"/>
      <c r="V1379" s="124"/>
      <c r="W1379" s="124"/>
      <c r="X1379" s="124"/>
      <c r="Y1379" s="124"/>
      <c r="Z1379" s="124"/>
      <c r="AA1379" s="124"/>
      <c r="AB1379" s="124"/>
      <c r="AC1379" s="124"/>
    </row>
    <row r="1380" spans="1:29" x14ac:dyDescent="0.35">
      <c r="A1380" s="125"/>
      <c r="B1380" s="125"/>
      <c r="C1380" s="125"/>
      <c r="D1380" s="125"/>
      <c r="E1380" s="125"/>
      <c r="F1380" s="125"/>
      <c r="G1380" s="126"/>
      <c r="H1380" s="125"/>
      <c r="I1380" s="125"/>
      <c r="J1380" s="125"/>
      <c r="K1380" s="126"/>
      <c r="L1380" s="126"/>
      <c r="M1380" s="126"/>
      <c r="N1380" s="126"/>
      <c r="O1380" s="126"/>
      <c r="P1380" s="126"/>
      <c r="Q1380" s="126"/>
      <c r="R1380" s="126"/>
      <c r="S1380" s="126"/>
      <c r="T1380" s="126"/>
      <c r="U1380" s="126"/>
      <c r="V1380" s="126"/>
      <c r="W1380" s="126"/>
      <c r="X1380" s="126"/>
      <c r="Y1380" s="126"/>
      <c r="Z1380" s="126"/>
      <c r="AA1380" s="126"/>
      <c r="AB1380" s="126"/>
      <c r="AC1380" s="126"/>
    </row>
    <row r="1381" spans="1:29" ht="15" customHeight="1" x14ac:dyDescent="0.35">
      <c r="A1381" s="112"/>
      <c r="B1381" s="113"/>
      <c r="C1381" s="113"/>
      <c r="D1381" s="113"/>
      <c r="E1381" s="113"/>
      <c r="F1381" s="113"/>
      <c r="G1381" s="113"/>
      <c r="H1381" s="113"/>
      <c r="I1381" s="113"/>
      <c r="J1381" s="113"/>
      <c r="K1381" s="114"/>
      <c r="L1381" s="114"/>
      <c r="M1381" s="114"/>
      <c r="N1381" s="114"/>
      <c r="O1381" s="114"/>
      <c r="P1381" s="114"/>
      <c r="Q1381" s="114"/>
      <c r="R1381" s="114"/>
      <c r="S1381" s="114"/>
      <c r="T1381" s="114"/>
      <c r="U1381" s="114"/>
      <c r="V1381" s="114"/>
      <c r="W1381" s="114"/>
      <c r="X1381" s="114"/>
      <c r="Y1381" s="114"/>
      <c r="Z1381" s="114"/>
      <c r="AA1381" s="114"/>
      <c r="AB1381" s="114"/>
      <c r="AC1381" s="114"/>
    </row>
    <row r="1382" spans="1:29" ht="15" customHeight="1" x14ac:dyDescent="0.35">
      <c r="A1382" s="112"/>
      <c r="B1382" s="113"/>
      <c r="C1382" s="113"/>
      <c r="D1382" s="113"/>
      <c r="E1382" s="113"/>
      <c r="F1382" s="113"/>
      <c r="G1382" s="113"/>
      <c r="H1382" s="113"/>
      <c r="I1382" s="113"/>
      <c r="J1382" s="113"/>
      <c r="K1382" s="115"/>
      <c r="L1382" s="115"/>
      <c r="M1382" s="115"/>
      <c r="N1382" s="115"/>
      <c r="O1382" s="115"/>
      <c r="P1382" s="115"/>
      <c r="Q1382" s="115"/>
      <c r="R1382" s="115"/>
      <c r="S1382" s="115"/>
      <c r="T1382" s="115"/>
      <c r="U1382" s="115"/>
      <c r="V1382" s="115"/>
      <c r="W1382" s="114"/>
      <c r="X1382" s="114"/>
      <c r="Y1382" s="116"/>
      <c r="Z1382" s="117"/>
      <c r="AA1382" s="117"/>
      <c r="AB1382" s="117"/>
      <c r="AC1382" s="117"/>
    </row>
    <row r="1383" spans="1:29" x14ac:dyDescent="0.35">
      <c r="A1383" s="112"/>
      <c r="B1383" s="118"/>
      <c r="C1383" s="118"/>
      <c r="D1383" s="119"/>
      <c r="E1383" s="120"/>
      <c r="F1383" s="118"/>
      <c r="G1383" s="118"/>
      <c r="H1383" s="118"/>
      <c r="I1383" s="118"/>
      <c r="J1383" s="118"/>
      <c r="K1383" s="117"/>
      <c r="L1383" s="117"/>
      <c r="M1383" s="117"/>
      <c r="N1383" s="117"/>
      <c r="O1383" s="117"/>
      <c r="P1383" s="117"/>
      <c r="Q1383" s="117"/>
      <c r="R1383" s="117"/>
      <c r="S1383" s="117"/>
      <c r="T1383" s="117"/>
      <c r="U1383" s="117"/>
      <c r="V1383" s="117"/>
      <c r="W1383" s="117"/>
      <c r="X1383" s="117"/>
      <c r="Y1383" s="116"/>
      <c r="Z1383" s="117"/>
      <c r="AA1383" s="117"/>
      <c r="AB1383" s="117"/>
      <c r="AC1383" s="117"/>
    </row>
    <row r="1384" spans="1:29" x14ac:dyDescent="0.35">
      <c r="A1384" s="121"/>
      <c r="B1384" s="122"/>
      <c r="C1384" s="122"/>
      <c r="D1384" s="122"/>
      <c r="E1384" s="122"/>
      <c r="F1384" s="122"/>
      <c r="G1384" s="122"/>
      <c r="H1384" s="123"/>
      <c r="I1384" s="123"/>
      <c r="J1384" s="123"/>
      <c r="K1384" s="124"/>
      <c r="L1384" s="124"/>
      <c r="M1384" s="124"/>
      <c r="N1384" s="124"/>
      <c r="O1384" s="124"/>
      <c r="P1384" s="124"/>
      <c r="Q1384" s="124"/>
      <c r="R1384" s="124"/>
      <c r="S1384" s="124"/>
      <c r="T1384" s="124"/>
      <c r="U1384" s="124"/>
      <c r="V1384" s="124"/>
      <c r="W1384" s="124"/>
      <c r="X1384" s="124"/>
      <c r="Y1384" s="124"/>
      <c r="Z1384" s="124"/>
      <c r="AA1384" s="124"/>
      <c r="AB1384" s="124"/>
      <c r="AC1384" s="124"/>
    </row>
    <row r="1385" spans="1:29" x14ac:dyDescent="0.35">
      <c r="A1385" s="121"/>
      <c r="B1385" s="122"/>
      <c r="C1385" s="122"/>
      <c r="D1385" s="122"/>
      <c r="E1385" s="122"/>
      <c r="F1385" s="122"/>
      <c r="G1385" s="122"/>
      <c r="H1385" s="123"/>
      <c r="I1385" s="123"/>
      <c r="J1385" s="123"/>
      <c r="K1385" s="124"/>
      <c r="L1385" s="124"/>
      <c r="M1385" s="124"/>
      <c r="N1385" s="124"/>
      <c r="O1385" s="124"/>
      <c r="P1385" s="124"/>
      <c r="Q1385" s="124"/>
      <c r="R1385" s="124"/>
      <c r="S1385" s="124"/>
      <c r="T1385" s="124"/>
      <c r="U1385" s="124"/>
      <c r="V1385" s="124"/>
      <c r="W1385" s="124"/>
      <c r="X1385" s="124"/>
      <c r="Y1385" s="124"/>
      <c r="Z1385" s="124"/>
      <c r="AA1385" s="124"/>
      <c r="AB1385" s="124"/>
      <c r="AC1385" s="124"/>
    </row>
    <row r="1386" spans="1:29" x14ac:dyDescent="0.35">
      <c r="A1386" s="121"/>
      <c r="B1386" s="122"/>
      <c r="C1386" s="122"/>
      <c r="D1386" s="122"/>
      <c r="E1386" s="122"/>
      <c r="F1386" s="122"/>
      <c r="G1386" s="122"/>
      <c r="H1386" s="123"/>
      <c r="I1386" s="123"/>
      <c r="J1386" s="123"/>
      <c r="K1386" s="124"/>
      <c r="L1386" s="124"/>
      <c r="M1386" s="124"/>
      <c r="N1386" s="124"/>
      <c r="O1386" s="124"/>
      <c r="P1386" s="124"/>
      <c r="Q1386" s="124"/>
      <c r="R1386" s="124"/>
      <c r="S1386" s="124"/>
      <c r="T1386" s="124"/>
      <c r="U1386" s="124"/>
      <c r="V1386" s="124"/>
      <c r="W1386" s="124"/>
      <c r="X1386" s="124"/>
      <c r="Y1386" s="124"/>
      <c r="Z1386" s="124"/>
      <c r="AA1386" s="124"/>
      <c r="AB1386" s="124"/>
      <c r="AC1386" s="124"/>
    </row>
    <row r="1387" spans="1:29" x14ac:dyDescent="0.35">
      <c r="A1387" s="121"/>
      <c r="B1387" s="122"/>
      <c r="C1387" s="122"/>
      <c r="D1387" s="122"/>
      <c r="E1387" s="122"/>
      <c r="F1387" s="122"/>
      <c r="G1387" s="122"/>
      <c r="H1387" s="123"/>
      <c r="I1387" s="123"/>
      <c r="J1387" s="123"/>
      <c r="K1387" s="124"/>
      <c r="L1387" s="124"/>
      <c r="M1387" s="124"/>
      <c r="N1387" s="124"/>
      <c r="O1387" s="124"/>
      <c r="P1387" s="124"/>
      <c r="Q1387" s="124"/>
      <c r="R1387" s="124"/>
      <c r="S1387" s="124"/>
      <c r="T1387" s="124"/>
      <c r="U1387" s="124"/>
      <c r="V1387" s="124"/>
      <c r="W1387" s="124"/>
      <c r="X1387" s="124"/>
      <c r="Y1387" s="124"/>
      <c r="Z1387" s="124"/>
      <c r="AA1387" s="124"/>
      <c r="AB1387" s="124"/>
      <c r="AC1387" s="124"/>
    </row>
    <row r="1388" spans="1:29" x14ac:dyDescent="0.35">
      <c r="A1388" s="121"/>
      <c r="B1388" s="122"/>
      <c r="C1388" s="122"/>
      <c r="D1388" s="122"/>
      <c r="E1388" s="122"/>
      <c r="F1388" s="122"/>
      <c r="G1388" s="122"/>
      <c r="H1388" s="123"/>
      <c r="I1388" s="123"/>
      <c r="J1388" s="123"/>
      <c r="K1388" s="124"/>
      <c r="L1388" s="124"/>
      <c r="M1388" s="124"/>
      <c r="N1388" s="124"/>
      <c r="O1388" s="124"/>
      <c r="P1388" s="124"/>
      <c r="Q1388" s="124"/>
      <c r="R1388" s="124"/>
      <c r="S1388" s="124"/>
      <c r="T1388" s="124"/>
      <c r="U1388" s="124"/>
      <c r="V1388" s="124"/>
      <c r="W1388" s="124"/>
      <c r="X1388" s="124"/>
      <c r="Y1388" s="124"/>
      <c r="Z1388" s="124"/>
      <c r="AA1388" s="124"/>
      <c r="AB1388" s="124"/>
      <c r="AC1388" s="124"/>
    </row>
    <row r="1389" spans="1:29" x14ac:dyDescent="0.35">
      <c r="A1389" s="121"/>
      <c r="B1389" s="122"/>
      <c r="C1389" s="122"/>
      <c r="D1389" s="122"/>
      <c r="E1389" s="122"/>
      <c r="F1389" s="122"/>
      <c r="G1389" s="122"/>
      <c r="H1389" s="123"/>
      <c r="I1389" s="123"/>
      <c r="J1389" s="123"/>
      <c r="K1389" s="124"/>
      <c r="L1389" s="124"/>
      <c r="M1389" s="124"/>
      <c r="N1389" s="124"/>
      <c r="O1389" s="124"/>
      <c r="P1389" s="124"/>
      <c r="Q1389" s="124"/>
      <c r="R1389" s="124"/>
      <c r="S1389" s="124"/>
      <c r="T1389" s="124"/>
      <c r="U1389" s="124"/>
      <c r="V1389" s="124"/>
      <c r="W1389" s="124"/>
      <c r="X1389" s="124"/>
      <c r="Y1389" s="124"/>
      <c r="Z1389" s="124"/>
      <c r="AA1389" s="124"/>
      <c r="AB1389" s="124"/>
      <c r="AC1389" s="124"/>
    </row>
    <row r="1390" spans="1:29" x14ac:dyDescent="0.35">
      <c r="A1390" s="121"/>
      <c r="B1390" s="122"/>
      <c r="C1390" s="122"/>
      <c r="D1390" s="122"/>
      <c r="E1390" s="122"/>
      <c r="F1390" s="122"/>
      <c r="G1390" s="122"/>
      <c r="H1390" s="123"/>
      <c r="I1390" s="123"/>
      <c r="J1390" s="123"/>
      <c r="K1390" s="124"/>
      <c r="L1390" s="124"/>
      <c r="M1390" s="124"/>
      <c r="N1390" s="124"/>
      <c r="O1390" s="124"/>
      <c r="P1390" s="124"/>
      <c r="Q1390" s="124"/>
      <c r="R1390" s="124"/>
      <c r="S1390" s="124"/>
      <c r="T1390" s="124"/>
      <c r="U1390" s="124"/>
      <c r="V1390" s="124"/>
      <c r="W1390" s="124"/>
      <c r="X1390" s="124"/>
      <c r="Y1390" s="124"/>
      <c r="Z1390" s="124"/>
      <c r="AA1390" s="124"/>
      <c r="AB1390" s="124"/>
      <c r="AC1390" s="124"/>
    </row>
    <row r="1391" spans="1:29" x14ac:dyDescent="0.35">
      <c r="A1391" s="121"/>
      <c r="B1391" s="122"/>
      <c r="C1391" s="122"/>
      <c r="D1391" s="122"/>
      <c r="E1391" s="122"/>
      <c r="F1391" s="122"/>
      <c r="G1391" s="122"/>
      <c r="H1391" s="123"/>
      <c r="I1391" s="123"/>
      <c r="J1391" s="123"/>
      <c r="K1391" s="124"/>
      <c r="L1391" s="124"/>
      <c r="M1391" s="124"/>
      <c r="N1391" s="124"/>
      <c r="O1391" s="124"/>
      <c r="P1391" s="124"/>
      <c r="Q1391" s="124"/>
      <c r="R1391" s="124"/>
      <c r="S1391" s="124"/>
      <c r="T1391" s="124"/>
      <c r="U1391" s="124"/>
      <c r="V1391" s="124"/>
      <c r="W1391" s="124"/>
      <c r="X1391" s="124"/>
      <c r="Y1391" s="124"/>
      <c r="Z1391" s="124"/>
      <c r="AA1391" s="124"/>
      <c r="AB1391" s="124"/>
      <c r="AC1391" s="124"/>
    </row>
    <row r="1392" spans="1:29" x14ac:dyDescent="0.35">
      <c r="A1392" s="121"/>
      <c r="B1392" s="122"/>
      <c r="C1392" s="122"/>
      <c r="D1392" s="122"/>
      <c r="E1392" s="122"/>
      <c r="F1392" s="122"/>
      <c r="G1392" s="122"/>
      <c r="H1392" s="123"/>
      <c r="I1392" s="123"/>
      <c r="J1392" s="123"/>
      <c r="K1392" s="124"/>
      <c r="L1392" s="124"/>
      <c r="M1392" s="124"/>
      <c r="N1392" s="124"/>
      <c r="O1392" s="124"/>
      <c r="P1392" s="124"/>
      <c r="Q1392" s="124"/>
      <c r="R1392" s="124"/>
      <c r="S1392" s="124"/>
      <c r="T1392" s="124"/>
      <c r="U1392" s="124"/>
      <c r="V1392" s="124"/>
      <c r="W1392" s="124"/>
      <c r="X1392" s="124"/>
      <c r="Y1392" s="124"/>
      <c r="Z1392" s="124"/>
      <c r="AA1392" s="124"/>
      <c r="AB1392" s="124"/>
      <c r="AC1392" s="124"/>
    </row>
    <row r="1393" spans="1:29" x14ac:dyDescent="0.35">
      <c r="A1393" s="121"/>
      <c r="B1393" s="122"/>
      <c r="C1393" s="122"/>
      <c r="D1393" s="122"/>
      <c r="E1393" s="122"/>
      <c r="F1393" s="122"/>
      <c r="G1393" s="122"/>
      <c r="H1393" s="123"/>
      <c r="I1393" s="123"/>
      <c r="J1393" s="123"/>
      <c r="K1393" s="124"/>
      <c r="L1393" s="124"/>
      <c r="M1393" s="124"/>
      <c r="N1393" s="124"/>
      <c r="O1393" s="124"/>
      <c r="P1393" s="124"/>
      <c r="Q1393" s="124"/>
      <c r="R1393" s="124"/>
      <c r="S1393" s="124"/>
      <c r="T1393" s="124"/>
      <c r="U1393" s="124"/>
      <c r="V1393" s="124"/>
      <c r="W1393" s="124"/>
      <c r="X1393" s="124"/>
      <c r="Y1393" s="124"/>
      <c r="Z1393" s="124"/>
      <c r="AA1393" s="124"/>
      <c r="AB1393" s="124"/>
      <c r="AC1393" s="124"/>
    </row>
    <row r="1394" spans="1:29" x14ac:dyDescent="0.35">
      <c r="A1394" s="121"/>
      <c r="B1394" s="122"/>
      <c r="C1394" s="122"/>
      <c r="D1394" s="122"/>
      <c r="E1394" s="122"/>
      <c r="F1394" s="122"/>
      <c r="G1394" s="122"/>
      <c r="H1394" s="123"/>
      <c r="I1394" s="123"/>
      <c r="J1394" s="123"/>
      <c r="K1394" s="124"/>
      <c r="L1394" s="124"/>
      <c r="M1394" s="124"/>
      <c r="N1394" s="124"/>
      <c r="O1394" s="124"/>
      <c r="P1394" s="124"/>
      <c r="Q1394" s="124"/>
      <c r="R1394" s="124"/>
      <c r="S1394" s="124"/>
      <c r="T1394" s="124"/>
      <c r="U1394" s="124"/>
      <c r="V1394" s="124"/>
      <c r="W1394" s="124"/>
      <c r="X1394" s="124"/>
      <c r="Y1394" s="124"/>
      <c r="Z1394" s="124"/>
      <c r="AA1394" s="124"/>
      <c r="AB1394" s="124"/>
      <c r="AC1394" s="124"/>
    </row>
    <row r="1395" spans="1:29" x14ac:dyDescent="0.35">
      <c r="A1395" s="121"/>
      <c r="B1395" s="122"/>
      <c r="C1395" s="122"/>
      <c r="D1395" s="122"/>
      <c r="E1395" s="122"/>
      <c r="F1395" s="122"/>
      <c r="G1395" s="122"/>
      <c r="H1395" s="123"/>
      <c r="I1395" s="123"/>
      <c r="J1395" s="123"/>
      <c r="K1395" s="124"/>
      <c r="L1395" s="124"/>
      <c r="M1395" s="124"/>
      <c r="N1395" s="124"/>
      <c r="O1395" s="124"/>
      <c r="P1395" s="124"/>
      <c r="Q1395" s="124"/>
      <c r="R1395" s="124"/>
      <c r="S1395" s="124"/>
      <c r="T1395" s="124"/>
      <c r="U1395" s="124"/>
      <c r="V1395" s="124"/>
      <c r="W1395" s="124"/>
      <c r="X1395" s="124"/>
      <c r="Y1395" s="124"/>
      <c r="Z1395" s="124"/>
      <c r="AA1395" s="124"/>
      <c r="AB1395" s="124"/>
      <c r="AC1395" s="124"/>
    </row>
    <row r="1396" spans="1:29" x14ac:dyDescent="0.35">
      <c r="A1396" s="121"/>
      <c r="B1396" s="122"/>
      <c r="C1396" s="122"/>
      <c r="D1396" s="122"/>
      <c r="E1396" s="122"/>
      <c r="F1396" s="122"/>
      <c r="G1396" s="122"/>
      <c r="H1396" s="123"/>
      <c r="I1396" s="123"/>
      <c r="J1396" s="123"/>
      <c r="K1396" s="124"/>
      <c r="L1396" s="124"/>
      <c r="M1396" s="124"/>
      <c r="N1396" s="124"/>
      <c r="O1396" s="124"/>
      <c r="P1396" s="124"/>
      <c r="Q1396" s="124"/>
      <c r="R1396" s="124"/>
      <c r="S1396" s="124"/>
      <c r="T1396" s="124"/>
      <c r="U1396" s="124"/>
      <c r="V1396" s="124"/>
      <c r="W1396" s="124"/>
      <c r="X1396" s="124"/>
      <c r="Y1396" s="124"/>
      <c r="Z1396" s="124"/>
      <c r="AA1396" s="124"/>
      <c r="AB1396" s="124"/>
      <c r="AC1396" s="124"/>
    </row>
    <row r="1397" spans="1:29" x14ac:dyDescent="0.35">
      <c r="A1397" s="121"/>
      <c r="B1397" s="122"/>
      <c r="C1397" s="122"/>
      <c r="D1397" s="122"/>
      <c r="E1397" s="122"/>
      <c r="F1397" s="122"/>
      <c r="G1397" s="122"/>
      <c r="H1397" s="123"/>
      <c r="I1397" s="123"/>
      <c r="J1397" s="123"/>
      <c r="K1397" s="124"/>
      <c r="L1397" s="124"/>
      <c r="M1397" s="124"/>
      <c r="N1397" s="124"/>
      <c r="O1397" s="124"/>
      <c r="P1397" s="124"/>
      <c r="Q1397" s="124"/>
      <c r="R1397" s="124"/>
      <c r="S1397" s="124"/>
      <c r="T1397" s="124"/>
      <c r="U1397" s="124"/>
      <c r="V1397" s="124"/>
      <c r="W1397" s="124"/>
      <c r="X1397" s="124"/>
      <c r="Y1397" s="124"/>
      <c r="Z1397" s="124"/>
      <c r="AA1397" s="124"/>
      <c r="AB1397" s="124"/>
      <c r="AC1397" s="124"/>
    </row>
    <row r="1398" spans="1:29" x14ac:dyDescent="0.35">
      <c r="A1398" s="121"/>
      <c r="B1398" s="122"/>
      <c r="C1398" s="122"/>
      <c r="D1398" s="122"/>
      <c r="E1398" s="122"/>
      <c r="F1398" s="122"/>
      <c r="G1398" s="122"/>
      <c r="H1398" s="123"/>
      <c r="I1398" s="123"/>
      <c r="J1398" s="123"/>
      <c r="K1398" s="124"/>
      <c r="L1398" s="124"/>
      <c r="M1398" s="124"/>
      <c r="N1398" s="124"/>
      <c r="O1398" s="124"/>
      <c r="P1398" s="124"/>
      <c r="Q1398" s="124"/>
      <c r="R1398" s="124"/>
      <c r="S1398" s="124"/>
      <c r="T1398" s="124"/>
      <c r="U1398" s="124"/>
      <c r="V1398" s="124"/>
      <c r="W1398" s="124"/>
      <c r="X1398" s="124"/>
      <c r="Y1398" s="124"/>
      <c r="Z1398" s="124"/>
      <c r="AA1398" s="124"/>
      <c r="AB1398" s="124"/>
      <c r="AC1398" s="124"/>
    </row>
    <row r="1399" spans="1:29" x14ac:dyDescent="0.35">
      <c r="A1399" s="121"/>
      <c r="B1399" s="122"/>
      <c r="C1399" s="122"/>
      <c r="D1399" s="122"/>
      <c r="E1399" s="122"/>
      <c r="F1399" s="122"/>
      <c r="G1399" s="122"/>
      <c r="H1399" s="123"/>
      <c r="I1399" s="123"/>
      <c r="J1399" s="123"/>
      <c r="K1399" s="124"/>
      <c r="L1399" s="124"/>
      <c r="M1399" s="124"/>
      <c r="N1399" s="124"/>
      <c r="O1399" s="124"/>
      <c r="P1399" s="124"/>
      <c r="Q1399" s="124"/>
      <c r="R1399" s="124"/>
      <c r="S1399" s="124"/>
      <c r="T1399" s="124"/>
      <c r="U1399" s="124"/>
      <c r="V1399" s="124"/>
      <c r="W1399" s="124"/>
      <c r="X1399" s="124"/>
      <c r="Y1399" s="124"/>
      <c r="Z1399" s="124"/>
      <c r="AA1399" s="124"/>
      <c r="AB1399" s="124"/>
      <c r="AC1399" s="124"/>
    </row>
    <row r="1400" spans="1:29" x14ac:dyDescent="0.35">
      <c r="A1400" s="121"/>
      <c r="B1400" s="122"/>
      <c r="C1400" s="122"/>
      <c r="D1400" s="122"/>
      <c r="E1400" s="122"/>
      <c r="F1400" s="122"/>
      <c r="G1400" s="122"/>
      <c r="H1400" s="123"/>
      <c r="I1400" s="123"/>
      <c r="J1400" s="123"/>
      <c r="K1400" s="124"/>
      <c r="L1400" s="124"/>
      <c r="M1400" s="124"/>
      <c r="N1400" s="124"/>
      <c r="O1400" s="124"/>
      <c r="P1400" s="124"/>
      <c r="Q1400" s="124"/>
      <c r="R1400" s="124"/>
      <c r="S1400" s="124"/>
      <c r="T1400" s="124"/>
      <c r="U1400" s="124"/>
      <c r="V1400" s="124"/>
      <c r="W1400" s="124"/>
      <c r="X1400" s="124"/>
      <c r="Y1400" s="124"/>
      <c r="Z1400" s="124"/>
      <c r="AA1400" s="124"/>
      <c r="AB1400" s="124"/>
      <c r="AC1400" s="124"/>
    </row>
    <row r="1401" spans="1:29" x14ac:dyDescent="0.35">
      <c r="A1401" s="121"/>
      <c r="B1401" s="122"/>
      <c r="C1401" s="122"/>
      <c r="D1401" s="122"/>
      <c r="E1401" s="122"/>
      <c r="F1401" s="122"/>
      <c r="G1401" s="122"/>
      <c r="H1401" s="123"/>
      <c r="I1401" s="123"/>
      <c r="J1401" s="123"/>
      <c r="K1401" s="124"/>
      <c r="L1401" s="124"/>
      <c r="M1401" s="124"/>
      <c r="N1401" s="124"/>
      <c r="O1401" s="124"/>
      <c r="P1401" s="124"/>
      <c r="Q1401" s="124"/>
      <c r="R1401" s="124"/>
      <c r="S1401" s="124"/>
      <c r="T1401" s="124"/>
      <c r="U1401" s="124"/>
      <c r="V1401" s="124"/>
      <c r="W1401" s="124"/>
      <c r="X1401" s="124"/>
      <c r="Y1401" s="124"/>
      <c r="Z1401" s="124"/>
      <c r="AA1401" s="124"/>
      <c r="AB1401" s="124"/>
      <c r="AC1401" s="124"/>
    </row>
    <row r="1402" spans="1:29" x14ac:dyDescent="0.35">
      <c r="A1402" s="121"/>
      <c r="B1402" s="122"/>
      <c r="C1402" s="122"/>
      <c r="D1402" s="122"/>
      <c r="E1402" s="122"/>
      <c r="F1402" s="122"/>
      <c r="G1402" s="122"/>
      <c r="H1402" s="123"/>
      <c r="I1402" s="123"/>
      <c r="J1402" s="123"/>
      <c r="K1402" s="124"/>
      <c r="L1402" s="124"/>
      <c r="M1402" s="124"/>
      <c r="N1402" s="124"/>
      <c r="O1402" s="124"/>
      <c r="P1402" s="124"/>
      <c r="Q1402" s="124"/>
      <c r="R1402" s="124"/>
      <c r="S1402" s="124"/>
      <c r="T1402" s="124"/>
      <c r="U1402" s="124"/>
      <c r="V1402" s="124"/>
      <c r="W1402" s="124"/>
      <c r="X1402" s="124"/>
      <c r="Y1402" s="124"/>
      <c r="Z1402" s="124"/>
      <c r="AA1402" s="124"/>
      <c r="AB1402" s="124"/>
      <c r="AC1402" s="124"/>
    </row>
    <row r="1403" spans="1:29" x14ac:dyDescent="0.35">
      <c r="A1403" s="121"/>
      <c r="B1403" s="122"/>
      <c r="C1403" s="122"/>
      <c r="D1403" s="122"/>
      <c r="E1403" s="122"/>
      <c r="F1403" s="122"/>
      <c r="G1403" s="122"/>
      <c r="H1403" s="123"/>
      <c r="I1403" s="123"/>
      <c r="J1403" s="123"/>
      <c r="K1403" s="124"/>
      <c r="L1403" s="124"/>
      <c r="M1403" s="124"/>
      <c r="N1403" s="124"/>
      <c r="O1403" s="124"/>
      <c r="P1403" s="124"/>
      <c r="Q1403" s="124"/>
      <c r="R1403" s="124"/>
      <c r="S1403" s="124"/>
      <c r="T1403" s="124"/>
      <c r="U1403" s="124"/>
      <c r="V1403" s="124"/>
      <c r="W1403" s="124"/>
      <c r="X1403" s="124"/>
      <c r="Y1403" s="124"/>
      <c r="Z1403" s="124"/>
      <c r="AA1403" s="124"/>
      <c r="AB1403" s="124"/>
      <c r="AC1403" s="124"/>
    </row>
    <row r="1404" spans="1:29" x14ac:dyDescent="0.35">
      <c r="A1404" s="121"/>
      <c r="B1404" s="122"/>
      <c r="C1404" s="122"/>
      <c r="D1404" s="122"/>
      <c r="E1404" s="122"/>
      <c r="F1404" s="122"/>
      <c r="G1404" s="122"/>
      <c r="H1404" s="123"/>
      <c r="I1404" s="123"/>
      <c r="J1404" s="123"/>
      <c r="K1404" s="124"/>
      <c r="L1404" s="124"/>
      <c r="M1404" s="124"/>
      <c r="N1404" s="124"/>
      <c r="O1404" s="124"/>
      <c r="P1404" s="124"/>
      <c r="Q1404" s="124"/>
      <c r="R1404" s="124"/>
      <c r="S1404" s="124"/>
      <c r="T1404" s="124"/>
      <c r="U1404" s="124"/>
      <c r="V1404" s="124"/>
      <c r="W1404" s="124"/>
      <c r="X1404" s="124"/>
      <c r="Y1404" s="124"/>
      <c r="Z1404" s="124"/>
      <c r="AA1404" s="124"/>
      <c r="AB1404" s="124"/>
      <c r="AC1404" s="124"/>
    </row>
    <row r="1405" spans="1:29" x14ac:dyDescent="0.35">
      <c r="A1405" s="121"/>
      <c r="B1405" s="122"/>
      <c r="C1405" s="122"/>
      <c r="D1405" s="122"/>
      <c r="E1405" s="122"/>
      <c r="F1405" s="122"/>
      <c r="G1405" s="122"/>
      <c r="H1405" s="123"/>
      <c r="I1405" s="123"/>
      <c r="J1405" s="123"/>
      <c r="K1405" s="124"/>
      <c r="L1405" s="124"/>
      <c r="M1405" s="124"/>
      <c r="N1405" s="124"/>
      <c r="O1405" s="124"/>
      <c r="P1405" s="124"/>
      <c r="Q1405" s="124"/>
      <c r="R1405" s="124"/>
      <c r="S1405" s="124"/>
      <c r="T1405" s="124"/>
      <c r="U1405" s="124"/>
      <c r="V1405" s="124"/>
      <c r="W1405" s="124"/>
      <c r="X1405" s="124"/>
      <c r="Y1405" s="124"/>
      <c r="Z1405" s="124"/>
      <c r="AA1405" s="124"/>
      <c r="AB1405" s="124"/>
      <c r="AC1405" s="124"/>
    </row>
    <row r="1406" spans="1:29" x14ac:dyDescent="0.35">
      <c r="A1406" s="121"/>
      <c r="B1406" s="122"/>
      <c r="C1406" s="122"/>
      <c r="D1406" s="122"/>
      <c r="E1406" s="122"/>
      <c r="F1406" s="122"/>
      <c r="G1406" s="122"/>
      <c r="H1406" s="123"/>
      <c r="I1406" s="123"/>
      <c r="J1406" s="123"/>
      <c r="K1406" s="124"/>
      <c r="L1406" s="124"/>
      <c r="M1406" s="124"/>
      <c r="N1406" s="124"/>
      <c r="O1406" s="124"/>
      <c r="P1406" s="124"/>
      <c r="Q1406" s="124"/>
      <c r="R1406" s="124"/>
      <c r="S1406" s="124"/>
      <c r="T1406" s="124"/>
      <c r="U1406" s="124"/>
      <c r="V1406" s="124"/>
      <c r="W1406" s="124"/>
      <c r="X1406" s="124"/>
      <c r="Y1406" s="124"/>
      <c r="Z1406" s="124"/>
      <c r="AA1406" s="124"/>
      <c r="AB1406" s="124"/>
      <c r="AC1406" s="124"/>
    </row>
    <row r="1407" spans="1:29" x14ac:dyDescent="0.35">
      <c r="A1407" s="121"/>
      <c r="B1407" s="122"/>
      <c r="C1407" s="122"/>
      <c r="D1407" s="122"/>
      <c r="E1407" s="122"/>
      <c r="F1407" s="122"/>
      <c r="G1407" s="122"/>
      <c r="H1407" s="123"/>
      <c r="I1407" s="123"/>
      <c r="J1407" s="123"/>
      <c r="K1407" s="124"/>
      <c r="L1407" s="124"/>
      <c r="M1407" s="124"/>
      <c r="N1407" s="124"/>
      <c r="O1407" s="124"/>
      <c r="P1407" s="124"/>
      <c r="Q1407" s="124"/>
      <c r="R1407" s="124"/>
      <c r="S1407" s="124"/>
      <c r="T1407" s="124"/>
      <c r="U1407" s="124"/>
      <c r="V1407" s="124"/>
      <c r="W1407" s="124"/>
      <c r="X1407" s="124"/>
      <c r="Y1407" s="124"/>
      <c r="Z1407" s="124"/>
      <c r="AA1407" s="124"/>
      <c r="AB1407" s="124"/>
      <c r="AC1407" s="124"/>
    </row>
    <row r="1408" spans="1:29" ht="15" customHeight="1" x14ac:dyDescent="0.35">
      <c r="A1408" s="125"/>
      <c r="B1408" s="125"/>
      <c r="C1408" s="125"/>
      <c r="D1408" s="125"/>
      <c r="E1408" s="125"/>
      <c r="F1408" s="125"/>
      <c r="G1408" s="125"/>
      <c r="H1408" s="125"/>
      <c r="I1408" s="125"/>
      <c r="J1408" s="125"/>
      <c r="K1408" s="124"/>
      <c r="L1408" s="124"/>
      <c r="M1408" s="124"/>
      <c r="N1408" s="124"/>
      <c r="O1408" s="124"/>
      <c r="P1408" s="124"/>
      <c r="Q1408" s="124"/>
      <c r="R1408" s="124"/>
      <c r="S1408" s="124"/>
      <c r="T1408" s="124"/>
      <c r="U1408" s="124"/>
      <c r="V1408" s="124"/>
      <c r="W1408" s="124"/>
      <c r="X1408" s="124"/>
      <c r="Y1408" s="124"/>
      <c r="Z1408" s="124"/>
      <c r="AA1408" s="124"/>
      <c r="AB1408" s="124"/>
      <c r="AC1408" s="124"/>
    </row>
    <row r="1409" spans="1:29" x14ac:dyDescent="0.35">
      <c r="A1409" s="125"/>
      <c r="B1409" s="125"/>
      <c r="C1409" s="125"/>
      <c r="D1409" s="125"/>
      <c r="E1409" s="125"/>
      <c r="F1409" s="125"/>
      <c r="G1409" s="125"/>
      <c r="H1409" s="125"/>
      <c r="I1409" s="125"/>
      <c r="J1409" s="125"/>
      <c r="K1409" s="124"/>
      <c r="L1409" s="124"/>
      <c r="M1409" s="124"/>
      <c r="N1409" s="124"/>
      <c r="O1409" s="124"/>
      <c r="P1409" s="124"/>
      <c r="Q1409" s="124"/>
      <c r="R1409" s="124"/>
      <c r="S1409" s="124"/>
      <c r="T1409" s="124"/>
      <c r="U1409" s="124"/>
      <c r="V1409" s="124"/>
      <c r="W1409" s="124"/>
      <c r="X1409" s="124"/>
      <c r="Y1409" s="124"/>
      <c r="Z1409" s="124"/>
      <c r="AA1409" s="124"/>
      <c r="AB1409" s="124"/>
      <c r="AC1409" s="124"/>
    </row>
    <row r="1410" spans="1:29" x14ac:dyDescent="0.35">
      <c r="A1410" s="125"/>
      <c r="B1410" s="125"/>
      <c r="C1410" s="125"/>
      <c r="D1410" s="125"/>
      <c r="E1410" s="125"/>
      <c r="F1410" s="125"/>
      <c r="G1410" s="126"/>
      <c r="H1410" s="125"/>
      <c r="I1410" s="125"/>
      <c r="J1410" s="125"/>
      <c r="K1410" s="126"/>
      <c r="L1410" s="126"/>
      <c r="M1410" s="126"/>
      <c r="N1410" s="126"/>
      <c r="O1410" s="126"/>
      <c r="P1410" s="126"/>
      <c r="Q1410" s="126"/>
      <c r="R1410" s="126"/>
      <c r="S1410" s="126"/>
      <c r="T1410" s="126"/>
      <c r="U1410" s="126"/>
      <c r="V1410" s="126"/>
      <c r="W1410" s="126"/>
      <c r="X1410" s="126"/>
      <c r="Y1410" s="126"/>
      <c r="Z1410" s="126"/>
      <c r="AA1410" s="126"/>
      <c r="AB1410" s="126"/>
      <c r="AC1410" s="126"/>
    </row>
    <row r="1411" spans="1:29" ht="15" customHeight="1" x14ac:dyDescent="0.35">
      <c r="A1411" s="112"/>
      <c r="B1411" s="113"/>
      <c r="C1411" s="113"/>
      <c r="D1411" s="113"/>
      <c r="E1411" s="113"/>
      <c r="F1411" s="113"/>
      <c r="G1411" s="113"/>
      <c r="H1411" s="113"/>
      <c r="I1411" s="113"/>
      <c r="J1411" s="113"/>
      <c r="K1411" s="114"/>
      <c r="L1411" s="114"/>
      <c r="M1411" s="114"/>
      <c r="N1411" s="114"/>
      <c r="O1411" s="114"/>
      <c r="P1411" s="114"/>
      <c r="Q1411" s="114"/>
      <c r="R1411" s="114"/>
      <c r="S1411" s="114"/>
      <c r="T1411" s="114"/>
      <c r="U1411" s="114"/>
      <c r="V1411" s="114"/>
      <c r="W1411" s="114"/>
      <c r="X1411" s="114"/>
      <c r="Y1411" s="114"/>
      <c r="Z1411" s="114"/>
      <c r="AA1411" s="114"/>
      <c r="AB1411" s="114"/>
      <c r="AC1411" s="114"/>
    </row>
    <row r="1412" spans="1:29" ht="15" customHeight="1" x14ac:dyDescent="0.35">
      <c r="A1412" s="112"/>
      <c r="B1412" s="113"/>
      <c r="C1412" s="113"/>
      <c r="D1412" s="113"/>
      <c r="E1412" s="113"/>
      <c r="F1412" s="113"/>
      <c r="G1412" s="113"/>
      <c r="H1412" s="113"/>
      <c r="I1412" s="113"/>
      <c r="J1412" s="113"/>
      <c r="K1412" s="115"/>
      <c r="L1412" s="115"/>
      <c r="M1412" s="115"/>
      <c r="N1412" s="115"/>
      <c r="O1412" s="115"/>
      <c r="P1412" s="115"/>
      <c r="Q1412" s="115"/>
      <c r="R1412" s="115"/>
      <c r="S1412" s="115"/>
      <c r="T1412" s="115"/>
      <c r="U1412" s="115"/>
      <c r="V1412" s="115"/>
      <c r="W1412" s="114"/>
      <c r="X1412" s="114"/>
      <c r="Y1412" s="116"/>
      <c r="Z1412" s="117"/>
      <c r="AA1412" s="117"/>
      <c r="AB1412" s="117"/>
      <c r="AC1412" s="117"/>
    </row>
    <row r="1413" spans="1:29" x14ac:dyDescent="0.35">
      <c r="A1413" s="112"/>
      <c r="B1413" s="118"/>
      <c r="C1413" s="118"/>
      <c r="D1413" s="119"/>
      <c r="E1413" s="120"/>
      <c r="F1413" s="118"/>
      <c r="G1413" s="118"/>
      <c r="H1413" s="118"/>
      <c r="I1413" s="118"/>
      <c r="J1413" s="118"/>
      <c r="K1413" s="117"/>
      <c r="L1413" s="117"/>
      <c r="M1413" s="117"/>
      <c r="N1413" s="117"/>
      <c r="O1413" s="117"/>
      <c r="P1413" s="117"/>
      <c r="Q1413" s="117"/>
      <c r="R1413" s="117"/>
      <c r="S1413" s="117"/>
      <c r="T1413" s="117"/>
      <c r="U1413" s="117"/>
      <c r="V1413" s="117"/>
      <c r="W1413" s="117"/>
      <c r="X1413" s="117"/>
      <c r="Y1413" s="116"/>
      <c r="Z1413" s="117"/>
      <c r="AA1413" s="117"/>
      <c r="AB1413" s="117"/>
      <c r="AC1413" s="117"/>
    </row>
    <row r="1414" spans="1:29" x14ac:dyDescent="0.35">
      <c r="A1414" s="121"/>
      <c r="B1414" s="122"/>
      <c r="C1414" s="122"/>
      <c r="D1414" s="122"/>
      <c r="E1414" s="122"/>
      <c r="F1414" s="122"/>
      <c r="G1414" s="122"/>
      <c r="H1414" s="123"/>
      <c r="I1414" s="123"/>
      <c r="J1414" s="123"/>
      <c r="K1414" s="124"/>
      <c r="L1414" s="124"/>
      <c r="M1414" s="124"/>
      <c r="N1414" s="124"/>
      <c r="O1414" s="124"/>
      <c r="P1414" s="124"/>
      <c r="Q1414" s="124"/>
      <c r="R1414" s="124"/>
      <c r="S1414" s="124"/>
      <c r="T1414" s="124"/>
      <c r="U1414" s="124"/>
      <c r="V1414" s="124"/>
      <c r="W1414" s="124"/>
      <c r="X1414" s="124"/>
      <c r="Y1414" s="124"/>
      <c r="Z1414" s="124"/>
      <c r="AA1414" s="124"/>
      <c r="AB1414" s="124"/>
      <c r="AC1414" s="124"/>
    </row>
    <row r="1415" spans="1:29" x14ac:dyDescent="0.35">
      <c r="A1415" s="121"/>
      <c r="B1415" s="122"/>
      <c r="C1415" s="122"/>
      <c r="D1415" s="122"/>
      <c r="E1415" s="122"/>
      <c r="F1415" s="122"/>
      <c r="G1415" s="122"/>
      <c r="H1415" s="123"/>
      <c r="I1415" s="123"/>
      <c r="J1415" s="123"/>
      <c r="K1415" s="124"/>
      <c r="L1415" s="124"/>
      <c r="M1415" s="124"/>
      <c r="N1415" s="124"/>
      <c r="O1415" s="124"/>
      <c r="P1415" s="124"/>
      <c r="Q1415" s="124"/>
      <c r="R1415" s="124"/>
      <c r="S1415" s="124"/>
      <c r="T1415" s="124"/>
      <c r="U1415" s="124"/>
      <c r="V1415" s="124"/>
      <c r="W1415" s="124"/>
      <c r="X1415" s="124"/>
      <c r="Y1415" s="124"/>
      <c r="Z1415" s="124"/>
      <c r="AA1415" s="124"/>
      <c r="AB1415" s="124"/>
      <c r="AC1415" s="124"/>
    </row>
    <row r="1416" spans="1:29" x14ac:dyDescent="0.35">
      <c r="A1416" s="121"/>
      <c r="B1416" s="122"/>
      <c r="C1416" s="122"/>
      <c r="D1416" s="122"/>
      <c r="E1416" s="122"/>
      <c r="F1416" s="122"/>
      <c r="G1416" s="122"/>
      <c r="H1416" s="123"/>
      <c r="I1416" s="123"/>
      <c r="J1416" s="123"/>
      <c r="K1416" s="124"/>
      <c r="L1416" s="124"/>
      <c r="M1416" s="124"/>
      <c r="N1416" s="124"/>
      <c r="O1416" s="124"/>
      <c r="P1416" s="124"/>
      <c r="Q1416" s="124"/>
      <c r="R1416" s="124"/>
      <c r="S1416" s="124"/>
      <c r="T1416" s="124"/>
      <c r="U1416" s="124"/>
      <c r="V1416" s="124"/>
      <c r="W1416" s="124"/>
      <c r="X1416" s="124"/>
      <c r="Y1416" s="124"/>
      <c r="Z1416" s="124"/>
      <c r="AA1416" s="124"/>
      <c r="AB1416" s="124"/>
      <c r="AC1416" s="124"/>
    </row>
    <row r="1417" spans="1:29" x14ac:dyDescent="0.35">
      <c r="A1417" s="121"/>
      <c r="B1417" s="122"/>
      <c r="C1417" s="122"/>
      <c r="D1417" s="122"/>
      <c r="E1417" s="122"/>
      <c r="F1417" s="122"/>
      <c r="G1417" s="122"/>
      <c r="H1417" s="123"/>
      <c r="I1417" s="123"/>
      <c r="J1417" s="123"/>
      <c r="K1417" s="124"/>
      <c r="L1417" s="124"/>
      <c r="M1417" s="124"/>
      <c r="N1417" s="124"/>
      <c r="O1417" s="124"/>
      <c r="P1417" s="124"/>
      <c r="Q1417" s="124"/>
      <c r="R1417" s="124"/>
      <c r="S1417" s="124"/>
      <c r="T1417" s="124"/>
      <c r="U1417" s="124"/>
      <c r="V1417" s="124"/>
      <c r="W1417" s="124"/>
      <c r="X1417" s="124"/>
      <c r="Y1417" s="124"/>
      <c r="Z1417" s="124"/>
      <c r="AA1417" s="124"/>
      <c r="AB1417" s="124"/>
      <c r="AC1417" s="124"/>
    </row>
    <row r="1418" spans="1:29" x14ac:dyDescent="0.35">
      <c r="A1418" s="121"/>
      <c r="B1418" s="122"/>
      <c r="C1418" s="122"/>
      <c r="D1418" s="122"/>
      <c r="E1418" s="122"/>
      <c r="F1418" s="122"/>
      <c r="G1418" s="122"/>
      <c r="H1418" s="123"/>
      <c r="I1418" s="123"/>
      <c r="J1418" s="123"/>
      <c r="K1418" s="124"/>
      <c r="L1418" s="124"/>
      <c r="M1418" s="124"/>
      <c r="N1418" s="124"/>
      <c r="O1418" s="124"/>
      <c r="P1418" s="124"/>
      <c r="Q1418" s="124"/>
      <c r="R1418" s="124"/>
      <c r="S1418" s="124"/>
      <c r="T1418" s="124"/>
      <c r="U1418" s="124"/>
      <c r="V1418" s="124"/>
      <c r="W1418" s="124"/>
      <c r="X1418" s="124"/>
      <c r="Y1418" s="124"/>
      <c r="Z1418" s="124"/>
      <c r="AA1418" s="124"/>
      <c r="AB1418" s="124"/>
      <c r="AC1418" s="124"/>
    </row>
    <row r="1419" spans="1:29" x14ac:dyDescent="0.35">
      <c r="A1419" s="121"/>
      <c r="B1419" s="122"/>
      <c r="C1419" s="122"/>
      <c r="D1419" s="122"/>
      <c r="E1419" s="122"/>
      <c r="F1419" s="122"/>
      <c r="G1419" s="122"/>
      <c r="H1419" s="123"/>
      <c r="I1419" s="123"/>
      <c r="J1419" s="123"/>
      <c r="K1419" s="124"/>
      <c r="L1419" s="124"/>
      <c r="M1419" s="124"/>
      <c r="N1419" s="124"/>
      <c r="O1419" s="124"/>
      <c r="P1419" s="124"/>
      <c r="Q1419" s="124"/>
      <c r="R1419" s="124"/>
      <c r="S1419" s="124"/>
      <c r="T1419" s="124"/>
      <c r="U1419" s="124"/>
      <c r="V1419" s="124"/>
      <c r="W1419" s="124"/>
      <c r="X1419" s="124"/>
      <c r="Y1419" s="124"/>
      <c r="Z1419" s="124"/>
      <c r="AA1419" s="124"/>
      <c r="AB1419" s="124"/>
      <c r="AC1419" s="124"/>
    </row>
    <row r="1420" spans="1:29" x14ac:dyDescent="0.35">
      <c r="A1420" s="121"/>
      <c r="B1420" s="122"/>
      <c r="C1420" s="122"/>
      <c r="D1420" s="122"/>
      <c r="E1420" s="122"/>
      <c r="F1420" s="122"/>
      <c r="G1420" s="122"/>
      <c r="H1420" s="123"/>
      <c r="I1420" s="123"/>
      <c r="J1420" s="123"/>
      <c r="K1420" s="124"/>
      <c r="L1420" s="124"/>
      <c r="M1420" s="124"/>
      <c r="N1420" s="124"/>
      <c r="O1420" s="124"/>
      <c r="P1420" s="124"/>
      <c r="Q1420" s="124"/>
      <c r="R1420" s="124"/>
      <c r="S1420" s="124"/>
      <c r="T1420" s="124"/>
      <c r="U1420" s="124"/>
      <c r="V1420" s="124"/>
      <c r="W1420" s="124"/>
      <c r="X1420" s="124"/>
      <c r="Y1420" s="124"/>
      <c r="Z1420" s="124"/>
      <c r="AA1420" s="124"/>
      <c r="AB1420" s="124"/>
      <c r="AC1420" s="124"/>
    </row>
    <row r="1421" spans="1:29" x14ac:dyDescent="0.35">
      <c r="A1421" s="121"/>
      <c r="B1421" s="122"/>
      <c r="C1421" s="122"/>
      <c r="D1421" s="122"/>
      <c r="E1421" s="122"/>
      <c r="F1421" s="122"/>
      <c r="G1421" s="122"/>
      <c r="H1421" s="123"/>
      <c r="I1421" s="123"/>
      <c r="J1421" s="123"/>
      <c r="K1421" s="124"/>
      <c r="L1421" s="124"/>
      <c r="M1421" s="124"/>
      <c r="N1421" s="124"/>
      <c r="O1421" s="124"/>
      <c r="P1421" s="124"/>
      <c r="Q1421" s="124"/>
      <c r="R1421" s="124"/>
      <c r="S1421" s="124"/>
      <c r="T1421" s="124"/>
      <c r="U1421" s="124"/>
      <c r="V1421" s="124"/>
      <c r="W1421" s="124"/>
      <c r="X1421" s="124"/>
      <c r="Y1421" s="124"/>
      <c r="Z1421" s="124"/>
      <c r="AA1421" s="124"/>
      <c r="AB1421" s="124"/>
      <c r="AC1421" s="124"/>
    </row>
    <row r="1422" spans="1:29" x14ac:dyDescent="0.35">
      <c r="A1422" s="121"/>
      <c r="B1422" s="122"/>
      <c r="C1422" s="122"/>
      <c r="D1422" s="122"/>
      <c r="E1422" s="122"/>
      <c r="F1422" s="122"/>
      <c r="G1422" s="122"/>
      <c r="H1422" s="123"/>
      <c r="I1422" s="123"/>
      <c r="J1422" s="123"/>
      <c r="K1422" s="124"/>
      <c r="L1422" s="124"/>
      <c r="M1422" s="124"/>
      <c r="N1422" s="124"/>
      <c r="O1422" s="124"/>
      <c r="P1422" s="124"/>
      <c r="Q1422" s="124"/>
      <c r="R1422" s="124"/>
      <c r="S1422" s="124"/>
      <c r="T1422" s="124"/>
      <c r="U1422" s="124"/>
      <c r="V1422" s="124"/>
      <c r="W1422" s="124"/>
      <c r="X1422" s="124"/>
      <c r="Y1422" s="124"/>
      <c r="Z1422" s="124"/>
      <c r="AA1422" s="124"/>
      <c r="AB1422" s="124"/>
      <c r="AC1422" s="124"/>
    </row>
    <row r="1423" spans="1:29" x14ac:dyDescent="0.35">
      <c r="A1423" s="121"/>
      <c r="B1423" s="122"/>
      <c r="C1423" s="122"/>
      <c r="D1423" s="122"/>
      <c r="E1423" s="122"/>
      <c r="F1423" s="122"/>
      <c r="G1423" s="122"/>
      <c r="H1423" s="123"/>
      <c r="I1423" s="123"/>
      <c r="J1423" s="123"/>
      <c r="K1423" s="124"/>
      <c r="L1423" s="124"/>
      <c r="M1423" s="124"/>
      <c r="N1423" s="124"/>
      <c r="O1423" s="124"/>
      <c r="P1423" s="124"/>
      <c r="Q1423" s="124"/>
      <c r="R1423" s="124"/>
      <c r="S1423" s="124"/>
      <c r="T1423" s="124"/>
      <c r="U1423" s="124"/>
      <c r="V1423" s="124"/>
      <c r="W1423" s="124"/>
      <c r="X1423" s="124"/>
      <c r="Y1423" s="124"/>
      <c r="Z1423" s="124"/>
      <c r="AA1423" s="124"/>
      <c r="AB1423" s="124"/>
      <c r="AC1423" s="124"/>
    </row>
    <row r="1424" spans="1:29" x14ac:dyDescent="0.35">
      <c r="A1424" s="121"/>
      <c r="B1424" s="122"/>
      <c r="C1424" s="122"/>
      <c r="D1424" s="122"/>
      <c r="E1424" s="122"/>
      <c r="F1424" s="122"/>
      <c r="G1424" s="122"/>
      <c r="H1424" s="123"/>
      <c r="I1424" s="123"/>
      <c r="J1424" s="123"/>
      <c r="K1424" s="124"/>
      <c r="L1424" s="124"/>
      <c r="M1424" s="124"/>
      <c r="N1424" s="124"/>
      <c r="O1424" s="124"/>
      <c r="P1424" s="124"/>
      <c r="Q1424" s="124"/>
      <c r="R1424" s="124"/>
      <c r="S1424" s="124"/>
      <c r="T1424" s="124"/>
      <c r="U1424" s="124"/>
      <c r="V1424" s="124"/>
      <c r="W1424" s="124"/>
      <c r="X1424" s="124"/>
      <c r="Y1424" s="124"/>
      <c r="Z1424" s="124"/>
      <c r="AA1424" s="124"/>
      <c r="AB1424" s="124"/>
      <c r="AC1424" s="124"/>
    </row>
    <row r="1425" spans="1:29" x14ac:dyDescent="0.35">
      <c r="A1425" s="121"/>
      <c r="B1425" s="122"/>
      <c r="C1425" s="122"/>
      <c r="D1425" s="122"/>
      <c r="E1425" s="122"/>
      <c r="F1425" s="122"/>
      <c r="G1425" s="122"/>
      <c r="H1425" s="123"/>
      <c r="I1425" s="123"/>
      <c r="J1425" s="123"/>
      <c r="K1425" s="124"/>
      <c r="L1425" s="124"/>
      <c r="M1425" s="124"/>
      <c r="N1425" s="124"/>
      <c r="O1425" s="124"/>
      <c r="P1425" s="124"/>
      <c r="Q1425" s="124"/>
      <c r="R1425" s="124"/>
      <c r="S1425" s="124"/>
      <c r="T1425" s="124"/>
      <c r="U1425" s="124"/>
      <c r="V1425" s="124"/>
      <c r="W1425" s="124"/>
      <c r="X1425" s="124"/>
      <c r="Y1425" s="124"/>
      <c r="Z1425" s="124"/>
      <c r="AA1425" s="124"/>
      <c r="AB1425" s="124"/>
      <c r="AC1425" s="124"/>
    </row>
    <row r="1426" spans="1:29" x14ac:dyDescent="0.35">
      <c r="A1426" s="121"/>
      <c r="B1426" s="122"/>
      <c r="C1426" s="122"/>
      <c r="D1426" s="122"/>
      <c r="E1426" s="122"/>
      <c r="F1426" s="122"/>
      <c r="G1426" s="122"/>
      <c r="H1426" s="123"/>
      <c r="I1426" s="123"/>
      <c r="J1426" s="123"/>
      <c r="K1426" s="124"/>
      <c r="L1426" s="124"/>
      <c r="M1426" s="124"/>
      <c r="N1426" s="124"/>
      <c r="O1426" s="124"/>
      <c r="P1426" s="124"/>
      <c r="Q1426" s="124"/>
      <c r="R1426" s="124"/>
      <c r="S1426" s="124"/>
      <c r="T1426" s="124"/>
      <c r="U1426" s="124"/>
      <c r="V1426" s="124"/>
      <c r="W1426" s="124"/>
      <c r="X1426" s="124"/>
      <c r="Y1426" s="124"/>
      <c r="Z1426" s="124"/>
      <c r="AA1426" s="124"/>
      <c r="AB1426" s="124"/>
      <c r="AC1426" s="124"/>
    </row>
    <row r="1427" spans="1:29" x14ac:dyDescent="0.35">
      <c r="A1427" s="121"/>
      <c r="B1427" s="122"/>
      <c r="C1427" s="122"/>
      <c r="D1427" s="122"/>
      <c r="E1427" s="122"/>
      <c r="F1427" s="122"/>
      <c r="G1427" s="122"/>
      <c r="H1427" s="123"/>
      <c r="I1427" s="123"/>
      <c r="J1427" s="123"/>
      <c r="K1427" s="124"/>
      <c r="L1427" s="124"/>
      <c r="M1427" s="124"/>
      <c r="N1427" s="124"/>
      <c r="O1427" s="124"/>
      <c r="P1427" s="124"/>
      <c r="Q1427" s="124"/>
      <c r="R1427" s="124"/>
      <c r="S1427" s="124"/>
      <c r="T1427" s="124"/>
      <c r="U1427" s="124"/>
      <c r="V1427" s="124"/>
      <c r="W1427" s="124"/>
      <c r="X1427" s="124"/>
      <c r="Y1427" s="124"/>
      <c r="Z1427" s="124"/>
      <c r="AA1427" s="124"/>
      <c r="AB1427" s="124"/>
      <c r="AC1427" s="124"/>
    </row>
    <row r="1428" spans="1:29" x14ac:dyDescent="0.35">
      <c r="A1428" s="121"/>
      <c r="B1428" s="122"/>
      <c r="C1428" s="122"/>
      <c r="D1428" s="122"/>
      <c r="E1428" s="122"/>
      <c r="F1428" s="122"/>
      <c r="G1428" s="122"/>
      <c r="H1428" s="123"/>
      <c r="I1428" s="123"/>
      <c r="J1428" s="123"/>
      <c r="K1428" s="124"/>
      <c r="L1428" s="124"/>
      <c r="M1428" s="124"/>
      <c r="N1428" s="124"/>
      <c r="O1428" s="124"/>
      <c r="P1428" s="124"/>
      <c r="Q1428" s="124"/>
      <c r="R1428" s="124"/>
      <c r="S1428" s="124"/>
      <c r="T1428" s="124"/>
      <c r="U1428" s="124"/>
      <c r="V1428" s="124"/>
      <c r="W1428" s="124"/>
      <c r="X1428" s="124"/>
      <c r="Y1428" s="124"/>
      <c r="Z1428" s="124"/>
      <c r="AA1428" s="124"/>
      <c r="AB1428" s="124"/>
      <c r="AC1428" s="124"/>
    </row>
    <row r="1429" spans="1:29" x14ac:dyDescent="0.35">
      <c r="A1429" s="121"/>
      <c r="B1429" s="122"/>
      <c r="C1429" s="122"/>
      <c r="D1429" s="122"/>
      <c r="E1429" s="122"/>
      <c r="F1429" s="122"/>
      <c r="G1429" s="122"/>
      <c r="H1429" s="123"/>
      <c r="I1429" s="123"/>
      <c r="J1429" s="123"/>
      <c r="K1429" s="124"/>
      <c r="L1429" s="124"/>
      <c r="M1429" s="124"/>
      <c r="N1429" s="124"/>
      <c r="O1429" s="124"/>
      <c r="P1429" s="124"/>
      <c r="Q1429" s="124"/>
      <c r="R1429" s="124"/>
      <c r="S1429" s="124"/>
      <c r="T1429" s="124"/>
      <c r="U1429" s="124"/>
      <c r="V1429" s="124"/>
      <c r="W1429" s="124"/>
      <c r="X1429" s="124"/>
      <c r="Y1429" s="124"/>
      <c r="Z1429" s="124"/>
      <c r="AA1429" s="124"/>
      <c r="AB1429" s="124"/>
      <c r="AC1429" s="124"/>
    </row>
    <row r="1430" spans="1:29" x14ac:dyDescent="0.35">
      <c r="A1430" s="121"/>
      <c r="B1430" s="122"/>
      <c r="C1430" s="122"/>
      <c r="D1430" s="122"/>
      <c r="E1430" s="122"/>
      <c r="F1430" s="122"/>
      <c r="G1430" s="122"/>
      <c r="H1430" s="123"/>
      <c r="I1430" s="123"/>
      <c r="J1430" s="123"/>
      <c r="K1430" s="124"/>
      <c r="L1430" s="124"/>
      <c r="M1430" s="124"/>
      <c r="N1430" s="124"/>
      <c r="O1430" s="124"/>
      <c r="P1430" s="124"/>
      <c r="Q1430" s="124"/>
      <c r="R1430" s="124"/>
      <c r="S1430" s="124"/>
      <c r="T1430" s="124"/>
      <c r="U1430" s="124"/>
      <c r="V1430" s="124"/>
      <c r="W1430" s="124"/>
      <c r="X1430" s="124"/>
      <c r="Y1430" s="124"/>
      <c r="Z1430" s="124"/>
      <c r="AA1430" s="124"/>
      <c r="AB1430" s="124"/>
      <c r="AC1430" s="124"/>
    </row>
    <row r="1431" spans="1:29" x14ac:dyDescent="0.35">
      <c r="A1431" s="121"/>
      <c r="B1431" s="122"/>
      <c r="C1431" s="122"/>
      <c r="D1431" s="122"/>
      <c r="E1431" s="122"/>
      <c r="F1431" s="122"/>
      <c r="G1431" s="122"/>
      <c r="H1431" s="123"/>
      <c r="I1431" s="123"/>
      <c r="J1431" s="123"/>
      <c r="K1431" s="124"/>
      <c r="L1431" s="124"/>
      <c r="M1431" s="124"/>
      <c r="N1431" s="124"/>
      <c r="O1431" s="124"/>
      <c r="P1431" s="124"/>
      <c r="Q1431" s="124"/>
      <c r="R1431" s="124"/>
      <c r="S1431" s="124"/>
      <c r="T1431" s="124"/>
      <c r="U1431" s="124"/>
      <c r="V1431" s="124"/>
      <c r="W1431" s="124"/>
      <c r="X1431" s="124"/>
      <c r="Y1431" s="124"/>
      <c r="Z1431" s="124"/>
      <c r="AA1431" s="124"/>
      <c r="AB1431" s="124"/>
      <c r="AC1431" s="124"/>
    </row>
    <row r="1432" spans="1:29" x14ac:dyDescent="0.35">
      <c r="A1432" s="121"/>
      <c r="B1432" s="122"/>
      <c r="C1432" s="122"/>
      <c r="D1432" s="122"/>
      <c r="E1432" s="122"/>
      <c r="F1432" s="122"/>
      <c r="G1432" s="122"/>
      <c r="H1432" s="123"/>
      <c r="I1432" s="123"/>
      <c r="J1432" s="123"/>
      <c r="K1432" s="124"/>
      <c r="L1432" s="124"/>
      <c r="M1432" s="124"/>
      <c r="N1432" s="124"/>
      <c r="O1432" s="124"/>
      <c r="P1432" s="124"/>
      <c r="Q1432" s="124"/>
      <c r="R1432" s="124"/>
      <c r="S1432" s="124"/>
      <c r="T1432" s="124"/>
      <c r="U1432" s="124"/>
      <c r="V1432" s="124"/>
      <c r="W1432" s="124"/>
      <c r="X1432" s="124"/>
      <c r="Y1432" s="124"/>
      <c r="Z1432" s="124"/>
      <c r="AA1432" s="124"/>
      <c r="AB1432" s="124"/>
      <c r="AC1432" s="124"/>
    </row>
    <row r="1433" spans="1:29" x14ac:dyDescent="0.35">
      <c r="A1433" s="121"/>
      <c r="B1433" s="122"/>
      <c r="C1433" s="122"/>
      <c r="D1433" s="122"/>
      <c r="E1433" s="122"/>
      <c r="F1433" s="122"/>
      <c r="G1433" s="122"/>
      <c r="H1433" s="123"/>
      <c r="I1433" s="123"/>
      <c r="J1433" s="123"/>
      <c r="K1433" s="124"/>
      <c r="L1433" s="124"/>
      <c r="M1433" s="124"/>
      <c r="N1433" s="124"/>
      <c r="O1433" s="124"/>
      <c r="P1433" s="124"/>
      <c r="Q1433" s="124"/>
      <c r="R1433" s="124"/>
      <c r="S1433" s="124"/>
      <c r="T1433" s="124"/>
      <c r="U1433" s="124"/>
      <c r="V1433" s="124"/>
      <c r="W1433" s="124"/>
      <c r="X1433" s="124"/>
      <c r="Y1433" s="124"/>
      <c r="Z1433" s="124"/>
      <c r="AA1433" s="124"/>
      <c r="AB1433" s="124"/>
      <c r="AC1433" s="124"/>
    </row>
    <row r="1434" spans="1:29" x14ac:dyDescent="0.35">
      <c r="A1434" s="121"/>
      <c r="B1434" s="122"/>
      <c r="C1434" s="122"/>
      <c r="D1434" s="122"/>
      <c r="E1434" s="122"/>
      <c r="F1434" s="122"/>
      <c r="G1434" s="122"/>
      <c r="H1434" s="123"/>
      <c r="I1434" s="123"/>
      <c r="J1434" s="123"/>
      <c r="K1434" s="124"/>
      <c r="L1434" s="124"/>
      <c r="M1434" s="124"/>
      <c r="N1434" s="124"/>
      <c r="O1434" s="124"/>
      <c r="P1434" s="124"/>
      <c r="Q1434" s="124"/>
      <c r="R1434" s="124"/>
      <c r="S1434" s="124"/>
      <c r="T1434" s="124"/>
      <c r="U1434" s="124"/>
      <c r="V1434" s="124"/>
      <c r="W1434" s="124"/>
      <c r="X1434" s="124"/>
      <c r="Y1434" s="124"/>
      <c r="Z1434" s="124"/>
      <c r="AA1434" s="124"/>
      <c r="AB1434" s="124"/>
      <c r="AC1434" s="124"/>
    </row>
    <row r="1435" spans="1:29" x14ac:dyDescent="0.35">
      <c r="A1435" s="121"/>
      <c r="B1435" s="122"/>
      <c r="C1435" s="122"/>
      <c r="D1435" s="122"/>
      <c r="E1435" s="122"/>
      <c r="F1435" s="122"/>
      <c r="G1435" s="122"/>
      <c r="H1435" s="123"/>
      <c r="I1435" s="123"/>
      <c r="J1435" s="123"/>
      <c r="K1435" s="124"/>
      <c r="L1435" s="124"/>
      <c r="M1435" s="124"/>
      <c r="N1435" s="124"/>
      <c r="O1435" s="124"/>
      <c r="P1435" s="124"/>
      <c r="Q1435" s="124"/>
      <c r="R1435" s="124"/>
      <c r="S1435" s="124"/>
      <c r="T1435" s="124"/>
      <c r="U1435" s="124"/>
      <c r="V1435" s="124"/>
      <c r="W1435" s="124"/>
      <c r="X1435" s="124"/>
      <c r="Y1435" s="124"/>
      <c r="Z1435" s="124"/>
      <c r="AA1435" s="124"/>
      <c r="AB1435" s="124"/>
      <c r="AC1435" s="124"/>
    </row>
    <row r="1436" spans="1:29" x14ac:dyDescent="0.35">
      <c r="A1436" s="121"/>
      <c r="B1436" s="122"/>
      <c r="C1436" s="122"/>
      <c r="D1436" s="122"/>
      <c r="E1436" s="122"/>
      <c r="F1436" s="122"/>
      <c r="G1436" s="122"/>
      <c r="H1436" s="123"/>
      <c r="I1436" s="123"/>
      <c r="J1436" s="123"/>
      <c r="K1436" s="124"/>
      <c r="L1436" s="124"/>
      <c r="M1436" s="124"/>
      <c r="N1436" s="124"/>
      <c r="O1436" s="124"/>
      <c r="P1436" s="124"/>
      <c r="Q1436" s="124"/>
      <c r="R1436" s="124"/>
      <c r="S1436" s="124"/>
      <c r="T1436" s="124"/>
      <c r="U1436" s="124"/>
      <c r="V1436" s="124"/>
      <c r="W1436" s="124"/>
      <c r="X1436" s="124"/>
      <c r="Y1436" s="124"/>
      <c r="Z1436" s="124"/>
      <c r="AA1436" s="124"/>
      <c r="AB1436" s="124"/>
      <c r="AC1436" s="124"/>
    </row>
    <row r="1437" spans="1:29" x14ac:dyDescent="0.35">
      <c r="A1437" s="121"/>
      <c r="B1437" s="122"/>
      <c r="C1437" s="122"/>
      <c r="D1437" s="122"/>
      <c r="E1437" s="122"/>
      <c r="F1437" s="122"/>
      <c r="G1437" s="122"/>
      <c r="H1437" s="123"/>
      <c r="I1437" s="123"/>
      <c r="J1437" s="123"/>
      <c r="K1437" s="124"/>
      <c r="L1437" s="124"/>
      <c r="M1437" s="124"/>
      <c r="N1437" s="124"/>
      <c r="O1437" s="124"/>
      <c r="P1437" s="124"/>
      <c r="Q1437" s="124"/>
      <c r="R1437" s="124"/>
      <c r="S1437" s="124"/>
      <c r="T1437" s="124"/>
      <c r="U1437" s="124"/>
      <c r="V1437" s="124"/>
      <c r="W1437" s="124"/>
      <c r="X1437" s="124"/>
      <c r="Y1437" s="124"/>
      <c r="Z1437" s="124"/>
      <c r="AA1437" s="124"/>
      <c r="AB1437" s="124"/>
      <c r="AC1437" s="124"/>
    </row>
    <row r="1438" spans="1:29" ht="15" customHeight="1" x14ac:dyDescent="0.35">
      <c r="A1438" s="125"/>
      <c r="B1438" s="125"/>
      <c r="C1438" s="125"/>
      <c r="D1438" s="125"/>
      <c r="E1438" s="125"/>
      <c r="F1438" s="125"/>
      <c r="G1438" s="125"/>
      <c r="H1438" s="125"/>
      <c r="I1438" s="125"/>
      <c r="J1438" s="125"/>
      <c r="K1438" s="124"/>
      <c r="L1438" s="124"/>
      <c r="M1438" s="124"/>
      <c r="N1438" s="124"/>
      <c r="O1438" s="124"/>
      <c r="P1438" s="124"/>
      <c r="Q1438" s="124"/>
      <c r="R1438" s="124"/>
      <c r="S1438" s="124"/>
      <c r="T1438" s="124"/>
      <c r="U1438" s="124"/>
      <c r="V1438" s="124"/>
      <c r="W1438" s="124"/>
      <c r="X1438" s="124"/>
      <c r="Y1438" s="124"/>
      <c r="Z1438" s="124"/>
      <c r="AA1438" s="124"/>
      <c r="AB1438" s="124"/>
      <c r="AC1438" s="124"/>
    </row>
    <row r="1439" spans="1:29" x14ac:dyDescent="0.35">
      <c r="A1439" s="125"/>
      <c r="B1439" s="125"/>
      <c r="C1439" s="125"/>
      <c r="D1439" s="125"/>
      <c r="E1439" s="125"/>
      <c r="F1439" s="125"/>
      <c r="G1439" s="125"/>
      <c r="H1439" s="125"/>
      <c r="I1439" s="125"/>
      <c r="J1439" s="125"/>
      <c r="K1439" s="124"/>
      <c r="L1439" s="124"/>
      <c r="M1439" s="124"/>
      <c r="N1439" s="124"/>
      <c r="O1439" s="124"/>
      <c r="P1439" s="124"/>
      <c r="Q1439" s="124"/>
      <c r="R1439" s="124"/>
      <c r="S1439" s="124"/>
      <c r="T1439" s="124"/>
      <c r="U1439" s="124"/>
      <c r="V1439" s="124"/>
      <c r="W1439" s="124"/>
      <c r="X1439" s="124"/>
      <c r="Y1439" s="124"/>
      <c r="Z1439" s="124"/>
      <c r="AA1439" s="124"/>
      <c r="AB1439" s="124"/>
      <c r="AC1439" s="124"/>
    </row>
    <row r="1440" spans="1:29" x14ac:dyDescent="0.35">
      <c r="A1440" s="125"/>
      <c r="B1440" s="125"/>
      <c r="C1440" s="125"/>
      <c r="D1440" s="125"/>
      <c r="E1440" s="125"/>
      <c r="F1440" s="125"/>
      <c r="G1440" s="126"/>
      <c r="H1440" s="125"/>
      <c r="I1440" s="125"/>
      <c r="J1440" s="125"/>
      <c r="K1440" s="126"/>
      <c r="L1440" s="126"/>
      <c r="M1440" s="126"/>
      <c r="N1440" s="126"/>
      <c r="O1440" s="126"/>
      <c r="P1440" s="126"/>
      <c r="Q1440" s="126"/>
      <c r="R1440" s="126"/>
      <c r="S1440" s="126"/>
      <c r="T1440" s="126"/>
      <c r="U1440" s="126"/>
      <c r="V1440" s="126"/>
      <c r="W1440" s="126"/>
      <c r="X1440" s="126"/>
      <c r="Y1440" s="126"/>
      <c r="Z1440" s="126"/>
      <c r="AA1440" s="126"/>
      <c r="AB1440" s="126"/>
      <c r="AC1440" s="126"/>
    </row>
    <row r="1441" spans="1:29" ht="15" customHeight="1" x14ac:dyDescent="0.35">
      <c r="A1441" s="112"/>
      <c r="B1441" s="113"/>
      <c r="C1441" s="113"/>
      <c r="D1441" s="113"/>
      <c r="E1441" s="113"/>
      <c r="F1441" s="113"/>
      <c r="G1441" s="113"/>
      <c r="H1441" s="113"/>
      <c r="I1441" s="113"/>
      <c r="J1441" s="113"/>
      <c r="K1441" s="114"/>
      <c r="L1441" s="114"/>
      <c r="M1441" s="114"/>
      <c r="N1441" s="114"/>
      <c r="O1441" s="114"/>
      <c r="P1441" s="114"/>
      <c r="Q1441" s="114"/>
      <c r="R1441" s="114"/>
      <c r="S1441" s="114"/>
      <c r="T1441" s="114"/>
      <c r="U1441" s="114"/>
      <c r="V1441" s="114"/>
      <c r="W1441" s="114"/>
      <c r="X1441" s="114"/>
      <c r="Y1441" s="114"/>
      <c r="Z1441" s="114"/>
      <c r="AA1441" s="114"/>
      <c r="AB1441" s="114"/>
      <c r="AC1441" s="114"/>
    </row>
    <row r="1442" spans="1:29" ht="15" customHeight="1" x14ac:dyDescent="0.35">
      <c r="A1442" s="112"/>
      <c r="B1442" s="113"/>
      <c r="C1442" s="113"/>
      <c r="D1442" s="113"/>
      <c r="E1442" s="113"/>
      <c r="F1442" s="113"/>
      <c r="G1442" s="113"/>
      <c r="H1442" s="113"/>
      <c r="I1442" s="113"/>
      <c r="J1442" s="113"/>
      <c r="K1442" s="115"/>
      <c r="L1442" s="115"/>
      <c r="M1442" s="115"/>
      <c r="N1442" s="115"/>
      <c r="O1442" s="115"/>
      <c r="P1442" s="115"/>
      <c r="Q1442" s="115"/>
      <c r="R1442" s="115"/>
      <c r="S1442" s="115"/>
      <c r="T1442" s="115"/>
      <c r="U1442" s="115"/>
      <c r="V1442" s="115"/>
      <c r="W1442" s="114"/>
      <c r="X1442" s="114"/>
      <c r="Y1442" s="116"/>
      <c r="Z1442" s="117"/>
      <c r="AA1442" s="117"/>
      <c r="AB1442" s="117"/>
      <c r="AC1442" s="117"/>
    </row>
    <row r="1443" spans="1:29" x14ac:dyDescent="0.35">
      <c r="A1443" s="112"/>
      <c r="B1443" s="118"/>
      <c r="C1443" s="118"/>
      <c r="D1443" s="119"/>
      <c r="E1443" s="120"/>
      <c r="F1443" s="118"/>
      <c r="G1443" s="118"/>
      <c r="H1443" s="118"/>
      <c r="I1443" s="118"/>
      <c r="J1443" s="118"/>
      <c r="K1443" s="117"/>
      <c r="L1443" s="117"/>
      <c r="M1443" s="117"/>
      <c r="N1443" s="117"/>
      <c r="O1443" s="117"/>
      <c r="P1443" s="117"/>
      <c r="Q1443" s="117"/>
      <c r="R1443" s="117"/>
      <c r="S1443" s="117"/>
      <c r="T1443" s="117"/>
      <c r="U1443" s="117"/>
      <c r="V1443" s="117"/>
      <c r="W1443" s="117"/>
      <c r="X1443" s="117"/>
      <c r="Y1443" s="116"/>
      <c r="Z1443" s="117"/>
      <c r="AA1443" s="117"/>
      <c r="AB1443" s="117"/>
      <c r="AC1443" s="117"/>
    </row>
    <row r="1444" spans="1:29" x14ac:dyDescent="0.35">
      <c r="A1444" s="121"/>
      <c r="B1444" s="122"/>
      <c r="C1444" s="122"/>
      <c r="D1444" s="122"/>
      <c r="E1444" s="122"/>
      <c r="F1444" s="122"/>
      <c r="G1444" s="122"/>
      <c r="H1444" s="123"/>
      <c r="I1444" s="123"/>
      <c r="J1444" s="123"/>
      <c r="K1444" s="124"/>
      <c r="L1444" s="124"/>
      <c r="M1444" s="124"/>
      <c r="N1444" s="124"/>
      <c r="O1444" s="124"/>
      <c r="P1444" s="124"/>
      <c r="Q1444" s="124"/>
      <c r="R1444" s="124"/>
      <c r="S1444" s="124"/>
      <c r="T1444" s="124"/>
      <c r="U1444" s="124"/>
      <c r="V1444" s="124"/>
      <c r="W1444" s="124"/>
      <c r="X1444" s="124"/>
      <c r="Y1444" s="124"/>
      <c r="Z1444" s="124"/>
      <c r="AA1444" s="124"/>
      <c r="AB1444" s="124"/>
      <c r="AC1444" s="124"/>
    </row>
    <row r="1445" spans="1:29" x14ac:dyDescent="0.35">
      <c r="A1445" s="121"/>
      <c r="B1445" s="122"/>
      <c r="C1445" s="122"/>
      <c r="D1445" s="122"/>
      <c r="E1445" s="122"/>
      <c r="F1445" s="122"/>
      <c r="G1445" s="122"/>
      <c r="H1445" s="123"/>
      <c r="I1445" s="123"/>
      <c r="J1445" s="123"/>
      <c r="K1445" s="124"/>
      <c r="L1445" s="124"/>
      <c r="M1445" s="124"/>
      <c r="N1445" s="124"/>
      <c r="O1445" s="124"/>
      <c r="P1445" s="124"/>
      <c r="Q1445" s="124"/>
      <c r="R1445" s="124"/>
      <c r="S1445" s="124"/>
      <c r="T1445" s="124"/>
      <c r="U1445" s="124"/>
      <c r="V1445" s="124"/>
      <c r="W1445" s="124"/>
      <c r="X1445" s="124"/>
      <c r="Y1445" s="124"/>
      <c r="Z1445" s="124"/>
      <c r="AA1445" s="124"/>
      <c r="AB1445" s="124"/>
      <c r="AC1445" s="124"/>
    </row>
    <row r="1446" spans="1:29" x14ac:dyDescent="0.35">
      <c r="A1446" s="121"/>
      <c r="B1446" s="122"/>
      <c r="C1446" s="122"/>
      <c r="D1446" s="122"/>
      <c r="E1446" s="122"/>
      <c r="F1446" s="122"/>
      <c r="G1446" s="122"/>
      <c r="H1446" s="123"/>
      <c r="I1446" s="123"/>
      <c r="J1446" s="123"/>
      <c r="K1446" s="124"/>
      <c r="L1446" s="124"/>
      <c r="M1446" s="124"/>
      <c r="N1446" s="124"/>
      <c r="O1446" s="124"/>
      <c r="P1446" s="124"/>
      <c r="Q1446" s="124"/>
      <c r="R1446" s="124"/>
      <c r="S1446" s="124"/>
      <c r="T1446" s="124"/>
      <c r="U1446" s="124"/>
      <c r="V1446" s="124"/>
      <c r="W1446" s="124"/>
      <c r="X1446" s="124"/>
      <c r="Y1446" s="124"/>
      <c r="Z1446" s="124"/>
      <c r="AA1446" s="124"/>
      <c r="AB1446" s="124"/>
      <c r="AC1446" s="124"/>
    </row>
    <row r="1447" spans="1:29" x14ac:dyDescent="0.35">
      <c r="A1447" s="121"/>
      <c r="B1447" s="122"/>
      <c r="C1447" s="122"/>
      <c r="D1447" s="122"/>
      <c r="E1447" s="122"/>
      <c r="F1447" s="122"/>
      <c r="G1447" s="122"/>
      <c r="H1447" s="123"/>
      <c r="I1447" s="123"/>
      <c r="J1447" s="123"/>
      <c r="K1447" s="124"/>
      <c r="L1447" s="124"/>
      <c r="M1447" s="124"/>
      <c r="N1447" s="124"/>
      <c r="O1447" s="124"/>
      <c r="P1447" s="124"/>
      <c r="Q1447" s="124"/>
      <c r="R1447" s="124"/>
      <c r="S1447" s="124"/>
      <c r="T1447" s="124"/>
      <c r="U1447" s="124"/>
      <c r="V1447" s="124"/>
      <c r="W1447" s="124"/>
      <c r="X1447" s="124"/>
      <c r="Y1447" s="124"/>
      <c r="Z1447" s="124"/>
      <c r="AA1447" s="124"/>
      <c r="AB1447" s="124"/>
      <c r="AC1447" s="124"/>
    </row>
    <row r="1448" spans="1:29" x14ac:dyDescent="0.35">
      <c r="A1448" s="121"/>
      <c r="B1448" s="122"/>
      <c r="C1448" s="122"/>
      <c r="D1448" s="122"/>
      <c r="E1448" s="122"/>
      <c r="F1448" s="122"/>
      <c r="G1448" s="122"/>
      <c r="H1448" s="123"/>
      <c r="I1448" s="123"/>
      <c r="J1448" s="123"/>
      <c r="K1448" s="124"/>
      <c r="L1448" s="124"/>
      <c r="M1448" s="124"/>
      <c r="N1448" s="124"/>
      <c r="O1448" s="124"/>
      <c r="P1448" s="124"/>
      <c r="Q1448" s="124"/>
      <c r="R1448" s="124"/>
      <c r="S1448" s="124"/>
      <c r="T1448" s="124"/>
      <c r="U1448" s="124"/>
      <c r="V1448" s="124"/>
      <c r="W1448" s="124"/>
      <c r="X1448" s="124"/>
      <c r="Y1448" s="124"/>
      <c r="Z1448" s="124"/>
      <c r="AA1448" s="124"/>
      <c r="AB1448" s="124"/>
      <c r="AC1448" s="124"/>
    </row>
    <row r="1449" spans="1:29" x14ac:dyDescent="0.35">
      <c r="A1449" s="121"/>
      <c r="B1449" s="122"/>
      <c r="C1449" s="122"/>
      <c r="D1449" s="122"/>
      <c r="E1449" s="122"/>
      <c r="F1449" s="122"/>
      <c r="G1449" s="122"/>
      <c r="H1449" s="123"/>
      <c r="I1449" s="123"/>
      <c r="J1449" s="123"/>
      <c r="K1449" s="124"/>
      <c r="L1449" s="124"/>
      <c r="M1449" s="124"/>
      <c r="N1449" s="124"/>
      <c r="O1449" s="124"/>
      <c r="P1449" s="124"/>
      <c r="Q1449" s="124"/>
      <c r="R1449" s="124"/>
      <c r="S1449" s="124"/>
      <c r="T1449" s="124"/>
      <c r="U1449" s="124"/>
      <c r="V1449" s="124"/>
      <c r="W1449" s="124"/>
      <c r="X1449" s="124"/>
      <c r="Y1449" s="124"/>
      <c r="Z1449" s="124"/>
      <c r="AA1449" s="124"/>
      <c r="AB1449" s="124"/>
      <c r="AC1449" s="124"/>
    </row>
    <row r="1450" spans="1:29" x14ac:dyDescent="0.35">
      <c r="A1450" s="121"/>
      <c r="B1450" s="122"/>
      <c r="C1450" s="122"/>
      <c r="D1450" s="122"/>
      <c r="E1450" s="122"/>
      <c r="F1450" s="122"/>
      <c r="G1450" s="122"/>
      <c r="H1450" s="123"/>
      <c r="I1450" s="123"/>
      <c r="J1450" s="123"/>
      <c r="K1450" s="124"/>
      <c r="L1450" s="124"/>
      <c r="M1450" s="124"/>
      <c r="N1450" s="124"/>
      <c r="O1450" s="124"/>
      <c r="P1450" s="124"/>
      <c r="Q1450" s="124"/>
      <c r="R1450" s="124"/>
      <c r="S1450" s="124"/>
      <c r="T1450" s="124"/>
      <c r="U1450" s="124"/>
      <c r="V1450" s="124"/>
      <c r="W1450" s="124"/>
      <c r="X1450" s="124"/>
      <c r="Y1450" s="124"/>
      <c r="Z1450" s="124"/>
      <c r="AA1450" s="124"/>
      <c r="AB1450" s="124"/>
      <c r="AC1450" s="124"/>
    </row>
    <row r="1451" spans="1:29" x14ac:dyDescent="0.35">
      <c r="A1451" s="121"/>
      <c r="B1451" s="122"/>
      <c r="C1451" s="122"/>
      <c r="D1451" s="122"/>
      <c r="E1451" s="122"/>
      <c r="F1451" s="122"/>
      <c r="G1451" s="122"/>
      <c r="H1451" s="123"/>
      <c r="I1451" s="123"/>
      <c r="J1451" s="123"/>
      <c r="K1451" s="124"/>
      <c r="L1451" s="124"/>
      <c r="M1451" s="124"/>
      <c r="N1451" s="124"/>
      <c r="O1451" s="124"/>
      <c r="P1451" s="124"/>
      <c r="Q1451" s="124"/>
      <c r="R1451" s="124"/>
      <c r="S1451" s="124"/>
      <c r="T1451" s="124"/>
      <c r="U1451" s="124"/>
      <c r="V1451" s="124"/>
      <c r="W1451" s="124"/>
      <c r="X1451" s="124"/>
      <c r="Y1451" s="124"/>
      <c r="Z1451" s="124"/>
      <c r="AA1451" s="124"/>
      <c r="AB1451" s="124"/>
      <c r="AC1451" s="124"/>
    </row>
    <row r="1452" spans="1:29" x14ac:dyDescent="0.35">
      <c r="A1452" s="121"/>
      <c r="B1452" s="122"/>
      <c r="C1452" s="122"/>
      <c r="D1452" s="122"/>
      <c r="E1452" s="122"/>
      <c r="F1452" s="122"/>
      <c r="G1452" s="122"/>
      <c r="H1452" s="123"/>
      <c r="I1452" s="123"/>
      <c r="J1452" s="123"/>
      <c r="K1452" s="124"/>
      <c r="L1452" s="124"/>
      <c r="M1452" s="124"/>
      <c r="N1452" s="124"/>
      <c r="O1452" s="124"/>
      <c r="P1452" s="124"/>
      <c r="Q1452" s="124"/>
      <c r="R1452" s="124"/>
      <c r="S1452" s="124"/>
      <c r="T1452" s="124"/>
      <c r="U1452" s="124"/>
      <c r="V1452" s="124"/>
      <c r="W1452" s="124"/>
      <c r="X1452" s="124"/>
      <c r="Y1452" s="124"/>
      <c r="Z1452" s="124"/>
      <c r="AA1452" s="124"/>
      <c r="AB1452" s="124"/>
      <c r="AC1452" s="124"/>
    </row>
    <row r="1453" spans="1:29" x14ac:dyDescent="0.35">
      <c r="A1453" s="121"/>
      <c r="B1453" s="122"/>
      <c r="C1453" s="122"/>
      <c r="D1453" s="122"/>
      <c r="E1453" s="122"/>
      <c r="F1453" s="122"/>
      <c r="G1453" s="122"/>
      <c r="H1453" s="123"/>
      <c r="I1453" s="123"/>
      <c r="J1453" s="123"/>
      <c r="K1453" s="124"/>
      <c r="L1453" s="124"/>
      <c r="M1453" s="124"/>
      <c r="N1453" s="124"/>
      <c r="O1453" s="124"/>
      <c r="P1453" s="124"/>
      <c r="Q1453" s="124"/>
      <c r="R1453" s="124"/>
      <c r="S1453" s="124"/>
      <c r="T1453" s="124"/>
      <c r="U1453" s="124"/>
      <c r="V1453" s="124"/>
      <c r="W1453" s="124"/>
      <c r="X1453" s="124"/>
      <c r="Y1453" s="124"/>
      <c r="Z1453" s="124"/>
      <c r="AA1453" s="124"/>
      <c r="AB1453" s="124"/>
      <c r="AC1453" s="124"/>
    </row>
    <row r="1454" spans="1:29" x14ac:dyDescent="0.35">
      <c r="A1454" s="121"/>
      <c r="B1454" s="122"/>
      <c r="C1454" s="122"/>
      <c r="D1454" s="122"/>
      <c r="E1454" s="122"/>
      <c r="F1454" s="122"/>
      <c r="G1454" s="122"/>
      <c r="H1454" s="123"/>
      <c r="I1454" s="123"/>
      <c r="J1454" s="123"/>
      <c r="K1454" s="124"/>
      <c r="L1454" s="124"/>
      <c r="M1454" s="124"/>
      <c r="N1454" s="124"/>
      <c r="O1454" s="124"/>
      <c r="P1454" s="124"/>
      <c r="Q1454" s="124"/>
      <c r="R1454" s="124"/>
      <c r="S1454" s="124"/>
      <c r="T1454" s="124"/>
      <c r="U1454" s="124"/>
      <c r="V1454" s="124"/>
      <c r="W1454" s="124"/>
      <c r="X1454" s="124"/>
      <c r="Y1454" s="124"/>
      <c r="Z1454" s="124"/>
      <c r="AA1454" s="124"/>
      <c r="AB1454" s="124"/>
      <c r="AC1454" s="124"/>
    </row>
    <row r="1455" spans="1:29" x14ac:dyDescent="0.35">
      <c r="A1455" s="121"/>
      <c r="B1455" s="122"/>
      <c r="C1455" s="122"/>
      <c r="D1455" s="122"/>
      <c r="E1455" s="122"/>
      <c r="F1455" s="122"/>
      <c r="G1455" s="122"/>
      <c r="H1455" s="123"/>
      <c r="I1455" s="123"/>
      <c r="J1455" s="123"/>
      <c r="K1455" s="124"/>
      <c r="L1455" s="124"/>
      <c r="M1455" s="124"/>
      <c r="N1455" s="124"/>
      <c r="O1455" s="124"/>
      <c r="P1455" s="124"/>
      <c r="Q1455" s="124"/>
      <c r="R1455" s="124"/>
      <c r="S1455" s="124"/>
      <c r="T1455" s="124"/>
      <c r="U1455" s="124"/>
      <c r="V1455" s="124"/>
      <c r="W1455" s="124"/>
      <c r="X1455" s="124"/>
      <c r="Y1455" s="124"/>
      <c r="Z1455" s="124"/>
      <c r="AA1455" s="124"/>
      <c r="AB1455" s="124"/>
      <c r="AC1455" s="124"/>
    </row>
    <row r="1456" spans="1:29" x14ac:dyDescent="0.35">
      <c r="A1456" s="121"/>
      <c r="B1456" s="122"/>
      <c r="C1456" s="122"/>
      <c r="D1456" s="122"/>
      <c r="E1456" s="122"/>
      <c r="F1456" s="122"/>
      <c r="G1456" s="122"/>
      <c r="H1456" s="123"/>
      <c r="I1456" s="123"/>
      <c r="J1456" s="123"/>
      <c r="K1456" s="124"/>
      <c r="L1456" s="124"/>
      <c r="M1456" s="124"/>
      <c r="N1456" s="124"/>
      <c r="O1456" s="124"/>
      <c r="P1456" s="124"/>
      <c r="Q1456" s="124"/>
      <c r="R1456" s="124"/>
      <c r="S1456" s="124"/>
      <c r="T1456" s="124"/>
      <c r="U1456" s="124"/>
      <c r="V1456" s="124"/>
      <c r="W1456" s="124"/>
      <c r="X1456" s="124"/>
      <c r="Y1456" s="124"/>
      <c r="Z1456" s="124"/>
      <c r="AA1456" s="124"/>
      <c r="AB1456" s="124"/>
      <c r="AC1456" s="124"/>
    </row>
    <row r="1457" spans="1:29" x14ac:dyDescent="0.35">
      <c r="A1457" s="121"/>
      <c r="B1457" s="122"/>
      <c r="C1457" s="122"/>
      <c r="D1457" s="122"/>
      <c r="E1457" s="122"/>
      <c r="F1457" s="122"/>
      <c r="G1457" s="122"/>
      <c r="H1457" s="123"/>
      <c r="I1457" s="123"/>
      <c r="J1457" s="123"/>
      <c r="K1457" s="124"/>
      <c r="L1457" s="124"/>
      <c r="M1457" s="124"/>
      <c r="N1457" s="124"/>
      <c r="O1457" s="124"/>
      <c r="P1457" s="124"/>
      <c r="Q1457" s="124"/>
      <c r="R1457" s="124"/>
      <c r="S1457" s="124"/>
      <c r="T1457" s="124"/>
      <c r="U1457" s="124"/>
      <c r="V1457" s="124"/>
      <c r="W1457" s="124"/>
      <c r="X1457" s="124"/>
      <c r="Y1457" s="124"/>
      <c r="Z1457" s="124"/>
      <c r="AA1457" s="124"/>
      <c r="AB1457" s="124"/>
      <c r="AC1457" s="124"/>
    </row>
    <row r="1458" spans="1:29" x14ac:dyDescent="0.35">
      <c r="A1458" s="121"/>
      <c r="B1458" s="122"/>
      <c r="C1458" s="122"/>
      <c r="D1458" s="122"/>
      <c r="E1458" s="122"/>
      <c r="F1458" s="122"/>
      <c r="G1458" s="122"/>
      <c r="H1458" s="123"/>
      <c r="I1458" s="123"/>
      <c r="J1458" s="123"/>
      <c r="K1458" s="124"/>
      <c r="L1458" s="124"/>
      <c r="M1458" s="124"/>
      <c r="N1458" s="124"/>
      <c r="O1458" s="124"/>
      <c r="P1458" s="124"/>
      <c r="Q1458" s="124"/>
      <c r="R1458" s="124"/>
      <c r="S1458" s="124"/>
      <c r="T1458" s="124"/>
      <c r="U1458" s="124"/>
      <c r="V1458" s="124"/>
      <c r="W1458" s="124"/>
      <c r="X1458" s="124"/>
      <c r="Y1458" s="124"/>
      <c r="Z1458" s="124"/>
      <c r="AA1458" s="124"/>
      <c r="AB1458" s="124"/>
      <c r="AC1458" s="124"/>
    </row>
    <row r="1459" spans="1:29" x14ac:dyDescent="0.35">
      <c r="A1459" s="121"/>
      <c r="B1459" s="122"/>
      <c r="C1459" s="122"/>
      <c r="D1459" s="122"/>
      <c r="E1459" s="122"/>
      <c r="F1459" s="122"/>
      <c r="G1459" s="122"/>
      <c r="H1459" s="123"/>
      <c r="I1459" s="123"/>
      <c r="J1459" s="123"/>
      <c r="K1459" s="124"/>
      <c r="L1459" s="124"/>
      <c r="M1459" s="124"/>
      <c r="N1459" s="124"/>
      <c r="O1459" s="124"/>
      <c r="P1459" s="124"/>
      <c r="Q1459" s="124"/>
      <c r="R1459" s="124"/>
      <c r="S1459" s="124"/>
      <c r="T1459" s="124"/>
      <c r="U1459" s="124"/>
      <c r="V1459" s="124"/>
      <c r="W1459" s="124"/>
      <c r="X1459" s="124"/>
      <c r="Y1459" s="124"/>
      <c r="Z1459" s="124"/>
      <c r="AA1459" s="124"/>
      <c r="AB1459" s="124"/>
      <c r="AC1459" s="124"/>
    </row>
    <row r="1460" spans="1:29" x14ac:dyDescent="0.35">
      <c r="A1460" s="121"/>
      <c r="B1460" s="122"/>
      <c r="C1460" s="122"/>
      <c r="D1460" s="122"/>
      <c r="E1460" s="122"/>
      <c r="F1460" s="122"/>
      <c r="G1460" s="122"/>
      <c r="H1460" s="123"/>
      <c r="I1460" s="123"/>
      <c r="J1460" s="123"/>
      <c r="K1460" s="124"/>
      <c r="L1460" s="124"/>
      <c r="M1460" s="124"/>
      <c r="N1460" s="124"/>
      <c r="O1460" s="124"/>
      <c r="P1460" s="124"/>
      <c r="Q1460" s="124"/>
      <c r="R1460" s="124"/>
      <c r="S1460" s="124"/>
      <c r="T1460" s="124"/>
      <c r="U1460" s="124"/>
      <c r="V1460" s="124"/>
      <c r="W1460" s="124"/>
      <c r="X1460" s="124"/>
      <c r="Y1460" s="124"/>
      <c r="Z1460" s="124"/>
      <c r="AA1460" s="124"/>
      <c r="AB1460" s="124"/>
      <c r="AC1460" s="124"/>
    </row>
    <row r="1461" spans="1:29" x14ac:dyDescent="0.35">
      <c r="A1461" s="121"/>
      <c r="B1461" s="122"/>
      <c r="C1461" s="122"/>
      <c r="D1461" s="122"/>
      <c r="E1461" s="122"/>
      <c r="F1461" s="122"/>
      <c r="G1461" s="122"/>
      <c r="H1461" s="123"/>
      <c r="I1461" s="123"/>
      <c r="J1461" s="123"/>
      <c r="K1461" s="124"/>
      <c r="L1461" s="124"/>
      <c r="M1461" s="124"/>
      <c r="N1461" s="124"/>
      <c r="O1461" s="124"/>
      <c r="P1461" s="124"/>
      <c r="Q1461" s="124"/>
      <c r="R1461" s="124"/>
      <c r="S1461" s="124"/>
      <c r="T1461" s="124"/>
      <c r="U1461" s="124"/>
      <c r="V1461" s="124"/>
      <c r="W1461" s="124"/>
      <c r="X1461" s="124"/>
      <c r="Y1461" s="124"/>
      <c r="Z1461" s="124"/>
      <c r="AA1461" s="124"/>
      <c r="AB1461" s="124"/>
      <c r="AC1461" s="124"/>
    </row>
    <row r="1462" spans="1:29" x14ac:dyDescent="0.35">
      <c r="A1462" s="121"/>
      <c r="B1462" s="122"/>
      <c r="C1462" s="122"/>
      <c r="D1462" s="122"/>
      <c r="E1462" s="122"/>
      <c r="F1462" s="122"/>
      <c r="G1462" s="122"/>
      <c r="H1462" s="123"/>
      <c r="I1462" s="123"/>
      <c r="J1462" s="123"/>
      <c r="K1462" s="124"/>
      <c r="L1462" s="124"/>
      <c r="M1462" s="124"/>
      <c r="N1462" s="124"/>
      <c r="O1462" s="124"/>
      <c r="P1462" s="124"/>
      <c r="Q1462" s="124"/>
      <c r="R1462" s="124"/>
      <c r="S1462" s="124"/>
      <c r="T1462" s="124"/>
      <c r="U1462" s="124"/>
      <c r="V1462" s="124"/>
      <c r="W1462" s="124"/>
      <c r="X1462" s="124"/>
      <c r="Y1462" s="124"/>
      <c r="Z1462" s="124"/>
      <c r="AA1462" s="124"/>
      <c r="AB1462" s="124"/>
      <c r="AC1462" s="124"/>
    </row>
    <row r="1463" spans="1:29" x14ac:dyDescent="0.35">
      <c r="A1463" s="121"/>
      <c r="B1463" s="122"/>
      <c r="C1463" s="122"/>
      <c r="D1463" s="122"/>
      <c r="E1463" s="122"/>
      <c r="F1463" s="122"/>
      <c r="G1463" s="122"/>
      <c r="H1463" s="123"/>
      <c r="I1463" s="123"/>
      <c r="J1463" s="123"/>
      <c r="K1463" s="124"/>
      <c r="L1463" s="124"/>
      <c r="M1463" s="124"/>
      <c r="N1463" s="124"/>
      <c r="O1463" s="124"/>
      <c r="P1463" s="124"/>
      <c r="Q1463" s="124"/>
      <c r="R1463" s="124"/>
      <c r="S1463" s="124"/>
      <c r="T1463" s="124"/>
      <c r="U1463" s="124"/>
      <c r="V1463" s="124"/>
      <c r="W1463" s="124"/>
      <c r="X1463" s="124"/>
      <c r="Y1463" s="124"/>
      <c r="Z1463" s="124"/>
      <c r="AA1463" s="124"/>
      <c r="AB1463" s="124"/>
      <c r="AC1463" s="124"/>
    </row>
    <row r="1464" spans="1:29" x14ac:dyDescent="0.35">
      <c r="A1464" s="121"/>
      <c r="B1464" s="122"/>
      <c r="C1464" s="122"/>
      <c r="D1464" s="122"/>
      <c r="E1464" s="122"/>
      <c r="F1464" s="122"/>
      <c r="G1464" s="122"/>
      <c r="H1464" s="123"/>
      <c r="I1464" s="123"/>
      <c r="J1464" s="123"/>
      <c r="K1464" s="124"/>
      <c r="L1464" s="124"/>
      <c r="M1464" s="124"/>
      <c r="N1464" s="124"/>
      <c r="O1464" s="124"/>
      <c r="P1464" s="124"/>
      <c r="Q1464" s="124"/>
      <c r="R1464" s="124"/>
      <c r="S1464" s="124"/>
      <c r="T1464" s="124"/>
      <c r="U1464" s="124"/>
      <c r="V1464" s="124"/>
      <c r="W1464" s="124"/>
      <c r="X1464" s="124"/>
      <c r="Y1464" s="124"/>
      <c r="Z1464" s="124"/>
      <c r="AA1464" s="124"/>
      <c r="AB1464" s="124"/>
      <c r="AC1464" s="124"/>
    </row>
    <row r="1465" spans="1:29" x14ac:dyDescent="0.35">
      <c r="A1465" s="121"/>
      <c r="B1465" s="122"/>
      <c r="C1465" s="122"/>
      <c r="D1465" s="122"/>
      <c r="E1465" s="122"/>
      <c r="F1465" s="122"/>
      <c r="G1465" s="122"/>
      <c r="H1465" s="123"/>
      <c r="I1465" s="123"/>
      <c r="J1465" s="123"/>
      <c r="K1465" s="124"/>
      <c r="L1465" s="124"/>
      <c r="M1465" s="124"/>
      <c r="N1465" s="124"/>
      <c r="O1465" s="124"/>
      <c r="P1465" s="124"/>
      <c r="Q1465" s="124"/>
      <c r="R1465" s="124"/>
      <c r="S1465" s="124"/>
      <c r="T1465" s="124"/>
      <c r="U1465" s="124"/>
      <c r="V1465" s="124"/>
      <c r="W1465" s="124"/>
      <c r="X1465" s="124"/>
      <c r="Y1465" s="124"/>
      <c r="Z1465" s="124"/>
      <c r="AA1465" s="124"/>
      <c r="AB1465" s="124"/>
      <c r="AC1465" s="124"/>
    </row>
    <row r="1466" spans="1:29" x14ac:dyDescent="0.35">
      <c r="A1466" s="121"/>
      <c r="B1466" s="122"/>
      <c r="C1466" s="122"/>
      <c r="D1466" s="122"/>
      <c r="E1466" s="122"/>
      <c r="F1466" s="122"/>
      <c r="G1466" s="122"/>
      <c r="H1466" s="123"/>
      <c r="I1466" s="123"/>
      <c r="J1466" s="123"/>
      <c r="K1466" s="124"/>
      <c r="L1466" s="124"/>
      <c r="M1466" s="124"/>
      <c r="N1466" s="124"/>
      <c r="O1466" s="124"/>
      <c r="P1466" s="124"/>
      <c r="Q1466" s="124"/>
      <c r="R1466" s="124"/>
      <c r="S1466" s="124"/>
      <c r="T1466" s="124"/>
      <c r="U1466" s="124"/>
      <c r="V1466" s="124"/>
      <c r="W1466" s="124"/>
      <c r="X1466" s="124"/>
      <c r="Y1466" s="124"/>
      <c r="Z1466" s="124"/>
      <c r="AA1466" s="124"/>
      <c r="AB1466" s="124"/>
      <c r="AC1466" s="124"/>
    </row>
    <row r="1467" spans="1:29" x14ac:dyDescent="0.35">
      <c r="A1467" s="121"/>
      <c r="B1467" s="122"/>
      <c r="C1467" s="122"/>
      <c r="D1467" s="122"/>
      <c r="E1467" s="122"/>
      <c r="F1467" s="122"/>
      <c r="G1467" s="122"/>
      <c r="H1467" s="123"/>
      <c r="I1467" s="123"/>
      <c r="J1467" s="123"/>
      <c r="K1467" s="124"/>
      <c r="L1467" s="124"/>
      <c r="M1467" s="124"/>
      <c r="N1467" s="124"/>
      <c r="O1467" s="124"/>
      <c r="P1467" s="124"/>
      <c r="Q1467" s="124"/>
      <c r="R1467" s="124"/>
      <c r="S1467" s="124"/>
      <c r="T1467" s="124"/>
      <c r="U1467" s="124"/>
      <c r="V1467" s="124"/>
      <c r="W1467" s="124"/>
      <c r="X1467" s="124"/>
      <c r="Y1467" s="124"/>
      <c r="Z1467" s="124"/>
      <c r="AA1467" s="124"/>
      <c r="AB1467" s="124"/>
      <c r="AC1467" s="124"/>
    </row>
    <row r="1468" spans="1:29" ht="15" customHeight="1" x14ac:dyDescent="0.35">
      <c r="A1468" s="125"/>
      <c r="B1468" s="125"/>
      <c r="C1468" s="125"/>
      <c r="D1468" s="125"/>
      <c r="E1468" s="125"/>
      <c r="F1468" s="125"/>
      <c r="G1468" s="125"/>
      <c r="H1468" s="125"/>
      <c r="I1468" s="125"/>
      <c r="J1468" s="125"/>
      <c r="K1468" s="124"/>
      <c r="L1468" s="124"/>
      <c r="M1468" s="124"/>
      <c r="N1468" s="124"/>
      <c r="O1468" s="124"/>
      <c r="P1468" s="124"/>
      <c r="Q1468" s="124"/>
      <c r="R1468" s="124"/>
      <c r="S1468" s="124"/>
      <c r="T1468" s="124"/>
      <c r="U1468" s="124"/>
      <c r="V1468" s="124"/>
      <c r="W1468" s="124"/>
      <c r="X1468" s="124"/>
      <c r="Y1468" s="124"/>
      <c r="Z1468" s="124"/>
      <c r="AA1468" s="124"/>
      <c r="AB1468" s="124"/>
      <c r="AC1468" s="124"/>
    </row>
    <row r="1469" spans="1:29" x14ac:dyDescent="0.35">
      <c r="A1469" s="125"/>
      <c r="B1469" s="125"/>
      <c r="C1469" s="125"/>
      <c r="D1469" s="125"/>
      <c r="E1469" s="125"/>
      <c r="F1469" s="125"/>
      <c r="G1469" s="125"/>
      <c r="H1469" s="125"/>
      <c r="I1469" s="125"/>
      <c r="J1469" s="125"/>
      <c r="K1469" s="124"/>
      <c r="L1469" s="124"/>
      <c r="M1469" s="124"/>
      <c r="N1469" s="124"/>
      <c r="O1469" s="124"/>
      <c r="P1469" s="124"/>
      <c r="Q1469" s="124"/>
      <c r="R1469" s="124"/>
      <c r="S1469" s="124"/>
      <c r="T1469" s="124"/>
      <c r="U1469" s="124"/>
      <c r="V1469" s="124"/>
      <c r="W1469" s="124"/>
      <c r="X1469" s="124"/>
      <c r="Y1469" s="124"/>
      <c r="Z1469" s="124"/>
      <c r="AA1469" s="124"/>
      <c r="AB1469" s="124"/>
      <c r="AC1469" s="124"/>
    </row>
    <row r="1470" spans="1:29" x14ac:dyDescent="0.35">
      <c r="A1470" s="125"/>
      <c r="B1470" s="125"/>
      <c r="C1470" s="125"/>
      <c r="D1470" s="125"/>
      <c r="E1470" s="125"/>
      <c r="F1470" s="125"/>
      <c r="G1470" s="126"/>
      <c r="H1470" s="125"/>
      <c r="I1470" s="125"/>
      <c r="J1470" s="125"/>
      <c r="K1470" s="126"/>
      <c r="L1470" s="126"/>
      <c r="M1470" s="126"/>
      <c r="N1470" s="126"/>
      <c r="O1470" s="126"/>
      <c r="P1470" s="126"/>
      <c r="Q1470" s="126"/>
      <c r="R1470" s="126"/>
      <c r="S1470" s="126"/>
      <c r="T1470" s="126"/>
      <c r="U1470" s="126"/>
      <c r="V1470" s="126"/>
      <c r="W1470" s="126"/>
      <c r="X1470" s="126"/>
      <c r="Y1470" s="126"/>
      <c r="Z1470" s="126"/>
      <c r="AA1470" s="126"/>
      <c r="AB1470" s="126"/>
      <c r="AC1470" s="126"/>
    </row>
    <row r="1471" spans="1:29" ht="15" customHeight="1" x14ac:dyDescent="0.35">
      <c r="A1471" s="112"/>
      <c r="B1471" s="113"/>
      <c r="C1471" s="113"/>
      <c r="D1471" s="113"/>
      <c r="E1471" s="113"/>
      <c r="F1471" s="113"/>
      <c r="G1471" s="113"/>
      <c r="H1471" s="113"/>
      <c r="I1471" s="113"/>
      <c r="J1471" s="113"/>
      <c r="K1471" s="114"/>
      <c r="L1471" s="114"/>
      <c r="M1471" s="114"/>
      <c r="N1471" s="114"/>
      <c r="O1471" s="114"/>
      <c r="P1471" s="114"/>
      <c r="Q1471" s="114"/>
      <c r="R1471" s="114"/>
      <c r="S1471" s="114"/>
      <c r="T1471" s="114"/>
      <c r="U1471" s="114"/>
      <c r="V1471" s="114"/>
      <c r="W1471" s="114"/>
      <c r="X1471" s="114"/>
      <c r="Y1471" s="114"/>
      <c r="Z1471" s="114"/>
      <c r="AA1471" s="114"/>
      <c r="AB1471" s="114"/>
      <c r="AC1471" s="114"/>
    </row>
    <row r="1472" spans="1:29" ht="15" customHeight="1" x14ac:dyDescent="0.35">
      <c r="A1472" s="112"/>
      <c r="B1472" s="113"/>
      <c r="C1472" s="113"/>
      <c r="D1472" s="113"/>
      <c r="E1472" s="113"/>
      <c r="F1472" s="113"/>
      <c r="G1472" s="113"/>
      <c r="H1472" s="113"/>
      <c r="I1472" s="113"/>
      <c r="J1472" s="113"/>
      <c r="K1472" s="115"/>
      <c r="L1472" s="115"/>
      <c r="M1472" s="115"/>
      <c r="N1472" s="115"/>
      <c r="O1472" s="115"/>
      <c r="P1472" s="115"/>
      <c r="Q1472" s="115"/>
      <c r="R1472" s="115"/>
      <c r="S1472" s="115"/>
      <c r="T1472" s="115"/>
      <c r="U1472" s="115"/>
      <c r="V1472" s="115"/>
      <c r="W1472" s="114"/>
      <c r="X1472" s="114"/>
      <c r="Y1472" s="116"/>
      <c r="Z1472" s="117"/>
      <c r="AA1472" s="117"/>
      <c r="AB1472" s="117"/>
      <c r="AC1472" s="117"/>
    </row>
    <row r="1473" spans="1:29" x14ac:dyDescent="0.35">
      <c r="A1473" s="112"/>
      <c r="B1473" s="118"/>
      <c r="C1473" s="118"/>
      <c r="D1473" s="119"/>
      <c r="E1473" s="120"/>
      <c r="F1473" s="118"/>
      <c r="G1473" s="118"/>
      <c r="H1473" s="118"/>
      <c r="I1473" s="118"/>
      <c r="J1473" s="118"/>
      <c r="K1473" s="117"/>
      <c r="L1473" s="117"/>
      <c r="M1473" s="117"/>
      <c r="N1473" s="117"/>
      <c r="O1473" s="117"/>
      <c r="P1473" s="117"/>
      <c r="Q1473" s="117"/>
      <c r="R1473" s="117"/>
      <c r="S1473" s="117"/>
      <c r="T1473" s="117"/>
      <c r="U1473" s="117"/>
      <c r="V1473" s="117"/>
      <c r="W1473" s="117"/>
      <c r="X1473" s="117"/>
      <c r="Y1473" s="116"/>
      <c r="Z1473" s="117"/>
      <c r="AA1473" s="117"/>
      <c r="AB1473" s="117"/>
      <c r="AC1473" s="117"/>
    </row>
    <row r="1474" spans="1:29" x14ac:dyDescent="0.35">
      <c r="A1474" s="121"/>
      <c r="B1474" s="122"/>
      <c r="C1474" s="122"/>
      <c r="D1474" s="122"/>
      <c r="E1474" s="122"/>
      <c r="F1474" s="122"/>
      <c r="G1474" s="122"/>
      <c r="H1474" s="123"/>
      <c r="I1474" s="123"/>
      <c r="J1474" s="123"/>
      <c r="K1474" s="124"/>
      <c r="L1474" s="124"/>
      <c r="M1474" s="124"/>
      <c r="N1474" s="124"/>
      <c r="O1474" s="124"/>
      <c r="P1474" s="124"/>
      <c r="Q1474" s="124"/>
      <c r="R1474" s="124"/>
      <c r="S1474" s="124"/>
      <c r="T1474" s="124"/>
      <c r="U1474" s="124"/>
      <c r="V1474" s="124"/>
      <c r="W1474" s="124"/>
      <c r="X1474" s="124"/>
      <c r="Y1474" s="124"/>
      <c r="Z1474" s="124"/>
      <c r="AA1474" s="124"/>
      <c r="AB1474" s="124"/>
      <c r="AC1474" s="124"/>
    </row>
    <row r="1475" spans="1:29" x14ac:dyDescent="0.35">
      <c r="A1475" s="121"/>
      <c r="B1475" s="122"/>
      <c r="C1475" s="122"/>
      <c r="D1475" s="122"/>
      <c r="E1475" s="122"/>
      <c r="F1475" s="122"/>
      <c r="G1475" s="122"/>
      <c r="H1475" s="123"/>
      <c r="I1475" s="123"/>
      <c r="J1475" s="123"/>
      <c r="K1475" s="124"/>
      <c r="L1475" s="124"/>
      <c r="M1475" s="124"/>
      <c r="N1475" s="124"/>
      <c r="O1475" s="124"/>
      <c r="P1475" s="124"/>
      <c r="Q1475" s="124"/>
      <c r="R1475" s="124"/>
      <c r="S1475" s="124"/>
      <c r="T1475" s="124"/>
      <c r="U1475" s="124"/>
      <c r="V1475" s="124"/>
      <c r="W1475" s="124"/>
      <c r="X1475" s="124"/>
      <c r="Y1475" s="124"/>
      <c r="Z1475" s="124"/>
      <c r="AA1475" s="124"/>
      <c r="AB1475" s="124"/>
      <c r="AC1475" s="124"/>
    </row>
    <row r="1476" spans="1:29" x14ac:dyDescent="0.35">
      <c r="A1476" s="121"/>
      <c r="B1476" s="122"/>
      <c r="C1476" s="122"/>
      <c r="D1476" s="122"/>
      <c r="E1476" s="122"/>
      <c r="F1476" s="122"/>
      <c r="G1476" s="122"/>
      <c r="H1476" s="123"/>
      <c r="I1476" s="123"/>
      <c r="J1476" s="123"/>
      <c r="K1476" s="124"/>
      <c r="L1476" s="124"/>
      <c r="M1476" s="124"/>
      <c r="N1476" s="124"/>
      <c r="O1476" s="124"/>
      <c r="P1476" s="124"/>
      <c r="Q1476" s="124"/>
      <c r="R1476" s="124"/>
      <c r="S1476" s="124"/>
      <c r="T1476" s="124"/>
      <c r="U1476" s="124"/>
      <c r="V1476" s="124"/>
      <c r="W1476" s="124"/>
      <c r="X1476" s="124"/>
      <c r="Y1476" s="124"/>
      <c r="Z1476" s="124"/>
      <c r="AA1476" s="124"/>
      <c r="AB1476" s="124"/>
      <c r="AC1476" s="124"/>
    </row>
    <row r="1477" spans="1:29" x14ac:dyDescent="0.35">
      <c r="A1477" s="121"/>
      <c r="B1477" s="122"/>
      <c r="C1477" s="122"/>
      <c r="D1477" s="122"/>
      <c r="E1477" s="122"/>
      <c r="F1477" s="122"/>
      <c r="G1477" s="122"/>
      <c r="H1477" s="123"/>
      <c r="I1477" s="123"/>
      <c r="J1477" s="123"/>
      <c r="K1477" s="124"/>
      <c r="L1477" s="124"/>
      <c r="M1477" s="124"/>
      <c r="N1477" s="124"/>
      <c r="O1477" s="124"/>
      <c r="P1477" s="124"/>
      <c r="Q1477" s="124"/>
      <c r="R1477" s="124"/>
      <c r="S1477" s="124"/>
      <c r="T1477" s="124"/>
      <c r="U1477" s="124"/>
      <c r="V1477" s="124"/>
      <c r="W1477" s="124"/>
      <c r="X1477" s="124"/>
      <c r="Y1477" s="124"/>
      <c r="Z1477" s="124"/>
      <c r="AA1477" s="124"/>
      <c r="AB1477" s="124"/>
      <c r="AC1477" s="124"/>
    </row>
    <row r="1478" spans="1:29" x14ac:dyDescent="0.35">
      <c r="A1478" s="121"/>
      <c r="B1478" s="122"/>
      <c r="C1478" s="122"/>
      <c r="D1478" s="122"/>
      <c r="E1478" s="122"/>
      <c r="F1478" s="122"/>
      <c r="G1478" s="122"/>
      <c r="H1478" s="123"/>
      <c r="I1478" s="123"/>
      <c r="J1478" s="123"/>
      <c r="K1478" s="124"/>
      <c r="L1478" s="124"/>
      <c r="M1478" s="124"/>
      <c r="N1478" s="124"/>
      <c r="O1478" s="124"/>
      <c r="P1478" s="124"/>
      <c r="Q1478" s="124"/>
      <c r="R1478" s="124"/>
      <c r="S1478" s="124"/>
      <c r="T1478" s="124"/>
      <c r="U1478" s="124"/>
      <c r="V1478" s="124"/>
      <c r="W1478" s="124"/>
      <c r="X1478" s="124"/>
      <c r="Y1478" s="124"/>
      <c r="Z1478" s="124"/>
      <c r="AA1478" s="124"/>
      <c r="AB1478" s="124"/>
      <c r="AC1478" s="124"/>
    </row>
    <row r="1479" spans="1:29" x14ac:dyDescent="0.35">
      <c r="A1479" s="121"/>
      <c r="B1479" s="122"/>
      <c r="C1479" s="122"/>
      <c r="D1479" s="122"/>
      <c r="E1479" s="122"/>
      <c r="F1479" s="122"/>
      <c r="G1479" s="122"/>
      <c r="H1479" s="123"/>
      <c r="I1479" s="123"/>
      <c r="J1479" s="123"/>
      <c r="K1479" s="124"/>
      <c r="L1479" s="124"/>
      <c r="M1479" s="124"/>
      <c r="N1479" s="124"/>
      <c r="O1479" s="124"/>
      <c r="P1479" s="124"/>
      <c r="Q1479" s="124"/>
      <c r="R1479" s="124"/>
      <c r="S1479" s="124"/>
      <c r="T1479" s="124"/>
      <c r="U1479" s="124"/>
      <c r="V1479" s="124"/>
      <c r="W1479" s="124"/>
      <c r="X1479" s="124"/>
      <c r="Y1479" s="124"/>
      <c r="Z1479" s="124"/>
      <c r="AA1479" s="124"/>
      <c r="AB1479" s="124"/>
      <c r="AC1479" s="124"/>
    </row>
    <row r="1480" spans="1:29" x14ac:dyDescent="0.35">
      <c r="A1480" s="121"/>
      <c r="B1480" s="122"/>
      <c r="C1480" s="122"/>
      <c r="D1480" s="122"/>
      <c r="E1480" s="122"/>
      <c r="F1480" s="122"/>
      <c r="G1480" s="122"/>
      <c r="H1480" s="123"/>
      <c r="I1480" s="123"/>
      <c r="J1480" s="123"/>
      <c r="K1480" s="124"/>
      <c r="L1480" s="124"/>
      <c r="M1480" s="124"/>
      <c r="N1480" s="124"/>
      <c r="O1480" s="124"/>
      <c r="P1480" s="124"/>
      <c r="Q1480" s="124"/>
      <c r="R1480" s="124"/>
      <c r="S1480" s="124"/>
      <c r="T1480" s="124"/>
      <c r="U1480" s="124"/>
      <c r="V1480" s="124"/>
      <c r="W1480" s="124"/>
      <c r="X1480" s="124"/>
      <c r="Y1480" s="124"/>
      <c r="Z1480" s="124"/>
      <c r="AA1480" s="124"/>
      <c r="AB1480" s="124"/>
      <c r="AC1480" s="124"/>
    </row>
    <row r="1481" spans="1:29" x14ac:dyDescent="0.35">
      <c r="A1481" s="121"/>
      <c r="B1481" s="122"/>
      <c r="C1481" s="122"/>
      <c r="D1481" s="122"/>
      <c r="E1481" s="122"/>
      <c r="F1481" s="122"/>
      <c r="G1481" s="122"/>
      <c r="H1481" s="123"/>
      <c r="I1481" s="123"/>
      <c r="J1481" s="123"/>
      <c r="K1481" s="124"/>
      <c r="L1481" s="124"/>
      <c r="M1481" s="124"/>
      <c r="N1481" s="124"/>
      <c r="O1481" s="124"/>
      <c r="P1481" s="124"/>
      <c r="Q1481" s="124"/>
      <c r="R1481" s="124"/>
      <c r="S1481" s="124"/>
      <c r="T1481" s="124"/>
      <c r="U1481" s="124"/>
      <c r="V1481" s="124"/>
      <c r="W1481" s="124"/>
      <c r="X1481" s="124"/>
      <c r="Y1481" s="124"/>
      <c r="Z1481" s="124"/>
      <c r="AA1481" s="124"/>
      <c r="AB1481" s="124"/>
      <c r="AC1481" s="124"/>
    </row>
    <row r="1482" spans="1:29" x14ac:dyDescent="0.35">
      <c r="A1482" s="121"/>
      <c r="B1482" s="122"/>
      <c r="C1482" s="122"/>
      <c r="D1482" s="122"/>
      <c r="E1482" s="122"/>
      <c r="F1482" s="122"/>
      <c r="G1482" s="122"/>
      <c r="H1482" s="123"/>
      <c r="I1482" s="123"/>
      <c r="J1482" s="123"/>
      <c r="K1482" s="124"/>
      <c r="L1482" s="124"/>
      <c r="M1482" s="124"/>
      <c r="N1482" s="124"/>
      <c r="O1482" s="124"/>
      <c r="P1482" s="124"/>
      <c r="Q1482" s="124"/>
      <c r="R1482" s="124"/>
      <c r="S1482" s="124"/>
      <c r="T1482" s="124"/>
      <c r="U1482" s="124"/>
      <c r="V1482" s="124"/>
      <c r="W1482" s="124"/>
      <c r="X1482" s="124"/>
      <c r="Y1482" s="124"/>
      <c r="Z1482" s="124"/>
      <c r="AA1482" s="124"/>
      <c r="AB1482" s="124"/>
      <c r="AC1482" s="124"/>
    </row>
    <row r="1483" spans="1:29" x14ac:dyDescent="0.35">
      <c r="A1483" s="121"/>
      <c r="B1483" s="122"/>
      <c r="C1483" s="122"/>
      <c r="D1483" s="122"/>
      <c r="E1483" s="122"/>
      <c r="F1483" s="122"/>
      <c r="G1483" s="122"/>
      <c r="H1483" s="123"/>
      <c r="I1483" s="123"/>
      <c r="J1483" s="123"/>
      <c r="K1483" s="124"/>
      <c r="L1483" s="124"/>
      <c r="M1483" s="124"/>
      <c r="N1483" s="124"/>
      <c r="O1483" s="124"/>
      <c r="P1483" s="124"/>
      <c r="Q1483" s="124"/>
      <c r="R1483" s="124"/>
      <c r="S1483" s="124"/>
      <c r="T1483" s="124"/>
      <c r="U1483" s="124"/>
      <c r="V1483" s="124"/>
      <c r="W1483" s="124"/>
      <c r="X1483" s="124"/>
      <c r="Y1483" s="124"/>
      <c r="Z1483" s="124"/>
      <c r="AA1483" s="124"/>
      <c r="AB1483" s="124"/>
      <c r="AC1483" s="124"/>
    </row>
    <row r="1484" spans="1:29" x14ac:dyDescent="0.35">
      <c r="A1484" s="121"/>
      <c r="B1484" s="122"/>
      <c r="C1484" s="122"/>
      <c r="D1484" s="122"/>
      <c r="E1484" s="122"/>
      <c r="F1484" s="122"/>
      <c r="G1484" s="122"/>
      <c r="H1484" s="123"/>
      <c r="I1484" s="123"/>
      <c r="J1484" s="123"/>
      <c r="K1484" s="124"/>
      <c r="L1484" s="124"/>
      <c r="M1484" s="124"/>
      <c r="N1484" s="124"/>
      <c r="O1484" s="124"/>
      <c r="P1484" s="124"/>
      <c r="Q1484" s="124"/>
      <c r="R1484" s="124"/>
      <c r="S1484" s="124"/>
      <c r="T1484" s="124"/>
      <c r="U1484" s="124"/>
      <c r="V1484" s="124"/>
      <c r="W1484" s="124"/>
      <c r="X1484" s="124"/>
      <c r="Y1484" s="124"/>
      <c r="Z1484" s="124"/>
      <c r="AA1484" s="124"/>
      <c r="AB1484" s="124"/>
      <c r="AC1484" s="124"/>
    </row>
    <row r="1485" spans="1:29" x14ac:dyDescent="0.35">
      <c r="A1485" s="121"/>
      <c r="B1485" s="122"/>
      <c r="C1485" s="122"/>
      <c r="D1485" s="122"/>
      <c r="E1485" s="122"/>
      <c r="F1485" s="122"/>
      <c r="G1485" s="122"/>
      <c r="H1485" s="123"/>
      <c r="I1485" s="123"/>
      <c r="J1485" s="123"/>
      <c r="K1485" s="124"/>
      <c r="L1485" s="124"/>
      <c r="M1485" s="124"/>
      <c r="N1485" s="124"/>
      <c r="O1485" s="124"/>
      <c r="P1485" s="124"/>
      <c r="Q1485" s="124"/>
      <c r="R1485" s="124"/>
      <c r="S1485" s="124"/>
      <c r="T1485" s="124"/>
      <c r="U1485" s="124"/>
      <c r="V1485" s="124"/>
      <c r="W1485" s="124"/>
      <c r="X1485" s="124"/>
      <c r="Y1485" s="124"/>
      <c r="Z1485" s="124"/>
      <c r="AA1485" s="124"/>
      <c r="AB1485" s="124"/>
      <c r="AC1485" s="124"/>
    </row>
    <row r="1486" spans="1:29" x14ac:dyDescent="0.35">
      <c r="A1486" s="121"/>
      <c r="B1486" s="122"/>
      <c r="C1486" s="122"/>
      <c r="D1486" s="122"/>
      <c r="E1486" s="122"/>
      <c r="F1486" s="122"/>
      <c r="G1486" s="122"/>
      <c r="H1486" s="123"/>
      <c r="I1486" s="123"/>
      <c r="J1486" s="123"/>
      <c r="K1486" s="124"/>
      <c r="L1486" s="124"/>
      <c r="M1486" s="124"/>
      <c r="N1486" s="124"/>
      <c r="O1486" s="124"/>
      <c r="P1486" s="124"/>
      <c r="Q1486" s="124"/>
      <c r="R1486" s="124"/>
      <c r="S1486" s="124"/>
      <c r="T1486" s="124"/>
      <c r="U1486" s="124"/>
      <c r="V1486" s="124"/>
      <c r="W1486" s="124"/>
      <c r="X1486" s="124"/>
      <c r="Y1486" s="124"/>
      <c r="Z1486" s="124"/>
      <c r="AA1486" s="124"/>
      <c r="AB1486" s="124"/>
      <c r="AC1486" s="124"/>
    </row>
    <row r="1487" spans="1:29" x14ac:dyDescent="0.35">
      <c r="A1487" s="121"/>
      <c r="B1487" s="122"/>
      <c r="C1487" s="122"/>
      <c r="D1487" s="122"/>
      <c r="E1487" s="122"/>
      <c r="F1487" s="122"/>
      <c r="G1487" s="122"/>
      <c r="H1487" s="123"/>
      <c r="I1487" s="123"/>
      <c r="J1487" s="123"/>
      <c r="K1487" s="124"/>
      <c r="L1487" s="124"/>
      <c r="M1487" s="124"/>
      <c r="N1487" s="124"/>
      <c r="O1487" s="124"/>
      <c r="P1487" s="124"/>
      <c r="Q1487" s="124"/>
      <c r="R1487" s="124"/>
      <c r="S1487" s="124"/>
      <c r="T1487" s="124"/>
      <c r="U1487" s="124"/>
      <c r="V1487" s="124"/>
      <c r="W1487" s="124"/>
      <c r="X1487" s="124"/>
      <c r="Y1487" s="124"/>
      <c r="Z1487" s="124"/>
      <c r="AA1487" s="124"/>
      <c r="AB1487" s="124"/>
      <c r="AC1487" s="124"/>
    </row>
    <row r="1488" spans="1:29" x14ac:dyDescent="0.35">
      <c r="A1488" s="121"/>
      <c r="B1488" s="122"/>
      <c r="C1488" s="122"/>
      <c r="D1488" s="122"/>
      <c r="E1488" s="122"/>
      <c r="F1488" s="122"/>
      <c r="G1488" s="122"/>
      <c r="H1488" s="123"/>
      <c r="I1488" s="123"/>
      <c r="J1488" s="123"/>
      <c r="K1488" s="124"/>
      <c r="L1488" s="124"/>
      <c r="M1488" s="124"/>
      <c r="N1488" s="124"/>
      <c r="O1488" s="124"/>
      <c r="P1488" s="124"/>
      <c r="Q1488" s="124"/>
      <c r="R1488" s="124"/>
      <c r="S1488" s="124"/>
      <c r="T1488" s="124"/>
      <c r="U1488" s="124"/>
      <c r="V1488" s="124"/>
      <c r="W1488" s="124"/>
      <c r="X1488" s="124"/>
      <c r="Y1488" s="124"/>
      <c r="Z1488" s="124"/>
      <c r="AA1488" s="124"/>
      <c r="AB1488" s="124"/>
      <c r="AC1488" s="124"/>
    </row>
    <row r="1489" spans="1:29" x14ac:dyDescent="0.35">
      <c r="A1489" s="121"/>
      <c r="B1489" s="122"/>
      <c r="C1489" s="122"/>
      <c r="D1489" s="122"/>
      <c r="E1489" s="122"/>
      <c r="F1489" s="122"/>
      <c r="G1489" s="122"/>
      <c r="H1489" s="123"/>
      <c r="I1489" s="123"/>
      <c r="J1489" s="123"/>
      <c r="K1489" s="124"/>
      <c r="L1489" s="124"/>
      <c r="M1489" s="124"/>
      <c r="N1489" s="124"/>
      <c r="O1489" s="124"/>
      <c r="P1489" s="124"/>
      <c r="Q1489" s="124"/>
      <c r="R1489" s="124"/>
      <c r="S1489" s="124"/>
      <c r="T1489" s="124"/>
      <c r="U1489" s="124"/>
      <c r="V1489" s="124"/>
      <c r="W1489" s="124"/>
      <c r="X1489" s="124"/>
      <c r="Y1489" s="124"/>
      <c r="Z1489" s="124"/>
      <c r="AA1489" s="124"/>
      <c r="AB1489" s="124"/>
      <c r="AC1489" s="124"/>
    </row>
    <row r="1490" spans="1:29" x14ac:dyDescent="0.35">
      <c r="A1490" s="121"/>
      <c r="B1490" s="122"/>
      <c r="C1490" s="122"/>
      <c r="D1490" s="122"/>
      <c r="E1490" s="122"/>
      <c r="F1490" s="122"/>
      <c r="G1490" s="122"/>
      <c r="H1490" s="123"/>
      <c r="I1490" s="123"/>
      <c r="J1490" s="123"/>
      <c r="K1490" s="124"/>
      <c r="L1490" s="124"/>
      <c r="M1490" s="124"/>
      <c r="N1490" s="124"/>
      <c r="O1490" s="124"/>
      <c r="P1490" s="124"/>
      <c r="Q1490" s="124"/>
      <c r="R1490" s="124"/>
      <c r="S1490" s="124"/>
      <c r="T1490" s="124"/>
      <c r="U1490" s="124"/>
      <c r="V1490" s="124"/>
      <c r="W1490" s="124"/>
      <c r="X1490" s="124"/>
      <c r="Y1490" s="124"/>
      <c r="Z1490" s="124"/>
      <c r="AA1490" s="124"/>
      <c r="AB1490" s="124"/>
      <c r="AC1490" s="124"/>
    </row>
    <row r="1491" spans="1:29" x14ac:dyDescent="0.35">
      <c r="A1491" s="121"/>
      <c r="B1491" s="122"/>
      <c r="C1491" s="122"/>
      <c r="D1491" s="122"/>
      <c r="E1491" s="122"/>
      <c r="F1491" s="122"/>
      <c r="G1491" s="122"/>
      <c r="H1491" s="123"/>
      <c r="I1491" s="123"/>
      <c r="J1491" s="123"/>
      <c r="K1491" s="124"/>
      <c r="L1491" s="124"/>
      <c r="M1491" s="124"/>
      <c r="N1491" s="124"/>
      <c r="O1491" s="124"/>
      <c r="P1491" s="124"/>
      <c r="Q1491" s="124"/>
      <c r="R1491" s="124"/>
      <c r="S1491" s="124"/>
      <c r="T1491" s="124"/>
      <c r="U1491" s="124"/>
      <c r="V1491" s="124"/>
      <c r="W1491" s="124"/>
      <c r="X1491" s="124"/>
      <c r="Y1491" s="124"/>
      <c r="Z1491" s="124"/>
      <c r="AA1491" s="124"/>
      <c r="AB1491" s="124"/>
      <c r="AC1491" s="124"/>
    </row>
    <row r="1492" spans="1:29" x14ac:dyDescent="0.35">
      <c r="A1492" s="121"/>
      <c r="B1492" s="122"/>
      <c r="C1492" s="122"/>
      <c r="D1492" s="122"/>
      <c r="E1492" s="122"/>
      <c r="F1492" s="122"/>
      <c r="G1492" s="122"/>
      <c r="H1492" s="123"/>
      <c r="I1492" s="123"/>
      <c r="J1492" s="123"/>
      <c r="K1492" s="124"/>
      <c r="L1492" s="124"/>
      <c r="M1492" s="124"/>
      <c r="N1492" s="124"/>
      <c r="O1492" s="124"/>
      <c r="P1492" s="124"/>
      <c r="Q1492" s="124"/>
      <c r="R1492" s="124"/>
      <c r="S1492" s="124"/>
      <c r="T1492" s="124"/>
      <c r="U1492" s="124"/>
      <c r="V1492" s="124"/>
      <c r="W1492" s="124"/>
      <c r="X1492" s="124"/>
      <c r="Y1492" s="124"/>
      <c r="Z1492" s="124"/>
      <c r="AA1492" s="124"/>
      <c r="AB1492" s="124"/>
      <c r="AC1492" s="124"/>
    </row>
    <row r="1493" spans="1:29" x14ac:dyDescent="0.35">
      <c r="A1493" s="121"/>
      <c r="B1493" s="122"/>
      <c r="C1493" s="122"/>
      <c r="D1493" s="122"/>
      <c r="E1493" s="122"/>
      <c r="F1493" s="122"/>
      <c r="G1493" s="122"/>
      <c r="H1493" s="123"/>
      <c r="I1493" s="123"/>
      <c r="J1493" s="123"/>
      <c r="K1493" s="124"/>
      <c r="L1493" s="124"/>
      <c r="M1493" s="124"/>
      <c r="N1493" s="124"/>
      <c r="O1493" s="124"/>
      <c r="P1493" s="124"/>
      <c r="Q1493" s="124"/>
      <c r="R1493" s="124"/>
      <c r="S1493" s="124"/>
      <c r="T1493" s="124"/>
      <c r="U1493" s="124"/>
      <c r="V1493" s="124"/>
      <c r="W1493" s="124"/>
      <c r="X1493" s="124"/>
      <c r="Y1493" s="124"/>
      <c r="Z1493" s="124"/>
      <c r="AA1493" s="124"/>
      <c r="AB1493" s="124"/>
      <c r="AC1493" s="124"/>
    </row>
    <row r="1494" spans="1:29" x14ac:dyDescent="0.35">
      <c r="A1494" s="121"/>
      <c r="B1494" s="122"/>
      <c r="C1494" s="122"/>
      <c r="D1494" s="122"/>
      <c r="E1494" s="122"/>
      <c r="F1494" s="122"/>
      <c r="G1494" s="122"/>
      <c r="H1494" s="123"/>
      <c r="I1494" s="123"/>
      <c r="J1494" s="123"/>
      <c r="K1494" s="124"/>
      <c r="L1494" s="124"/>
      <c r="M1494" s="124"/>
      <c r="N1494" s="124"/>
      <c r="O1494" s="124"/>
      <c r="P1494" s="124"/>
      <c r="Q1494" s="124"/>
      <c r="R1494" s="124"/>
      <c r="S1494" s="124"/>
      <c r="T1494" s="124"/>
      <c r="U1494" s="124"/>
      <c r="V1494" s="124"/>
      <c r="W1494" s="124"/>
      <c r="X1494" s="124"/>
      <c r="Y1494" s="124"/>
      <c r="Z1494" s="124"/>
      <c r="AA1494" s="124"/>
      <c r="AB1494" s="124"/>
      <c r="AC1494" s="124"/>
    </row>
    <row r="1495" spans="1:29" x14ac:dyDescent="0.35">
      <c r="A1495" s="121"/>
      <c r="B1495" s="122"/>
      <c r="C1495" s="122"/>
      <c r="D1495" s="122"/>
      <c r="E1495" s="122"/>
      <c r="F1495" s="122"/>
      <c r="G1495" s="122"/>
      <c r="H1495" s="123"/>
      <c r="I1495" s="123"/>
      <c r="J1495" s="123"/>
      <c r="K1495" s="124"/>
      <c r="L1495" s="124"/>
      <c r="M1495" s="124"/>
      <c r="N1495" s="124"/>
      <c r="O1495" s="124"/>
      <c r="P1495" s="124"/>
      <c r="Q1495" s="124"/>
      <c r="R1495" s="124"/>
      <c r="S1495" s="124"/>
      <c r="T1495" s="124"/>
      <c r="U1495" s="124"/>
      <c r="V1495" s="124"/>
      <c r="W1495" s="124"/>
      <c r="X1495" s="124"/>
      <c r="Y1495" s="124"/>
      <c r="Z1495" s="124"/>
      <c r="AA1495" s="124"/>
      <c r="AB1495" s="124"/>
      <c r="AC1495" s="124"/>
    </row>
    <row r="1496" spans="1:29" x14ac:dyDescent="0.35">
      <c r="A1496" s="121"/>
      <c r="B1496" s="122"/>
      <c r="C1496" s="122"/>
      <c r="D1496" s="122"/>
      <c r="E1496" s="122"/>
      <c r="F1496" s="122"/>
      <c r="G1496" s="122"/>
      <c r="H1496" s="123"/>
      <c r="I1496" s="123"/>
      <c r="J1496" s="123"/>
      <c r="K1496" s="124"/>
      <c r="L1496" s="124"/>
      <c r="M1496" s="124"/>
      <c r="N1496" s="124"/>
      <c r="O1496" s="124"/>
      <c r="P1496" s="124"/>
      <c r="Q1496" s="124"/>
      <c r="R1496" s="124"/>
      <c r="S1496" s="124"/>
      <c r="T1496" s="124"/>
      <c r="U1496" s="124"/>
      <c r="V1496" s="124"/>
      <c r="W1496" s="124"/>
      <c r="X1496" s="124"/>
      <c r="Y1496" s="124"/>
      <c r="Z1496" s="124"/>
      <c r="AA1496" s="124"/>
      <c r="AB1496" s="124"/>
      <c r="AC1496" s="124"/>
    </row>
    <row r="1497" spans="1:29" x14ac:dyDescent="0.35">
      <c r="A1497" s="121"/>
      <c r="B1497" s="122"/>
      <c r="C1497" s="122"/>
      <c r="D1497" s="122"/>
      <c r="E1497" s="122"/>
      <c r="F1497" s="122"/>
      <c r="G1497" s="122"/>
      <c r="H1497" s="123"/>
      <c r="I1497" s="123"/>
      <c r="J1497" s="123"/>
      <c r="K1497" s="124"/>
      <c r="L1497" s="124"/>
      <c r="M1497" s="124"/>
      <c r="N1497" s="124"/>
      <c r="O1497" s="124"/>
      <c r="P1497" s="124"/>
      <c r="Q1497" s="124"/>
      <c r="R1497" s="124"/>
      <c r="S1497" s="124"/>
      <c r="T1497" s="124"/>
      <c r="U1497" s="124"/>
      <c r="V1497" s="124"/>
      <c r="W1497" s="124"/>
      <c r="X1497" s="124"/>
      <c r="Y1497" s="124"/>
      <c r="Z1497" s="124"/>
      <c r="AA1497" s="124"/>
      <c r="AB1497" s="124"/>
      <c r="AC1497" s="124"/>
    </row>
    <row r="1498" spans="1:29" ht="15" customHeight="1" x14ac:dyDescent="0.35">
      <c r="A1498" s="125"/>
      <c r="B1498" s="125"/>
      <c r="C1498" s="125"/>
      <c r="D1498" s="125"/>
      <c r="E1498" s="125"/>
      <c r="F1498" s="125"/>
      <c r="G1498" s="125"/>
      <c r="H1498" s="125"/>
      <c r="I1498" s="125"/>
      <c r="J1498" s="125"/>
      <c r="K1498" s="124"/>
      <c r="L1498" s="124"/>
      <c r="M1498" s="124"/>
      <c r="N1498" s="124"/>
      <c r="O1498" s="124"/>
      <c r="P1498" s="124"/>
      <c r="Q1498" s="124"/>
      <c r="R1498" s="124"/>
      <c r="S1498" s="124"/>
      <c r="T1498" s="124"/>
      <c r="U1498" s="124"/>
      <c r="V1498" s="124"/>
      <c r="W1498" s="124"/>
      <c r="X1498" s="124"/>
      <c r="Y1498" s="124"/>
      <c r="Z1498" s="124"/>
      <c r="AA1498" s="124"/>
      <c r="AB1498" s="124"/>
      <c r="AC1498" s="124"/>
    </row>
    <row r="1499" spans="1:29" x14ac:dyDescent="0.35">
      <c r="A1499" s="125"/>
      <c r="B1499" s="125"/>
      <c r="C1499" s="125"/>
      <c r="D1499" s="125"/>
      <c r="E1499" s="125"/>
      <c r="F1499" s="125"/>
      <c r="G1499" s="125"/>
      <c r="H1499" s="125"/>
      <c r="I1499" s="125"/>
      <c r="J1499" s="125"/>
      <c r="K1499" s="124"/>
      <c r="L1499" s="124"/>
      <c r="M1499" s="124"/>
      <c r="N1499" s="124"/>
      <c r="O1499" s="124"/>
      <c r="P1499" s="124"/>
      <c r="Q1499" s="124"/>
      <c r="R1499" s="124"/>
      <c r="S1499" s="124"/>
      <c r="T1499" s="124"/>
      <c r="U1499" s="124"/>
      <c r="V1499" s="124"/>
      <c r="W1499" s="124"/>
      <c r="X1499" s="124"/>
      <c r="Y1499" s="124"/>
      <c r="Z1499" s="124"/>
      <c r="AA1499" s="124"/>
      <c r="AB1499" s="124"/>
      <c r="AC1499" s="124"/>
    </row>
    <row r="1500" spans="1:29" x14ac:dyDescent="0.35">
      <c r="A1500" s="125"/>
      <c r="B1500" s="125"/>
      <c r="C1500" s="125"/>
      <c r="D1500" s="125"/>
      <c r="E1500" s="125"/>
      <c r="F1500" s="125"/>
      <c r="G1500" s="126"/>
      <c r="H1500" s="125"/>
      <c r="I1500" s="125"/>
      <c r="J1500" s="125"/>
      <c r="K1500" s="126"/>
      <c r="L1500" s="126"/>
      <c r="M1500" s="126"/>
      <c r="N1500" s="126"/>
      <c r="O1500" s="126"/>
      <c r="P1500" s="126"/>
      <c r="Q1500" s="126"/>
      <c r="R1500" s="126"/>
      <c r="S1500" s="126"/>
      <c r="T1500" s="126"/>
      <c r="U1500" s="126"/>
      <c r="V1500" s="126"/>
      <c r="W1500" s="126"/>
      <c r="X1500" s="126"/>
      <c r="Y1500" s="126"/>
      <c r="Z1500" s="126"/>
      <c r="AA1500" s="126"/>
      <c r="AB1500" s="126"/>
      <c r="AC1500" s="126"/>
    </row>
    <row r="1501" spans="1:29" ht="15" customHeight="1" x14ac:dyDescent="0.35">
      <c r="A1501" s="112"/>
      <c r="B1501" s="113"/>
      <c r="C1501" s="113"/>
      <c r="D1501" s="113"/>
      <c r="E1501" s="113"/>
      <c r="F1501" s="113"/>
      <c r="G1501" s="113"/>
      <c r="H1501" s="113"/>
      <c r="I1501" s="113"/>
      <c r="J1501" s="113"/>
      <c r="K1501" s="114"/>
      <c r="L1501" s="114"/>
      <c r="M1501" s="114"/>
      <c r="N1501" s="114"/>
      <c r="O1501" s="114"/>
      <c r="P1501" s="114"/>
      <c r="Q1501" s="114"/>
      <c r="R1501" s="114"/>
      <c r="S1501" s="114"/>
      <c r="T1501" s="114"/>
      <c r="U1501" s="114"/>
      <c r="V1501" s="114"/>
      <c r="W1501" s="114"/>
      <c r="X1501" s="114"/>
      <c r="Y1501" s="114"/>
      <c r="Z1501" s="114"/>
      <c r="AA1501" s="114"/>
      <c r="AB1501" s="114"/>
      <c r="AC1501" s="114"/>
    </row>
    <row r="1502" spans="1:29" ht="15" customHeight="1" x14ac:dyDescent="0.35">
      <c r="A1502" s="112"/>
      <c r="B1502" s="113"/>
      <c r="C1502" s="113"/>
      <c r="D1502" s="113"/>
      <c r="E1502" s="113"/>
      <c r="F1502" s="113"/>
      <c r="G1502" s="113"/>
      <c r="H1502" s="113"/>
      <c r="I1502" s="113"/>
      <c r="J1502" s="113"/>
      <c r="K1502" s="115"/>
      <c r="L1502" s="115"/>
      <c r="M1502" s="115"/>
      <c r="N1502" s="115"/>
      <c r="O1502" s="115"/>
      <c r="P1502" s="115"/>
      <c r="Q1502" s="115"/>
      <c r="R1502" s="115"/>
      <c r="S1502" s="115"/>
      <c r="T1502" s="115"/>
      <c r="U1502" s="115"/>
      <c r="V1502" s="115"/>
      <c r="W1502" s="114"/>
      <c r="X1502" s="114"/>
      <c r="Y1502" s="116"/>
      <c r="Z1502" s="117"/>
      <c r="AA1502" s="117"/>
      <c r="AB1502" s="117"/>
      <c r="AC1502" s="117"/>
    </row>
    <row r="1503" spans="1:29" x14ac:dyDescent="0.35">
      <c r="A1503" s="112"/>
      <c r="B1503" s="118"/>
      <c r="C1503" s="118"/>
      <c r="D1503" s="119"/>
      <c r="E1503" s="120"/>
      <c r="F1503" s="118"/>
      <c r="G1503" s="118"/>
      <c r="H1503" s="118"/>
      <c r="I1503" s="118"/>
      <c r="J1503" s="118"/>
      <c r="K1503" s="117"/>
      <c r="L1503" s="117"/>
      <c r="M1503" s="117"/>
      <c r="N1503" s="117"/>
      <c r="O1503" s="117"/>
      <c r="P1503" s="117"/>
      <c r="Q1503" s="117"/>
      <c r="R1503" s="117"/>
      <c r="S1503" s="117"/>
      <c r="T1503" s="117"/>
      <c r="U1503" s="117"/>
      <c r="V1503" s="117"/>
      <c r="W1503" s="117"/>
      <c r="X1503" s="117"/>
      <c r="Y1503" s="116"/>
      <c r="Z1503" s="117"/>
      <c r="AA1503" s="117"/>
      <c r="AB1503" s="117"/>
      <c r="AC1503" s="117"/>
    </row>
    <row r="1504" spans="1:29" x14ac:dyDescent="0.35">
      <c r="A1504" s="121"/>
      <c r="B1504" s="122"/>
      <c r="C1504" s="122"/>
      <c r="D1504" s="122"/>
      <c r="E1504" s="122"/>
      <c r="F1504" s="122"/>
      <c r="G1504" s="122"/>
      <c r="H1504" s="123"/>
      <c r="I1504" s="123"/>
      <c r="J1504" s="123"/>
      <c r="K1504" s="124"/>
      <c r="L1504" s="124"/>
      <c r="M1504" s="124"/>
      <c r="N1504" s="124"/>
      <c r="O1504" s="124"/>
      <c r="P1504" s="124"/>
      <c r="Q1504" s="124"/>
      <c r="R1504" s="124"/>
      <c r="S1504" s="124"/>
      <c r="T1504" s="124"/>
      <c r="U1504" s="124"/>
      <c r="V1504" s="124"/>
      <c r="W1504" s="124"/>
      <c r="X1504" s="124"/>
      <c r="Y1504" s="124"/>
      <c r="Z1504" s="124"/>
      <c r="AA1504" s="124"/>
      <c r="AB1504" s="124"/>
      <c r="AC1504" s="124"/>
    </row>
    <row r="1505" spans="1:29" x14ac:dyDescent="0.35">
      <c r="A1505" s="121"/>
      <c r="B1505" s="122"/>
      <c r="C1505" s="122"/>
      <c r="D1505" s="122"/>
      <c r="E1505" s="122"/>
      <c r="F1505" s="122"/>
      <c r="G1505" s="122"/>
      <c r="H1505" s="123"/>
      <c r="I1505" s="123"/>
      <c r="J1505" s="123"/>
      <c r="K1505" s="124"/>
      <c r="L1505" s="124"/>
      <c r="M1505" s="124"/>
      <c r="N1505" s="124"/>
      <c r="O1505" s="124"/>
      <c r="P1505" s="124"/>
      <c r="Q1505" s="124"/>
      <c r="R1505" s="124"/>
      <c r="S1505" s="124"/>
      <c r="T1505" s="124"/>
      <c r="U1505" s="124"/>
      <c r="V1505" s="124"/>
      <c r="W1505" s="124"/>
      <c r="X1505" s="124"/>
      <c r="Y1505" s="124"/>
      <c r="Z1505" s="124"/>
      <c r="AA1505" s="124"/>
      <c r="AB1505" s="124"/>
      <c r="AC1505" s="124"/>
    </row>
    <row r="1506" spans="1:29" x14ac:dyDescent="0.35">
      <c r="A1506" s="121"/>
      <c r="B1506" s="122"/>
      <c r="C1506" s="122"/>
      <c r="D1506" s="122"/>
      <c r="E1506" s="122"/>
      <c r="F1506" s="122"/>
      <c r="G1506" s="122"/>
      <c r="H1506" s="123"/>
      <c r="I1506" s="123"/>
      <c r="J1506" s="123"/>
      <c r="K1506" s="124"/>
      <c r="L1506" s="124"/>
      <c r="M1506" s="124"/>
      <c r="N1506" s="124"/>
      <c r="O1506" s="124"/>
      <c r="P1506" s="124"/>
      <c r="Q1506" s="124"/>
      <c r="R1506" s="124"/>
      <c r="S1506" s="124"/>
      <c r="T1506" s="124"/>
      <c r="U1506" s="124"/>
      <c r="V1506" s="124"/>
      <c r="W1506" s="124"/>
      <c r="X1506" s="124"/>
      <c r="Y1506" s="124"/>
      <c r="Z1506" s="124"/>
      <c r="AA1506" s="124"/>
      <c r="AB1506" s="124"/>
      <c r="AC1506" s="124"/>
    </row>
    <row r="1507" spans="1:29" x14ac:dyDescent="0.35">
      <c r="A1507" s="121"/>
      <c r="B1507" s="122"/>
      <c r="C1507" s="122"/>
      <c r="D1507" s="122"/>
      <c r="E1507" s="122"/>
      <c r="F1507" s="122"/>
      <c r="G1507" s="122"/>
      <c r="H1507" s="123"/>
      <c r="I1507" s="123"/>
      <c r="J1507" s="123"/>
      <c r="K1507" s="124"/>
      <c r="L1507" s="124"/>
      <c r="M1507" s="124"/>
      <c r="N1507" s="124"/>
      <c r="O1507" s="124"/>
      <c r="P1507" s="124"/>
      <c r="Q1507" s="124"/>
      <c r="R1507" s="124"/>
      <c r="S1507" s="124"/>
      <c r="T1507" s="124"/>
      <c r="U1507" s="124"/>
      <c r="V1507" s="124"/>
      <c r="W1507" s="124"/>
      <c r="X1507" s="124"/>
      <c r="Y1507" s="124"/>
      <c r="Z1507" s="124"/>
      <c r="AA1507" s="124"/>
      <c r="AB1507" s="124"/>
      <c r="AC1507" s="124"/>
    </row>
    <row r="1508" spans="1:29" x14ac:dyDescent="0.35">
      <c r="A1508" s="121"/>
      <c r="B1508" s="122"/>
      <c r="C1508" s="122"/>
      <c r="D1508" s="122"/>
      <c r="E1508" s="122"/>
      <c r="F1508" s="122"/>
      <c r="G1508" s="122"/>
      <c r="H1508" s="123"/>
      <c r="I1508" s="123"/>
      <c r="J1508" s="123"/>
      <c r="K1508" s="124"/>
      <c r="L1508" s="124"/>
      <c r="M1508" s="124"/>
      <c r="N1508" s="124"/>
      <c r="O1508" s="124"/>
      <c r="P1508" s="124"/>
      <c r="Q1508" s="124"/>
      <c r="R1508" s="124"/>
      <c r="S1508" s="124"/>
      <c r="T1508" s="124"/>
      <c r="U1508" s="124"/>
      <c r="V1508" s="124"/>
      <c r="W1508" s="124"/>
      <c r="X1508" s="124"/>
      <c r="Y1508" s="124"/>
      <c r="Z1508" s="124"/>
      <c r="AA1508" s="124"/>
      <c r="AB1508" s="124"/>
      <c r="AC1508" s="124"/>
    </row>
    <row r="1509" spans="1:29" x14ac:dyDescent="0.35">
      <c r="A1509" s="121"/>
      <c r="B1509" s="122"/>
      <c r="C1509" s="122"/>
      <c r="D1509" s="122"/>
      <c r="E1509" s="122"/>
      <c r="F1509" s="122"/>
      <c r="G1509" s="122"/>
      <c r="H1509" s="123"/>
      <c r="I1509" s="123"/>
      <c r="J1509" s="123"/>
      <c r="K1509" s="124"/>
      <c r="L1509" s="124"/>
      <c r="M1509" s="124"/>
      <c r="N1509" s="124"/>
      <c r="O1509" s="124"/>
      <c r="P1509" s="124"/>
      <c r="Q1509" s="124"/>
      <c r="R1509" s="124"/>
      <c r="S1509" s="124"/>
      <c r="T1509" s="124"/>
      <c r="U1509" s="124"/>
      <c r="V1509" s="124"/>
      <c r="W1509" s="124"/>
      <c r="X1509" s="124"/>
      <c r="Y1509" s="124"/>
      <c r="Z1509" s="124"/>
      <c r="AA1509" s="124"/>
      <c r="AB1509" s="124"/>
      <c r="AC1509" s="124"/>
    </row>
    <row r="1510" spans="1:29" x14ac:dyDescent="0.35">
      <c r="A1510" s="121"/>
      <c r="B1510" s="122"/>
      <c r="C1510" s="122"/>
      <c r="D1510" s="122"/>
      <c r="E1510" s="122"/>
      <c r="F1510" s="122"/>
      <c r="G1510" s="122"/>
      <c r="H1510" s="123"/>
      <c r="I1510" s="123"/>
      <c r="J1510" s="123"/>
      <c r="K1510" s="124"/>
      <c r="L1510" s="124"/>
      <c r="M1510" s="124"/>
      <c r="N1510" s="124"/>
      <c r="O1510" s="124"/>
      <c r="P1510" s="124"/>
      <c r="Q1510" s="124"/>
      <c r="R1510" s="124"/>
      <c r="S1510" s="124"/>
      <c r="T1510" s="124"/>
      <c r="U1510" s="124"/>
      <c r="V1510" s="124"/>
      <c r="W1510" s="124"/>
      <c r="X1510" s="124"/>
      <c r="Y1510" s="124"/>
      <c r="Z1510" s="124"/>
      <c r="AA1510" s="124"/>
      <c r="AB1510" s="124"/>
      <c r="AC1510" s="124"/>
    </row>
    <row r="1511" spans="1:29" x14ac:dyDescent="0.35">
      <c r="A1511" s="121"/>
      <c r="B1511" s="122"/>
      <c r="C1511" s="122"/>
      <c r="D1511" s="122"/>
      <c r="E1511" s="122"/>
      <c r="F1511" s="122"/>
      <c r="G1511" s="122"/>
      <c r="H1511" s="123"/>
      <c r="I1511" s="123"/>
      <c r="J1511" s="123"/>
      <c r="K1511" s="124"/>
      <c r="L1511" s="124"/>
      <c r="M1511" s="124"/>
      <c r="N1511" s="124"/>
      <c r="O1511" s="124"/>
      <c r="P1511" s="124"/>
      <c r="Q1511" s="124"/>
      <c r="R1511" s="124"/>
      <c r="S1511" s="124"/>
      <c r="T1511" s="124"/>
      <c r="U1511" s="124"/>
      <c r="V1511" s="124"/>
      <c r="W1511" s="124"/>
      <c r="X1511" s="124"/>
      <c r="Y1511" s="124"/>
      <c r="Z1511" s="124"/>
      <c r="AA1511" s="124"/>
      <c r="AB1511" s="124"/>
      <c r="AC1511" s="124"/>
    </row>
    <row r="1512" spans="1:29" x14ac:dyDescent="0.35">
      <c r="A1512" s="121"/>
      <c r="B1512" s="122"/>
      <c r="C1512" s="122"/>
      <c r="D1512" s="122"/>
      <c r="E1512" s="122"/>
      <c r="F1512" s="122"/>
      <c r="G1512" s="122"/>
      <c r="H1512" s="123"/>
      <c r="I1512" s="123"/>
      <c r="J1512" s="123"/>
      <c r="K1512" s="124"/>
      <c r="L1512" s="124"/>
      <c r="M1512" s="124"/>
      <c r="N1512" s="124"/>
      <c r="O1512" s="124"/>
      <c r="P1512" s="124"/>
      <c r="Q1512" s="124"/>
      <c r="R1512" s="124"/>
      <c r="S1512" s="124"/>
      <c r="T1512" s="124"/>
      <c r="U1512" s="124"/>
      <c r="V1512" s="124"/>
      <c r="W1512" s="124"/>
      <c r="X1512" s="124"/>
      <c r="Y1512" s="124"/>
      <c r="Z1512" s="124"/>
      <c r="AA1512" s="124"/>
      <c r="AB1512" s="124"/>
      <c r="AC1512" s="124"/>
    </row>
    <row r="1513" spans="1:29" x14ac:dyDescent="0.35">
      <c r="A1513" s="121"/>
      <c r="B1513" s="122"/>
      <c r="C1513" s="122"/>
      <c r="D1513" s="122"/>
      <c r="E1513" s="122"/>
      <c r="F1513" s="122"/>
      <c r="G1513" s="122"/>
      <c r="H1513" s="123"/>
      <c r="I1513" s="123"/>
      <c r="J1513" s="123"/>
      <c r="K1513" s="124"/>
      <c r="L1513" s="124"/>
      <c r="M1513" s="124"/>
      <c r="N1513" s="124"/>
      <c r="O1513" s="124"/>
      <c r="P1513" s="124"/>
      <c r="Q1513" s="124"/>
      <c r="R1513" s="124"/>
      <c r="S1513" s="124"/>
      <c r="T1513" s="124"/>
      <c r="U1513" s="124"/>
      <c r="V1513" s="124"/>
      <c r="W1513" s="124"/>
      <c r="X1513" s="124"/>
      <c r="Y1513" s="124"/>
      <c r="Z1513" s="124"/>
      <c r="AA1513" s="124"/>
      <c r="AB1513" s="124"/>
      <c r="AC1513" s="124"/>
    </row>
    <row r="1514" spans="1:29" x14ac:dyDescent="0.35">
      <c r="A1514" s="121"/>
      <c r="B1514" s="122"/>
      <c r="C1514" s="122"/>
      <c r="D1514" s="122"/>
      <c r="E1514" s="122"/>
      <c r="F1514" s="122"/>
      <c r="G1514" s="122"/>
      <c r="H1514" s="123"/>
      <c r="I1514" s="123"/>
      <c r="J1514" s="123"/>
      <c r="K1514" s="124"/>
      <c r="L1514" s="124"/>
      <c r="M1514" s="124"/>
      <c r="N1514" s="124"/>
      <c r="O1514" s="124"/>
      <c r="P1514" s="124"/>
      <c r="Q1514" s="124"/>
      <c r="R1514" s="124"/>
      <c r="S1514" s="124"/>
      <c r="T1514" s="124"/>
      <c r="U1514" s="124"/>
      <c r="V1514" s="124"/>
      <c r="W1514" s="124"/>
      <c r="X1514" s="124"/>
      <c r="Y1514" s="124"/>
      <c r="Z1514" s="124"/>
      <c r="AA1514" s="124"/>
      <c r="AB1514" s="124"/>
      <c r="AC1514" s="124"/>
    </row>
    <row r="1515" spans="1:29" x14ac:dyDescent="0.35">
      <c r="A1515" s="121"/>
      <c r="B1515" s="122"/>
      <c r="C1515" s="122"/>
      <c r="D1515" s="122"/>
      <c r="E1515" s="122"/>
      <c r="F1515" s="122"/>
      <c r="G1515" s="122"/>
      <c r="H1515" s="123"/>
      <c r="I1515" s="123"/>
      <c r="J1515" s="123"/>
      <c r="K1515" s="124"/>
      <c r="L1515" s="124"/>
      <c r="M1515" s="124"/>
      <c r="N1515" s="124"/>
      <c r="O1515" s="124"/>
      <c r="P1515" s="124"/>
      <c r="Q1515" s="124"/>
      <c r="R1515" s="124"/>
      <c r="S1515" s="124"/>
      <c r="T1515" s="124"/>
      <c r="U1515" s="124"/>
      <c r="V1515" s="124"/>
      <c r="W1515" s="124"/>
      <c r="X1515" s="124"/>
      <c r="Y1515" s="124"/>
      <c r="Z1515" s="124"/>
      <c r="AA1515" s="124"/>
      <c r="AB1515" s="124"/>
      <c r="AC1515" s="124"/>
    </row>
    <row r="1516" spans="1:29" x14ac:dyDescent="0.35">
      <c r="A1516" s="121"/>
      <c r="B1516" s="122"/>
      <c r="C1516" s="122"/>
      <c r="D1516" s="122"/>
      <c r="E1516" s="122"/>
      <c r="F1516" s="122"/>
      <c r="G1516" s="122"/>
      <c r="H1516" s="123"/>
      <c r="I1516" s="123"/>
      <c r="J1516" s="123"/>
      <c r="K1516" s="124"/>
      <c r="L1516" s="124"/>
      <c r="M1516" s="124"/>
      <c r="N1516" s="124"/>
      <c r="O1516" s="124"/>
      <c r="P1516" s="124"/>
      <c r="Q1516" s="124"/>
      <c r="R1516" s="124"/>
      <c r="S1516" s="124"/>
      <c r="T1516" s="124"/>
      <c r="U1516" s="124"/>
      <c r="V1516" s="124"/>
      <c r="W1516" s="124"/>
      <c r="X1516" s="124"/>
      <c r="Y1516" s="124"/>
      <c r="Z1516" s="124"/>
      <c r="AA1516" s="124"/>
      <c r="AB1516" s="124"/>
      <c r="AC1516" s="124"/>
    </row>
    <row r="1517" spans="1:29" x14ac:dyDescent="0.35">
      <c r="A1517" s="121"/>
      <c r="B1517" s="122"/>
      <c r="C1517" s="122"/>
      <c r="D1517" s="122"/>
      <c r="E1517" s="122"/>
      <c r="F1517" s="122"/>
      <c r="G1517" s="122"/>
      <c r="H1517" s="123"/>
      <c r="I1517" s="123"/>
      <c r="J1517" s="123"/>
      <c r="K1517" s="124"/>
      <c r="L1517" s="124"/>
      <c r="M1517" s="124"/>
      <c r="N1517" s="124"/>
      <c r="O1517" s="124"/>
      <c r="P1517" s="124"/>
      <c r="Q1517" s="124"/>
      <c r="R1517" s="124"/>
      <c r="S1517" s="124"/>
      <c r="T1517" s="124"/>
      <c r="U1517" s="124"/>
      <c r="V1517" s="124"/>
      <c r="W1517" s="124"/>
      <c r="X1517" s="124"/>
      <c r="Y1517" s="124"/>
      <c r="Z1517" s="124"/>
      <c r="AA1517" s="124"/>
      <c r="AB1517" s="124"/>
      <c r="AC1517" s="124"/>
    </row>
    <row r="1518" spans="1:29" x14ac:dyDescent="0.35">
      <c r="A1518" s="121"/>
      <c r="B1518" s="122"/>
      <c r="C1518" s="122"/>
      <c r="D1518" s="122"/>
      <c r="E1518" s="122"/>
      <c r="F1518" s="122"/>
      <c r="G1518" s="122"/>
      <c r="H1518" s="123"/>
      <c r="I1518" s="123"/>
      <c r="J1518" s="123"/>
      <c r="K1518" s="124"/>
      <c r="L1518" s="124"/>
      <c r="M1518" s="124"/>
      <c r="N1518" s="124"/>
      <c r="O1518" s="124"/>
      <c r="P1518" s="124"/>
      <c r="Q1518" s="124"/>
      <c r="R1518" s="124"/>
      <c r="S1518" s="124"/>
      <c r="T1518" s="124"/>
      <c r="U1518" s="124"/>
      <c r="V1518" s="124"/>
      <c r="W1518" s="124"/>
      <c r="X1518" s="124"/>
      <c r="Y1518" s="124"/>
      <c r="Z1518" s="124"/>
      <c r="AA1518" s="124"/>
      <c r="AB1518" s="124"/>
      <c r="AC1518" s="124"/>
    </row>
    <row r="1519" spans="1:29" x14ac:dyDescent="0.35">
      <c r="A1519" s="121"/>
      <c r="B1519" s="122"/>
      <c r="C1519" s="122"/>
      <c r="D1519" s="122"/>
      <c r="E1519" s="122"/>
      <c r="F1519" s="122"/>
      <c r="G1519" s="122"/>
      <c r="H1519" s="123"/>
      <c r="I1519" s="123"/>
      <c r="J1519" s="123"/>
      <c r="K1519" s="124"/>
      <c r="L1519" s="124"/>
      <c r="M1519" s="124"/>
      <c r="N1519" s="124"/>
      <c r="O1519" s="124"/>
      <c r="P1519" s="124"/>
      <c r="Q1519" s="124"/>
      <c r="R1519" s="124"/>
      <c r="S1519" s="124"/>
      <c r="T1519" s="124"/>
      <c r="U1519" s="124"/>
      <c r="V1519" s="124"/>
      <c r="W1519" s="124"/>
      <c r="X1519" s="124"/>
      <c r="Y1519" s="124"/>
      <c r="Z1519" s="124"/>
      <c r="AA1519" s="124"/>
      <c r="AB1519" s="124"/>
      <c r="AC1519" s="124"/>
    </row>
    <row r="1520" spans="1:29" x14ac:dyDescent="0.35">
      <c r="A1520" s="121"/>
      <c r="B1520" s="122"/>
      <c r="C1520" s="122"/>
      <c r="D1520" s="122"/>
      <c r="E1520" s="122"/>
      <c r="F1520" s="122"/>
      <c r="G1520" s="122"/>
      <c r="H1520" s="123"/>
      <c r="I1520" s="123"/>
      <c r="J1520" s="123"/>
      <c r="K1520" s="124"/>
      <c r="L1520" s="124"/>
      <c r="M1520" s="124"/>
      <c r="N1520" s="124"/>
      <c r="O1520" s="124"/>
      <c r="P1520" s="124"/>
      <c r="Q1520" s="124"/>
      <c r="R1520" s="124"/>
      <c r="S1520" s="124"/>
      <c r="T1520" s="124"/>
      <c r="U1520" s="124"/>
      <c r="V1520" s="124"/>
      <c r="W1520" s="124"/>
      <c r="X1520" s="124"/>
      <c r="Y1520" s="124"/>
      <c r="Z1520" s="124"/>
      <c r="AA1520" s="124"/>
      <c r="AB1520" s="124"/>
      <c r="AC1520" s="124"/>
    </row>
    <row r="1521" spans="1:29" x14ac:dyDescent="0.35">
      <c r="A1521" s="121"/>
      <c r="B1521" s="122"/>
      <c r="C1521" s="122"/>
      <c r="D1521" s="122"/>
      <c r="E1521" s="122"/>
      <c r="F1521" s="122"/>
      <c r="G1521" s="122"/>
      <c r="H1521" s="123"/>
      <c r="I1521" s="123"/>
      <c r="J1521" s="123"/>
      <c r="K1521" s="124"/>
      <c r="L1521" s="124"/>
      <c r="M1521" s="124"/>
      <c r="N1521" s="124"/>
      <c r="O1521" s="124"/>
      <c r="P1521" s="124"/>
      <c r="Q1521" s="124"/>
      <c r="R1521" s="124"/>
      <c r="S1521" s="124"/>
      <c r="T1521" s="124"/>
      <c r="U1521" s="124"/>
      <c r="V1521" s="124"/>
      <c r="W1521" s="124"/>
      <c r="X1521" s="124"/>
      <c r="Y1521" s="124"/>
      <c r="Z1521" s="124"/>
      <c r="AA1521" s="124"/>
      <c r="AB1521" s="124"/>
      <c r="AC1521" s="124"/>
    </row>
    <row r="1522" spans="1:29" x14ac:dyDescent="0.35">
      <c r="A1522" s="121"/>
      <c r="B1522" s="122"/>
      <c r="C1522" s="122"/>
      <c r="D1522" s="122"/>
      <c r="E1522" s="122"/>
      <c r="F1522" s="122"/>
      <c r="G1522" s="122"/>
      <c r="H1522" s="123"/>
      <c r="I1522" s="123"/>
      <c r="J1522" s="123"/>
      <c r="K1522" s="124"/>
      <c r="L1522" s="124"/>
      <c r="M1522" s="124"/>
      <c r="N1522" s="124"/>
      <c r="O1522" s="124"/>
      <c r="P1522" s="124"/>
      <c r="Q1522" s="124"/>
      <c r="R1522" s="124"/>
      <c r="S1522" s="124"/>
      <c r="T1522" s="124"/>
      <c r="U1522" s="124"/>
      <c r="V1522" s="124"/>
      <c r="W1522" s="124"/>
      <c r="X1522" s="124"/>
      <c r="Y1522" s="124"/>
      <c r="Z1522" s="124"/>
      <c r="AA1522" s="124"/>
      <c r="AB1522" s="124"/>
      <c r="AC1522" s="124"/>
    </row>
    <row r="1523" spans="1:29" x14ac:dyDescent="0.35">
      <c r="A1523" s="121"/>
      <c r="B1523" s="122"/>
      <c r="C1523" s="122"/>
      <c r="D1523" s="122"/>
      <c r="E1523" s="122"/>
      <c r="F1523" s="122"/>
      <c r="G1523" s="122"/>
      <c r="H1523" s="123"/>
      <c r="I1523" s="123"/>
      <c r="J1523" s="123"/>
      <c r="K1523" s="124"/>
      <c r="L1523" s="124"/>
      <c r="M1523" s="124"/>
      <c r="N1523" s="124"/>
      <c r="O1523" s="124"/>
      <c r="P1523" s="124"/>
      <c r="Q1523" s="124"/>
      <c r="R1523" s="124"/>
      <c r="S1523" s="124"/>
      <c r="T1523" s="124"/>
      <c r="U1523" s="124"/>
      <c r="V1523" s="124"/>
      <c r="W1523" s="124"/>
      <c r="X1523" s="124"/>
      <c r="Y1523" s="124"/>
      <c r="Z1523" s="124"/>
      <c r="AA1523" s="124"/>
      <c r="AB1523" s="124"/>
      <c r="AC1523" s="124"/>
    </row>
    <row r="1524" spans="1:29" x14ac:dyDescent="0.35">
      <c r="A1524" s="121"/>
      <c r="B1524" s="122"/>
      <c r="C1524" s="122"/>
      <c r="D1524" s="122"/>
      <c r="E1524" s="122"/>
      <c r="F1524" s="122"/>
      <c r="G1524" s="122"/>
      <c r="H1524" s="123"/>
      <c r="I1524" s="123"/>
      <c r="J1524" s="123"/>
      <c r="K1524" s="124"/>
      <c r="L1524" s="124"/>
      <c r="M1524" s="124"/>
      <c r="N1524" s="124"/>
      <c r="O1524" s="124"/>
      <c r="P1524" s="124"/>
      <c r="Q1524" s="124"/>
      <c r="R1524" s="124"/>
      <c r="S1524" s="124"/>
      <c r="T1524" s="124"/>
      <c r="U1524" s="124"/>
      <c r="V1524" s="124"/>
      <c r="W1524" s="124"/>
      <c r="X1524" s="124"/>
      <c r="Y1524" s="124"/>
      <c r="Z1524" s="124"/>
      <c r="AA1524" s="124"/>
      <c r="AB1524" s="124"/>
      <c r="AC1524" s="124"/>
    </row>
    <row r="1525" spans="1:29" x14ac:dyDescent="0.35">
      <c r="A1525" s="121"/>
      <c r="B1525" s="122"/>
      <c r="C1525" s="122"/>
      <c r="D1525" s="122"/>
      <c r="E1525" s="122"/>
      <c r="F1525" s="122"/>
      <c r="G1525" s="122"/>
      <c r="H1525" s="123"/>
      <c r="I1525" s="123"/>
      <c r="J1525" s="123"/>
      <c r="K1525" s="124"/>
      <c r="L1525" s="124"/>
      <c r="M1525" s="124"/>
      <c r="N1525" s="124"/>
      <c r="O1525" s="124"/>
      <c r="P1525" s="124"/>
      <c r="Q1525" s="124"/>
      <c r="R1525" s="124"/>
      <c r="S1525" s="124"/>
      <c r="T1525" s="124"/>
      <c r="U1525" s="124"/>
      <c r="V1525" s="124"/>
      <c r="W1525" s="124"/>
      <c r="X1525" s="124"/>
      <c r="Y1525" s="124"/>
      <c r="Z1525" s="124"/>
      <c r="AA1525" s="124"/>
      <c r="AB1525" s="124"/>
      <c r="AC1525" s="124"/>
    </row>
    <row r="1526" spans="1:29" x14ac:dyDescent="0.35">
      <c r="A1526" s="121"/>
      <c r="B1526" s="122"/>
      <c r="C1526" s="122"/>
      <c r="D1526" s="122"/>
      <c r="E1526" s="122"/>
      <c r="F1526" s="122"/>
      <c r="G1526" s="122"/>
      <c r="H1526" s="123"/>
      <c r="I1526" s="123"/>
      <c r="J1526" s="123"/>
      <c r="K1526" s="124"/>
      <c r="L1526" s="124"/>
      <c r="M1526" s="124"/>
      <c r="N1526" s="124"/>
      <c r="O1526" s="124"/>
      <c r="P1526" s="124"/>
      <c r="Q1526" s="124"/>
      <c r="R1526" s="124"/>
      <c r="S1526" s="124"/>
      <c r="T1526" s="124"/>
      <c r="U1526" s="124"/>
      <c r="V1526" s="124"/>
      <c r="W1526" s="124"/>
      <c r="X1526" s="124"/>
      <c r="Y1526" s="124"/>
      <c r="Z1526" s="124"/>
      <c r="AA1526" s="124"/>
      <c r="AB1526" s="124"/>
      <c r="AC1526" s="124"/>
    </row>
    <row r="1527" spans="1:29" x14ac:dyDescent="0.35">
      <c r="A1527" s="121"/>
      <c r="B1527" s="122"/>
      <c r="C1527" s="122"/>
      <c r="D1527" s="122"/>
      <c r="E1527" s="122"/>
      <c r="F1527" s="122"/>
      <c r="G1527" s="122"/>
      <c r="H1527" s="123"/>
      <c r="I1527" s="123"/>
      <c r="J1527" s="123"/>
      <c r="K1527" s="124"/>
      <c r="L1527" s="124"/>
      <c r="M1527" s="124"/>
      <c r="N1527" s="124"/>
      <c r="O1527" s="124"/>
      <c r="P1527" s="124"/>
      <c r="Q1527" s="124"/>
      <c r="R1527" s="124"/>
      <c r="S1527" s="124"/>
      <c r="T1527" s="124"/>
      <c r="U1527" s="124"/>
      <c r="V1527" s="124"/>
      <c r="W1527" s="124"/>
      <c r="X1527" s="124"/>
      <c r="Y1527" s="124"/>
      <c r="Z1527" s="124"/>
      <c r="AA1527" s="124"/>
      <c r="AB1527" s="124"/>
      <c r="AC1527" s="124"/>
    </row>
    <row r="1528" spans="1:29" ht="15" customHeight="1" x14ac:dyDescent="0.35">
      <c r="A1528" s="125"/>
      <c r="B1528" s="125"/>
      <c r="C1528" s="125"/>
      <c r="D1528" s="125"/>
      <c r="E1528" s="125"/>
      <c r="F1528" s="125"/>
      <c r="G1528" s="125"/>
      <c r="H1528" s="125"/>
      <c r="I1528" s="125"/>
      <c r="J1528" s="125"/>
      <c r="K1528" s="124"/>
      <c r="L1528" s="124"/>
      <c r="M1528" s="124"/>
      <c r="N1528" s="124"/>
      <c r="O1528" s="124"/>
      <c r="P1528" s="124"/>
      <c r="Q1528" s="124"/>
      <c r="R1528" s="124"/>
      <c r="S1528" s="124"/>
      <c r="T1528" s="124"/>
      <c r="U1528" s="124"/>
      <c r="V1528" s="124"/>
      <c r="W1528" s="124"/>
      <c r="X1528" s="124"/>
      <c r="Y1528" s="124"/>
      <c r="Z1528" s="124"/>
      <c r="AA1528" s="124"/>
      <c r="AB1528" s="124"/>
      <c r="AC1528" s="124"/>
    </row>
    <row r="1529" spans="1:29" x14ac:dyDescent="0.35">
      <c r="A1529" s="125"/>
      <c r="B1529" s="125"/>
      <c r="C1529" s="125"/>
      <c r="D1529" s="125"/>
      <c r="E1529" s="125"/>
      <c r="F1529" s="125"/>
      <c r="G1529" s="125"/>
      <c r="H1529" s="125"/>
      <c r="I1529" s="125"/>
      <c r="J1529" s="125"/>
      <c r="K1529" s="124"/>
      <c r="L1529" s="124"/>
      <c r="M1529" s="124"/>
      <c r="N1529" s="124"/>
      <c r="O1529" s="124"/>
      <c r="P1529" s="124"/>
      <c r="Q1529" s="124"/>
      <c r="R1529" s="124"/>
      <c r="S1529" s="124"/>
      <c r="T1529" s="124"/>
      <c r="U1529" s="124"/>
      <c r="V1529" s="124"/>
      <c r="W1529" s="124"/>
      <c r="X1529" s="124"/>
      <c r="Y1529" s="124"/>
      <c r="Z1529" s="124"/>
      <c r="AA1529" s="124"/>
      <c r="AB1529" s="124"/>
      <c r="AC1529" s="124"/>
    </row>
    <row r="1530" spans="1:29" x14ac:dyDescent="0.35">
      <c r="A1530" s="125"/>
      <c r="B1530" s="125"/>
      <c r="C1530" s="125"/>
      <c r="D1530" s="125"/>
      <c r="E1530" s="125"/>
      <c r="F1530" s="125"/>
      <c r="G1530" s="126"/>
      <c r="H1530" s="125"/>
      <c r="I1530" s="125"/>
      <c r="J1530" s="125"/>
      <c r="K1530" s="126"/>
      <c r="L1530" s="126"/>
      <c r="M1530" s="126"/>
      <c r="N1530" s="126"/>
      <c r="O1530" s="126"/>
      <c r="P1530" s="126"/>
      <c r="Q1530" s="126"/>
      <c r="R1530" s="126"/>
      <c r="S1530" s="126"/>
      <c r="T1530" s="126"/>
      <c r="U1530" s="126"/>
      <c r="V1530" s="126"/>
      <c r="W1530" s="126"/>
      <c r="X1530" s="126"/>
      <c r="Y1530" s="126"/>
      <c r="Z1530" s="126"/>
      <c r="AA1530" s="126"/>
      <c r="AB1530" s="126"/>
      <c r="AC1530" s="126"/>
    </row>
    <row r="1531" spans="1:29" ht="15" customHeight="1" x14ac:dyDescent="0.35">
      <c r="A1531" s="112"/>
      <c r="B1531" s="113"/>
      <c r="C1531" s="113"/>
      <c r="D1531" s="113"/>
      <c r="E1531" s="113"/>
      <c r="F1531" s="113"/>
      <c r="G1531" s="113"/>
      <c r="H1531" s="113"/>
      <c r="I1531" s="113"/>
      <c r="J1531" s="113"/>
      <c r="K1531" s="114"/>
      <c r="L1531" s="114"/>
      <c r="M1531" s="114"/>
      <c r="N1531" s="114"/>
      <c r="O1531" s="114"/>
      <c r="P1531" s="114"/>
      <c r="Q1531" s="114"/>
      <c r="R1531" s="114"/>
      <c r="S1531" s="114"/>
      <c r="T1531" s="114"/>
      <c r="U1531" s="114"/>
      <c r="V1531" s="114"/>
      <c r="W1531" s="114"/>
      <c r="X1531" s="114"/>
      <c r="Y1531" s="114"/>
      <c r="Z1531" s="114"/>
      <c r="AA1531" s="114"/>
      <c r="AB1531" s="114"/>
      <c r="AC1531" s="114"/>
    </row>
    <row r="1532" spans="1:29" ht="15" customHeight="1" x14ac:dyDescent="0.35">
      <c r="A1532" s="112"/>
      <c r="B1532" s="113"/>
      <c r="C1532" s="113"/>
      <c r="D1532" s="113"/>
      <c r="E1532" s="113"/>
      <c r="F1532" s="113"/>
      <c r="G1532" s="113"/>
      <c r="H1532" s="113"/>
      <c r="I1532" s="113"/>
      <c r="J1532" s="113"/>
      <c r="K1532" s="115"/>
      <c r="L1532" s="115"/>
      <c r="M1532" s="115"/>
      <c r="N1532" s="115"/>
      <c r="O1532" s="115"/>
      <c r="P1532" s="115"/>
      <c r="Q1532" s="115"/>
      <c r="R1532" s="115"/>
      <c r="S1532" s="115"/>
      <c r="T1532" s="115"/>
      <c r="U1532" s="115"/>
      <c r="V1532" s="115"/>
      <c r="W1532" s="114"/>
      <c r="X1532" s="114"/>
      <c r="Y1532" s="116"/>
      <c r="Z1532" s="117"/>
      <c r="AA1532" s="117"/>
      <c r="AB1532" s="117"/>
      <c r="AC1532" s="117"/>
    </row>
    <row r="1533" spans="1:29" x14ac:dyDescent="0.35">
      <c r="A1533" s="112"/>
      <c r="B1533" s="118"/>
      <c r="C1533" s="118"/>
      <c r="D1533" s="119"/>
      <c r="E1533" s="120"/>
      <c r="F1533" s="118"/>
      <c r="G1533" s="118"/>
      <c r="H1533" s="118"/>
      <c r="I1533" s="118"/>
      <c r="J1533" s="118"/>
      <c r="K1533" s="117"/>
      <c r="L1533" s="117"/>
      <c r="M1533" s="117"/>
      <c r="N1533" s="117"/>
      <c r="O1533" s="117"/>
      <c r="P1533" s="117"/>
      <c r="Q1533" s="117"/>
      <c r="R1533" s="117"/>
      <c r="S1533" s="117"/>
      <c r="T1533" s="117"/>
      <c r="U1533" s="117"/>
      <c r="V1533" s="117"/>
      <c r="W1533" s="117"/>
      <c r="X1533" s="117"/>
      <c r="Y1533" s="116"/>
      <c r="Z1533" s="117"/>
      <c r="AA1533" s="117"/>
      <c r="AB1533" s="117"/>
      <c r="AC1533" s="117"/>
    </row>
    <row r="1534" spans="1:29" x14ac:dyDescent="0.35">
      <c r="A1534" s="121"/>
      <c r="B1534" s="122"/>
      <c r="C1534" s="122"/>
      <c r="D1534" s="122"/>
      <c r="E1534" s="122"/>
      <c r="F1534" s="122"/>
      <c r="G1534" s="122"/>
      <c r="H1534" s="123"/>
      <c r="I1534" s="123"/>
      <c r="J1534" s="123"/>
      <c r="K1534" s="124"/>
      <c r="L1534" s="124"/>
      <c r="M1534" s="124"/>
      <c r="N1534" s="124"/>
      <c r="O1534" s="124"/>
      <c r="P1534" s="124"/>
      <c r="Q1534" s="124"/>
      <c r="R1534" s="124"/>
      <c r="S1534" s="124"/>
      <c r="T1534" s="124"/>
      <c r="U1534" s="124"/>
      <c r="V1534" s="124"/>
      <c r="W1534" s="124"/>
      <c r="X1534" s="124"/>
      <c r="Y1534" s="124"/>
      <c r="Z1534" s="124"/>
      <c r="AA1534" s="124"/>
      <c r="AB1534" s="124"/>
      <c r="AC1534" s="124"/>
    </row>
    <row r="1535" spans="1:29" x14ac:dyDescent="0.35">
      <c r="A1535" s="121"/>
      <c r="B1535" s="122"/>
      <c r="C1535" s="122"/>
      <c r="D1535" s="122"/>
      <c r="E1535" s="122"/>
      <c r="F1535" s="122"/>
      <c r="G1535" s="122"/>
      <c r="H1535" s="123"/>
      <c r="I1535" s="123"/>
      <c r="J1535" s="123"/>
      <c r="K1535" s="124"/>
      <c r="L1535" s="124"/>
      <c r="M1535" s="124"/>
      <c r="N1535" s="124"/>
      <c r="O1535" s="124"/>
      <c r="P1535" s="124"/>
      <c r="Q1535" s="124"/>
      <c r="R1535" s="124"/>
      <c r="S1535" s="124"/>
      <c r="T1535" s="124"/>
      <c r="U1535" s="124"/>
      <c r="V1535" s="124"/>
      <c r="W1535" s="124"/>
      <c r="X1535" s="124"/>
      <c r="Y1535" s="124"/>
      <c r="Z1535" s="124"/>
      <c r="AA1535" s="124"/>
      <c r="AB1535" s="124"/>
      <c r="AC1535" s="124"/>
    </row>
    <row r="1536" spans="1:29" x14ac:dyDescent="0.35">
      <c r="A1536" s="121"/>
      <c r="B1536" s="122"/>
      <c r="C1536" s="122"/>
      <c r="D1536" s="122"/>
      <c r="E1536" s="122"/>
      <c r="F1536" s="122"/>
      <c r="G1536" s="122"/>
      <c r="H1536" s="123"/>
      <c r="I1536" s="123"/>
      <c r="J1536" s="123"/>
      <c r="K1536" s="124"/>
      <c r="L1536" s="124"/>
      <c r="M1536" s="124"/>
      <c r="N1536" s="124"/>
      <c r="O1536" s="124"/>
      <c r="P1536" s="124"/>
      <c r="Q1536" s="124"/>
      <c r="R1536" s="124"/>
      <c r="S1536" s="124"/>
      <c r="T1536" s="124"/>
      <c r="U1536" s="124"/>
      <c r="V1536" s="124"/>
      <c r="W1536" s="124"/>
      <c r="X1536" s="124"/>
      <c r="Y1536" s="124"/>
      <c r="Z1536" s="124"/>
      <c r="AA1536" s="124"/>
      <c r="AB1536" s="124"/>
      <c r="AC1536" s="124"/>
    </row>
    <row r="1537" spans="1:29" x14ac:dyDescent="0.35">
      <c r="A1537" s="121"/>
      <c r="B1537" s="122"/>
      <c r="C1537" s="122"/>
      <c r="D1537" s="122"/>
      <c r="E1537" s="122"/>
      <c r="F1537" s="122"/>
      <c r="G1537" s="122"/>
      <c r="H1537" s="123"/>
      <c r="I1537" s="123"/>
      <c r="J1537" s="123"/>
      <c r="K1537" s="124"/>
      <c r="L1537" s="124"/>
      <c r="M1537" s="124"/>
      <c r="N1537" s="124"/>
      <c r="O1537" s="124"/>
      <c r="P1537" s="124"/>
      <c r="Q1537" s="124"/>
      <c r="R1537" s="124"/>
      <c r="S1537" s="124"/>
      <c r="T1537" s="124"/>
      <c r="U1537" s="124"/>
      <c r="V1537" s="124"/>
      <c r="W1537" s="124"/>
      <c r="X1537" s="124"/>
      <c r="Y1537" s="124"/>
      <c r="Z1537" s="124"/>
      <c r="AA1537" s="124"/>
      <c r="AB1537" s="124"/>
      <c r="AC1537" s="124"/>
    </row>
    <row r="1538" spans="1:29" x14ac:dyDescent="0.35">
      <c r="A1538" s="121"/>
      <c r="B1538" s="122"/>
      <c r="C1538" s="122"/>
      <c r="D1538" s="122"/>
      <c r="E1538" s="122"/>
      <c r="F1538" s="122"/>
      <c r="G1538" s="122"/>
      <c r="H1538" s="123"/>
      <c r="I1538" s="123"/>
      <c r="J1538" s="123"/>
      <c r="K1538" s="124"/>
      <c r="L1538" s="124"/>
      <c r="M1538" s="124"/>
      <c r="N1538" s="124"/>
      <c r="O1538" s="124"/>
      <c r="P1538" s="124"/>
      <c r="Q1538" s="124"/>
      <c r="R1538" s="124"/>
      <c r="S1538" s="124"/>
      <c r="T1538" s="124"/>
      <c r="U1538" s="124"/>
      <c r="V1538" s="124"/>
      <c r="W1538" s="124"/>
      <c r="X1538" s="124"/>
      <c r="Y1538" s="124"/>
      <c r="Z1538" s="124"/>
      <c r="AA1538" s="124"/>
      <c r="AB1538" s="124"/>
      <c r="AC1538" s="124"/>
    </row>
    <row r="1539" spans="1:29" x14ac:dyDescent="0.35">
      <c r="A1539" s="121"/>
      <c r="B1539" s="122"/>
      <c r="C1539" s="122"/>
      <c r="D1539" s="122"/>
      <c r="E1539" s="122"/>
      <c r="F1539" s="122"/>
      <c r="G1539" s="122"/>
      <c r="H1539" s="123"/>
      <c r="I1539" s="123"/>
      <c r="J1539" s="123"/>
      <c r="K1539" s="124"/>
      <c r="L1539" s="124"/>
      <c r="M1539" s="124"/>
      <c r="N1539" s="124"/>
      <c r="O1539" s="124"/>
      <c r="P1539" s="124"/>
      <c r="Q1539" s="124"/>
      <c r="R1539" s="124"/>
      <c r="S1539" s="124"/>
      <c r="T1539" s="124"/>
      <c r="U1539" s="124"/>
      <c r="V1539" s="124"/>
      <c r="W1539" s="124"/>
      <c r="X1539" s="124"/>
      <c r="Y1539" s="124"/>
      <c r="Z1539" s="124"/>
      <c r="AA1539" s="124"/>
      <c r="AB1539" s="124"/>
      <c r="AC1539" s="124"/>
    </row>
    <row r="1540" spans="1:29" x14ac:dyDescent="0.35">
      <c r="A1540" s="121"/>
      <c r="B1540" s="122"/>
      <c r="C1540" s="122"/>
      <c r="D1540" s="122"/>
      <c r="E1540" s="122"/>
      <c r="F1540" s="122"/>
      <c r="G1540" s="122"/>
      <c r="H1540" s="123"/>
      <c r="I1540" s="123"/>
      <c r="J1540" s="123"/>
      <c r="K1540" s="124"/>
      <c r="L1540" s="124"/>
      <c r="M1540" s="124"/>
      <c r="N1540" s="124"/>
      <c r="O1540" s="124"/>
      <c r="P1540" s="124"/>
      <c r="Q1540" s="124"/>
      <c r="R1540" s="124"/>
      <c r="S1540" s="124"/>
      <c r="T1540" s="124"/>
      <c r="U1540" s="124"/>
      <c r="V1540" s="124"/>
      <c r="W1540" s="124"/>
      <c r="X1540" s="124"/>
      <c r="Y1540" s="124"/>
      <c r="Z1540" s="124"/>
      <c r="AA1540" s="124"/>
      <c r="AB1540" s="124"/>
      <c r="AC1540" s="124"/>
    </row>
    <row r="1541" spans="1:29" x14ac:dyDescent="0.35">
      <c r="A1541" s="121"/>
      <c r="B1541" s="122"/>
      <c r="C1541" s="122"/>
      <c r="D1541" s="122"/>
      <c r="E1541" s="122"/>
      <c r="F1541" s="122"/>
      <c r="G1541" s="122"/>
      <c r="H1541" s="123"/>
      <c r="I1541" s="123"/>
      <c r="J1541" s="123"/>
      <c r="K1541" s="124"/>
      <c r="L1541" s="124"/>
      <c r="M1541" s="124"/>
      <c r="N1541" s="124"/>
      <c r="O1541" s="124"/>
      <c r="P1541" s="124"/>
      <c r="Q1541" s="124"/>
      <c r="R1541" s="124"/>
      <c r="S1541" s="124"/>
      <c r="T1541" s="124"/>
      <c r="U1541" s="124"/>
      <c r="V1541" s="124"/>
      <c r="W1541" s="124"/>
      <c r="X1541" s="124"/>
      <c r="Y1541" s="124"/>
      <c r="Z1541" s="124"/>
      <c r="AA1541" s="124"/>
      <c r="AB1541" s="124"/>
      <c r="AC1541" s="124"/>
    </row>
    <row r="1542" spans="1:29" x14ac:dyDescent="0.35">
      <c r="A1542" s="121"/>
      <c r="B1542" s="122"/>
      <c r="C1542" s="122"/>
      <c r="D1542" s="122"/>
      <c r="E1542" s="122"/>
      <c r="F1542" s="122"/>
      <c r="G1542" s="122"/>
      <c r="H1542" s="123"/>
      <c r="I1542" s="123"/>
      <c r="J1542" s="123"/>
      <c r="K1542" s="124"/>
      <c r="L1542" s="124"/>
      <c r="M1542" s="124"/>
      <c r="N1542" s="124"/>
      <c r="O1542" s="124"/>
      <c r="P1542" s="124"/>
      <c r="Q1542" s="124"/>
      <c r="R1542" s="124"/>
      <c r="S1542" s="124"/>
      <c r="T1542" s="124"/>
      <c r="U1542" s="124"/>
      <c r="V1542" s="124"/>
      <c r="W1542" s="124"/>
      <c r="X1542" s="124"/>
      <c r="Y1542" s="124"/>
      <c r="Z1542" s="124"/>
      <c r="AA1542" s="124"/>
      <c r="AB1542" s="124"/>
      <c r="AC1542" s="124"/>
    </row>
    <row r="1543" spans="1:29" x14ac:dyDescent="0.35">
      <c r="A1543" s="121"/>
      <c r="B1543" s="122"/>
      <c r="C1543" s="122"/>
      <c r="D1543" s="122"/>
      <c r="E1543" s="122"/>
      <c r="F1543" s="122"/>
      <c r="G1543" s="122"/>
      <c r="H1543" s="123"/>
      <c r="I1543" s="123"/>
      <c r="J1543" s="123"/>
      <c r="K1543" s="124"/>
      <c r="L1543" s="124"/>
      <c r="M1543" s="124"/>
      <c r="N1543" s="124"/>
      <c r="O1543" s="124"/>
      <c r="P1543" s="124"/>
      <c r="Q1543" s="124"/>
      <c r="R1543" s="124"/>
      <c r="S1543" s="124"/>
      <c r="T1543" s="124"/>
      <c r="U1543" s="124"/>
      <c r="V1543" s="124"/>
      <c r="W1543" s="124"/>
      <c r="X1543" s="124"/>
      <c r="Y1543" s="124"/>
      <c r="Z1543" s="124"/>
      <c r="AA1543" s="124"/>
      <c r="AB1543" s="124"/>
      <c r="AC1543" s="124"/>
    </row>
    <row r="1544" spans="1:29" x14ac:dyDescent="0.35">
      <c r="A1544" s="121"/>
      <c r="B1544" s="122"/>
      <c r="C1544" s="122"/>
      <c r="D1544" s="122"/>
      <c r="E1544" s="122"/>
      <c r="F1544" s="122"/>
      <c r="G1544" s="122"/>
      <c r="H1544" s="123"/>
      <c r="I1544" s="123"/>
      <c r="J1544" s="123"/>
      <c r="K1544" s="124"/>
      <c r="L1544" s="124"/>
      <c r="M1544" s="124"/>
      <c r="N1544" s="124"/>
      <c r="O1544" s="124"/>
      <c r="P1544" s="124"/>
      <c r="Q1544" s="124"/>
      <c r="R1544" s="124"/>
      <c r="S1544" s="124"/>
      <c r="T1544" s="124"/>
      <c r="U1544" s="124"/>
      <c r="V1544" s="124"/>
      <c r="W1544" s="124"/>
      <c r="X1544" s="124"/>
      <c r="Y1544" s="124"/>
      <c r="Z1544" s="124"/>
      <c r="AA1544" s="124"/>
      <c r="AB1544" s="124"/>
      <c r="AC1544" s="124"/>
    </row>
    <row r="1545" spans="1:29" x14ac:dyDescent="0.35">
      <c r="A1545" s="121"/>
      <c r="B1545" s="122"/>
      <c r="C1545" s="122"/>
      <c r="D1545" s="122"/>
      <c r="E1545" s="122"/>
      <c r="F1545" s="122"/>
      <c r="G1545" s="122"/>
      <c r="H1545" s="123"/>
      <c r="I1545" s="123"/>
      <c r="J1545" s="123"/>
      <c r="K1545" s="124"/>
      <c r="L1545" s="124"/>
      <c r="M1545" s="124"/>
      <c r="N1545" s="124"/>
      <c r="O1545" s="124"/>
      <c r="P1545" s="124"/>
      <c r="Q1545" s="124"/>
      <c r="R1545" s="124"/>
      <c r="S1545" s="124"/>
      <c r="T1545" s="124"/>
      <c r="U1545" s="124"/>
      <c r="V1545" s="124"/>
      <c r="W1545" s="124"/>
      <c r="X1545" s="124"/>
      <c r="Y1545" s="124"/>
      <c r="Z1545" s="124"/>
      <c r="AA1545" s="124"/>
      <c r="AB1545" s="124"/>
      <c r="AC1545" s="124"/>
    </row>
    <row r="1546" spans="1:29" x14ac:dyDescent="0.35">
      <c r="A1546" s="121"/>
      <c r="B1546" s="122"/>
      <c r="C1546" s="122"/>
      <c r="D1546" s="122"/>
      <c r="E1546" s="122"/>
      <c r="F1546" s="122"/>
      <c r="G1546" s="122"/>
      <c r="H1546" s="123"/>
      <c r="I1546" s="123"/>
      <c r="J1546" s="123"/>
      <c r="K1546" s="124"/>
      <c r="L1546" s="124"/>
      <c r="M1546" s="124"/>
      <c r="N1546" s="124"/>
      <c r="O1546" s="124"/>
      <c r="P1546" s="124"/>
      <c r="Q1546" s="124"/>
      <c r="R1546" s="124"/>
      <c r="S1546" s="124"/>
      <c r="T1546" s="124"/>
      <c r="U1546" s="124"/>
      <c r="V1546" s="124"/>
      <c r="W1546" s="124"/>
      <c r="X1546" s="124"/>
      <c r="Y1546" s="124"/>
      <c r="Z1546" s="124"/>
      <c r="AA1546" s="124"/>
      <c r="AB1546" s="124"/>
      <c r="AC1546" s="124"/>
    </row>
    <row r="1547" spans="1:29" x14ac:dyDescent="0.35">
      <c r="A1547" s="121"/>
      <c r="B1547" s="122"/>
      <c r="C1547" s="122"/>
      <c r="D1547" s="122"/>
      <c r="E1547" s="122"/>
      <c r="F1547" s="122"/>
      <c r="G1547" s="122"/>
      <c r="H1547" s="123"/>
      <c r="I1547" s="123"/>
      <c r="J1547" s="123"/>
      <c r="K1547" s="124"/>
      <c r="L1547" s="124"/>
      <c r="M1547" s="124"/>
      <c r="N1547" s="124"/>
      <c r="O1547" s="124"/>
      <c r="P1547" s="124"/>
      <c r="Q1547" s="124"/>
      <c r="R1547" s="124"/>
      <c r="S1547" s="124"/>
      <c r="T1547" s="124"/>
      <c r="U1547" s="124"/>
      <c r="V1547" s="124"/>
      <c r="W1547" s="124"/>
      <c r="X1547" s="124"/>
      <c r="Y1547" s="124"/>
      <c r="Z1547" s="124"/>
      <c r="AA1547" s="124"/>
      <c r="AB1547" s="124"/>
      <c r="AC1547" s="124"/>
    </row>
    <row r="1548" spans="1:29" x14ac:dyDescent="0.35">
      <c r="A1548" s="121"/>
      <c r="B1548" s="122"/>
      <c r="C1548" s="122"/>
      <c r="D1548" s="122"/>
      <c r="E1548" s="122"/>
      <c r="F1548" s="122"/>
      <c r="G1548" s="122"/>
      <c r="H1548" s="123"/>
      <c r="I1548" s="123"/>
      <c r="J1548" s="123"/>
      <c r="K1548" s="124"/>
      <c r="L1548" s="124"/>
      <c r="M1548" s="124"/>
      <c r="N1548" s="124"/>
      <c r="O1548" s="124"/>
      <c r="P1548" s="124"/>
      <c r="Q1548" s="124"/>
      <c r="R1548" s="124"/>
      <c r="S1548" s="124"/>
      <c r="T1548" s="124"/>
      <c r="U1548" s="124"/>
      <c r="V1548" s="124"/>
      <c r="W1548" s="124"/>
      <c r="X1548" s="124"/>
      <c r="Y1548" s="124"/>
      <c r="Z1548" s="124"/>
      <c r="AA1548" s="124"/>
      <c r="AB1548" s="124"/>
      <c r="AC1548" s="124"/>
    </row>
    <row r="1549" spans="1:29" x14ac:dyDescent="0.35">
      <c r="A1549" s="121"/>
      <c r="B1549" s="122"/>
      <c r="C1549" s="122"/>
      <c r="D1549" s="122"/>
      <c r="E1549" s="122"/>
      <c r="F1549" s="122"/>
      <c r="G1549" s="122"/>
      <c r="H1549" s="123"/>
      <c r="I1549" s="123"/>
      <c r="J1549" s="123"/>
      <c r="K1549" s="124"/>
      <c r="L1549" s="124"/>
      <c r="M1549" s="124"/>
      <c r="N1549" s="124"/>
      <c r="O1549" s="124"/>
      <c r="P1549" s="124"/>
      <c r="Q1549" s="124"/>
      <c r="R1549" s="124"/>
      <c r="S1549" s="124"/>
      <c r="T1549" s="124"/>
      <c r="U1549" s="124"/>
      <c r="V1549" s="124"/>
      <c r="W1549" s="124"/>
      <c r="X1549" s="124"/>
      <c r="Y1549" s="124"/>
      <c r="Z1549" s="124"/>
      <c r="AA1549" s="124"/>
      <c r="AB1549" s="124"/>
      <c r="AC1549" s="124"/>
    </row>
    <row r="1550" spans="1:29" x14ac:dyDescent="0.35">
      <c r="A1550" s="121"/>
      <c r="B1550" s="122"/>
      <c r="C1550" s="122"/>
      <c r="D1550" s="122"/>
      <c r="E1550" s="122"/>
      <c r="F1550" s="122"/>
      <c r="G1550" s="122"/>
      <c r="H1550" s="123"/>
      <c r="I1550" s="123"/>
      <c r="J1550" s="123"/>
      <c r="K1550" s="124"/>
      <c r="L1550" s="124"/>
      <c r="M1550" s="124"/>
      <c r="N1550" s="124"/>
      <c r="O1550" s="124"/>
      <c r="P1550" s="124"/>
      <c r="Q1550" s="124"/>
      <c r="R1550" s="124"/>
      <c r="S1550" s="124"/>
      <c r="T1550" s="124"/>
      <c r="U1550" s="124"/>
      <c r="V1550" s="124"/>
      <c r="W1550" s="124"/>
      <c r="X1550" s="124"/>
      <c r="Y1550" s="124"/>
      <c r="Z1550" s="124"/>
      <c r="AA1550" s="124"/>
      <c r="AB1550" s="124"/>
      <c r="AC1550" s="124"/>
    </row>
    <row r="1551" spans="1:29" x14ac:dyDescent="0.35">
      <c r="A1551" s="121"/>
      <c r="B1551" s="122"/>
      <c r="C1551" s="122"/>
      <c r="D1551" s="122"/>
      <c r="E1551" s="122"/>
      <c r="F1551" s="122"/>
      <c r="G1551" s="122"/>
      <c r="H1551" s="123"/>
      <c r="I1551" s="123"/>
      <c r="J1551" s="123"/>
      <c r="K1551" s="124"/>
      <c r="L1551" s="124"/>
      <c r="M1551" s="124"/>
      <c r="N1551" s="124"/>
      <c r="O1551" s="124"/>
      <c r="P1551" s="124"/>
      <c r="Q1551" s="124"/>
      <c r="R1551" s="124"/>
      <c r="S1551" s="124"/>
      <c r="T1551" s="124"/>
      <c r="U1551" s="124"/>
      <c r="V1551" s="124"/>
      <c r="W1551" s="124"/>
      <c r="X1551" s="124"/>
      <c r="Y1551" s="124"/>
      <c r="Z1551" s="124"/>
      <c r="AA1551" s="124"/>
      <c r="AB1551" s="124"/>
      <c r="AC1551" s="124"/>
    </row>
    <row r="1552" spans="1:29" x14ac:dyDescent="0.35">
      <c r="A1552" s="121"/>
      <c r="B1552" s="122"/>
      <c r="C1552" s="122"/>
      <c r="D1552" s="122"/>
      <c r="E1552" s="122"/>
      <c r="F1552" s="122"/>
      <c r="G1552" s="122"/>
      <c r="H1552" s="123"/>
      <c r="I1552" s="123"/>
      <c r="J1552" s="123"/>
      <c r="K1552" s="124"/>
      <c r="L1552" s="124"/>
      <c r="M1552" s="124"/>
      <c r="N1552" s="124"/>
      <c r="O1552" s="124"/>
      <c r="P1552" s="124"/>
      <c r="Q1552" s="124"/>
      <c r="R1552" s="124"/>
      <c r="S1552" s="124"/>
      <c r="T1552" s="124"/>
      <c r="U1552" s="124"/>
      <c r="V1552" s="124"/>
      <c r="W1552" s="124"/>
      <c r="X1552" s="124"/>
      <c r="Y1552" s="124"/>
      <c r="Z1552" s="124"/>
      <c r="AA1552" s="124"/>
      <c r="AB1552" s="124"/>
      <c r="AC1552" s="124"/>
    </row>
    <row r="1553" spans="1:29" x14ac:dyDescent="0.35">
      <c r="A1553" s="121"/>
      <c r="B1553" s="122"/>
      <c r="C1553" s="122"/>
      <c r="D1553" s="122"/>
      <c r="E1553" s="122"/>
      <c r="F1553" s="122"/>
      <c r="G1553" s="122"/>
      <c r="H1553" s="123"/>
      <c r="I1553" s="123"/>
      <c r="J1553" s="123"/>
      <c r="K1553" s="124"/>
      <c r="L1553" s="124"/>
      <c r="M1553" s="124"/>
      <c r="N1553" s="124"/>
      <c r="O1553" s="124"/>
      <c r="P1553" s="124"/>
      <c r="Q1553" s="124"/>
      <c r="R1553" s="124"/>
      <c r="S1553" s="124"/>
      <c r="T1553" s="124"/>
      <c r="U1553" s="124"/>
      <c r="V1553" s="124"/>
      <c r="W1553" s="124"/>
      <c r="X1553" s="124"/>
      <c r="Y1553" s="124"/>
      <c r="Z1553" s="124"/>
      <c r="AA1553" s="124"/>
      <c r="AB1553" s="124"/>
      <c r="AC1553" s="124"/>
    </row>
    <row r="1554" spans="1:29" x14ac:dyDescent="0.35">
      <c r="A1554" s="121"/>
      <c r="B1554" s="122"/>
      <c r="C1554" s="122"/>
      <c r="D1554" s="122"/>
      <c r="E1554" s="122"/>
      <c r="F1554" s="122"/>
      <c r="G1554" s="122"/>
      <c r="H1554" s="123"/>
      <c r="I1554" s="123"/>
      <c r="J1554" s="123"/>
      <c r="K1554" s="124"/>
      <c r="L1554" s="124"/>
      <c r="M1554" s="124"/>
      <c r="N1554" s="124"/>
      <c r="O1554" s="124"/>
      <c r="P1554" s="124"/>
      <c r="Q1554" s="124"/>
      <c r="R1554" s="124"/>
      <c r="S1554" s="124"/>
      <c r="T1554" s="124"/>
      <c r="U1554" s="124"/>
      <c r="V1554" s="124"/>
      <c r="W1554" s="124"/>
      <c r="X1554" s="124"/>
      <c r="Y1554" s="124"/>
      <c r="Z1554" s="124"/>
      <c r="AA1554" s="124"/>
      <c r="AB1554" s="124"/>
      <c r="AC1554" s="124"/>
    </row>
    <row r="1555" spans="1:29" x14ac:dyDescent="0.35">
      <c r="A1555" s="121"/>
      <c r="B1555" s="122"/>
      <c r="C1555" s="122"/>
      <c r="D1555" s="122"/>
      <c r="E1555" s="122"/>
      <c r="F1555" s="122"/>
      <c r="G1555" s="122"/>
      <c r="H1555" s="123"/>
      <c r="I1555" s="123"/>
      <c r="J1555" s="123"/>
      <c r="K1555" s="124"/>
      <c r="L1555" s="124"/>
      <c r="M1555" s="124"/>
      <c r="N1555" s="124"/>
      <c r="O1555" s="124"/>
      <c r="P1555" s="124"/>
      <c r="Q1555" s="124"/>
      <c r="R1555" s="124"/>
      <c r="S1555" s="124"/>
      <c r="T1555" s="124"/>
      <c r="U1555" s="124"/>
      <c r="V1555" s="124"/>
      <c r="W1555" s="124"/>
      <c r="X1555" s="124"/>
      <c r="Y1555" s="124"/>
      <c r="Z1555" s="124"/>
      <c r="AA1555" s="124"/>
      <c r="AB1555" s="124"/>
      <c r="AC1555" s="124"/>
    </row>
    <row r="1556" spans="1:29" x14ac:dyDescent="0.35">
      <c r="A1556" s="121"/>
      <c r="B1556" s="122"/>
      <c r="C1556" s="122"/>
      <c r="D1556" s="122"/>
      <c r="E1556" s="122"/>
      <c r="F1556" s="122"/>
      <c r="G1556" s="122"/>
      <c r="H1556" s="123"/>
      <c r="I1556" s="123"/>
      <c r="J1556" s="123"/>
      <c r="K1556" s="124"/>
      <c r="L1556" s="124"/>
      <c r="M1556" s="124"/>
      <c r="N1556" s="124"/>
      <c r="O1556" s="124"/>
      <c r="P1556" s="124"/>
      <c r="Q1556" s="124"/>
      <c r="R1556" s="124"/>
      <c r="S1556" s="124"/>
      <c r="T1556" s="124"/>
      <c r="U1556" s="124"/>
      <c r="V1556" s="124"/>
      <c r="W1556" s="124"/>
      <c r="X1556" s="124"/>
      <c r="Y1556" s="124"/>
      <c r="Z1556" s="124"/>
      <c r="AA1556" s="124"/>
      <c r="AB1556" s="124"/>
      <c r="AC1556" s="124"/>
    </row>
    <row r="1557" spans="1:29" x14ac:dyDescent="0.35">
      <c r="A1557" s="121"/>
      <c r="B1557" s="122"/>
      <c r="C1557" s="122"/>
      <c r="D1557" s="122"/>
      <c r="E1557" s="122"/>
      <c r="F1557" s="122"/>
      <c r="G1557" s="122"/>
      <c r="H1557" s="123"/>
      <c r="I1557" s="123"/>
      <c r="J1557" s="123"/>
      <c r="K1557" s="124"/>
      <c r="L1557" s="124"/>
      <c r="M1557" s="124"/>
      <c r="N1557" s="124"/>
      <c r="O1557" s="124"/>
      <c r="P1557" s="124"/>
      <c r="Q1557" s="124"/>
      <c r="R1557" s="124"/>
      <c r="S1557" s="124"/>
      <c r="T1557" s="124"/>
      <c r="U1557" s="124"/>
      <c r="V1557" s="124"/>
      <c r="W1557" s="124"/>
      <c r="X1557" s="124"/>
      <c r="Y1557" s="124"/>
      <c r="Z1557" s="124"/>
      <c r="AA1557" s="124"/>
      <c r="AB1557" s="124"/>
      <c r="AC1557" s="124"/>
    </row>
    <row r="1558" spans="1:29" ht="15" customHeight="1" x14ac:dyDescent="0.35">
      <c r="A1558" s="125"/>
      <c r="B1558" s="125"/>
      <c r="C1558" s="125"/>
      <c r="D1558" s="125"/>
      <c r="E1558" s="125"/>
      <c r="F1558" s="125"/>
      <c r="G1558" s="125"/>
      <c r="H1558" s="125"/>
      <c r="I1558" s="125"/>
      <c r="J1558" s="125"/>
      <c r="K1558" s="124"/>
      <c r="L1558" s="124"/>
      <c r="M1558" s="124"/>
      <c r="N1558" s="124"/>
      <c r="O1558" s="124"/>
      <c r="P1558" s="124"/>
      <c r="Q1558" s="124"/>
      <c r="R1558" s="124"/>
      <c r="S1558" s="124"/>
      <c r="T1558" s="124"/>
      <c r="U1558" s="124"/>
      <c r="V1558" s="124"/>
      <c r="W1558" s="124"/>
      <c r="X1558" s="124"/>
      <c r="Y1558" s="124"/>
      <c r="Z1558" s="124"/>
      <c r="AA1558" s="124"/>
      <c r="AB1558" s="124"/>
      <c r="AC1558" s="124"/>
    </row>
    <row r="1559" spans="1:29" x14ac:dyDescent="0.35">
      <c r="A1559" s="125"/>
      <c r="B1559" s="125"/>
      <c r="C1559" s="125"/>
      <c r="D1559" s="125"/>
      <c r="E1559" s="125"/>
      <c r="F1559" s="125"/>
      <c r="G1559" s="125"/>
      <c r="H1559" s="125"/>
      <c r="I1559" s="125"/>
      <c r="J1559" s="125"/>
      <c r="K1559" s="124"/>
      <c r="L1559" s="124"/>
      <c r="M1559" s="124"/>
      <c r="N1559" s="124"/>
      <c r="O1559" s="124"/>
      <c r="P1559" s="124"/>
      <c r="Q1559" s="124"/>
      <c r="R1559" s="124"/>
      <c r="S1559" s="124"/>
      <c r="T1559" s="124"/>
      <c r="U1559" s="124"/>
      <c r="V1559" s="124"/>
      <c r="W1559" s="124"/>
      <c r="X1559" s="124"/>
      <c r="Y1559" s="124"/>
      <c r="Z1559" s="124"/>
      <c r="AA1559" s="124"/>
      <c r="AB1559" s="124"/>
      <c r="AC1559" s="124"/>
    </row>
    <row r="1560" spans="1:29" x14ac:dyDescent="0.35">
      <c r="A1560" s="125"/>
      <c r="B1560" s="125"/>
      <c r="C1560" s="125"/>
      <c r="D1560" s="125"/>
      <c r="E1560" s="125"/>
      <c r="F1560" s="125"/>
      <c r="G1560" s="126"/>
      <c r="H1560" s="125"/>
      <c r="I1560" s="125"/>
      <c r="J1560" s="125"/>
      <c r="K1560" s="126"/>
      <c r="L1560" s="126"/>
      <c r="M1560" s="126"/>
      <c r="N1560" s="126"/>
      <c r="O1560" s="126"/>
      <c r="P1560" s="126"/>
      <c r="Q1560" s="126"/>
      <c r="R1560" s="126"/>
      <c r="S1560" s="126"/>
      <c r="T1560" s="126"/>
      <c r="U1560" s="126"/>
      <c r="V1560" s="126"/>
      <c r="W1560" s="126"/>
      <c r="X1560" s="126"/>
      <c r="Y1560" s="126"/>
      <c r="Z1560" s="126"/>
      <c r="AA1560" s="126"/>
      <c r="AB1560" s="126"/>
      <c r="AC1560" s="126"/>
    </row>
    <row r="1561" spans="1:29" ht="15" customHeight="1" x14ac:dyDescent="0.35">
      <c r="A1561" s="112"/>
      <c r="B1561" s="113"/>
      <c r="C1561" s="113"/>
      <c r="D1561" s="113"/>
      <c r="E1561" s="113"/>
      <c r="F1561" s="113"/>
      <c r="G1561" s="113"/>
      <c r="H1561" s="113"/>
      <c r="I1561" s="113"/>
      <c r="J1561" s="113"/>
      <c r="K1561" s="114"/>
      <c r="L1561" s="114"/>
      <c r="M1561" s="114"/>
      <c r="N1561" s="114"/>
      <c r="O1561" s="114"/>
      <c r="P1561" s="114"/>
      <c r="Q1561" s="114"/>
      <c r="R1561" s="114"/>
      <c r="S1561" s="114"/>
      <c r="T1561" s="114"/>
      <c r="U1561" s="114"/>
      <c r="V1561" s="114"/>
      <c r="W1561" s="114"/>
      <c r="X1561" s="114"/>
      <c r="Y1561" s="114"/>
      <c r="Z1561" s="114"/>
      <c r="AA1561" s="114"/>
      <c r="AB1561" s="114"/>
      <c r="AC1561" s="114"/>
    </row>
    <row r="1562" spans="1:29" ht="15" customHeight="1" x14ac:dyDescent="0.35">
      <c r="A1562" s="112"/>
      <c r="B1562" s="113"/>
      <c r="C1562" s="113"/>
      <c r="D1562" s="113"/>
      <c r="E1562" s="113"/>
      <c r="F1562" s="113"/>
      <c r="G1562" s="113"/>
      <c r="H1562" s="113"/>
      <c r="I1562" s="113"/>
      <c r="J1562" s="113"/>
      <c r="K1562" s="115"/>
      <c r="L1562" s="115"/>
      <c r="M1562" s="115"/>
      <c r="N1562" s="115"/>
      <c r="O1562" s="115"/>
      <c r="P1562" s="115"/>
      <c r="Q1562" s="115"/>
      <c r="R1562" s="115"/>
      <c r="S1562" s="115"/>
      <c r="T1562" s="115"/>
      <c r="U1562" s="115"/>
      <c r="V1562" s="115"/>
      <c r="W1562" s="114"/>
      <c r="X1562" s="114"/>
      <c r="Y1562" s="116"/>
      <c r="Z1562" s="117"/>
      <c r="AA1562" s="117"/>
      <c r="AB1562" s="117"/>
      <c r="AC1562" s="117"/>
    </row>
    <row r="1563" spans="1:29" x14ac:dyDescent="0.35">
      <c r="A1563" s="112"/>
      <c r="B1563" s="118"/>
      <c r="C1563" s="118"/>
      <c r="D1563" s="119"/>
      <c r="E1563" s="120"/>
      <c r="F1563" s="118"/>
      <c r="G1563" s="118"/>
      <c r="H1563" s="118"/>
      <c r="I1563" s="118"/>
      <c r="J1563" s="118"/>
      <c r="K1563" s="117"/>
      <c r="L1563" s="117"/>
      <c r="M1563" s="117"/>
      <c r="N1563" s="117"/>
      <c r="O1563" s="117"/>
      <c r="P1563" s="117"/>
      <c r="Q1563" s="117"/>
      <c r="R1563" s="117"/>
      <c r="S1563" s="117"/>
      <c r="T1563" s="117"/>
      <c r="U1563" s="117"/>
      <c r="V1563" s="117"/>
      <c r="W1563" s="117"/>
      <c r="X1563" s="117"/>
      <c r="Y1563" s="116"/>
      <c r="Z1563" s="117"/>
      <c r="AA1563" s="117"/>
      <c r="AB1563" s="117"/>
      <c r="AC1563" s="117"/>
    </row>
    <row r="1564" spans="1:29" x14ac:dyDescent="0.35">
      <c r="A1564" s="121"/>
      <c r="B1564" s="122"/>
      <c r="C1564" s="122"/>
      <c r="D1564" s="122"/>
      <c r="E1564" s="122"/>
      <c r="F1564" s="122"/>
      <c r="G1564" s="122"/>
      <c r="H1564" s="123"/>
      <c r="I1564" s="123"/>
      <c r="J1564" s="123"/>
      <c r="K1564" s="124"/>
      <c r="L1564" s="124"/>
      <c r="M1564" s="124"/>
      <c r="N1564" s="124"/>
      <c r="O1564" s="124"/>
      <c r="P1564" s="124"/>
      <c r="Q1564" s="124"/>
      <c r="R1564" s="124"/>
      <c r="S1564" s="124"/>
      <c r="T1564" s="124"/>
      <c r="U1564" s="124"/>
      <c r="V1564" s="124"/>
      <c r="W1564" s="124"/>
      <c r="X1564" s="124"/>
      <c r="Y1564" s="124"/>
      <c r="Z1564" s="124"/>
      <c r="AA1564" s="124"/>
      <c r="AB1564" s="124"/>
      <c r="AC1564" s="124"/>
    </row>
    <row r="1565" spans="1:29" x14ac:dyDescent="0.35">
      <c r="A1565" s="121"/>
      <c r="B1565" s="122"/>
      <c r="C1565" s="122"/>
      <c r="D1565" s="122"/>
      <c r="E1565" s="122"/>
      <c r="F1565" s="122"/>
      <c r="G1565" s="122"/>
      <c r="H1565" s="123"/>
      <c r="I1565" s="123"/>
      <c r="J1565" s="123"/>
      <c r="K1565" s="124"/>
      <c r="L1565" s="124"/>
      <c r="M1565" s="124"/>
      <c r="N1565" s="124"/>
      <c r="O1565" s="124"/>
      <c r="P1565" s="124"/>
      <c r="Q1565" s="124"/>
      <c r="R1565" s="124"/>
      <c r="S1565" s="124"/>
      <c r="T1565" s="124"/>
      <c r="U1565" s="124"/>
      <c r="V1565" s="124"/>
      <c r="W1565" s="124"/>
      <c r="X1565" s="124"/>
      <c r="Y1565" s="124"/>
      <c r="Z1565" s="124"/>
      <c r="AA1565" s="124"/>
      <c r="AB1565" s="124"/>
      <c r="AC1565" s="124"/>
    </row>
    <row r="1566" spans="1:29" x14ac:dyDescent="0.35">
      <c r="A1566" s="121"/>
      <c r="B1566" s="122"/>
      <c r="C1566" s="122"/>
      <c r="D1566" s="122"/>
      <c r="E1566" s="122"/>
      <c r="F1566" s="122"/>
      <c r="G1566" s="122"/>
      <c r="H1566" s="123"/>
      <c r="I1566" s="123"/>
      <c r="J1566" s="123"/>
      <c r="K1566" s="124"/>
      <c r="L1566" s="124"/>
      <c r="M1566" s="124"/>
      <c r="N1566" s="124"/>
      <c r="O1566" s="124"/>
      <c r="P1566" s="124"/>
      <c r="Q1566" s="124"/>
      <c r="R1566" s="124"/>
      <c r="S1566" s="124"/>
      <c r="T1566" s="124"/>
      <c r="U1566" s="124"/>
      <c r="V1566" s="124"/>
      <c r="W1566" s="124"/>
      <c r="X1566" s="124"/>
      <c r="Y1566" s="124"/>
      <c r="Z1566" s="124"/>
      <c r="AA1566" s="124"/>
      <c r="AB1566" s="124"/>
      <c r="AC1566" s="124"/>
    </row>
    <row r="1567" spans="1:29" x14ac:dyDescent="0.35">
      <c r="A1567" s="121"/>
      <c r="B1567" s="122"/>
      <c r="C1567" s="122"/>
      <c r="D1567" s="122"/>
      <c r="E1567" s="122"/>
      <c r="F1567" s="122"/>
      <c r="G1567" s="122"/>
      <c r="H1567" s="123"/>
      <c r="I1567" s="123"/>
      <c r="J1567" s="123"/>
      <c r="K1567" s="124"/>
      <c r="L1567" s="124"/>
      <c r="M1567" s="124"/>
      <c r="N1567" s="124"/>
      <c r="O1567" s="124"/>
      <c r="P1567" s="124"/>
      <c r="Q1567" s="124"/>
      <c r="R1567" s="124"/>
      <c r="S1567" s="124"/>
      <c r="T1567" s="124"/>
      <c r="U1567" s="124"/>
      <c r="V1567" s="124"/>
      <c r="W1567" s="124"/>
      <c r="X1567" s="124"/>
      <c r="Y1567" s="124"/>
      <c r="Z1567" s="124"/>
      <c r="AA1567" s="124"/>
      <c r="AB1567" s="124"/>
      <c r="AC1567" s="124"/>
    </row>
    <row r="1568" spans="1:29" x14ac:dyDescent="0.35">
      <c r="A1568" s="121"/>
      <c r="B1568" s="122"/>
      <c r="C1568" s="122"/>
      <c r="D1568" s="122"/>
      <c r="E1568" s="122"/>
      <c r="F1568" s="122"/>
      <c r="G1568" s="122"/>
      <c r="H1568" s="123"/>
      <c r="I1568" s="123"/>
      <c r="J1568" s="123"/>
      <c r="K1568" s="124"/>
      <c r="L1568" s="124"/>
      <c r="M1568" s="124"/>
      <c r="N1568" s="124"/>
      <c r="O1568" s="124"/>
      <c r="P1568" s="124"/>
      <c r="Q1568" s="124"/>
      <c r="R1568" s="124"/>
      <c r="S1568" s="124"/>
      <c r="T1568" s="124"/>
      <c r="U1568" s="124"/>
      <c r="V1568" s="124"/>
      <c r="W1568" s="124"/>
      <c r="X1568" s="124"/>
      <c r="Y1568" s="124"/>
      <c r="Z1568" s="124"/>
      <c r="AA1568" s="124"/>
      <c r="AB1568" s="124"/>
      <c r="AC1568" s="124"/>
    </row>
    <row r="1569" spans="1:29" x14ac:dyDescent="0.35">
      <c r="A1569" s="121"/>
      <c r="B1569" s="122"/>
      <c r="C1569" s="122"/>
      <c r="D1569" s="122"/>
      <c r="E1569" s="122"/>
      <c r="F1569" s="122"/>
      <c r="G1569" s="122"/>
      <c r="H1569" s="123"/>
      <c r="I1569" s="123"/>
      <c r="J1569" s="123"/>
      <c r="K1569" s="124"/>
      <c r="L1569" s="124"/>
      <c r="M1569" s="124"/>
      <c r="N1569" s="124"/>
      <c r="O1569" s="124"/>
      <c r="P1569" s="124"/>
      <c r="Q1569" s="124"/>
      <c r="R1569" s="124"/>
      <c r="S1569" s="124"/>
      <c r="T1569" s="124"/>
      <c r="U1569" s="124"/>
      <c r="V1569" s="124"/>
      <c r="W1569" s="124"/>
      <c r="X1569" s="124"/>
      <c r="Y1569" s="124"/>
      <c r="Z1569" s="124"/>
      <c r="AA1569" s="124"/>
      <c r="AB1569" s="124"/>
      <c r="AC1569" s="124"/>
    </row>
    <row r="1570" spans="1:29" x14ac:dyDescent="0.35">
      <c r="A1570" s="121"/>
      <c r="B1570" s="122"/>
      <c r="C1570" s="122"/>
      <c r="D1570" s="122"/>
      <c r="E1570" s="122"/>
      <c r="F1570" s="122"/>
      <c r="G1570" s="122"/>
      <c r="H1570" s="123"/>
      <c r="I1570" s="123"/>
      <c r="J1570" s="123"/>
      <c r="K1570" s="124"/>
      <c r="L1570" s="124"/>
      <c r="M1570" s="124"/>
      <c r="N1570" s="124"/>
      <c r="O1570" s="124"/>
      <c r="P1570" s="124"/>
      <c r="Q1570" s="124"/>
      <c r="R1570" s="124"/>
      <c r="S1570" s="124"/>
      <c r="T1570" s="124"/>
      <c r="U1570" s="124"/>
      <c r="V1570" s="124"/>
      <c r="W1570" s="124"/>
      <c r="X1570" s="124"/>
      <c r="Y1570" s="124"/>
      <c r="Z1570" s="124"/>
      <c r="AA1570" s="124"/>
      <c r="AB1570" s="124"/>
      <c r="AC1570" s="124"/>
    </row>
    <row r="1571" spans="1:29" x14ac:dyDescent="0.35">
      <c r="A1571" s="121"/>
      <c r="B1571" s="122"/>
      <c r="C1571" s="122"/>
      <c r="D1571" s="122"/>
      <c r="E1571" s="122"/>
      <c r="F1571" s="122"/>
      <c r="G1571" s="122"/>
      <c r="H1571" s="123"/>
      <c r="I1571" s="123"/>
      <c r="J1571" s="123"/>
      <c r="K1571" s="124"/>
      <c r="L1571" s="124"/>
      <c r="M1571" s="124"/>
      <c r="N1571" s="124"/>
      <c r="O1571" s="124"/>
      <c r="P1571" s="124"/>
      <c r="Q1571" s="124"/>
      <c r="R1571" s="124"/>
      <c r="S1571" s="124"/>
      <c r="T1571" s="124"/>
      <c r="U1571" s="124"/>
      <c r="V1571" s="124"/>
      <c r="W1571" s="124"/>
      <c r="X1571" s="124"/>
      <c r="Y1571" s="124"/>
      <c r="Z1571" s="124"/>
      <c r="AA1571" s="124"/>
      <c r="AB1571" s="124"/>
      <c r="AC1571" s="124"/>
    </row>
    <row r="1572" spans="1:29" x14ac:dyDescent="0.35">
      <c r="A1572" s="121"/>
      <c r="B1572" s="122"/>
      <c r="C1572" s="122"/>
      <c r="D1572" s="122"/>
      <c r="E1572" s="122"/>
      <c r="F1572" s="122"/>
      <c r="G1572" s="122"/>
      <c r="H1572" s="123"/>
      <c r="I1572" s="123"/>
      <c r="J1572" s="123"/>
      <c r="K1572" s="124"/>
      <c r="L1572" s="124"/>
      <c r="M1572" s="124"/>
      <c r="N1572" s="124"/>
      <c r="O1572" s="124"/>
      <c r="P1572" s="124"/>
      <c r="Q1572" s="124"/>
      <c r="R1572" s="124"/>
      <c r="S1572" s="124"/>
      <c r="T1572" s="124"/>
      <c r="U1572" s="124"/>
      <c r="V1572" s="124"/>
      <c r="W1572" s="124"/>
      <c r="X1572" s="124"/>
      <c r="Y1572" s="124"/>
      <c r="Z1572" s="124"/>
      <c r="AA1572" s="124"/>
      <c r="AB1572" s="124"/>
      <c r="AC1572" s="124"/>
    </row>
    <row r="1573" spans="1:29" x14ac:dyDescent="0.35">
      <c r="A1573" s="121"/>
      <c r="B1573" s="122"/>
      <c r="C1573" s="122"/>
      <c r="D1573" s="122"/>
      <c r="E1573" s="122"/>
      <c r="F1573" s="122"/>
      <c r="G1573" s="122"/>
      <c r="H1573" s="123"/>
      <c r="I1573" s="123"/>
      <c r="J1573" s="123"/>
      <c r="K1573" s="124"/>
      <c r="L1573" s="124"/>
      <c r="M1573" s="124"/>
      <c r="N1573" s="124"/>
      <c r="O1573" s="124"/>
      <c r="P1573" s="124"/>
      <c r="Q1573" s="124"/>
      <c r="R1573" s="124"/>
      <c r="S1573" s="124"/>
      <c r="T1573" s="124"/>
      <c r="U1573" s="124"/>
      <c r="V1573" s="124"/>
      <c r="W1573" s="124"/>
      <c r="X1573" s="124"/>
      <c r="Y1573" s="124"/>
      <c r="Z1573" s="124"/>
      <c r="AA1573" s="124"/>
      <c r="AB1573" s="124"/>
      <c r="AC1573" s="124"/>
    </row>
    <row r="1574" spans="1:29" x14ac:dyDescent="0.35">
      <c r="A1574" s="121"/>
      <c r="B1574" s="122"/>
      <c r="C1574" s="122"/>
      <c r="D1574" s="122"/>
      <c r="E1574" s="122"/>
      <c r="F1574" s="122"/>
      <c r="G1574" s="122"/>
      <c r="H1574" s="123"/>
      <c r="I1574" s="123"/>
      <c r="J1574" s="123"/>
      <c r="K1574" s="124"/>
      <c r="L1574" s="124"/>
      <c r="M1574" s="124"/>
      <c r="N1574" s="124"/>
      <c r="O1574" s="124"/>
      <c r="P1574" s="124"/>
      <c r="Q1574" s="124"/>
      <c r="R1574" s="124"/>
      <c r="S1574" s="124"/>
      <c r="T1574" s="124"/>
      <c r="U1574" s="124"/>
      <c r="V1574" s="124"/>
      <c r="W1574" s="124"/>
      <c r="X1574" s="124"/>
      <c r="Y1574" s="124"/>
      <c r="Z1574" s="124"/>
      <c r="AA1574" s="124"/>
      <c r="AB1574" s="124"/>
      <c r="AC1574" s="124"/>
    </row>
    <row r="1575" spans="1:29" x14ac:dyDescent="0.35">
      <c r="A1575" s="121"/>
      <c r="B1575" s="122"/>
      <c r="C1575" s="122"/>
      <c r="D1575" s="122"/>
      <c r="E1575" s="122"/>
      <c r="F1575" s="122"/>
      <c r="G1575" s="122"/>
      <c r="H1575" s="123"/>
      <c r="I1575" s="123"/>
      <c r="J1575" s="123"/>
      <c r="K1575" s="124"/>
      <c r="L1575" s="124"/>
      <c r="M1575" s="124"/>
      <c r="N1575" s="124"/>
      <c r="O1575" s="124"/>
      <c r="P1575" s="124"/>
      <c r="Q1575" s="124"/>
      <c r="R1575" s="124"/>
      <c r="S1575" s="124"/>
      <c r="T1575" s="124"/>
      <c r="U1575" s="124"/>
      <c r="V1575" s="124"/>
      <c r="W1575" s="124"/>
      <c r="X1575" s="124"/>
      <c r="Y1575" s="124"/>
      <c r="Z1575" s="124"/>
      <c r="AA1575" s="124"/>
      <c r="AB1575" s="124"/>
      <c r="AC1575" s="124"/>
    </row>
    <row r="1576" spans="1:29" x14ac:dyDescent="0.35">
      <c r="A1576" s="121"/>
      <c r="B1576" s="122"/>
      <c r="C1576" s="122"/>
      <c r="D1576" s="122"/>
      <c r="E1576" s="122"/>
      <c r="F1576" s="122"/>
      <c r="G1576" s="122"/>
      <c r="H1576" s="123"/>
      <c r="I1576" s="123"/>
      <c r="J1576" s="123"/>
      <c r="K1576" s="124"/>
      <c r="L1576" s="124"/>
      <c r="M1576" s="124"/>
      <c r="N1576" s="124"/>
      <c r="O1576" s="124"/>
      <c r="P1576" s="124"/>
      <c r="Q1576" s="124"/>
      <c r="R1576" s="124"/>
      <c r="S1576" s="124"/>
      <c r="T1576" s="124"/>
      <c r="U1576" s="124"/>
      <c r="V1576" s="124"/>
      <c r="W1576" s="124"/>
      <c r="X1576" s="124"/>
      <c r="Y1576" s="124"/>
      <c r="Z1576" s="124"/>
      <c r="AA1576" s="124"/>
      <c r="AB1576" s="124"/>
      <c r="AC1576" s="124"/>
    </row>
    <row r="1577" spans="1:29" x14ac:dyDescent="0.35">
      <c r="A1577" s="121"/>
      <c r="B1577" s="122"/>
      <c r="C1577" s="122"/>
      <c r="D1577" s="122"/>
      <c r="E1577" s="122"/>
      <c r="F1577" s="122"/>
      <c r="G1577" s="122"/>
      <c r="H1577" s="123"/>
      <c r="I1577" s="123"/>
      <c r="J1577" s="123"/>
      <c r="K1577" s="124"/>
      <c r="L1577" s="124"/>
      <c r="M1577" s="124"/>
      <c r="N1577" s="124"/>
      <c r="O1577" s="124"/>
      <c r="P1577" s="124"/>
      <c r="Q1577" s="124"/>
      <c r="R1577" s="124"/>
      <c r="S1577" s="124"/>
      <c r="T1577" s="124"/>
      <c r="U1577" s="124"/>
      <c r="V1577" s="124"/>
      <c r="W1577" s="124"/>
      <c r="X1577" s="124"/>
      <c r="Y1577" s="124"/>
      <c r="Z1577" s="124"/>
      <c r="AA1577" s="124"/>
      <c r="AB1577" s="124"/>
      <c r="AC1577" s="124"/>
    </row>
    <row r="1578" spans="1:29" x14ac:dyDescent="0.35">
      <c r="A1578" s="121"/>
      <c r="B1578" s="122"/>
      <c r="C1578" s="122"/>
      <c r="D1578" s="122"/>
      <c r="E1578" s="122"/>
      <c r="F1578" s="122"/>
      <c r="G1578" s="122"/>
      <c r="H1578" s="123"/>
      <c r="I1578" s="123"/>
      <c r="J1578" s="123"/>
      <c r="K1578" s="124"/>
      <c r="L1578" s="124"/>
      <c r="M1578" s="124"/>
      <c r="N1578" s="124"/>
      <c r="O1578" s="124"/>
      <c r="P1578" s="124"/>
      <c r="Q1578" s="124"/>
      <c r="R1578" s="124"/>
      <c r="S1578" s="124"/>
      <c r="T1578" s="124"/>
      <c r="U1578" s="124"/>
      <c r="V1578" s="124"/>
      <c r="W1578" s="124"/>
      <c r="X1578" s="124"/>
      <c r="Y1578" s="124"/>
      <c r="Z1578" s="124"/>
      <c r="AA1578" s="124"/>
      <c r="AB1578" s="124"/>
      <c r="AC1578" s="124"/>
    </row>
    <row r="1579" spans="1:29" x14ac:dyDescent="0.35">
      <c r="A1579" s="121"/>
      <c r="B1579" s="122"/>
      <c r="C1579" s="122"/>
      <c r="D1579" s="122"/>
      <c r="E1579" s="122"/>
      <c r="F1579" s="122"/>
      <c r="G1579" s="122"/>
      <c r="H1579" s="123"/>
      <c r="I1579" s="123"/>
      <c r="J1579" s="123"/>
      <c r="K1579" s="124"/>
      <c r="L1579" s="124"/>
      <c r="M1579" s="124"/>
      <c r="N1579" s="124"/>
      <c r="O1579" s="124"/>
      <c r="P1579" s="124"/>
      <c r="Q1579" s="124"/>
      <c r="R1579" s="124"/>
      <c r="S1579" s="124"/>
      <c r="T1579" s="124"/>
      <c r="U1579" s="124"/>
      <c r="V1579" s="124"/>
      <c r="W1579" s="124"/>
      <c r="X1579" s="124"/>
      <c r="Y1579" s="124"/>
      <c r="Z1579" s="124"/>
      <c r="AA1579" s="124"/>
      <c r="AB1579" s="124"/>
      <c r="AC1579" s="124"/>
    </row>
    <row r="1580" spans="1:29" x14ac:dyDescent="0.35">
      <c r="A1580" s="121"/>
      <c r="B1580" s="122"/>
      <c r="C1580" s="122"/>
      <c r="D1580" s="122"/>
      <c r="E1580" s="122"/>
      <c r="F1580" s="122"/>
      <c r="G1580" s="122"/>
      <c r="H1580" s="123"/>
      <c r="I1580" s="123"/>
      <c r="J1580" s="123"/>
      <c r="K1580" s="124"/>
      <c r="L1580" s="124"/>
      <c r="M1580" s="124"/>
      <c r="N1580" s="124"/>
      <c r="O1580" s="124"/>
      <c r="P1580" s="124"/>
      <c r="Q1580" s="124"/>
      <c r="R1580" s="124"/>
      <c r="S1580" s="124"/>
      <c r="T1580" s="124"/>
      <c r="U1580" s="124"/>
      <c r="V1580" s="124"/>
      <c r="W1580" s="124"/>
      <c r="X1580" s="124"/>
      <c r="Y1580" s="124"/>
      <c r="Z1580" s="124"/>
      <c r="AA1580" s="124"/>
      <c r="AB1580" s="124"/>
      <c r="AC1580" s="124"/>
    </row>
    <row r="1581" spans="1:29" x14ac:dyDescent="0.35">
      <c r="A1581" s="121"/>
      <c r="B1581" s="122"/>
      <c r="C1581" s="122"/>
      <c r="D1581" s="122"/>
      <c r="E1581" s="122"/>
      <c r="F1581" s="122"/>
      <c r="G1581" s="122"/>
      <c r="H1581" s="123"/>
      <c r="I1581" s="123"/>
      <c r="J1581" s="123"/>
      <c r="K1581" s="124"/>
      <c r="L1581" s="124"/>
      <c r="M1581" s="124"/>
      <c r="N1581" s="124"/>
      <c r="O1581" s="124"/>
      <c r="P1581" s="124"/>
      <c r="Q1581" s="124"/>
      <c r="R1581" s="124"/>
      <c r="S1581" s="124"/>
      <c r="T1581" s="124"/>
      <c r="U1581" s="124"/>
      <c r="V1581" s="124"/>
      <c r="W1581" s="124"/>
      <c r="X1581" s="124"/>
      <c r="Y1581" s="124"/>
      <c r="Z1581" s="124"/>
      <c r="AA1581" s="124"/>
      <c r="AB1581" s="124"/>
      <c r="AC1581" s="124"/>
    </row>
    <row r="1582" spans="1:29" x14ac:dyDescent="0.35">
      <c r="A1582" s="121"/>
      <c r="B1582" s="122"/>
      <c r="C1582" s="122"/>
      <c r="D1582" s="122"/>
      <c r="E1582" s="122"/>
      <c r="F1582" s="122"/>
      <c r="G1582" s="122"/>
      <c r="H1582" s="123"/>
      <c r="I1582" s="123"/>
      <c r="J1582" s="123"/>
      <c r="K1582" s="124"/>
      <c r="L1582" s="124"/>
      <c r="M1582" s="124"/>
      <c r="N1582" s="124"/>
      <c r="O1582" s="124"/>
      <c r="P1582" s="124"/>
      <c r="Q1582" s="124"/>
      <c r="R1582" s="124"/>
      <c r="S1582" s="124"/>
      <c r="T1582" s="124"/>
      <c r="U1582" s="124"/>
      <c r="V1582" s="124"/>
      <c r="W1582" s="124"/>
      <c r="X1582" s="124"/>
      <c r="Y1582" s="124"/>
      <c r="Z1582" s="124"/>
      <c r="AA1582" s="124"/>
      <c r="AB1582" s="124"/>
      <c r="AC1582" s="124"/>
    </row>
    <row r="1583" spans="1:29" x14ac:dyDescent="0.35">
      <c r="A1583" s="121"/>
      <c r="B1583" s="122"/>
      <c r="C1583" s="122"/>
      <c r="D1583" s="122"/>
      <c r="E1583" s="122"/>
      <c r="F1583" s="122"/>
      <c r="G1583" s="122"/>
      <c r="H1583" s="123"/>
      <c r="I1583" s="123"/>
      <c r="J1583" s="123"/>
      <c r="K1583" s="124"/>
      <c r="L1583" s="124"/>
      <c r="M1583" s="124"/>
      <c r="N1583" s="124"/>
      <c r="O1583" s="124"/>
      <c r="P1583" s="124"/>
      <c r="Q1583" s="124"/>
      <c r="R1583" s="124"/>
      <c r="S1583" s="124"/>
      <c r="T1583" s="124"/>
      <c r="U1583" s="124"/>
      <c r="V1583" s="124"/>
      <c r="W1583" s="124"/>
      <c r="X1583" s="124"/>
      <c r="Y1583" s="124"/>
      <c r="Z1583" s="124"/>
      <c r="AA1583" s="124"/>
      <c r="AB1583" s="124"/>
      <c r="AC1583" s="124"/>
    </row>
    <row r="1584" spans="1:29" x14ac:dyDescent="0.35">
      <c r="A1584" s="121"/>
      <c r="B1584" s="122"/>
      <c r="C1584" s="122"/>
      <c r="D1584" s="122"/>
      <c r="E1584" s="122"/>
      <c r="F1584" s="122"/>
      <c r="G1584" s="122"/>
      <c r="H1584" s="123"/>
      <c r="I1584" s="123"/>
      <c r="J1584" s="123"/>
      <c r="K1584" s="124"/>
      <c r="L1584" s="124"/>
      <c r="M1584" s="124"/>
      <c r="N1584" s="124"/>
      <c r="O1584" s="124"/>
      <c r="P1584" s="124"/>
      <c r="Q1584" s="124"/>
      <c r="R1584" s="124"/>
      <c r="S1584" s="124"/>
      <c r="T1584" s="124"/>
      <c r="U1584" s="124"/>
      <c r="V1584" s="124"/>
      <c r="W1584" s="124"/>
      <c r="X1584" s="124"/>
      <c r="Y1584" s="124"/>
      <c r="Z1584" s="124"/>
      <c r="AA1584" s="124"/>
      <c r="AB1584" s="124"/>
      <c r="AC1584" s="124"/>
    </row>
    <row r="1585" spans="1:29" x14ac:dyDescent="0.35">
      <c r="A1585" s="121"/>
      <c r="B1585" s="122"/>
      <c r="C1585" s="122"/>
      <c r="D1585" s="122"/>
      <c r="E1585" s="122"/>
      <c r="F1585" s="122"/>
      <c r="G1585" s="122"/>
      <c r="H1585" s="123"/>
      <c r="I1585" s="123"/>
      <c r="J1585" s="123"/>
      <c r="K1585" s="124"/>
      <c r="L1585" s="124"/>
      <c r="M1585" s="124"/>
      <c r="N1585" s="124"/>
      <c r="O1585" s="124"/>
      <c r="P1585" s="124"/>
      <c r="Q1585" s="124"/>
      <c r="R1585" s="124"/>
      <c r="S1585" s="124"/>
      <c r="T1585" s="124"/>
      <c r="U1585" s="124"/>
      <c r="V1585" s="124"/>
      <c r="W1585" s="124"/>
      <c r="X1585" s="124"/>
      <c r="Y1585" s="124"/>
      <c r="Z1585" s="124"/>
      <c r="AA1585" s="124"/>
      <c r="AB1585" s="124"/>
      <c r="AC1585" s="124"/>
    </row>
    <row r="1586" spans="1:29" x14ac:dyDescent="0.35">
      <c r="A1586" s="121"/>
      <c r="B1586" s="122"/>
      <c r="C1586" s="122"/>
      <c r="D1586" s="122"/>
      <c r="E1586" s="122"/>
      <c r="F1586" s="122"/>
      <c r="G1586" s="122"/>
      <c r="H1586" s="123"/>
      <c r="I1586" s="123"/>
      <c r="J1586" s="123"/>
      <c r="K1586" s="124"/>
      <c r="L1586" s="124"/>
      <c r="M1586" s="124"/>
      <c r="N1586" s="124"/>
      <c r="O1586" s="124"/>
      <c r="P1586" s="124"/>
      <c r="Q1586" s="124"/>
      <c r="R1586" s="124"/>
      <c r="S1586" s="124"/>
      <c r="T1586" s="124"/>
      <c r="U1586" s="124"/>
      <c r="V1586" s="124"/>
      <c r="W1586" s="124"/>
      <c r="X1586" s="124"/>
      <c r="Y1586" s="124"/>
      <c r="Z1586" s="124"/>
      <c r="AA1586" s="124"/>
      <c r="AB1586" s="124"/>
      <c r="AC1586" s="124"/>
    </row>
    <row r="1587" spans="1:29" x14ac:dyDescent="0.35">
      <c r="A1587" s="121"/>
      <c r="B1587" s="122"/>
      <c r="C1587" s="122"/>
      <c r="D1587" s="122"/>
      <c r="E1587" s="122"/>
      <c r="F1587" s="122"/>
      <c r="G1587" s="122"/>
      <c r="H1587" s="123"/>
      <c r="I1587" s="123"/>
      <c r="J1587" s="123"/>
      <c r="K1587" s="124"/>
      <c r="L1587" s="124"/>
      <c r="M1587" s="124"/>
      <c r="N1587" s="124"/>
      <c r="O1587" s="124"/>
      <c r="P1587" s="124"/>
      <c r="Q1587" s="124"/>
      <c r="R1587" s="124"/>
      <c r="S1587" s="124"/>
      <c r="T1587" s="124"/>
      <c r="U1587" s="124"/>
      <c r="V1587" s="124"/>
      <c r="W1587" s="124"/>
      <c r="X1587" s="124"/>
      <c r="Y1587" s="124"/>
      <c r="Z1587" s="124"/>
      <c r="AA1587" s="124"/>
      <c r="AB1587" s="124"/>
      <c r="AC1587" s="124"/>
    </row>
    <row r="1588" spans="1:29" ht="15" customHeight="1" x14ac:dyDescent="0.35">
      <c r="A1588" s="125"/>
      <c r="B1588" s="125"/>
      <c r="C1588" s="125"/>
      <c r="D1588" s="125"/>
      <c r="E1588" s="125"/>
      <c r="F1588" s="125"/>
      <c r="G1588" s="125"/>
      <c r="H1588" s="125"/>
      <c r="I1588" s="125"/>
      <c r="J1588" s="125"/>
      <c r="K1588" s="124"/>
      <c r="L1588" s="124"/>
      <c r="M1588" s="124"/>
      <c r="N1588" s="124"/>
      <c r="O1588" s="124"/>
      <c r="P1588" s="124"/>
      <c r="Q1588" s="124"/>
      <c r="R1588" s="124"/>
      <c r="S1588" s="124"/>
      <c r="T1588" s="124"/>
      <c r="U1588" s="124"/>
      <c r="V1588" s="124"/>
      <c r="W1588" s="124"/>
      <c r="X1588" s="124"/>
      <c r="Y1588" s="124"/>
      <c r="Z1588" s="124"/>
      <c r="AA1588" s="124"/>
      <c r="AB1588" s="124"/>
      <c r="AC1588" s="124"/>
    </row>
    <row r="1589" spans="1:29" x14ac:dyDescent="0.35">
      <c r="A1589" s="125"/>
      <c r="B1589" s="125"/>
      <c r="C1589" s="125"/>
      <c r="D1589" s="125"/>
      <c r="E1589" s="125"/>
      <c r="F1589" s="125"/>
      <c r="G1589" s="125"/>
      <c r="H1589" s="125"/>
      <c r="I1589" s="125"/>
      <c r="J1589" s="125"/>
      <c r="K1589" s="124"/>
      <c r="L1589" s="124"/>
      <c r="M1589" s="124"/>
      <c r="N1589" s="124"/>
      <c r="O1589" s="124"/>
      <c r="P1589" s="124"/>
      <c r="Q1589" s="124"/>
      <c r="R1589" s="124"/>
      <c r="S1589" s="124"/>
      <c r="T1589" s="124"/>
      <c r="U1589" s="124"/>
      <c r="V1589" s="124"/>
      <c r="W1589" s="124"/>
      <c r="X1589" s="124"/>
      <c r="Y1589" s="124"/>
      <c r="Z1589" s="124"/>
      <c r="AA1589" s="124"/>
      <c r="AB1589" s="124"/>
      <c r="AC1589" s="124"/>
    </row>
    <row r="1590" spans="1:29" x14ac:dyDescent="0.35">
      <c r="A1590" s="125"/>
      <c r="B1590" s="125"/>
      <c r="C1590" s="125"/>
      <c r="D1590" s="125"/>
      <c r="E1590" s="125"/>
      <c r="F1590" s="125"/>
      <c r="G1590" s="126"/>
      <c r="H1590" s="125"/>
      <c r="I1590" s="125"/>
      <c r="J1590" s="125"/>
      <c r="K1590" s="126"/>
      <c r="L1590" s="126"/>
      <c r="M1590" s="126"/>
      <c r="N1590" s="126"/>
      <c r="O1590" s="126"/>
      <c r="P1590" s="126"/>
      <c r="Q1590" s="126"/>
      <c r="R1590" s="126"/>
      <c r="S1590" s="126"/>
      <c r="T1590" s="126"/>
      <c r="U1590" s="126"/>
      <c r="V1590" s="126"/>
      <c r="W1590" s="126"/>
      <c r="X1590" s="126"/>
      <c r="Y1590" s="126"/>
      <c r="Z1590" s="126"/>
      <c r="AA1590" s="126"/>
      <c r="AB1590" s="126"/>
      <c r="AC1590" s="126"/>
    </row>
    <row r="1591" spans="1:29" ht="15" customHeight="1" x14ac:dyDescent="0.35">
      <c r="A1591" s="112"/>
      <c r="B1591" s="113"/>
      <c r="C1591" s="113"/>
      <c r="D1591" s="113"/>
      <c r="E1591" s="113"/>
      <c r="F1591" s="113"/>
      <c r="G1591" s="113"/>
      <c r="H1591" s="113"/>
      <c r="I1591" s="113"/>
      <c r="J1591" s="113"/>
      <c r="K1591" s="114"/>
      <c r="L1591" s="114"/>
      <c r="M1591" s="114"/>
      <c r="N1591" s="114"/>
      <c r="O1591" s="114"/>
      <c r="P1591" s="114"/>
      <c r="Q1591" s="114"/>
      <c r="R1591" s="114"/>
      <c r="S1591" s="114"/>
      <c r="T1591" s="114"/>
      <c r="U1591" s="114"/>
      <c r="V1591" s="114"/>
      <c r="W1591" s="114"/>
      <c r="X1591" s="114"/>
      <c r="Y1591" s="114"/>
      <c r="Z1591" s="114"/>
      <c r="AA1591" s="114"/>
      <c r="AB1591" s="114"/>
      <c r="AC1591" s="114"/>
    </row>
    <row r="1592" spans="1:29" ht="15" customHeight="1" x14ac:dyDescent="0.35">
      <c r="A1592" s="112"/>
      <c r="B1592" s="113"/>
      <c r="C1592" s="113"/>
      <c r="D1592" s="113"/>
      <c r="E1592" s="113"/>
      <c r="F1592" s="113"/>
      <c r="G1592" s="113"/>
      <c r="H1592" s="113"/>
      <c r="I1592" s="113"/>
      <c r="J1592" s="113"/>
      <c r="K1592" s="115"/>
      <c r="L1592" s="115"/>
      <c r="M1592" s="115"/>
      <c r="N1592" s="115"/>
      <c r="O1592" s="115"/>
      <c r="P1592" s="115"/>
      <c r="Q1592" s="115"/>
      <c r="R1592" s="115"/>
      <c r="S1592" s="115"/>
      <c r="T1592" s="115"/>
      <c r="U1592" s="115"/>
      <c r="V1592" s="115"/>
      <c r="W1592" s="114"/>
      <c r="X1592" s="114"/>
      <c r="Y1592" s="116"/>
      <c r="Z1592" s="117"/>
      <c r="AA1592" s="117"/>
      <c r="AB1592" s="117"/>
      <c r="AC1592" s="117"/>
    </row>
    <row r="1593" spans="1:29" x14ac:dyDescent="0.35">
      <c r="A1593" s="112"/>
      <c r="B1593" s="118"/>
      <c r="C1593" s="118"/>
      <c r="D1593" s="119"/>
      <c r="E1593" s="120"/>
      <c r="F1593" s="118"/>
      <c r="G1593" s="118"/>
      <c r="H1593" s="118"/>
      <c r="I1593" s="118"/>
      <c r="J1593" s="118"/>
      <c r="K1593" s="117"/>
      <c r="L1593" s="117"/>
      <c r="M1593" s="117"/>
      <c r="N1593" s="117"/>
      <c r="O1593" s="117"/>
      <c r="P1593" s="117"/>
      <c r="Q1593" s="117"/>
      <c r="R1593" s="117"/>
      <c r="S1593" s="117"/>
      <c r="T1593" s="117"/>
      <c r="U1593" s="117"/>
      <c r="V1593" s="117"/>
      <c r="W1593" s="117"/>
      <c r="X1593" s="117"/>
      <c r="Y1593" s="116"/>
      <c r="Z1593" s="117"/>
      <c r="AA1593" s="117"/>
      <c r="AB1593" s="117"/>
      <c r="AC1593" s="117"/>
    </row>
    <row r="1594" spans="1:29" x14ac:dyDescent="0.35">
      <c r="A1594" s="121"/>
      <c r="B1594" s="122"/>
      <c r="C1594" s="122"/>
      <c r="D1594" s="122"/>
      <c r="E1594" s="122"/>
      <c r="F1594" s="122"/>
      <c r="G1594" s="122"/>
      <c r="H1594" s="123"/>
      <c r="I1594" s="123"/>
      <c r="J1594" s="123"/>
      <c r="K1594" s="124"/>
      <c r="L1594" s="124"/>
      <c r="M1594" s="124"/>
      <c r="N1594" s="124"/>
      <c r="O1594" s="124"/>
      <c r="P1594" s="124"/>
      <c r="Q1594" s="124"/>
      <c r="R1594" s="124"/>
      <c r="S1594" s="124"/>
      <c r="T1594" s="124"/>
      <c r="U1594" s="124"/>
      <c r="V1594" s="124"/>
      <c r="W1594" s="124"/>
      <c r="X1594" s="124"/>
      <c r="Y1594" s="124"/>
      <c r="Z1594" s="124"/>
      <c r="AA1594" s="124"/>
      <c r="AB1594" s="124"/>
      <c r="AC1594" s="124"/>
    </row>
    <row r="1595" spans="1:29" x14ac:dyDescent="0.35">
      <c r="A1595" s="121"/>
      <c r="B1595" s="122"/>
      <c r="C1595" s="122"/>
      <c r="D1595" s="122"/>
      <c r="E1595" s="122"/>
      <c r="F1595" s="122"/>
      <c r="G1595" s="122"/>
      <c r="H1595" s="123"/>
      <c r="I1595" s="123"/>
      <c r="J1595" s="123"/>
      <c r="K1595" s="124"/>
      <c r="L1595" s="124"/>
      <c r="M1595" s="124"/>
      <c r="N1595" s="124"/>
      <c r="O1595" s="124"/>
      <c r="P1595" s="124"/>
      <c r="Q1595" s="124"/>
      <c r="R1595" s="124"/>
      <c r="S1595" s="124"/>
      <c r="T1595" s="124"/>
      <c r="U1595" s="124"/>
      <c r="V1595" s="124"/>
      <c r="W1595" s="124"/>
      <c r="X1595" s="124"/>
      <c r="Y1595" s="124"/>
      <c r="Z1595" s="124"/>
      <c r="AA1595" s="124"/>
      <c r="AB1595" s="124"/>
      <c r="AC1595" s="124"/>
    </row>
    <row r="1596" spans="1:29" x14ac:dyDescent="0.35">
      <c r="A1596" s="121"/>
      <c r="B1596" s="122"/>
      <c r="C1596" s="122"/>
      <c r="D1596" s="122"/>
      <c r="E1596" s="122"/>
      <c r="F1596" s="122"/>
      <c r="G1596" s="122"/>
      <c r="H1596" s="123"/>
      <c r="I1596" s="123"/>
      <c r="J1596" s="123"/>
      <c r="K1596" s="124"/>
      <c r="L1596" s="124"/>
      <c r="M1596" s="124"/>
      <c r="N1596" s="124"/>
      <c r="O1596" s="124"/>
      <c r="P1596" s="124"/>
      <c r="Q1596" s="124"/>
      <c r="R1596" s="124"/>
      <c r="S1596" s="124"/>
      <c r="T1596" s="124"/>
      <c r="U1596" s="124"/>
      <c r="V1596" s="124"/>
      <c r="W1596" s="124"/>
      <c r="X1596" s="124"/>
      <c r="Y1596" s="124"/>
      <c r="Z1596" s="124"/>
      <c r="AA1596" s="124"/>
      <c r="AB1596" s="124"/>
      <c r="AC1596" s="124"/>
    </row>
    <row r="1597" spans="1:29" x14ac:dyDescent="0.35">
      <c r="A1597" s="121"/>
      <c r="B1597" s="122"/>
      <c r="C1597" s="122"/>
      <c r="D1597" s="122"/>
      <c r="E1597" s="122"/>
      <c r="F1597" s="122"/>
      <c r="G1597" s="122"/>
      <c r="H1597" s="123"/>
      <c r="I1597" s="123"/>
      <c r="J1597" s="123"/>
      <c r="K1597" s="124"/>
      <c r="L1597" s="124"/>
      <c r="M1597" s="124"/>
      <c r="N1597" s="124"/>
      <c r="O1597" s="124"/>
      <c r="P1597" s="124"/>
      <c r="Q1597" s="124"/>
      <c r="R1597" s="124"/>
      <c r="S1597" s="124"/>
      <c r="T1597" s="124"/>
      <c r="U1597" s="124"/>
      <c r="V1597" s="124"/>
      <c r="W1597" s="124"/>
      <c r="X1597" s="124"/>
      <c r="Y1597" s="124"/>
      <c r="Z1597" s="124"/>
      <c r="AA1597" s="124"/>
      <c r="AB1597" s="124"/>
      <c r="AC1597" s="124"/>
    </row>
    <row r="1598" spans="1:29" x14ac:dyDescent="0.35">
      <c r="A1598" s="121"/>
      <c r="B1598" s="122"/>
      <c r="C1598" s="122"/>
      <c r="D1598" s="122"/>
      <c r="E1598" s="122"/>
      <c r="F1598" s="122"/>
      <c r="G1598" s="122"/>
      <c r="H1598" s="123"/>
      <c r="I1598" s="123"/>
      <c r="J1598" s="123"/>
      <c r="K1598" s="124"/>
      <c r="L1598" s="124"/>
      <c r="M1598" s="124"/>
      <c r="N1598" s="124"/>
      <c r="O1598" s="124"/>
      <c r="P1598" s="124"/>
      <c r="Q1598" s="124"/>
      <c r="R1598" s="124"/>
      <c r="S1598" s="124"/>
      <c r="T1598" s="124"/>
      <c r="U1598" s="124"/>
      <c r="V1598" s="124"/>
      <c r="W1598" s="124"/>
      <c r="X1598" s="124"/>
      <c r="Y1598" s="124"/>
      <c r="Z1598" s="124"/>
      <c r="AA1598" s="124"/>
      <c r="AB1598" s="124"/>
      <c r="AC1598" s="124"/>
    </row>
    <row r="1599" spans="1:29" x14ac:dyDescent="0.35">
      <c r="A1599" s="121"/>
      <c r="B1599" s="122"/>
      <c r="C1599" s="122"/>
      <c r="D1599" s="122"/>
      <c r="E1599" s="122"/>
      <c r="F1599" s="122"/>
      <c r="G1599" s="122"/>
      <c r="H1599" s="123"/>
      <c r="I1599" s="123"/>
      <c r="J1599" s="123"/>
      <c r="K1599" s="124"/>
      <c r="L1599" s="124"/>
      <c r="M1599" s="124"/>
      <c r="N1599" s="124"/>
      <c r="O1599" s="124"/>
      <c r="P1599" s="124"/>
      <c r="Q1599" s="124"/>
      <c r="R1599" s="124"/>
      <c r="S1599" s="124"/>
      <c r="T1599" s="124"/>
      <c r="U1599" s="124"/>
      <c r="V1599" s="124"/>
      <c r="W1599" s="124"/>
      <c r="X1599" s="124"/>
      <c r="Y1599" s="124"/>
      <c r="Z1599" s="124"/>
      <c r="AA1599" s="124"/>
      <c r="AB1599" s="124"/>
      <c r="AC1599" s="124"/>
    </row>
    <row r="1600" spans="1:29" x14ac:dyDescent="0.35">
      <c r="A1600" s="121"/>
      <c r="B1600" s="122"/>
      <c r="C1600" s="122"/>
      <c r="D1600" s="122"/>
      <c r="E1600" s="122"/>
      <c r="F1600" s="122"/>
      <c r="G1600" s="122"/>
      <c r="H1600" s="123"/>
      <c r="I1600" s="123"/>
      <c r="J1600" s="123"/>
      <c r="K1600" s="124"/>
      <c r="L1600" s="124"/>
      <c r="M1600" s="124"/>
      <c r="N1600" s="124"/>
      <c r="O1600" s="124"/>
      <c r="P1600" s="124"/>
      <c r="Q1600" s="124"/>
      <c r="R1600" s="124"/>
      <c r="S1600" s="124"/>
      <c r="T1600" s="124"/>
      <c r="U1600" s="124"/>
      <c r="V1600" s="124"/>
      <c r="W1600" s="124"/>
      <c r="X1600" s="124"/>
      <c r="Y1600" s="124"/>
      <c r="Z1600" s="124"/>
      <c r="AA1600" s="124"/>
      <c r="AB1600" s="124"/>
      <c r="AC1600" s="124"/>
    </row>
    <row r="1601" spans="1:29" x14ac:dyDescent="0.35">
      <c r="A1601" s="121"/>
      <c r="B1601" s="122"/>
      <c r="C1601" s="122"/>
      <c r="D1601" s="122"/>
      <c r="E1601" s="122"/>
      <c r="F1601" s="122"/>
      <c r="G1601" s="122"/>
      <c r="H1601" s="123"/>
      <c r="I1601" s="123"/>
      <c r="J1601" s="123"/>
      <c r="K1601" s="124"/>
      <c r="L1601" s="124"/>
      <c r="M1601" s="124"/>
      <c r="N1601" s="124"/>
      <c r="O1601" s="124"/>
      <c r="P1601" s="124"/>
      <c r="Q1601" s="124"/>
      <c r="R1601" s="124"/>
      <c r="S1601" s="124"/>
      <c r="T1601" s="124"/>
      <c r="U1601" s="124"/>
      <c r="V1601" s="124"/>
      <c r="W1601" s="124"/>
      <c r="X1601" s="124"/>
      <c r="Y1601" s="124"/>
      <c r="Z1601" s="124"/>
      <c r="AA1601" s="124"/>
      <c r="AB1601" s="124"/>
      <c r="AC1601" s="124"/>
    </row>
    <row r="1602" spans="1:29" x14ac:dyDescent="0.35">
      <c r="A1602" s="121"/>
      <c r="B1602" s="122"/>
      <c r="C1602" s="122"/>
      <c r="D1602" s="122"/>
      <c r="E1602" s="122"/>
      <c r="F1602" s="122"/>
      <c r="G1602" s="122"/>
      <c r="H1602" s="123"/>
      <c r="I1602" s="123"/>
      <c r="J1602" s="123"/>
      <c r="K1602" s="124"/>
      <c r="L1602" s="124"/>
      <c r="M1602" s="124"/>
      <c r="N1602" s="124"/>
      <c r="O1602" s="124"/>
      <c r="P1602" s="124"/>
      <c r="Q1602" s="124"/>
      <c r="R1602" s="124"/>
      <c r="S1602" s="124"/>
      <c r="T1602" s="124"/>
      <c r="U1602" s="124"/>
      <c r="V1602" s="124"/>
      <c r="W1602" s="124"/>
      <c r="X1602" s="124"/>
      <c r="Y1602" s="124"/>
      <c r="Z1602" s="124"/>
      <c r="AA1602" s="124"/>
      <c r="AB1602" s="124"/>
      <c r="AC1602" s="124"/>
    </row>
    <row r="1603" spans="1:29" x14ac:dyDescent="0.35">
      <c r="A1603" s="121"/>
      <c r="B1603" s="122"/>
      <c r="C1603" s="122"/>
      <c r="D1603" s="122"/>
      <c r="E1603" s="122"/>
      <c r="F1603" s="122"/>
      <c r="G1603" s="122"/>
      <c r="H1603" s="123"/>
      <c r="I1603" s="123"/>
      <c r="J1603" s="123"/>
      <c r="K1603" s="124"/>
      <c r="L1603" s="124"/>
      <c r="M1603" s="124"/>
      <c r="N1603" s="124"/>
      <c r="O1603" s="124"/>
      <c r="P1603" s="124"/>
      <c r="Q1603" s="124"/>
      <c r="R1603" s="124"/>
      <c r="S1603" s="124"/>
      <c r="T1603" s="124"/>
      <c r="U1603" s="124"/>
      <c r="V1603" s="124"/>
      <c r="W1603" s="124"/>
      <c r="X1603" s="124"/>
      <c r="Y1603" s="124"/>
      <c r="Z1603" s="124"/>
      <c r="AA1603" s="124"/>
      <c r="AB1603" s="124"/>
      <c r="AC1603" s="124"/>
    </row>
    <row r="1604" spans="1:29" x14ac:dyDescent="0.35">
      <c r="A1604" s="121"/>
      <c r="B1604" s="122"/>
      <c r="C1604" s="122"/>
      <c r="D1604" s="122"/>
      <c r="E1604" s="122"/>
      <c r="F1604" s="122"/>
      <c r="G1604" s="122"/>
      <c r="H1604" s="123"/>
      <c r="I1604" s="123"/>
      <c r="J1604" s="123"/>
      <c r="K1604" s="124"/>
      <c r="L1604" s="124"/>
      <c r="M1604" s="124"/>
      <c r="N1604" s="124"/>
      <c r="O1604" s="124"/>
      <c r="P1604" s="124"/>
      <c r="Q1604" s="124"/>
      <c r="R1604" s="124"/>
      <c r="S1604" s="124"/>
      <c r="T1604" s="124"/>
      <c r="U1604" s="124"/>
      <c r="V1604" s="124"/>
      <c r="W1604" s="124"/>
      <c r="X1604" s="124"/>
      <c r="Y1604" s="124"/>
      <c r="Z1604" s="124"/>
      <c r="AA1604" s="124"/>
      <c r="AB1604" s="124"/>
      <c r="AC1604" s="124"/>
    </row>
    <row r="1605" spans="1:29" x14ac:dyDescent="0.35">
      <c r="A1605" s="121"/>
      <c r="B1605" s="122"/>
      <c r="C1605" s="122"/>
      <c r="D1605" s="122"/>
      <c r="E1605" s="122"/>
      <c r="F1605" s="122"/>
      <c r="G1605" s="122"/>
      <c r="H1605" s="123"/>
      <c r="I1605" s="123"/>
      <c r="J1605" s="123"/>
      <c r="K1605" s="124"/>
      <c r="L1605" s="124"/>
      <c r="M1605" s="124"/>
      <c r="N1605" s="124"/>
      <c r="O1605" s="124"/>
      <c r="P1605" s="124"/>
      <c r="Q1605" s="124"/>
      <c r="R1605" s="124"/>
      <c r="S1605" s="124"/>
      <c r="T1605" s="124"/>
      <c r="U1605" s="124"/>
      <c r="V1605" s="124"/>
      <c r="W1605" s="124"/>
      <c r="X1605" s="124"/>
      <c r="Y1605" s="124"/>
      <c r="Z1605" s="124"/>
      <c r="AA1605" s="124"/>
      <c r="AB1605" s="124"/>
      <c r="AC1605" s="124"/>
    </row>
    <row r="1606" spans="1:29" x14ac:dyDescent="0.35">
      <c r="A1606" s="121"/>
      <c r="B1606" s="122"/>
      <c r="C1606" s="122"/>
      <c r="D1606" s="122"/>
      <c r="E1606" s="122"/>
      <c r="F1606" s="122"/>
      <c r="G1606" s="122"/>
      <c r="H1606" s="123"/>
      <c r="I1606" s="123"/>
      <c r="J1606" s="123"/>
      <c r="K1606" s="124"/>
      <c r="L1606" s="124"/>
      <c r="M1606" s="124"/>
      <c r="N1606" s="124"/>
      <c r="O1606" s="124"/>
      <c r="P1606" s="124"/>
      <c r="Q1606" s="124"/>
      <c r="R1606" s="124"/>
      <c r="S1606" s="124"/>
      <c r="T1606" s="124"/>
      <c r="U1606" s="124"/>
      <c r="V1606" s="124"/>
      <c r="W1606" s="124"/>
      <c r="X1606" s="124"/>
      <c r="Y1606" s="124"/>
      <c r="Z1606" s="124"/>
      <c r="AA1606" s="124"/>
      <c r="AB1606" s="124"/>
      <c r="AC1606" s="124"/>
    </row>
    <row r="1607" spans="1:29" x14ac:dyDescent="0.35">
      <c r="A1607" s="121"/>
      <c r="B1607" s="122"/>
      <c r="C1607" s="122"/>
      <c r="D1607" s="122"/>
      <c r="E1607" s="122"/>
      <c r="F1607" s="122"/>
      <c r="G1607" s="122"/>
      <c r="H1607" s="123"/>
      <c r="I1607" s="123"/>
      <c r="J1607" s="123"/>
      <c r="K1607" s="124"/>
      <c r="L1607" s="124"/>
      <c r="M1607" s="124"/>
      <c r="N1607" s="124"/>
      <c r="O1607" s="124"/>
      <c r="P1607" s="124"/>
      <c r="Q1607" s="124"/>
      <c r="R1607" s="124"/>
      <c r="S1607" s="124"/>
      <c r="T1607" s="124"/>
      <c r="U1607" s="124"/>
      <c r="V1607" s="124"/>
      <c r="W1607" s="124"/>
      <c r="X1607" s="124"/>
      <c r="Y1607" s="124"/>
      <c r="Z1607" s="124"/>
      <c r="AA1607" s="124"/>
      <c r="AB1607" s="124"/>
      <c r="AC1607" s="124"/>
    </row>
    <row r="1608" spans="1:29" x14ac:dyDescent="0.35">
      <c r="A1608" s="121"/>
      <c r="B1608" s="122"/>
      <c r="C1608" s="122"/>
      <c r="D1608" s="122"/>
      <c r="E1608" s="122"/>
      <c r="F1608" s="122"/>
      <c r="G1608" s="122"/>
      <c r="H1608" s="123"/>
      <c r="I1608" s="123"/>
      <c r="J1608" s="123"/>
      <c r="K1608" s="124"/>
      <c r="L1608" s="124"/>
      <c r="M1608" s="124"/>
      <c r="N1608" s="124"/>
      <c r="O1608" s="124"/>
      <c r="P1608" s="124"/>
      <c r="Q1608" s="124"/>
      <c r="R1608" s="124"/>
      <c r="S1608" s="124"/>
      <c r="T1608" s="124"/>
      <c r="U1608" s="124"/>
      <c r="V1608" s="124"/>
      <c r="W1608" s="124"/>
      <c r="X1608" s="124"/>
      <c r="Y1608" s="124"/>
      <c r="Z1608" s="124"/>
      <c r="AA1608" s="124"/>
      <c r="AB1608" s="124"/>
      <c r="AC1608" s="124"/>
    </row>
    <row r="1609" spans="1:29" x14ac:dyDescent="0.35">
      <c r="A1609" s="121"/>
      <c r="B1609" s="122"/>
      <c r="C1609" s="122"/>
      <c r="D1609" s="122"/>
      <c r="E1609" s="122"/>
      <c r="F1609" s="122"/>
      <c r="G1609" s="122"/>
      <c r="H1609" s="123"/>
      <c r="I1609" s="123"/>
      <c r="J1609" s="123"/>
      <c r="K1609" s="124"/>
      <c r="L1609" s="124"/>
      <c r="M1609" s="124"/>
      <c r="N1609" s="124"/>
      <c r="O1609" s="124"/>
      <c r="P1609" s="124"/>
      <c r="Q1609" s="124"/>
      <c r="R1609" s="124"/>
      <c r="S1609" s="124"/>
      <c r="T1609" s="124"/>
      <c r="U1609" s="124"/>
      <c r="V1609" s="124"/>
      <c r="W1609" s="124"/>
      <c r="X1609" s="124"/>
      <c r="Y1609" s="124"/>
      <c r="Z1609" s="124"/>
      <c r="AA1609" s="124"/>
      <c r="AB1609" s="124"/>
      <c r="AC1609" s="124"/>
    </row>
    <row r="1610" spans="1:29" x14ac:dyDescent="0.35">
      <c r="A1610" s="121"/>
      <c r="B1610" s="122"/>
      <c r="C1610" s="122"/>
      <c r="D1610" s="122"/>
      <c r="E1610" s="122"/>
      <c r="F1610" s="122"/>
      <c r="G1610" s="122"/>
      <c r="H1610" s="123"/>
      <c r="I1610" s="123"/>
      <c r="J1610" s="123"/>
      <c r="K1610" s="124"/>
      <c r="L1610" s="124"/>
      <c r="M1610" s="124"/>
      <c r="N1610" s="124"/>
      <c r="O1610" s="124"/>
      <c r="P1610" s="124"/>
      <c r="Q1610" s="124"/>
      <c r="R1610" s="124"/>
      <c r="S1610" s="124"/>
      <c r="T1610" s="124"/>
      <c r="U1610" s="124"/>
      <c r="V1610" s="124"/>
      <c r="W1610" s="124"/>
      <c r="X1610" s="124"/>
      <c r="Y1610" s="124"/>
      <c r="Z1610" s="124"/>
      <c r="AA1610" s="124"/>
      <c r="AB1610" s="124"/>
      <c r="AC1610" s="124"/>
    </row>
    <row r="1611" spans="1:29" x14ac:dyDescent="0.35">
      <c r="A1611" s="121"/>
      <c r="B1611" s="122"/>
      <c r="C1611" s="122"/>
      <c r="D1611" s="122"/>
      <c r="E1611" s="122"/>
      <c r="F1611" s="122"/>
      <c r="G1611" s="122"/>
      <c r="H1611" s="123"/>
      <c r="I1611" s="123"/>
      <c r="J1611" s="123"/>
      <c r="K1611" s="124"/>
      <c r="L1611" s="124"/>
      <c r="M1611" s="124"/>
      <c r="N1611" s="124"/>
      <c r="O1611" s="124"/>
      <c r="P1611" s="124"/>
      <c r="Q1611" s="124"/>
      <c r="R1611" s="124"/>
      <c r="S1611" s="124"/>
      <c r="T1611" s="124"/>
      <c r="U1611" s="124"/>
      <c r="V1611" s="124"/>
      <c r="W1611" s="124"/>
      <c r="X1611" s="124"/>
      <c r="Y1611" s="124"/>
      <c r="Z1611" s="124"/>
      <c r="AA1611" s="124"/>
      <c r="AB1611" s="124"/>
      <c r="AC1611" s="124"/>
    </row>
    <row r="1612" spans="1:29" x14ac:dyDescent="0.35">
      <c r="A1612" s="121"/>
      <c r="B1612" s="122"/>
      <c r="C1612" s="122"/>
      <c r="D1612" s="122"/>
      <c r="E1612" s="122"/>
      <c r="F1612" s="122"/>
      <c r="G1612" s="122"/>
      <c r="H1612" s="123"/>
      <c r="I1612" s="123"/>
      <c r="J1612" s="123"/>
      <c r="K1612" s="124"/>
      <c r="L1612" s="124"/>
      <c r="M1612" s="124"/>
      <c r="N1612" s="124"/>
      <c r="O1612" s="124"/>
      <c r="P1612" s="124"/>
      <c r="Q1612" s="124"/>
      <c r="R1612" s="124"/>
      <c r="S1612" s="124"/>
      <c r="T1612" s="124"/>
      <c r="U1612" s="124"/>
      <c r="V1612" s="124"/>
      <c r="W1612" s="124"/>
      <c r="X1612" s="124"/>
      <c r="Y1612" s="124"/>
      <c r="Z1612" s="124"/>
      <c r="AA1612" s="124"/>
      <c r="AB1612" s="124"/>
      <c r="AC1612" s="124"/>
    </row>
    <row r="1613" spans="1:29" x14ac:dyDescent="0.35">
      <c r="A1613" s="121"/>
      <c r="B1613" s="122"/>
      <c r="C1613" s="122"/>
      <c r="D1613" s="122"/>
      <c r="E1613" s="122"/>
      <c r="F1613" s="122"/>
      <c r="G1613" s="122"/>
      <c r="H1613" s="123"/>
      <c r="I1613" s="123"/>
      <c r="J1613" s="123"/>
      <c r="K1613" s="124"/>
      <c r="L1613" s="124"/>
      <c r="M1613" s="124"/>
      <c r="N1613" s="124"/>
      <c r="O1613" s="124"/>
      <c r="P1613" s="124"/>
      <c r="Q1613" s="124"/>
      <c r="R1613" s="124"/>
      <c r="S1613" s="124"/>
      <c r="T1613" s="124"/>
      <c r="U1613" s="124"/>
      <c r="V1613" s="124"/>
      <c r="W1613" s="124"/>
      <c r="X1613" s="124"/>
      <c r="Y1613" s="124"/>
      <c r="Z1613" s="124"/>
      <c r="AA1613" s="124"/>
      <c r="AB1613" s="124"/>
      <c r="AC1613" s="124"/>
    </row>
    <row r="1614" spans="1:29" x14ac:dyDescent="0.35">
      <c r="A1614" s="121"/>
      <c r="B1614" s="122"/>
      <c r="C1614" s="122"/>
      <c r="D1614" s="122"/>
      <c r="E1614" s="122"/>
      <c r="F1614" s="122"/>
      <c r="G1614" s="122"/>
      <c r="H1614" s="123"/>
      <c r="I1614" s="123"/>
      <c r="J1614" s="123"/>
      <c r="K1614" s="124"/>
      <c r="L1614" s="124"/>
      <c r="M1614" s="124"/>
      <c r="N1614" s="124"/>
      <c r="O1614" s="124"/>
      <c r="P1614" s="124"/>
      <c r="Q1614" s="124"/>
      <c r="R1614" s="124"/>
      <c r="S1614" s="124"/>
      <c r="T1614" s="124"/>
      <c r="U1614" s="124"/>
      <c r="V1614" s="124"/>
      <c r="W1614" s="124"/>
      <c r="X1614" s="124"/>
      <c r="Y1614" s="124"/>
      <c r="Z1614" s="124"/>
      <c r="AA1614" s="124"/>
      <c r="AB1614" s="124"/>
      <c r="AC1614" s="124"/>
    </row>
    <row r="1615" spans="1:29" x14ac:dyDescent="0.35">
      <c r="A1615" s="121"/>
      <c r="B1615" s="122"/>
      <c r="C1615" s="122"/>
      <c r="D1615" s="122"/>
      <c r="E1615" s="122"/>
      <c r="F1615" s="122"/>
      <c r="G1615" s="122"/>
      <c r="H1615" s="123"/>
      <c r="I1615" s="123"/>
      <c r="J1615" s="123"/>
      <c r="K1615" s="124"/>
      <c r="L1615" s="124"/>
      <c r="M1615" s="124"/>
      <c r="N1615" s="124"/>
      <c r="O1615" s="124"/>
      <c r="P1615" s="124"/>
      <c r="Q1615" s="124"/>
      <c r="R1615" s="124"/>
      <c r="S1615" s="124"/>
      <c r="T1615" s="124"/>
      <c r="U1615" s="124"/>
      <c r="V1615" s="124"/>
      <c r="W1615" s="124"/>
      <c r="X1615" s="124"/>
      <c r="Y1615" s="124"/>
      <c r="Z1615" s="124"/>
      <c r="AA1615" s="124"/>
      <c r="AB1615" s="124"/>
      <c r="AC1615" s="124"/>
    </row>
    <row r="1616" spans="1:29" x14ac:dyDescent="0.35">
      <c r="A1616" s="121"/>
      <c r="B1616" s="122"/>
      <c r="C1616" s="122"/>
      <c r="D1616" s="122"/>
      <c r="E1616" s="122"/>
      <c r="F1616" s="122"/>
      <c r="G1616" s="122"/>
      <c r="H1616" s="123"/>
      <c r="I1616" s="123"/>
      <c r="J1616" s="123"/>
      <c r="K1616" s="124"/>
      <c r="L1616" s="124"/>
      <c r="M1616" s="124"/>
      <c r="N1616" s="124"/>
      <c r="O1616" s="124"/>
      <c r="P1616" s="124"/>
      <c r="Q1616" s="124"/>
      <c r="R1616" s="124"/>
      <c r="S1616" s="124"/>
      <c r="T1616" s="124"/>
      <c r="U1616" s="124"/>
      <c r="V1616" s="124"/>
      <c r="W1616" s="124"/>
      <c r="X1616" s="124"/>
      <c r="Y1616" s="124"/>
      <c r="Z1616" s="124"/>
      <c r="AA1616" s="124"/>
      <c r="AB1616" s="124"/>
      <c r="AC1616" s="124"/>
    </row>
    <row r="1617" spans="1:29" x14ac:dyDescent="0.35">
      <c r="A1617" s="121"/>
      <c r="B1617" s="122"/>
      <c r="C1617" s="122"/>
      <c r="D1617" s="122"/>
      <c r="E1617" s="122"/>
      <c r="F1617" s="122"/>
      <c r="G1617" s="122"/>
      <c r="H1617" s="123"/>
      <c r="I1617" s="123"/>
      <c r="J1617" s="123"/>
      <c r="K1617" s="124"/>
      <c r="L1617" s="124"/>
      <c r="M1617" s="124"/>
      <c r="N1617" s="124"/>
      <c r="O1617" s="124"/>
      <c r="P1617" s="124"/>
      <c r="Q1617" s="124"/>
      <c r="R1617" s="124"/>
      <c r="S1617" s="124"/>
      <c r="T1617" s="124"/>
      <c r="U1617" s="124"/>
      <c r="V1617" s="124"/>
      <c r="W1617" s="124"/>
      <c r="X1617" s="124"/>
      <c r="Y1617" s="124"/>
      <c r="Z1617" s="124"/>
      <c r="AA1617" s="124"/>
      <c r="AB1617" s="124"/>
      <c r="AC1617" s="124"/>
    </row>
    <row r="1618" spans="1:29" ht="15" customHeight="1" x14ac:dyDescent="0.35">
      <c r="A1618" s="125"/>
      <c r="B1618" s="125"/>
      <c r="C1618" s="125"/>
      <c r="D1618" s="125"/>
      <c r="E1618" s="125"/>
      <c r="F1618" s="125"/>
      <c r="G1618" s="125"/>
      <c r="H1618" s="125"/>
      <c r="I1618" s="125"/>
      <c r="J1618" s="125"/>
      <c r="K1618" s="124"/>
      <c r="L1618" s="124"/>
      <c r="M1618" s="124"/>
      <c r="N1618" s="124"/>
      <c r="O1618" s="124"/>
      <c r="P1618" s="124"/>
      <c r="Q1618" s="124"/>
      <c r="R1618" s="124"/>
      <c r="S1618" s="124"/>
      <c r="T1618" s="124"/>
      <c r="U1618" s="124"/>
      <c r="V1618" s="124"/>
      <c r="W1618" s="124"/>
      <c r="X1618" s="124"/>
      <c r="Y1618" s="124"/>
      <c r="Z1618" s="124"/>
      <c r="AA1618" s="124"/>
      <c r="AB1618" s="124"/>
      <c r="AC1618" s="124"/>
    </row>
    <row r="1619" spans="1:29" x14ac:dyDescent="0.35">
      <c r="A1619" s="125"/>
      <c r="B1619" s="125"/>
      <c r="C1619" s="125"/>
      <c r="D1619" s="125"/>
      <c r="E1619" s="125"/>
      <c r="F1619" s="125"/>
      <c r="G1619" s="125"/>
      <c r="H1619" s="125"/>
      <c r="I1619" s="125"/>
      <c r="J1619" s="125"/>
      <c r="K1619" s="124"/>
      <c r="L1619" s="124"/>
      <c r="M1619" s="124"/>
      <c r="N1619" s="124"/>
      <c r="O1619" s="124"/>
      <c r="P1619" s="124"/>
      <c r="Q1619" s="124"/>
      <c r="R1619" s="124"/>
      <c r="S1619" s="124"/>
      <c r="T1619" s="124"/>
      <c r="U1619" s="124"/>
      <c r="V1619" s="124"/>
      <c r="W1619" s="124"/>
      <c r="X1619" s="124"/>
      <c r="Y1619" s="124"/>
      <c r="Z1619" s="124"/>
      <c r="AA1619" s="124"/>
      <c r="AB1619" s="124"/>
      <c r="AC1619" s="124"/>
    </row>
    <row r="1620" spans="1:29" x14ac:dyDescent="0.35">
      <c r="A1620" s="125"/>
      <c r="B1620" s="125"/>
      <c r="C1620" s="125"/>
      <c r="D1620" s="125"/>
      <c r="E1620" s="125"/>
      <c r="F1620" s="125"/>
      <c r="G1620" s="126"/>
      <c r="H1620" s="125"/>
      <c r="I1620" s="125"/>
      <c r="J1620" s="125"/>
      <c r="K1620" s="126"/>
      <c r="L1620" s="126"/>
      <c r="M1620" s="126"/>
      <c r="N1620" s="126"/>
      <c r="O1620" s="126"/>
      <c r="P1620" s="126"/>
      <c r="Q1620" s="126"/>
      <c r="R1620" s="126"/>
      <c r="S1620" s="126"/>
      <c r="T1620" s="126"/>
      <c r="U1620" s="126"/>
      <c r="V1620" s="126"/>
      <c r="W1620" s="126"/>
      <c r="X1620" s="126"/>
      <c r="Y1620" s="126"/>
      <c r="Z1620" s="126"/>
      <c r="AA1620" s="126"/>
      <c r="AB1620" s="126"/>
      <c r="AC1620" s="126"/>
    </row>
    <row r="1621" spans="1:29" ht="15" customHeight="1" x14ac:dyDescent="0.35">
      <c r="A1621" s="112"/>
      <c r="B1621" s="113"/>
      <c r="C1621" s="113"/>
      <c r="D1621" s="113"/>
      <c r="E1621" s="113"/>
      <c r="F1621" s="113"/>
      <c r="G1621" s="113"/>
      <c r="H1621" s="113"/>
      <c r="I1621" s="113"/>
      <c r="J1621" s="113"/>
      <c r="K1621" s="114"/>
      <c r="L1621" s="114"/>
      <c r="M1621" s="114"/>
      <c r="N1621" s="114"/>
      <c r="O1621" s="114"/>
      <c r="P1621" s="114"/>
      <c r="Q1621" s="114"/>
      <c r="R1621" s="114"/>
      <c r="S1621" s="114"/>
      <c r="T1621" s="114"/>
      <c r="U1621" s="114"/>
      <c r="V1621" s="114"/>
      <c r="W1621" s="114"/>
      <c r="X1621" s="114"/>
      <c r="Y1621" s="114"/>
      <c r="Z1621" s="114"/>
      <c r="AA1621" s="114"/>
      <c r="AB1621" s="114"/>
      <c r="AC1621" s="114"/>
    </row>
    <row r="1622" spans="1:29" ht="15" customHeight="1" x14ac:dyDescent="0.35">
      <c r="A1622" s="112"/>
      <c r="B1622" s="113"/>
      <c r="C1622" s="113"/>
      <c r="D1622" s="113"/>
      <c r="E1622" s="113"/>
      <c r="F1622" s="113"/>
      <c r="G1622" s="113"/>
      <c r="H1622" s="113"/>
      <c r="I1622" s="113"/>
      <c r="J1622" s="113"/>
      <c r="K1622" s="115"/>
      <c r="L1622" s="115"/>
      <c r="M1622" s="115"/>
      <c r="N1622" s="115"/>
      <c r="O1622" s="115"/>
      <c r="P1622" s="115"/>
      <c r="Q1622" s="115"/>
      <c r="R1622" s="115"/>
      <c r="S1622" s="115"/>
      <c r="T1622" s="115"/>
      <c r="U1622" s="115"/>
      <c r="V1622" s="115"/>
      <c r="W1622" s="114"/>
      <c r="X1622" s="114"/>
      <c r="Y1622" s="116"/>
      <c r="Z1622" s="117"/>
      <c r="AA1622" s="117"/>
      <c r="AB1622" s="117"/>
      <c r="AC1622" s="117"/>
    </row>
    <row r="1623" spans="1:29" x14ac:dyDescent="0.35">
      <c r="A1623" s="112"/>
      <c r="B1623" s="118"/>
      <c r="C1623" s="118"/>
      <c r="D1623" s="119"/>
      <c r="E1623" s="120"/>
      <c r="F1623" s="118"/>
      <c r="G1623" s="118"/>
      <c r="H1623" s="118"/>
      <c r="I1623" s="118"/>
      <c r="J1623" s="118"/>
      <c r="K1623" s="117"/>
      <c r="L1623" s="117"/>
      <c r="M1623" s="117"/>
      <c r="N1623" s="117"/>
      <c r="O1623" s="117"/>
      <c r="P1623" s="117"/>
      <c r="Q1623" s="117"/>
      <c r="R1623" s="117"/>
      <c r="S1623" s="117"/>
      <c r="T1623" s="117"/>
      <c r="U1623" s="117"/>
      <c r="V1623" s="117"/>
      <c r="W1623" s="117"/>
      <c r="X1623" s="117"/>
      <c r="Y1623" s="116"/>
      <c r="Z1623" s="117"/>
      <c r="AA1623" s="117"/>
      <c r="AB1623" s="117"/>
      <c r="AC1623" s="117"/>
    </row>
    <row r="1624" spans="1:29" x14ac:dyDescent="0.35">
      <c r="A1624" s="121"/>
      <c r="B1624" s="122"/>
      <c r="C1624" s="122"/>
      <c r="D1624" s="122"/>
      <c r="E1624" s="122"/>
      <c r="F1624" s="122"/>
      <c r="G1624" s="122"/>
      <c r="H1624" s="123"/>
      <c r="I1624" s="123"/>
      <c r="J1624" s="123"/>
      <c r="K1624" s="124"/>
      <c r="L1624" s="124"/>
      <c r="M1624" s="124"/>
      <c r="N1624" s="124"/>
      <c r="O1624" s="124"/>
      <c r="P1624" s="124"/>
      <c r="Q1624" s="124"/>
      <c r="R1624" s="124"/>
      <c r="S1624" s="124"/>
      <c r="T1624" s="124"/>
      <c r="U1624" s="124"/>
      <c r="V1624" s="124"/>
      <c r="W1624" s="124"/>
      <c r="X1624" s="124"/>
      <c r="Y1624" s="124"/>
      <c r="Z1624" s="124"/>
      <c r="AA1624" s="124"/>
      <c r="AB1624" s="124"/>
      <c r="AC1624" s="124"/>
    </row>
    <row r="1625" spans="1:29" x14ac:dyDescent="0.35">
      <c r="A1625" s="121"/>
      <c r="B1625" s="122"/>
      <c r="C1625" s="122"/>
      <c r="D1625" s="122"/>
      <c r="E1625" s="122"/>
      <c r="F1625" s="122"/>
      <c r="G1625" s="122"/>
      <c r="H1625" s="123"/>
      <c r="I1625" s="123"/>
      <c r="J1625" s="123"/>
      <c r="K1625" s="124"/>
      <c r="L1625" s="124"/>
      <c r="M1625" s="124"/>
      <c r="N1625" s="124"/>
      <c r="O1625" s="124"/>
      <c r="P1625" s="124"/>
      <c r="Q1625" s="124"/>
      <c r="R1625" s="124"/>
      <c r="S1625" s="124"/>
      <c r="T1625" s="124"/>
      <c r="U1625" s="124"/>
      <c r="V1625" s="124"/>
      <c r="W1625" s="124"/>
      <c r="X1625" s="124"/>
      <c r="Y1625" s="124"/>
      <c r="Z1625" s="124"/>
      <c r="AA1625" s="124"/>
      <c r="AB1625" s="124"/>
      <c r="AC1625" s="124"/>
    </row>
    <row r="1626" spans="1:29" x14ac:dyDescent="0.35">
      <c r="A1626" s="121"/>
      <c r="B1626" s="122"/>
      <c r="C1626" s="122"/>
      <c r="D1626" s="122"/>
      <c r="E1626" s="122"/>
      <c r="F1626" s="122"/>
      <c r="G1626" s="122"/>
      <c r="H1626" s="123"/>
      <c r="I1626" s="123"/>
      <c r="J1626" s="123"/>
      <c r="K1626" s="124"/>
      <c r="L1626" s="124"/>
      <c r="M1626" s="124"/>
      <c r="N1626" s="124"/>
      <c r="O1626" s="124"/>
      <c r="P1626" s="124"/>
      <c r="Q1626" s="124"/>
      <c r="R1626" s="124"/>
      <c r="S1626" s="124"/>
      <c r="T1626" s="124"/>
      <c r="U1626" s="124"/>
      <c r="V1626" s="124"/>
      <c r="W1626" s="124"/>
      <c r="X1626" s="124"/>
      <c r="Y1626" s="124"/>
      <c r="Z1626" s="124"/>
      <c r="AA1626" s="124"/>
      <c r="AB1626" s="124"/>
      <c r="AC1626" s="124"/>
    </row>
    <row r="1627" spans="1:29" x14ac:dyDescent="0.35">
      <c r="A1627" s="121"/>
      <c r="B1627" s="122"/>
      <c r="C1627" s="122"/>
      <c r="D1627" s="122"/>
      <c r="E1627" s="122"/>
      <c r="F1627" s="122"/>
      <c r="G1627" s="122"/>
      <c r="H1627" s="123"/>
      <c r="I1627" s="123"/>
      <c r="J1627" s="123"/>
      <c r="K1627" s="124"/>
      <c r="L1627" s="124"/>
      <c r="M1627" s="124"/>
      <c r="N1627" s="124"/>
      <c r="O1627" s="124"/>
      <c r="P1627" s="124"/>
      <c r="Q1627" s="124"/>
      <c r="R1627" s="124"/>
      <c r="S1627" s="124"/>
      <c r="T1627" s="124"/>
      <c r="U1627" s="124"/>
      <c r="V1627" s="124"/>
      <c r="W1627" s="124"/>
      <c r="X1627" s="124"/>
      <c r="Y1627" s="124"/>
      <c r="Z1627" s="124"/>
      <c r="AA1627" s="124"/>
      <c r="AB1627" s="124"/>
      <c r="AC1627" s="124"/>
    </row>
    <row r="1628" spans="1:29" x14ac:dyDescent="0.35">
      <c r="A1628" s="121"/>
      <c r="B1628" s="122"/>
      <c r="C1628" s="122"/>
      <c r="D1628" s="122"/>
      <c r="E1628" s="122"/>
      <c r="F1628" s="122"/>
      <c r="G1628" s="122"/>
      <c r="H1628" s="123"/>
      <c r="I1628" s="123"/>
      <c r="J1628" s="123"/>
      <c r="K1628" s="124"/>
      <c r="L1628" s="124"/>
      <c r="M1628" s="124"/>
      <c r="N1628" s="124"/>
      <c r="O1628" s="124"/>
      <c r="P1628" s="124"/>
      <c r="Q1628" s="124"/>
      <c r="R1628" s="124"/>
      <c r="S1628" s="124"/>
      <c r="T1628" s="124"/>
      <c r="U1628" s="124"/>
      <c r="V1628" s="124"/>
      <c r="W1628" s="124"/>
      <c r="X1628" s="124"/>
      <c r="Y1628" s="124"/>
      <c r="Z1628" s="124"/>
      <c r="AA1628" s="124"/>
      <c r="AB1628" s="124"/>
      <c r="AC1628" s="124"/>
    </row>
    <row r="1629" spans="1:29" x14ac:dyDescent="0.35">
      <c r="A1629" s="121"/>
      <c r="B1629" s="122"/>
      <c r="C1629" s="122"/>
      <c r="D1629" s="122"/>
      <c r="E1629" s="122"/>
      <c r="F1629" s="122"/>
      <c r="G1629" s="122"/>
      <c r="H1629" s="123"/>
      <c r="I1629" s="123"/>
      <c r="J1629" s="123"/>
      <c r="K1629" s="124"/>
      <c r="L1629" s="124"/>
      <c r="M1629" s="124"/>
      <c r="N1629" s="124"/>
      <c r="O1629" s="124"/>
      <c r="P1629" s="124"/>
      <c r="Q1629" s="124"/>
      <c r="R1629" s="124"/>
      <c r="S1629" s="124"/>
      <c r="T1629" s="124"/>
      <c r="U1629" s="124"/>
      <c r="V1629" s="124"/>
      <c r="W1629" s="124"/>
      <c r="X1629" s="124"/>
      <c r="Y1629" s="124"/>
      <c r="Z1629" s="124"/>
      <c r="AA1629" s="124"/>
      <c r="AB1629" s="124"/>
      <c r="AC1629" s="124"/>
    </row>
    <row r="1630" spans="1:29" x14ac:dyDescent="0.35">
      <c r="A1630" s="121"/>
      <c r="B1630" s="122"/>
      <c r="C1630" s="122"/>
      <c r="D1630" s="122"/>
      <c r="E1630" s="122"/>
      <c r="F1630" s="122"/>
      <c r="G1630" s="122"/>
      <c r="H1630" s="123"/>
      <c r="I1630" s="123"/>
      <c r="J1630" s="123"/>
      <c r="K1630" s="124"/>
      <c r="L1630" s="124"/>
      <c r="M1630" s="124"/>
      <c r="N1630" s="124"/>
      <c r="O1630" s="124"/>
      <c r="P1630" s="124"/>
      <c r="Q1630" s="124"/>
      <c r="R1630" s="124"/>
      <c r="S1630" s="124"/>
      <c r="T1630" s="124"/>
      <c r="U1630" s="124"/>
      <c r="V1630" s="124"/>
      <c r="W1630" s="124"/>
      <c r="X1630" s="124"/>
      <c r="Y1630" s="124"/>
      <c r="Z1630" s="124"/>
      <c r="AA1630" s="124"/>
      <c r="AB1630" s="124"/>
      <c r="AC1630" s="124"/>
    </row>
    <row r="1631" spans="1:29" x14ac:dyDescent="0.35">
      <c r="A1631" s="121"/>
      <c r="B1631" s="122"/>
      <c r="C1631" s="122"/>
      <c r="D1631" s="122"/>
      <c r="E1631" s="122"/>
      <c r="F1631" s="122"/>
      <c r="G1631" s="122"/>
      <c r="H1631" s="123"/>
      <c r="I1631" s="123"/>
      <c r="J1631" s="123"/>
      <c r="K1631" s="124"/>
      <c r="L1631" s="124"/>
      <c r="M1631" s="124"/>
      <c r="N1631" s="124"/>
      <c r="O1631" s="124"/>
      <c r="P1631" s="124"/>
      <c r="Q1631" s="124"/>
      <c r="R1631" s="124"/>
      <c r="S1631" s="124"/>
      <c r="T1631" s="124"/>
      <c r="U1631" s="124"/>
      <c r="V1631" s="124"/>
      <c r="W1631" s="124"/>
      <c r="X1631" s="124"/>
      <c r="Y1631" s="124"/>
      <c r="Z1631" s="124"/>
      <c r="AA1631" s="124"/>
      <c r="AB1631" s="124"/>
      <c r="AC1631" s="124"/>
    </row>
    <row r="1632" spans="1:29" x14ac:dyDescent="0.35">
      <c r="A1632" s="121"/>
      <c r="B1632" s="122"/>
      <c r="C1632" s="122"/>
      <c r="D1632" s="122"/>
      <c r="E1632" s="122"/>
      <c r="F1632" s="122"/>
      <c r="G1632" s="122"/>
      <c r="H1632" s="123"/>
      <c r="I1632" s="123"/>
      <c r="J1632" s="123"/>
      <c r="K1632" s="124"/>
      <c r="L1632" s="124"/>
      <c r="M1632" s="124"/>
      <c r="N1632" s="124"/>
      <c r="O1632" s="124"/>
      <c r="P1632" s="124"/>
      <c r="Q1632" s="124"/>
      <c r="R1632" s="124"/>
      <c r="S1632" s="124"/>
      <c r="T1632" s="124"/>
      <c r="U1632" s="124"/>
      <c r="V1632" s="124"/>
      <c r="W1632" s="124"/>
      <c r="X1632" s="124"/>
      <c r="Y1632" s="124"/>
      <c r="Z1632" s="124"/>
      <c r="AA1632" s="124"/>
      <c r="AB1632" s="124"/>
      <c r="AC1632" s="124"/>
    </row>
    <row r="1633" spans="1:29" x14ac:dyDescent="0.35">
      <c r="A1633" s="121"/>
      <c r="B1633" s="122"/>
      <c r="C1633" s="122"/>
      <c r="D1633" s="122"/>
      <c r="E1633" s="122"/>
      <c r="F1633" s="122"/>
      <c r="G1633" s="122"/>
      <c r="H1633" s="123"/>
      <c r="I1633" s="123"/>
      <c r="J1633" s="123"/>
      <c r="K1633" s="124"/>
      <c r="L1633" s="124"/>
      <c r="M1633" s="124"/>
      <c r="N1633" s="124"/>
      <c r="O1633" s="124"/>
      <c r="P1633" s="124"/>
      <c r="Q1633" s="124"/>
      <c r="R1633" s="124"/>
      <c r="S1633" s="124"/>
      <c r="T1633" s="124"/>
      <c r="U1633" s="124"/>
      <c r="V1633" s="124"/>
      <c r="W1633" s="124"/>
      <c r="X1633" s="124"/>
      <c r="Y1633" s="124"/>
      <c r="Z1633" s="124"/>
      <c r="AA1633" s="124"/>
      <c r="AB1633" s="124"/>
      <c r="AC1633" s="124"/>
    </row>
    <row r="1634" spans="1:29" x14ac:dyDescent="0.35">
      <c r="A1634" s="121"/>
      <c r="B1634" s="122"/>
      <c r="C1634" s="122"/>
      <c r="D1634" s="122"/>
      <c r="E1634" s="122"/>
      <c r="F1634" s="122"/>
      <c r="G1634" s="122"/>
      <c r="H1634" s="123"/>
      <c r="I1634" s="123"/>
      <c r="J1634" s="123"/>
      <c r="K1634" s="124"/>
      <c r="L1634" s="124"/>
      <c r="M1634" s="124"/>
      <c r="N1634" s="124"/>
      <c r="O1634" s="124"/>
      <c r="P1634" s="124"/>
      <c r="Q1634" s="124"/>
      <c r="R1634" s="124"/>
      <c r="S1634" s="124"/>
      <c r="T1634" s="124"/>
      <c r="U1634" s="124"/>
      <c r="V1634" s="124"/>
      <c r="W1634" s="124"/>
      <c r="X1634" s="124"/>
      <c r="Y1634" s="124"/>
      <c r="Z1634" s="124"/>
      <c r="AA1634" s="124"/>
      <c r="AB1634" s="124"/>
      <c r="AC1634" s="124"/>
    </row>
    <row r="1635" spans="1:29" x14ac:dyDescent="0.35">
      <c r="A1635" s="121"/>
      <c r="B1635" s="122"/>
      <c r="C1635" s="122"/>
      <c r="D1635" s="122"/>
      <c r="E1635" s="122"/>
      <c r="F1635" s="122"/>
      <c r="G1635" s="122"/>
      <c r="H1635" s="123"/>
      <c r="I1635" s="123"/>
      <c r="J1635" s="123"/>
      <c r="K1635" s="124"/>
      <c r="L1635" s="124"/>
      <c r="M1635" s="124"/>
      <c r="N1635" s="124"/>
      <c r="O1635" s="124"/>
      <c r="P1635" s="124"/>
      <c r="Q1635" s="124"/>
      <c r="R1635" s="124"/>
      <c r="S1635" s="124"/>
      <c r="T1635" s="124"/>
      <c r="U1635" s="124"/>
      <c r="V1635" s="124"/>
      <c r="W1635" s="124"/>
      <c r="X1635" s="124"/>
      <c r="Y1635" s="124"/>
      <c r="Z1635" s="124"/>
      <c r="AA1635" s="124"/>
      <c r="AB1635" s="124"/>
      <c r="AC1635" s="124"/>
    </row>
    <row r="1636" spans="1:29" x14ac:dyDescent="0.35">
      <c r="A1636" s="121"/>
      <c r="B1636" s="122"/>
      <c r="C1636" s="122"/>
      <c r="D1636" s="122"/>
      <c r="E1636" s="122"/>
      <c r="F1636" s="122"/>
      <c r="G1636" s="122"/>
      <c r="H1636" s="123"/>
      <c r="I1636" s="123"/>
      <c r="J1636" s="123"/>
      <c r="K1636" s="124"/>
      <c r="L1636" s="124"/>
      <c r="M1636" s="124"/>
      <c r="N1636" s="124"/>
      <c r="O1636" s="124"/>
      <c r="P1636" s="124"/>
      <c r="Q1636" s="124"/>
      <c r="R1636" s="124"/>
      <c r="S1636" s="124"/>
      <c r="T1636" s="124"/>
      <c r="U1636" s="124"/>
      <c r="V1636" s="124"/>
      <c r="W1636" s="124"/>
      <c r="X1636" s="124"/>
      <c r="Y1636" s="124"/>
      <c r="Z1636" s="124"/>
      <c r="AA1636" s="124"/>
      <c r="AB1636" s="124"/>
      <c r="AC1636" s="124"/>
    </row>
    <row r="1637" spans="1:29" x14ac:dyDescent="0.35">
      <c r="A1637" s="121"/>
      <c r="B1637" s="122"/>
      <c r="C1637" s="122"/>
      <c r="D1637" s="122"/>
      <c r="E1637" s="122"/>
      <c r="F1637" s="122"/>
      <c r="G1637" s="122"/>
      <c r="H1637" s="123"/>
      <c r="I1637" s="123"/>
      <c r="J1637" s="123"/>
      <c r="K1637" s="124"/>
      <c r="L1637" s="124"/>
      <c r="M1637" s="124"/>
      <c r="N1637" s="124"/>
      <c r="O1637" s="124"/>
      <c r="P1637" s="124"/>
      <c r="Q1637" s="124"/>
      <c r="R1637" s="124"/>
      <c r="S1637" s="124"/>
      <c r="T1637" s="124"/>
      <c r="U1637" s="124"/>
      <c r="V1637" s="124"/>
      <c r="W1637" s="124"/>
      <c r="X1637" s="124"/>
      <c r="Y1637" s="124"/>
      <c r="Z1637" s="124"/>
      <c r="AA1637" s="124"/>
      <c r="AB1637" s="124"/>
      <c r="AC1637" s="124"/>
    </row>
    <row r="1638" spans="1:29" x14ac:dyDescent="0.35">
      <c r="A1638" s="121"/>
      <c r="B1638" s="122"/>
      <c r="C1638" s="122"/>
      <c r="D1638" s="122"/>
      <c r="E1638" s="122"/>
      <c r="F1638" s="122"/>
      <c r="G1638" s="122"/>
      <c r="H1638" s="123"/>
      <c r="I1638" s="123"/>
      <c r="J1638" s="123"/>
      <c r="K1638" s="124"/>
      <c r="L1638" s="124"/>
      <c r="M1638" s="124"/>
      <c r="N1638" s="124"/>
      <c r="O1638" s="124"/>
      <c r="P1638" s="124"/>
      <c r="Q1638" s="124"/>
      <c r="R1638" s="124"/>
      <c r="S1638" s="124"/>
      <c r="T1638" s="124"/>
      <c r="U1638" s="124"/>
      <c r="V1638" s="124"/>
      <c r="W1638" s="124"/>
      <c r="X1638" s="124"/>
      <c r="Y1638" s="124"/>
      <c r="Z1638" s="124"/>
      <c r="AA1638" s="124"/>
      <c r="AB1638" s="124"/>
      <c r="AC1638" s="124"/>
    </row>
    <row r="1639" spans="1:29" x14ac:dyDescent="0.35">
      <c r="A1639" s="121"/>
      <c r="B1639" s="122"/>
      <c r="C1639" s="122"/>
      <c r="D1639" s="122"/>
      <c r="E1639" s="122"/>
      <c r="F1639" s="122"/>
      <c r="G1639" s="122"/>
      <c r="H1639" s="123"/>
      <c r="I1639" s="123"/>
      <c r="J1639" s="123"/>
      <c r="K1639" s="124"/>
      <c r="L1639" s="124"/>
      <c r="M1639" s="124"/>
      <c r="N1639" s="124"/>
      <c r="O1639" s="124"/>
      <c r="P1639" s="124"/>
      <c r="Q1639" s="124"/>
      <c r="R1639" s="124"/>
      <c r="S1639" s="124"/>
      <c r="T1639" s="124"/>
      <c r="U1639" s="124"/>
      <c r="V1639" s="124"/>
      <c r="W1639" s="124"/>
      <c r="X1639" s="124"/>
      <c r="Y1639" s="124"/>
      <c r="Z1639" s="124"/>
      <c r="AA1639" s="124"/>
      <c r="AB1639" s="124"/>
      <c r="AC1639" s="124"/>
    </row>
    <row r="1640" spans="1:29" x14ac:dyDescent="0.35">
      <c r="A1640" s="121"/>
      <c r="B1640" s="122"/>
      <c r="C1640" s="122"/>
      <c r="D1640" s="122"/>
      <c r="E1640" s="122"/>
      <c r="F1640" s="122"/>
      <c r="G1640" s="122"/>
      <c r="H1640" s="123"/>
      <c r="I1640" s="123"/>
      <c r="J1640" s="123"/>
      <c r="K1640" s="124"/>
      <c r="L1640" s="124"/>
      <c r="M1640" s="124"/>
      <c r="N1640" s="124"/>
      <c r="O1640" s="124"/>
      <c r="P1640" s="124"/>
      <c r="Q1640" s="124"/>
      <c r="R1640" s="124"/>
      <c r="S1640" s="124"/>
      <c r="T1640" s="124"/>
      <c r="U1640" s="124"/>
      <c r="V1640" s="124"/>
      <c r="W1640" s="124"/>
      <c r="X1640" s="124"/>
      <c r="Y1640" s="124"/>
      <c r="Z1640" s="124"/>
      <c r="AA1640" s="124"/>
      <c r="AB1640" s="124"/>
      <c r="AC1640" s="124"/>
    </row>
    <row r="1641" spans="1:29" x14ac:dyDescent="0.35">
      <c r="A1641" s="121"/>
      <c r="B1641" s="122"/>
      <c r="C1641" s="122"/>
      <c r="D1641" s="122"/>
      <c r="E1641" s="122"/>
      <c r="F1641" s="122"/>
      <c r="G1641" s="122"/>
      <c r="H1641" s="123"/>
      <c r="I1641" s="123"/>
      <c r="J1641" s="123"/>
      <c r="K1641" s="124"/>
      <c r="L1641" s="124"/>
      <c r="M1641" s="124"/>
      <c r="N1641" s="124"/>
      <c r="O1641" s="124"/>
      <c r="P1641" s="124"/>
      <c r="Q1641" s="124"/>
      <c r="R1641" s="124"/>
      <c r="S1641" s="124"/>
      <c r="T1641" s="124"/>
      <c r="U1641" s="124"/>
      <c r="V1641" s="124"/>
      <c r="W1641" s="124"/>
      <c r="X1641" s="124"/>
      <c r="Y1641" s="124"/>
      <c r="Z1641" s="124"/>
      <c r="AA1641" s="124"/>
      <c r="AB1641" s="124"/>
      <c r="AC1641" s="124"/>
    </row>
    <row r="1642" spans="1:29" x14ac:dyDescent="0.35">
      <c r="A1642" s="121"/>
      <c r="B1642" s="122"/>
      <c r="C1642" s="122"/>
      <c r="D1642" s="122"/>
      <c r="E1642" s="122"/>
      <c r="F1642" s="122"/>
      <c r="G1642" s="122"/>
      <c r="H1642" s="123"/>
      <c r="I1642" s="123"/>
      <c r="J1642" s="123"/>
      <c r="K1642" s="124"/>
      <c r="L1642" s="124"/>
      <c r="M1642" s="124"/>
      <c r="N1642" s="124"/>
      <c r="O1642" s="124"/>
      <c r="P1642" s="124"/>
      <c r="Q1642" s="124"/>
      <c r="R1642" s="124"/>
      <c r="S1642" s="124"/>
      <c r="T1642" s="124"/>
      <c r="U1642" s="124"/>
      <c r="V1642" s="124"/>
      <c r="W1642" s="124"/>
      <c r="X1642" s="124"/>
      <c r="Y1642" s="124"/>
      <c r="Z1642" s="124"/>
      <c r="AA1642" s="124"/>
      <c r="AB1642" s="124"/>
      <c r="AC1642" s="124"/>
    </row>
    <row r="1643" spans="1:29" x14ac:dyDescent="0.35">
      <c r="A1643" s="121"/>
      <c r="B1643" s="122"/>
      <c r="C1643" s="122"/>
      <c r="D1643" s="122"/>
      <c r="E1643" s="122"/>
      <c r="F1643" s="122"/>
      <c r="G1643" s="122"/>
      <c r="H1643" s="123"/>
      <c r="I1643" s="123"/>
      <c r="J1643" s="123"/>
      <c r="K1643" s="124"/>
      <c r="L1643" s="124"/>
      <c r="M1643" s="124"/>
      <c r="N1643" s="124"/>
      <c r="O1643" s="124"/>
      <c r="P1643" s="124"/>
      <c r="Q1643" s="124"/>
      <c r="R1643" s="124"/>
      <c r="S1643" s="124"/>
      <c r="T1643" s="124"/>
      <c r="U1643" s="124"/>
      <c r="V1643" s="124"/>
      <c r="W1643" s="124"/>
      <c r="X1643" s="124"/>
      <c r="Y1643" s="124"/>
      <c r="Z1643" s="124"/>
      <c r="AA1643" s="124"/>
      <c r="AB1643" s="124"/>
      <c r="AC1643" s="124"/>
    </row>
    <row r="1644" spans="1:29" x14ac:dyDescent="0.35">
      <c r="A1644" s="121"/>
      <c r="B1644" s="122"/>
      <c r="C1644" s="122"/>
      <c r="D1644" s="122"/>
      <c r="E1644" s="122"/>
      <c r="F1644" s="122"/>
      <c r="G1644" s="122"/>
      <c r="H1644" s="123"/>
      <c r="I1644" s="123"/>
      <c r="J1644" s="123"/>
      <c r="K1644" s="124"/>
      <c r="L1644" s="124"/>
      <c r="M1644" s="124"/>
      <c r="N1644" s="124"/>
      <c r="O1644" s="124"/>
      <c r="P1644" s="124"/>
      <c r="Q1644" s="124"/>
      <c r="R1644" s="124"/>
      <c r="S1644" s="124"/>
      <c r="T1644" s="124"/>
      <c r="U1644" s="124"/>
      <c r="V1644" s="124"/>
      <c r="W1644" s="124"/>
      <c r="X1644" s="124"/>
      <c r="Y1644" s="124"/>
      <c r="Z1644" s="124"/>
      <c r="AA1644" s="124"/>
      <c r="AB1644" s="124"/>
      <c r="AC1644" s="124"/>
    </row>
    <row r="1645" spans="1:29" x14ac:dyDescent="0.35">
      <c r="A1645" s="121"/>
      <c r="B1645" s="122"/>
      <c r="C1645" s="122"/>
      <c r="D1645" s="122"/>
      <c r="E1645" s="122"/>
      <c r="F1645" s="122"/>
      <c r="G1645" s="122"/>
      <c r="H1645" s="123"/>
      <c r="I1645" s="123"/>
      <c r="J1645" s="123"/>
      <c r="K1645" s="124"/>
      <c r="L1645" s="124"/>
      <c r="M1645" s="124"/>
      <c r="N1645" s="124"/>
      <c r="O1645" s="124"/>
      <c r="P1645" s="124"/>
      <c r="Q1645" s="124"/>
      <c r="R1645" s="124"/>
      <c r="S1645" s="124"/>
      <c r="T1645" s="124"/>
      <c r="U1645" s="124"/>
      <c r="V1645" s="124"/>
      <c r="W1645" s="124"/>
      <c r="X1645" s="124"/>
      <c r="Y1645" s="124"/>
      <c r="Z1645" s="124"/>
      <c r="AA1645" s="124"/>
      <c r="AB1645" s="124"/>
      <c r="AC1645" s="124"/>
    </row>
    <row r="1646" spans="1:29" x14ac:dyDescent="0.35">
      <c r="A1646" s="121"/>
      <c r="B1646" s="122"/>
      <c r="C1646" s="122"/>
      <c r="D1646" s="122"/>
      <c r="E1646" s="122"/>
      <c r="F1646" s="122"/>
      <c r="G1646" s="122"/>
      <c r="H1646" s="123"/>
      <c r="I1646" s="123"/>
      <c r="J1646" s="123"/>
      <c r="K1646" s="124"/>
      <c r="L1646" s="124"/>
      <c r="M1646" s="124"/>
      <c r="N1646" s="124"/>
      <c r="O1646" s="124"/>
      <c r="P1646" s="124"/>
      <c r="Q1646" s="124"/>
      <c r="R1646" s="124"/>
      <c r="S1646" s="124"/>
      <c r="T1646" s="124"/>
      <c r="U1646" s="124"/>
      <c r="V1646" s="124"/>
      <c r="W1646" s="124"/>
      <c r="X1646" s="124"/>
      <c r="Y1646" s="124"/>
      <c r="Z1646" s="124"/>
      <c r="AA1646" s="124"/>
      <c r="AB1646" s="124"/>
      <c r="AC1646" s="124"/>
    </row>
    <row r="1647" spans="1:29" x14ac:dyDescent="0.35">
      <c r="A1647" s="121"/>
      <c r="B1647" s="122"/>
      <c r="C1647" s="122"/>
      <c r="D1647" s="122"/>
      <c r="E1647" s="122"/>
      <c r="F1647" s="122"/>
      <c r="G1647" s="122"/>
      <c r="H1647" s="123"/>
      <c r="I1647" s="123"/>
      <c r="J1647" s="123"/>
      <c r="K1647" s="124"/>
      <c r="L1647" s="124"/>
      <c r="M1647" s="124"/>
      <c r="N1647" s="124"/>
      <c r="O1647" s="124"/>
      <c r="P1647" s="124"/>
      <c r="Q1647" s="124"/>
      <c r="R1647" s="124"/>
      <c r="S1647" s="124"/>
      <c r="T1647" s="124"/>
      <c r="U1647" s="124"/>
      <c r="V1647" s="124"/>
      <c r="W1647" s="124"/>
      <c r="X1647" s="124"/>
      <c r="Y1647" s="124"/>
      <c r="Z1647" s="124"/>
      <c r="AA1647" s="124"/>
      <c r="AB1647" s="124"/>
      <c r="AC1647" s="124"/>
    </row>
    <row r="1648" spans="1:29" ht="15" customHeight="1" x14ac:dyDescent="0.35">
      <c r="A1648" s="125"/>
      <c r="B1648" s="125"/>
      <c r="C1648" s="125"/>
      <c r="D1648" s="125"/>
      <c r="E1648" s="125"/>
      <c r="F1648" s="125"/>
      <c r="G1648" s="125"/>
      <c r="H1648" s="125"/>
      <c r="I1648" s="125"/>
      <c r="J1648" s="125"/>
      <c r="K1648" s="124"/>
      <c r="L1648" s="124"/>
      <c r="M1648" s="124"/>
      <c r="N1648" s="124"/>
      <c r="O1648" s="124"/>
      <c r="P1648" s="124"/>
      <c r="Q1648" s="124"/>
      <c r="R1648" s="124"/>
      <c r="S1648" s="124"/>
      <c r="T1648" s="124"/>
      <c r="U1648" s="124"/>
      <c r="V1648" s="124"/>
      <c r="W1648" s="124"/>
      <c r="X1648" s="124"/>
      <c r="Y1648" s="124"/>
      <c r="Z1648" s="124"/>
      <c r="AA1648" s="124"/>
      <c r="AB1648" s="124"/>
      <c r="AC1648" s="124"/>
    </row>
    <row r="1649" spans="1:29" x14ac:dyDescent="0.35">
      <c r="A1649" s="125"/>
      <c r="B1649" s="125"/>
      <c r="C1649" s="125"/>
      <c r="D1649" s="125"/>
      <c r="E1649" s="125"/>
      <c r="F1649" s="125"/>
      <c r="G1649" s="125"/>
      <c r="H1649" s="125"/>
      <c r="I1649" s="125"/>
      <c r="J1649" s="125"/>
      <c r="K1649" s="124"/>
      <c r="L1649" s="124"/>
      <c r="M1649" s="124"/>
      <c r="N1649" s="124"/>
      <c r="O1649" s="124"/>
      <c r="P1649" s="124"/>
      <c r="Q1649" s="124"/>
      <c r="R1649" s="124"/>
      <c r="S1649" s="124"/>
      <c r="T1649" s="124"/>
      <c r="U1649" s="124"/>
      <c r="V1649" s="124"/>
      <c r="W1649" s="124"/>
      <c r="X1649" s="124"/>
      <c r="Y1649" s="124"/>
      <c r="Z1649" s="124"/>
      <c r="AA1649" s="124"/>
      <c r="AB1649" s="124"/>
      <c r="AC1649" s="124"/>
    </row>
    <row r="1650" spans="1:29" x14ac:dyDescent="0.35">
      <c r="A1650" s="125"/>
      <c r="B1650" s="125"/>
      <c r="C1650" s="125"/>
      <c r="D1650" s="125"/>
      <c r="E1650" s="125"/>
      <c r="F1650" s="125"/>
      <c r="G1650" s="126"/>
      <c r="H1650" s="125"/>
      <c r="I1650" s="125"/>
      <c r="J1650" s="125"/>
      <c r="K1650" s="126"/>
      <c r="L1650" s="126"/>
      <c r="M1650" s="126"/>
      <c r="N1650" s="126"/>
      <c r="O1650" s="126"/>
      <c r="P1650" s="126"/>
      <c r="Q1650" s="126"/>
      <c r="R1650" s="126"/>
      <c r="S1650" s="126"/>
      <c r="T1650" s="126"/>
      <c r="U1650" s="126"/>
      <c r="V1650" s="126"/>
      <c r="W1650" s="126"/>
      <c r="X1650" s="126"/>
      <c r="Y1650" s="126"/>
      <c r="Z1650" s="126"/>
      <c r="AA1650" s="126"/>
      <c r="AB1650" s="126"/>
      <c r="AC1650" s="126"/>
    </row>
    <row r="1651" spans="1:29" ht="15" customHeight="1" x14ac:dyDescent="0.35">
      <c r="A1651" s="112"/>
      <c r="B1651" s="113"/>
      <c r="C1651" s="113"/>
      <c r="D1651" s="113"/>
      <c r="E1651" s="113"/>
      <c r="F1651" s="113"/>
      <c r="G1651" s="113"/>
      <c r="H1651" s="113"/>
      <c r="I1651" s="113"/>
      <c r="J1651" s="113"/>
      <c r="K1651" s="114"/>
      <c r="L1651" s="114"/>
      <c r="M1651" s="114"/>
      <c r="N1651" s="114"/>
      <c r="O1651" s="114"/>
      <c r="P1651" s="114"/>
      <c r="Q1651" s="114"/>
      <c r="R1651" s="114"/>
      <c r="S1651" s="114"/>
      <c r="T1651" s="114"/>
      <c r="U1651" s="114"/>
      <c r="V1651" s="114"/>
      <c r="W1651" s="114"/>
      <c r="X1651" s="114"/>
      <c r="Y1651" s="114"/>
      <c r="Z1651" s="114"/>
      <c r="AA1651" s="114"/>
      <c r="AB1651" s="114"/>
      <c r="AC1651" s="114"/>
    </row>
    <row r="1652" spans="1:29" ht="15" customHeight="1" x14ac:dyDescent="0.35">
      <c r="A1652" s="112"/>
      <c r="B1652" s="113"/>
      <c r="C1652" s="113"/>
      <c r="D1652" s="113"/>
      <c r="E1652" s="113"/>
      <c r="F1652" s="113"/>
      <c r="G1652" s="113"/>
      <c r="H1652" s="113"/>
      <c r="I1652" s="113"/>
      <c r="J1652" s="113"/>
      <c r="K1652" s="115"/>
      <c r="L1652" s="115"/>
      <c r="M1652" s="115"/>
      <c r="N1652" s="115"/>
      <c r="O1652" s="115"/>
      <c r="P1652" s="115"/>
      <c r="Q1652" s="115"/>
      <c r="R1652" s="115"/>
      <c r="S1652" s="115"/>
      <c r="T1652" s="115"/>
      <c r="U1652" s="115"/>
      <c r="V1652" s="115"/>
      <c r="W1652" s="114"/>
      <c r="X1652" s="114"/>
      <c r="Y1652" s="116"/>
      <c r="Z1652" s="117"/>
      <c r="AA1652" s="117"/>
      <c r="AB1652" s="117"/>
      <c r="AC1652" s="117"/>
    </row>
    <row r="1653" spans="1:29" x14ac:dyDescent="0.35">
      <c r="A1653" s="112"/>
      <c r="B1653" s="118"/>
      <c r="C1653" s="118"/>
      <c r="D1653" s="119"/>
      <c r="E1653" s="120"/>
      <c r="F1653" s="118"/>
      <c r="G1653" s="118"/>
      <c r="H1653" s="118"/>
      <c r="I1653" s="118"/>
      <c r="J1653" s="118"/>
      <c r="K1653" s="117"/>
      <c r="L1653" s="117"/>
      <c r="M1653" s="117"/>
      <c r="N1653" s="117"/>
      <c r="O1653" s="117"/>
      <c r="P1653" s="117"/>
      <c r="Q1653" s="117"/>
      <c r="R1653" s="117"/>
      <c r="S1653" s="117"/>
      <c r="T1653" s="117"/>
      <c r="U1653" s="117"/>
      <c r="V1653" s="117"/>
      <c r="W1653" s="117"/>
      <c r="X1653" s="117"/>
      <c r="Y1653" s="116"/>
      <c r="Z1653" s="117"/>
      <c r="AA1653" s="117"/>
      <c r="AB1653" s="117"/>
      <c r="AC1653" s="117"/>
    </row>
    <row r="1654" spans="1:29" x14ac:dyDescent="0.35">
      <c r="A1654" s="121"/>
      <c r="B1654" s="122"/>
      <c r="C1654" s="122"/>
      <c r="D1654" s="122"/>
      <c r="E1654" s="122"/>
      <c r="F1654" s="122"/>
      <c r="G1654" s="122"/>
      <c r="H1654" s="123"/>
      <c r="I1654" s="123"/>
      <c r="J1654" s="123"/>
      <c r="K1654" s="124"/>
      <c r="L1654" s="124"/>
      <c r="M1654" s="124"/>
      <c r="N1654" s="124"/>
      <c r="O1654" s="124"/>
      <c r="P1654" s="124"/>
      <c r="Q1654" s="124"/>
      <c r="R1654" s="124"/>
      <c r="S1654" s="124"/>
      <c r="T1654" s="124"/>
      <c r="U1654" s="124"/>
      <c r="V1654" s="124"/>
      <c r="W1654" s="124"/>
      <c r="X1654" s="124"/>
      <c r="Y1654" s="124"/>
      <c r="Z1654" s="124"/>
      <c r="AA1654" s="124"/>
      <c r="AB1654" s="124"/>
      <c r="AC1654" s="124"/>
    </row>
    <row r="1655" spans="1:29" x14ac:dyDescent="0.35">
      <c r="A1655" s="121"/>
      <c r="B1655" s="122"/>
      <c r="C1655" s="122"/>
      <c r="D1655" s="122"/>
      <c r="E1655" s="122"/>
      <c r="F1655" s="122"/>
      <c r="G1655" s="122"/>
      <c r="H1655" s="123"/>
      <c r="I1655" s="123"/>
      <c r="J1655" s="123"/>
      <c r="K1655" s="124"/>
      <c r="L1655" s="124"/>
      <c r="M1655" s="124"/>
      <c r="N1655" s="124"/>
      <c r="O1655" s="124"/>
      <c r="P1655" s="124"/>
      <c r="Q1655" s="124"/>
      <c r="R1655" s="124"/>
      <c r="S1655" s="124"/>
      <c r="T1655" s="124"/>
      <c r="U1655" s="124"/>
      <c r="V1655" s="124"/>
      <c r="W1655" s="124"/>
      <c r="X1655" s="124"/>
      <c r="Y1655" s="124"/>
      <c r="Z1655" s="124"/>
      <c r="AA1655" s="124"/>
      <c r="AB1655" s="124"/>
      <c r="AC1655" s="124"/>
    </row>
    <row r="1656" spans="1:29" x14ac:dyDescent="0.35">
      <c r="A1656" s="121"/>
      <c r="B1656" s="122"/>
      <c r="C1656" s="122"/>
      <c r="D1656" s="122"/>
      <c r="E1656" s="122"/>
      <c r="F1656" s="122"/>
      <c r="G1656" s="122"/>
      <c r="H1656" s="123"/>
      <c r="I1656" s="123"/>
      <c r="J1656" s="123"/>
      <c r="K1656" s="124"/>
      <c r="L1656" s="124"/>
      <c r="M1656" s="124"/>
      <c r="N1656" s="124"/>
      <c r="O1656" s="124"/>
      <c r="P1656" s="124"/>
      <c r="Q1656" s="124"/>
      <c r="R1656" s="124"/>
      <c r="S1656" s="124"/>
      <c r="T1656" s="124"/>
      <c r="U1656" s="124"/>
      <c r="V1656" s="124"/>
      <c r="W1656" s="124"/>
      <c r="X1656" s="124"/>
      <c r="Y1656" s="124"/>
      <c r="Z1656" s="124"/>
      <c r="AA1656" s="124"/>
      <c r="AB1656" s="124"/>
      <c r="AC1656" s="124"/>
    </row>
    <row r="1657" spans="1:29" x14ac:dyDescent="0.35">
      <c r="A1657" s="121"/>
      <c r="B1657" s="122"/>
      <c r="C1657" s="122"/>
      <c r="D1657" s="122"/>
      <c r="E1657" s="122"/>
      <c r="F1657" s="122"/>
      <c r="G1657" s="122"/>
      <c r="H1657" s="123"/>
      <c r="I1657" s="123"/>
      <c r="J1657" s="123"/>
      <c r="K1657" s="124"/>
      <c r="L1657" s="124"/>
      <c r="M1657" s="124"/>
      <c r="N1657" s="124"/>
      <c r="O1657" s="124"/>
      <c r="P1657" s="124"/>
      <c r="Q1657" s="124"/>
      <c r="R1657" s="124"/>
      <c r="S1657" s="124"/>
      <c r="T1657" s="124"/>
      <c r="U1657" s="124"/>
      <c r="V1657" s="124"/>
      <c r="W1657" s="124"/>
      <c r="X1657" s="124"/>
      <c r="Y1657" s="124"/>
      <c r="Z1657" s="124"/>
      <c r="AA1657" s="124"/>
      <c r="AB1657" s="124"/>
      <c r="AC1657" s="124"/>
    </row>
    <row r="1658" spans="1:29" x14ac:dyDescent="0.35">
      <c r="A1658" s="121"/>
      <c r="B1658" s="122"/>
      <c r="C1658" s="122"/>
      <c r="D1658" s="122"/>
      <c r="E1658" s="122"/>
      <c r="F1658" s="122"/>
      <c r="G1658" s="122"/>
      <c r="H1658" s="123"/>
      <c r="I1658" s="123"/>
      <c r="J1658" s="123"/>
      <c r="K1658" s="124"/>
      <c r="L1658" s="124"/>
      <c r="M1658" s="124"/>
      <c r="N1658" s="124"/>
      <c r="O1658" s="124"/>
      <c r="P1658" s="124"/>
      <c r="Q1658" s="124"/>
      <c r="R1658" s="124"/>
      <c r="S1658" s="124"/>
      <c r="T1658" s="124"/>
      <c r="U1658" s="124"/>
      <c r="V1658" s="124"/>
      <c r="W1658" s="124"/>
      <c r="X1658" s="124"/>
      <c r="Y1658" s="124"/>
      <c r="Z1658" s="124"/>
      <c r="AA1658" s="124"/>
      <c r="AB1658" s="124"/>
      <c r="AC1658" s="124"/>
    </row>
    <row r="1659" spans="1:29" x14ac:dyDescent="0.35">
      <c r="A1659" s="121"/>
      <c r="B1659" s="122"/>
      <c r="C1659" s="122"/>
      <c r="D1659" s="122"/>
      <c r="E1659" s="122"/>
      <c r="F1659" s="122"/>
      <c r="G1659" s="122"/>
      <c r="H1659" s="123"/>
      <c r="I1659" s="123"/>
      <c r="J1659" s="123"/>
      <c r="K1659" s="124"/>
      <c r="L1659" s="124"/>
      <c r="M1659" s="124"/>
      <c r="N1659" s="124"/>
      <c r="O1659" s="124"/>
      <c r="P1659" s="124"/>
      <c r="Q1659" s="124"/>
      <c r="R1659" s="124"/>
      <c r="S1659" s="124"/>
      <c r="T1659" s="124"/>
      <c r="U1659" s="124"/>
      <c r="V1659" s="124"/>
      <c r="W1659" s="124"/>
      <c r="X1659" s="124"/>
      <c r="Y1659" s="124"/>
      <c r="Z1659" s="124"/>
      <c r="AA1659" s="124"/>
      <c r="AB1659" s="124"/>
      <c r="AC1659" s="124"/>
    </row>
    <row r="1660" spans="1:29" x14ac:dyDescent="0.35">
      <c r="A1660" s="121"/>
      <c r="B1660" s="122"/>
      <c r="C1660" s="122"/>
      <c r="D1660" s="122"/>
      <c r="E1660" s="122"/>
      <c r="F1660" s="122"/>
      <c r="G1660" s="122"/>
      <c r="H1660" s="123"/>
      <c r="I1660" s="123"/>
      <c r="J1660" s="123"/>
      <c r="K1660" s="124"/>
      <c r="L1660" s="124"/>
      <c r="M1660" s="124"/>
      <c r="N1660" s="124"/>
      <c r="O1660" s="124"/>
      <c r="P1660" s="124"/>
      <c r="Q1660" s="124"/>
      <c r="R1660" s="124"/>
      <c r="S1660" s="124"/>
      <c r="T1660" s="124"/>
      <c r="U1660" s="124"/>
      <c r="V1660" s="124"/>
      <c r="W1660" s="124"/>
      <c r="X1660" s="124"/>
      <c r="Y1660" s="124"/>
      <c r="Z1660" s="124"/>
      <c r="AA1660" s="124"/>
      <c r="AB1660" s="124"/>
      <c r="AC1660" s="124"/>
    </row>
    <row r="1661" spans="1:29" x14ac:dyDescent="0.35">
      <c r="A1661" s="121"/>
      <c r="B1661" s="122"/>
      <c r="C1661" s="122"/>
      <c r="D1661" s="122"/>
      <c r="E1661" s="122"/>
      <c r="F1661" s="122"/>
      <c r="G1661" s="122"/>
      <c r="H1661" s="123"/>
      <c r="I1661" s="123"/>
      <c r="J1661" s="123"/>
      <c r="K1661" s="124"/>
      <c r="L1661" s="124"/>
      <c r="M1661" s="124"/>
      <c r="N1661" s="124"/>
      <c r="O1661" s="124"/>
      <c r="P1661" s="124"/>
      <c r="Q1661" s="124"/>
      <c r="R1661" s="124"/>
      <c r="S1661" s="124"/>
      <c r="T1661" s="124"/>
      <c r="U1661" s="124"/>
      <c r="V1661" s="124"/>
      <c r="W1661" s="124"/>
      <c r="X1661" s="124"/>
      <c r="Y1661" s="124"/>
      <c r="Z1661" s="124"/>
      <c r="AA1661" s="124"/>
      <c r="AB1661" s="124"/>
      <c r="AC1661" s="124"/>
    </row>
    <row r="1662" spans="1:29" x14ac:dyDescent="0.35">
      <c r="A1662" s="121"/>
      <c r="B1662" s="122"/>
      <c r="C1662" s="122"/>
      <c r="D1662" s="122"/>
      <c r="E1662" s="122"/>
      <c r="F1662" s="122"/>
      <c r="G1662" s="122"/>
      <c r="H1662" s="123"/>
      <c r="I1662" s="123"/>
      <c r="J1662" s="123"/>
      <c r="K1662" s="124"/>
      <c r="L1662" s="124"/>
      <c r="M1662" s="124"/>
      <c r="N1662" s="124"/>
      <c r="O1662" s="124"/>
      <c r="P1662" s="124"/>
      <c r="Q1662" s="124"/>
      <c r="R1662" s="124"/>
      <c r="S1662" s="124"/>
      <c r="T1662" s="124"/>
      <c r="U1662" s="124"/>
      <c r="V1662" s="124"/>
      <c r="W1662" s="124"/>
      <c r="X1662" s="124"/>
      <c r="Y1662" s="124"/>
      <c r="Z1662" s="124"/>
      <c r="AA1662" s="124"/>
      <c r="AB1662" s="124"/>
      <c r="AC1662" s="124"/>
    </row>
    <row r="1663" spans="1:29" x14ac:dyDescent="0.35">
      <c r="A1663" s="121"/>
      <c r="B1663" s="122"/>
      <c r="C1663" s="122"/>
      <c r="D1663" s="122"/>
      <c r="E1663" s="122"/>
      <c r="F1663" s="122"/>
      <c r="G1663" s="122"/>
      <c r="H1663" s="123"/>
      <c r="I1663" s="123"/>
      <c r="J1663" s="123"/>
      <c r="K1663" s="124"/>
      <c r="L1663" s="124"/>
      <c r="M1663" s="124"/>
      <c r="N1663" s="124"/>
      <c r="O1663" s="124"/>
      <c r="P1663" s="124"/>
      <c r="Q1663" s="124"/>
      <c r="R1663" s="124"/>
      <c r="S1663" s="124"/>
      <c r="T1663" s="124"/>
      <c r="U1663" s="124"/>
      <c r="V1663" s="124"/>
      <c r="W1663" s="124"/>
      <c r="X1663" s="124"/>
      <c r="Y1663" s="124"/>
      <c r="Z1663" s="124"/>
      <c r="AA1663" s="124"/>
      <c r="AB1663" s="124"/>
      <c r="AC1663" s="124"/>
    </row>
    <row r="1664" spans="1:29" x14ac:dyDescent="0.35">
      <c r="A1664" s="121"/>
      <c r="B1664" s="122"/>
      <c r="C1664" s="122"/>
      <c r="D1664" s="122"/>
      <c r="E1664" s="122"/>
      <c r="F1664" s="122"/>
      <c r="G1664" s="122"/>
      <c r="H1664" s="123"/>
      <c r="I1664" s="123"/>
      <c r="J1664" s="123"/>
      <c r="K1664" s="124"/>
      <c r="L1664" s="124"/>
      <c r="M1664" s="124"/>
      <c r="N1664" s="124"/>
      <c r="O1664" s="124"/>
      <c r="P1664" s="124"/>
      <c r="Q1664" s="124"/>
      <c r="R1664" s="124"/>
      <c r="S1664" s="124"/>
      <c r="T1664" s="124"/>
      <c r="U1664" s="124"/>
      <c r="V1664" s="124"/>
      <c r="W1664" s="124"/>
      <c r="X1664" s="124"/>
      <c r="Y1664" s="124"/>
      <c r="Z1664" s="124"/>
      <c r="AA1664" s="124"/>
      <c r="AB1664" s="124"/>
      <c r="AC1664" s="124"/>
    </row>
    <row r="1665" spans="1:29" x14ac:dyDescent="0.35">
      <c r="A1665" s="121"/>
      <c r="B1665" s="122"/>
      <c r="C1665" s="122"/>
      <c r="D1665" s="122"/>
      <c r="E1665" s="122"/>
      <c r="F1665" s="122"/>
      <c r="G1665" s="122"/>
      <c r="H1665" s="123"/>
      <c r="I1665" s="123"/>
      <c r="J1665" s="123"/>
      <c r="K1665" s="124"/>
      <c r="L1665" s="124"/>
      <c r="M1665" s="124"/>
      <c r="N1665" s="124"/>
      <c r="O1665" s="124"/>
      <c r="P1665" s="124"/>
      <c r="Q1665" s="124"/>
      <c r="R1665" s="124"/>
      <c r="S1665" s="124"/>
      <c r="T1665" s="124"/>
      <c r="U1665" s="124"/>
      <c r="V1665" s="124"/>
      <c r="W1665" s="124"/>
      <c r="X1665" s="124"/>
      <c r="Y1665" s="124"/>
      <c r="Z1665" s="124"/>
      <c r="AA1665" s="124"/>
      <c r="AB1665" s="124"/>
      <c r="AC1665" s="124"/>
    </row>
    <row r="1666" spans="1:29" x14ac:dyDescent="0.35">
      <c r="A1666" s="121"/>
      <c r="B1666" s="122"/>
      <c r="C1666" s="122"/>
      <c r="D1666" s="122"/>
      <c r="E1666" s="122"/>
      <c r="F1666" s="122"/>
      <c r="G1666" s="122"/>
      <c r="H1666" s="123"/>
      <c r="I1666" s="123"/>
      <c r="J1666" s="123"/>
      <c r="K1666" s="124"/>
      <c r="L1666" s="124"/>
      <c r="M1666" s="124"/>
      <c r="N1666" s="124"/>
      <c r="O1666" s="124"/>
      <c r="P1666" s="124"/>
      <c r="Q1666" s="124"/>
      <c r="R1666" s="124"/>
      <c r="S1666" s="124"/>
      <c r="T1666" s="124"/>
      <c r="U1666" s="124"/>
      <c r="V1666" s="124"/>
      <c r="W1666" s="124"/>
      <c r="X1666" s="124"/>
      <c r="Y1666" s="124"/>
      <c r="Z1666" s="124"/>
      <c r="AA1666" s="124"/>
      <c r="AB1666" s="124"/>
      <c r="AC1666" s="124"/>
    </row>
    <row r="1667" spans="1:29" x14ac:dyDescent="0.35">
      <c r="A1667" s="121"/>
      <c r="B1667" s="122"/>
      <c r="C1667" s="122"/>
      <c r="D1667" s="122"/>
      <c r="E1667" s="122"/>
      <c r="F1667" s="122"/>
      <c r="G1667" s="122"/>
      <c r="H1667" s="123"/>
      <c r="I1667" s="123"/>
      <c r="J1667" s="123"/>
      <c r="K1667" s="124"/>
      <c r="L1667" s="124"/>
      <c r="M1667" s="124"/>
      <c r="N1667" s="124"/>
      <c r="O1667" s="124"/>
      <c r="P1667" s="124"/>
      <c r="Q1667" s="124"/>
      <c r="R1667" s="124"/>
      <c r="S1667" s="124"/>
      <c r="T1667" s="124"/>
      <c r="U1667" s="124"/>
      <c r="V1667" s="124"/>
      <c r="W1667" s="124"/>
      <c r="X1667" s="124"/>
      <c r="Y1667" s="124"/>
      <c r="Z1667" s="124"/>
      <c r="AA1667" s="124"/>
      <c r="AB1667" s="124"/>
      <c r="AC1667" s="124"/>
    </row>
    <row r="1668" spans="1:29" x14ac:dyDescent="0.35">
      <c r="A1668" s="121"/>
      <c r="B1668" s="122"/>
      <c r="C1668" s="122"/>
      <c r="D1668" s="122"/>
      <c r="E1668" s="122"/>
      <c r="F1668" s="122"/>
      <c r="G1668" s="122"/>
      <c r="H1668" s="123"/>
      <c r="I1668" s="123"/>
      <c r="J1668" s="123"/>
      <c r="K1668" s="124"/>
      <c r="L1668" s="124"/>
      <c r="M1668" s="124"/>
      <c r="N1668" s="124"/>
      <c r="O1668" s="124"/>
      <c r="P1668" s="124"/>
      <c r="Q1668" s="124"/>
      <c r="R1668" s="124"/>
      <c r="S1668" s="124"/>
      <c r="T1668" s="124"/>
      <c r="U1668" s="124"/>
      <c r="V1668" s="124"/>
      <c r="W1668" s="124"/>
      <c r="X1668" s="124"/>
      <c r="Y1668" s="124"/>
      <c r="Z1668" s="124"/>
      <c r="AA1668" s="124"/>
      <c r="AB1668" s="124"/>
      <c r="AC1668" s="124"/>
    </row>
    <row r="1669" spans="1:29" x14ac:dyDescent="0.35">
      <c r="A1669" s="121"/>
      <c r="B1669" s="122"/>
      <c r="C1669" s="122"/>
      <c r="D1669" s="122"/>
      <c r="E1669" s="122"/>
      <c r="F1669" s="122"/>
      <c r="G1669" s="122"/>
      <c r="H1669" s="123"/>
      <c r="I1669" s="123"/>
      <c r="J1669" s="123"/>
      <c r="K1669" s="124"/>
      <c r="L1669" s="124"/>
      <c r="M1669" s="124"/>
      <c r="N1669" s="124"/>
      <c r="O1669" s="124"/>
      <c r="P1669" s="124"/>
      <c r="Q1669" s="124"/>
      <c r="R1669" s="124"/>
      <c r="S1669" s="124"/>
      <c r="T1669" s="124"/>
      <c r="U1669" s="124"/>
      <c r="V1669" s="124"/>
      <c r="W1669" s="124"/>
      <c r="X1669" s="124"/>
      <c r="Y1669" s="124"/>
      <c r="Z1669" s="124"/>
      <c r="AA1669" s="124"/>
      <c r="AB1669" s="124"/>
      <c r="AC1669" s="124"/>
    </row>
    <row r="1670" spans="1:29" x14ac:dyDescent="0.35">
      <c r="A1670" s="121"/>
      <c r="B1670" s="122"/>
      <c r="C1670" s="122"/>
      <c r="D1670" s="122"/>
      <c r="E1670" s="122"/>
      <c r="F1670" s="122"/>
      <c r="G1670" s="122"/>
      <c r="H1670" s="123"/>
      <c r="I1670" s="123"/>
      <c r="J1670" s="123"/>
      <c r="K1670" s="124"/>
      <c r="L1670" s="124"/>
      <c r="M1670" s="124"/>
      <c r="N1670" s="124"/>
      <c r="O1670" s="124"/>
      <c r="P1670" s="124"/>
      <c r="Q1670" s="124"/>
      <c r="R1670" s="124"/>
      <c r="S1670" s="124"/>
      <c r="T1670" s="124"/>
      <c r="U1670" s="124"/>
      <c r="V1670" s="124"/>
      <c r="W1670" s="124"/>
      <c r="X1670" s="124"/>
      <c r="Y1670" s="124"/>
      <c r="Z1670" s="124"/>
      <c r="AA1670" s="124"/>
      <c r="AB1670" s="124"/>
      <c r="AC1670" s="124"/>
    </row>
    <row r="1671" spans="1:29" x14ac:dyDescent="0.35">
      <c r="A1671" s="121"/>
      <c r="B1671" s="122"/>
      <c r="C1671" s="122"/>
      <c r="D1671" s="122"/>
      <c r="E1671" s="122"/>
      <c r="F1671" s="122"/>
      <c r="G1671" s="122"/>
      <c r="H1671" s="123"/>
      <c r="I1671" s="123"/>
      <c r="J1671" s="123"/>
      <c r="K1671" s="124"/>
      <c r="L1671" s="124"/>
      <c r="M1671" s="124"/>
      <c r="N1671" s="124"/>
      <c r="O1671" s="124"/>
      <c r="P1671" s="124"/>
      <c r="Q1671" s="124"/>
      <c r="R1671" s="124"/>
      <c r="S1671" s="124"/>
      <c r="T1671" s="124"/>
      <c r="U1671" s="124"/>
      <c r="V1671" s="124"/>
      <c r="W1671" s="124"/>
      <c r="X1671" s="124"/>
      <c r="Y1671" s="124"/>
      <c r="Z1671" s="124"/>
      <c r="AA1671" s="124"/>
      <c r="AB1671" s="124"/>
      <c r="AC1671" s="124"/>
    </row>
    <row r="1672" spans="1:29" x14ac:dyDescent="0.35">
      <c r="A1672" s="121"/>
      <c r="B1672" s="122"/>
      <c r="C1672" s="122"/>
      <c r="D1672" s="122"/>
      <c r="E1672" s="122"/>
      <c r="F1672" s="122"/>
      <c r="G1672" s="122"/>
      <c r="H1672" s="123"/>
      <c r="I1672" s="123"/>
      <c r="J1672" s="123"/>
      <c r="K1672" s="124"/>
      <c r="L1672" s="124"/>
      <c r="M1672" s="124"/>
      <c r="N1672" s="124"/>
      <c r="O1672" s="124"/>
      <c r="P1672" s="124"/>
      <c r="Q1672" s="124"/>
      <c r="R1672" s="124"/>
      <c r="S1672" s="124"/>
      <c r="T1672" s="124"/>
      <c r="U1672" s="124"/>
      <c r="V1672" s="124"/>
      <c r="W1672" s="124"/>
      <c r="X1672" s="124"/>
      <c r="Y1672" s="124"/>
      <c r="Z1672" s="124"/>
      <c r="AA1672" s="124"/>
      <c r="AB1672" s="124"/>
      <c r="AC1672" s="124"/>
    </row>
    <row r="1673" spans="1:29" x14ac:dyDescent="0.35">
      <c r="A1673" s="121"/>
      <c r="B1673" s="122"/>
      <c r="C1673" s="122"/>
      <c r="D1673" s="122"/>
      <c r="E1673" s="122"/>
      <c r="F1673" s="122"/>
      <c r="G1673" s="122"/>
      <c r="H1673" s="123"/>
      <c r="I1673" s="123"/>
      <c r="J1673" s="123"/>
      <c r="K1673" s="124"/>
      <c r="L1673" s="124"/>
      <c r="M1673" s="124"/>
      <c r="N1673" s="124"/>
      <c r="O1673" s="124"/>
      <c r="P1673" s="124"/>
      <c r="Q1673" s="124"/>
      <c r="R1673" s="124"/>
      <c r="S1673" s="124"/>
      <c r="T1673" s="124"/>
      <c r="U1673" s="124"/>
      <c r="V1673" s="124"/>
      <c r="W1673" s="124"/>
      <c r="X1673" s="124"/>
      <c r="Y1673" s="124"/>
      <c r="Z1673" s="124"/>
      <c r="AA1673" s="124"/>
      <c r="AB1673" s="124"/>
      <c r="AC1673" s="124"/>
    </row>
    <row r="1674" spans="1:29" x14ac:dyDescent="0.35">
      <c r="A1674" s="121"/>
      <c r="B1674" s="122"/>
      <c r="C1674" s="122"/>
      <c r="D1674" s="122"/>
      <c r="E1674" s="122"/>
      <c r="F1674" s="122"/>
      <c r="G1674" s="122"/>
      <c r="H1674" s="123"/>
      <c r="I1674" s="123"/>
      <c r="J1674" s="123"/>
      <c r="K1674" s="124"/>
      <c r="L1674" s="124"/>
      <c r="M1674" s="124"/>
      <c r="N1674" s="124"/>
      <c r="O1674" s="124"/>
      <c r="P1674" s="124"/>
      <c r="Q1674" s="124"/>
      <c r="R1674" s="124"/>
      <c r="S1674" s="124"/>
      <c r="T1674" s="124"/>
      <c r="U1674" s="124"/>
      <c r="V1674" s="124"/>
      <c r="W1674" s="124"/>
      <c r="X1674" s="124"/>
      <c r="Y1674" s="124"/>
      <c r="Z1674" s="124"/>
      <c r="AA1674" s="124"/>
      <c r="AB1674" s="124"/>
      <c r="AC1674" s="124"/>
    </row>
    <row r="1675" spans="1:29" x14ac:dyDescent="0.35">
      <c r="A1675" s="121"/>
      <c r="B1675" s="122"/>
      <c r="C1675" s="122"/>
      <c r="D1675" s="122"/>
      <c r="E1675" s="122"/>
      <c r="F1675" s="122"/>
      <c r="G1675" s="122"/>
      <c r="H1675" s="123"/>
      <c r="I1675" s="123"/>
      <c r="J1675" s="123"/>
      <c r="K1675" s="124"/>
      <c r="L1675" s="124"/>
      <c r="M1675" s="124"/>
      <c r="N1675" s="124"/>
      <c r="O1675" s="124"/>
      <c r="P1675" s="124"/>
      <c r="Q1675" s="124"/>
      <c r="R1675" s="124"/>
      <c r="S1675" s="124"/>
      <c r="T1675" s="124"/>
      <c r="U1675" s="124"/>
      <c r="V1675" s="124"/>
      <c r="W1675" s="124"/>
      <c r="X1675" s="124"/>
      <c r="Y1675" s="124"/>
      <c r="Z1675" s="124"/>
      <c r="AA1675" s="124"/>
      <c r="AB1675" s="124"/>
      <c r="AC1675" s="124"/>
    </row>
    <row r="1676" spans="1:29" x14ac:dyDescent="0.35">
      <c r="A1676" s="121"/>
      <c r="B1676" s="122"/>
      <c r="C1676" s="122"/>
      <c r="D1676" s="122"/>
      <c r="E1676" s="122"/>
      <c r="F1676" s="122"/>
      <c r="G1676" s="122"/>
      <c r="H1676" s="123"/>
      <c r="I1676" s="123"/>
      <c r="J1676" s="123"/>
      <c r="K1676" s="124"/>
      <c r="L1676" s="124"/>
      <c r="M1676" s="124"/>
      <c r="N1676" s="124"/>
      <c r="O1676" s="124"/>
      <c r="P1676" s="124"/>
      <c r="Q1676" s="124"/>
      <c r="R1676" s="124"/>
      <c r="S1676" s="124"/>
      <c r="T1676" s="124"/>
      <c r="U1676" s="124"/>
      <c r="V1676" s="124"/>
      <c r="W1676" s="124"/>
      <c r="X1676" s="124"/>
      <c r="Y1676" s="124"/>
      <c r="Z1676" s="124"/>
      <c r="AA1676" s="124"/>
      <c r="AB1676" s="124"/>
      <c r="AC1676" s="124"/>
    </row>
    <row r="1677" spans="1:29" x14ac:dyDescent="0.35">
      <c r="A1677" s="121"/>
      <c r="B1677" s="122"/>
      <c r="C1677" s="122"/>
      <c r="D1677" s="122"/>
      <c r="E1677" s="122"/>
      <c r="F1677" s="122"/>
      <c r="G1677" s="122"/>
      <c r="H1677" s="123"/>
      <c r="I1677" s="123"/>
      <c r="J1677" s="123"/>
      <c r="K1677" s="124"/>
      <c r="L1677" s="124"/>
      <c r="M1677" s="124"/>
      <c r="N1677" s="124"/>
      <c r="O1677" s="124"/>
      <c r="P1677" s="124"/>
      <c r="Q1677" s="124"/>
      <c r="R1677" s="124"/>
      <c r="S1677" s="124"/>
      <c r="T1677" s="124"/>
      <c r="U1677" s="124"/>
      <c r="V1677" s="124"/>
      <c r="W1677" s="124"/>
      <c r="X1677" s="124"/>
      <c r="Y1677" s="124"/>
      <c r="Z1677" s="124"/>
      <c r="AA1677" s="124"/>
      <c r="AB1677" s="124"/>
      <c r="AC1677" s="124"/>
    </row>
    <row r="1678" spans="1:29" ht="15" customHeight="1" x14ac:dyDescent="0.35">
      <c r="A1678" s="125"/>
      <c r="B1678" s="125"/>
      <c r="C1678" s="125"/>
      <c r="D1678" s="125"/>
      <c r="E1678" s="125"/>
      <c r="F1678" s="125"/>
      <c r="G1678" s="125"/>
      <c r="H1678" s="125"/>
      <c r="I1678" s="125"/>
      <c r="J1678" s="125"/>
      <c r="K1678" s="124"/>
      <c r="L1678" s="124"/>
      <c r="M1678" s="124"/>
      <c r="N1678" s="124"/>
      <c r="O1678" s="124"/>
      <c r="P1678" s="124"/>
      <c r="Q1678" s="124"/>
      <c r="R1678" s="124"/>
      <c r="S1678" s="124"/>
      <c r="T1678" s="124"/>
      <c r="U1678" s="124"/>
      <c r="V1678" s="124"/>
      <c r="W1678" s="124"/>
      <c r="X1678" s="124"/>
      <c r="Y1678" s="124"/>
      <c r="Z1678" s="124"/>
      <c r="AA1678" s="124"/>
      <c r="AB1678" s="124"/>
      <c r="AC1678" s="124"/>
    </row>
    <row r="1679" spans="1:29" x14ac:dyDescent="0.35">
      <c r="A1679" s="125"/>
      <c r="B1679" s="125"/>
      <c r="C1679" s="125"/>
      <c r="D1679" s="125"/>
      <c r="E1679" s="125"/>
      <c r="F1679" s="125"/>
      <c r="G1679" s="125"/>
      <c r="H1679" s="125"/>
      <c r="I1679" s="125"/>
      <c r="J1679" s="125"/>
      <c r="K1679" s="124"/>
      <c r="L1679" s="124"/>
      <c r="M1679" s="124"/>
      <c r="N1679" s="124"/>
      <c r="O1679" s="124"/>
      <c r="P1679" s="124"/>
      <c r="Q1679" s="124"/>
      <c r="R1679" s="124"/>
      <c r="S1679" s="124"/>
      <c r="T1679" s="124"/>
      <c r="U1679" s="124"/>
      <c r="V1679" s="124"/>
      <c r="W1679" s="124"/>
      <c r="X1679" s="124"/>
      <c r="Y1679" s="124"/>
      <c r="Z1679" s="124"/>
      <c r="AA1679" s="124"/>
      <c r="AB1679" s="124"/>
      <c r="AC1679" s="124"/>
    </row>
    <row r="1680" spans="1:29" x14ac:dyDescent="0.35">
      <c r="A1680" s="125"/>
      <c r="B1680" s="125"/>
      <c r="C1680" s="125"/>
      <c r="D1680" s="125"/>
      <c r="E1680" s="125"/>
      <c r="F1680" s="125"/>
      <c r="G1680" s="126"/>
      <c r="H1680" s="125"/>
      <c r="I1680" s="125"/>
      <c r="J1680" s="125"/>
      <c r="K1680" s="126"/>
      <c r="L1680" s="126"/>
      <c r="M1680" s="126"/>
      <c r="N1680" s="126"/>
      <c r="O1680" s="126"/>
      <c r="P1680" s="126"/>
      <c r="Q1680" s="126"/>
      <c r="R1680" s="126"/>
      <c r="S1680" s="126"/>
      <c r="T1680" s="126"/>
      <c r="U1680" s="126"/>
      <c r="V1680" s="126"/>
      <c r="W1680" s="126"/>
      <c r="X1680" s="126"/>
      <c r="Y1680" s="126"/>
      <c r="Z1680" s="126"/>
      <c r="AA1680" s="126"/>
      <c r="AB1680" s="126"/>
      <c r="AC1680" s="126"/>
    </row>
    <row r="1681" spans="1:29" ht="15" customHeight="1" x14ac:dyDescent="0.35">
      <c r="A1681" s="112"/>
      <c r="B1681" s="113"/>
      <c r="C1681" s="113"/>
      <c r="D1681" s="113"/>
      <c r="E1681" s="113"/>
      <c r="F1681" s="113"/>
      <c r="G1681" s="113"/>
      <c r="H1681" s="113"/>
      <c r="I1681" s="113"/>
      <c r="J1681" s="113"/>
      <c r="K1681" s="114"/>
      <c r="L1681" s="114"/>
      <c r="M1681" s="114"/>
      <c r="N1681" s="114"/>
      <c r="O1681" s="114"/>
      <c r="P1681" s="114"/>
      <c r="Q1681" s="114"/>
      <c r="R1681" s="114"/>
      <c r="S1681" s="114"/>
      <c r="T1681" s="114"/>
      <c r="U1681" s="114"/>
      <c r="V1681" s="114"/>
      <c r="W1681" s="114"/>
      <c r="X1681" s="114"/>
      <c r="Y1681" s="114"/>
      <c r="Z1681" s="114"/>
      <c r="AA1681" s="114"/>
      <c r="AB1681" s="114"/>
      <c r="AC1681" s="114"/>
    </row>
    <row r="1682" spans="1:29" ht="15" customHeight="1" x14ac:dyDescent="0.35">
      <c r="A1682" s="112"/>
      <c r="B1682" s="113"/>
      <c r="C1682" s="113"/>
      <c r="D1682" s="113"/>
      <c r="E1682" s="113"/>
      <c r="F1682" s="113"/>
      <c r="G1682" s="113"/>
      <c r="H1682" s="113"/>
      <c r="I1682" s="113"/>
      <c r="J1682" s="113"/>
      <c r="K1682" s="115"/>
      <c r="L1682" s="115"/>
      <c r="M1682" s="115"/>
      <c r="N1682" s="115"/>
      <c r="O1682" s="115"/>
      <c r="P1682" s="115"/>
      <c r="Q1682" s="115"/>
      <c r="R1682" s="115"/>
      <c r="S1682" s="115"/>
      <c r="T1682" s="115"/>
      <c r="U1682" s="115"/>
      <c r="V1682" s="115"/>
      <c r="W1682" s="114"/>
      <c r="X1682" s="114"/>
      <c r="Y1682" s="116"/>
      <c r="Z1682" s="117"/>
      <c r="AA1682" s="117"/>
      <c r="AB1682" s="117"/>
      <c r="AC1682" s="117"/>
    </row>
    <row r="1683" spans="1:29" x14ac:dyDescent="0.35">
      <c r="A1683" s="112"/>
      <c r="B1683" s="118"/>
      <c r="C1683" s="118"/>
      <c r="D1683" s="119"/>
      <c r="E1683" s="120"/>
      <c r="F1683" s="118"/>
      <c r="G1683" s="118"/>
      <c r="H1683" s="118"/>
      <c r="I1683" s="118"/>
      <c r="J1683" s="118"/>
      <c r="K1683" s="117"/>
      <c r="L1683" s="117"/>
      <c r="M1683" s="117"/>
      <c r="N1683" s="117"/>
      <c r="O1683" s="117"/>
      <c r="P1683" s="117"/>
      <c r="Q1683" s="117"/>
      <c r="R1683" s="117"/>
      <c r="S1683" s="117"/>
      <c r="T1683" s="117"/>
      <c r="U1683" s="117"/>
      <c r="V1683" s="117"/>
      <c r="W1683" s="117"/>
      <c r="X1683" s="117"/>
      <c r="Y1683" s="116"/>
      <c r="Z1683" s="117"/>
      <c r="AA1683" s="117"/>
      <c r="AB1683" s="117"/>
      <c r="AC1683" s="117"/>
    </row>
    <row r="1684" spans="1:29" x14ac:dyDescent="0.35">
      <c r="A1684" s="121"/>
      <c r="B1684" s="122"/>
      <c r="C1684" s="122"/>
      <c r="D1684" s="122"/>
      <c r="E1684" s="122"/>
      <c r="F1684" s="122"/>
      <c r="G1684" s="122"/>
      <c r="H1684" s="123"/>
      <c r="I1684" s="123"/>
      <c r="J1684" s="123"/>
      <c r="K1684" s="124"/>
      <c r="L1684" s="124"/>
      <c r="M1684" s="124"/>
      <c r="N1684" s="124"/>
      <c r="O1684" s="124"/>
      <c r="P1684" s="124"/>
      <c r="Q1684" s="124"/>
      <c r="R1684" s="124"/>
      <c r="S1684" s="124"/>
      <c r="T1684" s="124"/>
      <c r="U1684" s="124"/>
      <c r="V1684" s="124"/>
      <c r="W1684" s="124"/>
      <c r="X1684" s="124"/>
      <c r="Y1684" s="124"/>
      <c r="Z1684" s="124"/>
      <c r="AA1684" s="124"/>
      <c r="AB1684" s="124"/>
      <c r="AC1684" s="124"/>
    </row>
    <row r="1685" spans="1:29" x14ac:dyDescent="0.35">
      <c r="A1685" s="121"/>
      <c r="B1685" s="122"/>
      <c r="C1685" s="122"/>
      <c r="D1685" s="122"/>
      <c r="E1685" s="122"/>
      <c r="F1685" s="122"/>
      <c r="G1685" s="122"/>
      <c r="H1685" s="123"/>
      <c r="I1685" s="123"/>
      <c r="J1685" s="123"/>
      <c r="K1685" s="124"/>
      <c r="L1685" s="124"/>
      <c r="M1685" s="124"/>
      <c r="N1685" s="124"/>
      <c r="O1685" s="124"/>
      <c r="P1685" s="124"/>
      <c r="Q1685" s="124"/>
      <c r="R1685" s="124"/>
      <c r="S1685" s="124"/>
      <c r="T1685" s="124"/>
      <c r="U1685" s="124"/>
      <c r="V1685" s="124"/>
      <c r="W1685" s="124"/>
      <c r="X1685" s="124"/>
      <c r="Y1685" s="124"/>
      <c r="Z1685" s="124"/>
      <c r="AA1685" s="124"/>
      <c r="AB1685" s="124"/>
      <c r="AC1685" s="124"/>
    </row>
    <row r="1686" spans="1:29" x14ac:dyDescent="0.35">
      <c r="A1686" s="121"/>
      <c r="B1686" s="122"/>
      <c r="C1686" s="122"/>
      <c r="D1686" s="122"/>
      <c r="E1686" s="122"/>
      <c r="F1686" s="122"/>
      <c r="G1686" s="122"/>
      <c r="H1686" s="123"/>
      <c r="I1686" s="123"/>
      <c r="J1686" s="123"/>
      <c r="K1686" s="124"/>
      <c r="L1686" s="124"/>
      <c r="M1686" s="124"/>
      <c r="N1686" s="124"/>
      <c r="O1686" s="124"/>
      <c r="P1686" s="124"/>
      <c r="Q1686" s="124"/>
      <c r="R1686" s="124"/>
      <c r="S1686" s="124"/>
      <c r="T1686" s="124"/>
      <c r="U1686" s="124"/>
      <c r="V1686" s="124"/>
      <c r="W1686" s="124"/>
      <c r="X1686" s="124"/>
      <c r="Y1686" s="124"/>
      <c r="Z1686" s="124"/>
      <c r="AA1686" s="124"/>
      <c r="AB1686" s="124"/>
      <c r="AC1686" s="124"/>
    </row>
    <row r="1687" spans="1:29" x14ac:dyDescent="0.35">
      <c r="A1687" s="121"/>
      <c r="B1687" s="122"/>
      <c r="C1687" s="122"/>
      <c r="D1687" s="122"/>
      <c r="E1687" s="122"/>
      <c r="F1687" s="122"/>
      <c r="G1687" s="122"/>
      <c r="H1687" s="123"/>
      <c r="I1687" s="123"/>
      <c r="J1687" s="123"/>
      <c r="K1687" s="124"/>
      <c r="L1687" s="124"/>
      <c r="M1687" s="124"/>
      <c r="N1687" s="124"/>
      <c r="O1687" s="124"/>
      <c r="P1687" s="124"/>
      <c r="Q1687" s="124"/>
      <c r="R1687" s="124"/>
      <c r="S1687" s="124"/>
      <c r="T1687" s="124"/>
      <c r="U1687" s="124"/>
      <c r="V1687" s="124"/>
      <c r="W1687" s="124"/>
      <c r="X1687" s="124"/>
      <c r="Y1687" s="124"/>
      <c r="Z1687" s="124"/>
      <c r="AA1687" s="124"/>
      <c r="AB1687" s="124"/>
      <c r="AC1687" s="124"/>
    </row>
    <row r="1688" spans="1:29" x14ac:dyDescent="0.35">
      <c r="A1688" s="121"/>
      <c r="B1688" s="122"/>
      <c r="C1688" s="122"/>
      <c r="D1688" s="122"/>
      <c r="E1688" s="122"/>
      <c r="F1688" s="122"/>
      <c r="G1688" s="122"/>
      <c r="H1688" s="123"/>
      <c r="I1688" s="123"/>
      <c r="J1688" s="123"/>
      <c r="K1688" s="124"/>
      <c r="L1688" s="124"/>
      <c r="M1688" s="124"/>
      <c r="N1688" s="124"/>
      <c r="O1688" s="124"/>
      <c r="P1688" s="124"/>
      <c r="Q1688" s="124"/>
      <c r="R1688" s="124"/>
      <c r="S1688" s="124"/>
      <c r="T1688" s="124"/>
      <c r="U1688" s="124"/>
      <c r="V1688" s="124"/>
      <c r="W1688" s="124"/>
      <c r="X1688" s="124"/>
      <c r="Y1688" s="124"/>
      <c r="Z1688" s="124"/>
      <c r="AA1688" s="124"/>
      <c r="AB1688" s="124"/>
      <c r="AC1688" s="124"/>
    </row>
    <row r="1689" spans="1:29" x14ac:dyDescent="0.35">
      <c r="A1689" s="121"/>
      <c r="B1689" s="122"/>
      <c r="C1689" s="122"/>
      <c r="D1689" s="122"/>
      <c r="E1689" s="122"/>
      <c r="F1689" s="122"/>
      <c r="G1689" s="122"/>
      <c r="H1689" s="123"/>
      <c r="I1689" s="123"/>
      <c r="J1689" s="123"/>
      <c r="K1689" s="124"/>
      <c r="L1689" s="124"/>
      <c r="M1689" s="124"/>
      <c r="N1689" s="124"/>
      <c r="O1689" s="124"/>
      <c r="P1689" s="124"/>
      <c r="Q1689" s="124"/>
      <c r="R1689" s="124"/>
      <c r="S1689" s="124"/>
      <c r="T1689" s="124"/>
      <c r="U1689" s="124"/>
      <c r="V1689" s="124"/>
      <c r="W1689" s="124"/>
      <c r="X1689" s="124"/>
      <c r="Y1689" s="124"/>
      <c r="Z1689" s="124"/>
      <c r="AA1689" s="124"/>
      <c r="AB1689" s="124"/>
      <c r="AC1689" s="124"/>
    </row>
    <row r="1690" spans="1:29" x14ac:dyDescent="0.35">
      <c r="A1690" s="121"/>
      <c r="B1690" s="122"/>
      <c r="C1690" s="122"/>
      <c r="D1690" s="122"/>
      <c r="E1690" s="122"/>
      <c r="F1690" s="122"/>
      <c r="G1690" s="122"/>
      <c r="H1690" s="123"/>
      <c r="I1690" s="123"/>
      <c r="J1690" s="123"/>
      <c r="K1690" s="124"/>
      <c r="L1690" s="124"/>
      <c r="M1690" s="124"/>
      <c r="N1690" s="124"/>
      <c r="O1690" s="124"/>
      <c r="P1690" s="124"/>
      <c r="Q1690" s="124"/>
      <c r="R1690" s="124"/>
      <c r="S1690" s="124"/>
      <c r="T1690" s="124"/>
      <c r="U1690" s="124"/>
      <c r="V1690" s="124"/>
      <c r="W1690" s="124"/>
      <c r="X1690" s="124"/>
      <c r="Y1690" s="124"/>
      <c r="Z1690" s="124"/>
      <c r="AA1690" s="124"/>
      <c r="AB1690" s="124"/>
      <c r="AC1690" s="124"/>
    </row>
    <row r="1691" spans="1:29" x14ac:dyDescent="0.35">
      <c r="A1691" s="121"/>
      <c r="B1691" s="122"/>
      <c r="C1691" s="122"/>
      <c r="D1691" s="122"/>
      <c r="E1691" s="122"/>
      <c r="F1691" s="122"/>
      <c r="G1691" s="122"/>
      <c r="H1691" s="123"/>
      <c r="I1691" s="123"/>
      <c r="J1691" s="123"/>
      <c r="K1691" s="124"/>
      <c r="L1691" s="124"/>
      <c r="M1691" s="124"/>
      <c r="N1691" s="124"/>
      <c r="O1691" s="124"/>
      <c r="P1691" s="124"/>
      <c r="Q1691" s="124"/>
      <c r="R1691" s="124"/>
      <c r="S1691" s="124"/>
      <c r="T1691" s="124"/>
      <c r="U1691" s="124"/>
      <c r="V1691" s="124"/>
      <c r="W1691" s="124"/>
      <c r="X1691" s="124"/>
      <c r="Y1691" s="124"/>
      <c r="Z1691" s="124"/>
      <c r="AA1691" s="124"/>
      <c r="AB1691" s="124"/>
      <c r="AC1691" s="124"/>
    </row>
    <row r="1692" spans="1:29" x14ac:dyDescent="0.35">
      <c r="A1692" s="121"/>
      <c r="B1692" s="122"/>
      <c r="C1692" s="122"/>
      <c r="D1692" s="122"/>
      <c r="E1692" s="122"/>
      <c r="F1692" s="122"/>
      <c r="G1692" s="122"/>
      <c r="H1692" s="123"/>
      <c r="I1692" s="123"/>
      <c r="J1692" s="123"/>
      <c r="K1692" s="124"/>
      <c r="L1692" s="124"/>
      <c r="M1692" s="124"/>
      <c r="N1692" s="124"/>
      <c r="O1692" s="124"/>
      <c r="P1692" s="124"/>
      <c r="Q1692" s="124"/>
      <c r="R1692" s="124"/>
      <c r="S1692" s="124"/>
      <c r="T1692" s="124"/>
      <c r="U1692" s="124"/>
      <c r="V1692" s="124"/>
      <c r="W1692" s="124"/>
      <c r="X1692" s="124"/>
      <c r="Y1692" s="124"/>
      <c r="Z1692" s="124"/>
      <c r="AA1692" s="124"/>
      <c r="AB1692" s="124"/>
      <c r="AC1692" s="124"/>
    </row>
    <row r="1693" spans="1:29" x14ac:dyDescent="0.35">
      <c r="A1693" s="121"/>
      <c r="B1693" s="122"/>
      <c r="C1693" s="122"/>
      <c r="D1693" s="122"/>
      <c r="E1693" s="122"/>
      <c r="F1693" s="122"/>
      <c r="G1693" s="122"/>
      <c r="H1693" s="123"/>
      <c r="I1693" s="123"/>
      <c r="J1693" s="123"/>
      <c r="K1693" s="124"/>
      <c r="L1693" s="124"/>
      <c r="M1693" s="124"/>
      <c r="N1693" s="124"/>
      <c r="O1693" s="124"/>
      <c r="P1693" s="124"/>
      <c r="Q1693" s="124"/>
      <c r="R1693" s="124"/>
      <c r="S1693" s="124"/>
      <c r="T1693" s="124"/>
      <c r="U1693" s="124"/>
      <c r="V1693" s="124"/>
      <c r="W1693" s="124"/>
      <c r="X1693" s="124"/>
      <c r="Y1693" s="124"/>
      <c r="Z1693" s="124"/>
      <c r="AA1693" s="124"/>
      <c r="AB1693" s="124"/>
      <c r="AC1693" s="124"/>
    </row>
    <row r="1694" spans="1:29" x14ac:dyDescent="0.35">
      <c r="A1694" s="121"/>
      <c r="B1694" s="122"/>
      <c r="C1694" s="122"/>
      <c r="D1694" s="122"/>
      <c r="E1694" s="122"/>
      <c r="F1694" s="122"/>
      <c r="G1694" s="122"/>
      <c r="H1694" s="123"/>
      <c r="I1694" s="123"/>
      <c r="J1694" s="123"/>
      <c r="K1694" s="124"/>
      <c r="L1694" s="124"/>
      <c r="M1694" s="124"/>
      <c r="N1694" s="124"/>
      <c r="O1694" s="124"/>
      <c r="P1694" s="124"/>
      <c r="Q1694" s="124"/>
      <c r="R1694" s="124"/>
      <c r="S1694" s="124"/>
      <c r="T1694" s="124"/>
      <c r="U1694" s="124"/>
      <c r="V1694" s="124"/>
      <c r="W1694" s="124"/>
      <c r="X1694" s="124"/>
      <c r="Y1694" s="124"/>
      <c r="Z1694" s="124"/>
      <c r="AA1694" s="124"/>
      <c r="AB1694" s="124"/>
      <c r="AC1694" s="124"/>
    </row>
    <row r="1695" spans="1:29" x14ac:dyDescent="0.35">
      <c r="A1695" s="121"/>
      <c r="B1695" s="122"/>
      <c r="C1695" s="122"/>
      <c r="D1695" s="122"/>
      <c r="E1695" s="122"/>
      <c r="F1695" s="122"/>
      <c r="G1695" s="122"/>
      <c r="H1695" s="123"/>
      <c r="I1695" s="123"/>
      <c r="J1695" s="123"/>
      <c r="K1695" s="124"/>
      <c r="L1695" s="124"/>
      <c r="M1695" s="124"/>
      <c r="N1695" s="124"/>
      <c r="O1695" s="124"/>
      <c r="P1695" s="124"/>
      <c r="Q1695" s="124"/>
      <c r="R1695" s="124"/>
      <c r="S1695" s="124"/>
      <c r="T1695" s="124"/>
      <c r="U1695" s="124"/>
      <c r="V1695" s="124"/>
      <c r="W1695" s="124"/>
      <c r="X1695" s="124"/>
      <c r="Y1695" s="124"/>
      <c r="Z1695" s="124"/>
      <c r="AA1695" s="124"/>
      <c r="AB1695" s="124"/>
      <c r="AC1695" s="124"/>
    </row>
    <row r="1696" spans="1:29" x14ac:dyDescent="0.35">
      <c r="A1696" s="121"/>
      <c r="B1696" s="122"/>
      <c r="C1696" s="122"/>
      <c r="D1696" s="122"/>
      <c r="E1696" s="122"/>
      <c r="F1696" s="122"/>
      <c r="G1696" s="122"/>
      <c r="H1696" s="123"/>
      <c r="I1696" s="123"/>
      <c r="J1696" s="123"/>
      <c r="K1696" s="124"/>
      <c r="L1696" s="124"/>
      <c r="M1696" s="124"/>
      <c r="N1696" s="124"/>
      <c r="O1696" s="124"/>
      <c r="P1696" s="124"/>
      <c r="Q1696" s="124"/>
      <c r="R1696" s="124"/>
      <c r="S1696" s="124"/>
      <c r="T1696" s="124"/>
      <c r="U1696" s="124"/>
      <c r="V1696" s="124"/>
      <c r="W1696" s="124"/>
      <c r="X1696" s="124"/>
      <c r="Y1696" s="124"/>
      <c r="Z1696" s="124"/>
      <c r="AA1696" s="124"/>
      <c r="AB1696" s="124"/>
      <c r="AC1696" s="124"/>
    </row>
    <row r="1697" spans="1:29" x14ac:dyDescent="0.35">
      <c r="A1697" s="121"/>
      <c r="B1697" s="122"/>
      <c r="C1697" s="122"/>
      <c r="D1697" s="122"/>
      <c r="E1697" s="122"/>
      <c r="F1697" s="122"/>
      <c r="G1697" s="122"/>
      <c r="H1697" s="123"/>
      <c r="I1697" s="123"/>
      <c r="J1697" s="123"/>
      <c r="K1697" s="124"/>
      <c r="L1697" s="124"/>
      <c r="M1697" s="124"/>
      <c r="N1697" s="124"/>
      <c r="O1697" s="124"/>
      <c r="P1697" s="124"/>
      <c r="Q1697" s="124"/>
      <c r="R1697" s="124"/>
      <c r="S1697" s="124"/>
      <c r="T1697" s="124"/>
      <c r="U1697" s="124"/>
      <c r="V1697" s="124"/>
      <c r="W1697" s="124"/>
      <c r="X1697" s="124"/>
      <c r="Y1697" s="124"/>
      <c r="Z1697" s="124"/>
      <c r="AA1697" s="124"/>
      <c r="AB1697" s="124"/>
      <c r="AC1697" s="124"/>
    </row>
    <row r="1698" spans="1:29" x14ac:dyDescent="0.35">
      <c r="A1698" s="121"/>
      <c r="B1698" s="122"/>
      <c r="C1698" s="122"/>
      <c r="D1698" s="122"/>
      <c r="E1698" s="122"/>
      <c r="F1698" s="122"/>
      <c r="G1698" s="122"/>
      <c r="H1698" s="123"/>
      <c r="I1698" s="123"/>
      <c r="J1698" s="123"/>
      <c r="K1698" s="124"/>
      <c r="L1698" s="124"/>
      <c r="M1698" s="124"/>
      <c r="N1698" s="124"/>
      <c r="O1698" s="124"/>
      <c r="P1698" s="124"/>
      <c r="Q1698" s="124"/>
      <c r="R1698" s="124"/>
      <c r="S1698" s="124"/>
      <c r="T1698" s="124"/>
      <c r="U1698" s="124"/>
      <c r="V1698" s="124"/>
      <c r="W1698" s="124"/>
      <c r="X1698" s="124"/>
      <c r="Y1698" s="124"/>
      <c r="Z1698" s="124"/>
      <c r="AA1698" s="124"/>
      <c r="AB1698" s="124"/>
      <c r="AC1698" s="124"/>
    </row>
    <row r="1699" spans="1:29" x14ac:dyDescent="0.35">
      <c r="A1699" s="121"/>
      <c r="B1699" s="122"/>
      <c r="C1699" s="122"/>
      <c r="D1699" s="122"/>
      <c r="E1699" s="122"/>
      <c r="F1699" s="122"/>
      <c r="G1699" s="122"/>
      <c r="H1699" s="123"/>
      <c r="I1699" s="123"/>
      <c r="J1699" s="123"/>
      <c r="K1699" s="124"/>
      <c r="L1699" s="124"/>
      <c r="M1699" s="124"/>
      <c r="N1699" s="124"/>
      <c r="O1699" s="124"/>
      <c r="P1699" s="124"/>
      <c r="Q1699" s="124"/>
      <c r="R1699" s="124"/>
      <c r="S1699" s="124"/>
      <c r="T1699" s="124"/>
      <c r="U1699" s="124"/>
      <c r="V1699" s="124"/>
      <c r="W1699" s="124"/>
      <c r="X1699" s="124"/>
      <c r="Y1699" s="124"/>
      <c r="Z1699" s="124"/>
      <c r="AA1699" s="124"/>
      <c r="AB1699" s="124"/>
      <c r="AC1699" s="124"/>
    </row>
    <row r="1700" spans="1:29" x14ac:dyDescent="0.35">
      <c r="A1700" s="121"/>
      <c r="B1700" s="122"/>
      <c r="C1700" s="122"/>
      <c r="D1700" s="122"/>
      <c r="E1700" s="122"/>
      <c r="F1700" s="122"/>
      <c r="G1700" s="122"/>
      <c r="H1700" s="123"/>
      <c r="I1700" s="123"/>
      <c r="J1700" s="123"/>
      <c r="K1700" s="124"/>
      <c r="L1700" s="124"/>
      <c r="M1700" s="124"/>
      <c r="N1700" s="124"/>
      <c r="O1700" s="124"/>
      <c r="P1700" s="124"/>
      <c r="Q1700" s="124"/>
      <c r="R1700" s="124"/>
      <c r="S1700" s="124"/>
      <c r="T1700" s="124"/>
      <c r="U1700" s="124"/>
      <c r="V1700" s="124"/>
      <c r="W1700" s="124"/>
      <c r="X1700" s="124"/>
      <c r="Y1700" s="124"/>
      <c r="Z1700" s="124"/>
      <c r="AA1700" s="124"/>
      <c r="AB1700" s="124"/>
      <c r="AC1700" s="124"/>
    </row>
    <row r="1701" spans="1:29" x14ac:dyDescent="0.35">
      <c r="A1701" s="121"/>
      <c r="B1701" s="122"/>
      <c r="C1701" s="122"/>
      <c r="D1701" s="122"/>
      <c r="E1701" s="122"/>
      <c r="F1701" s="122"/>
      <c r="G1701" s="122"/>
      <c r="H1701" s="123"/>
      <c r="I1701" s="123"/>
      <c r="J1701" s="123"/>
      <c r="K1701" s="124"/>
      <c r="L1701" s="124"/>
      <c r="M1701" s="124"/>
      <c r="N1701" s="124"/>
      <c r="O1701" s="124"/>
      <c r="P1701" s="124"/>
      <c r="Q1701" s="124"/>
      <c r="R1701" s="124"/>
      <c r="S1701" s="124"/>
      <c r="T1701" s="124"/>
      <c r="U1701" s="124"/>
      <c r="V1701" s="124"/>
      <c r="W1701" s="124"/>
      <c r="X1701" s="124"/>
      <c r="Y1701" s="124"/>
      <c r="Z1701" s="124"/>
      <c r="AA1701" s="124"/>
      <c r="AB1701" s="124"/>
      <c r="AC1701" s="124"/>
    </row>
    <row r="1702" spans="1:29" x14ac:dyDescent="0.35">
      <c r="A1702" s="121"/>
      <c r="B1702" s="122"/>
      <c r="C1702" s="122"/>
      <c r="D1702" s="122"/>
      <c r="E1702" s="122"/>
      <c r="F1702" s="122"/>
      <c r="G1702" s="122"/>
      <c r="H1702" s="123"/>
      <c r="I1702" s="123"/>
      <c r="J1702" s="123"/>
      <c r="K1702" s="124"/>
      <c r="L1702" s="124"/>
      <c r="M1702" s="124"/>
      <c r="N1702" s="124"/>
      <c r="O1702" s="124"/>
      <c r="P1702" s="124"/>
      <c r="Q1702" s="124"/>
      <c r="R1702" s="124"/>
      <c r="S1702" s="124"/>
      <c r="T1702" s="124"/>
      <c r="U1702" s="124"/>
      <c r="V1702" s="124"/>
      <c r="W1702" s="124"/>
      <c r="X1702" s="124"/>
      <c r="Y1702" s="124"/>
      <c r="Z1702" s="124"/>
      <c r="AA1702" s="124"/>
      <c r="AB1702" s="124"/>
      <c r="AC1702" s="124"/>
    </row>
    <row r="1703" spans="1:29" x14ac:dyDescent="0.35">
      <c r="A1703" s="121"/>
      <c r="B1703" s="122"/>
      <c r="C1703" s="122"/>
      <c r="D1703" s="122"/>
      <c r="E1703" s="122"/>
      <c r="F1703" s="122"/>
      <c r="G1703" s="122"/>
      <c r="H1703" s="123"/>
      <c r="I1703" s="123"/>
      <c r="J1703" s="123"/>
      <c r="K1703" s="124"/>
      <c r="L1703" s="124"/>
      <c r="M1703" s="124"/>
      <c r="N1703" s="124"/>
      <c r="O1703" s="124"/>
      <c r="P1703" s="124"/>
      <c r="Q1703" s="124"/>
      <c r="R1703" s="124"/>
      <c r="S1703" s="124"/>
      <c r="T1703" s="124"/>
      <c r="U1703" s="124"/>
      <c r="V1703" s="124"/>
      <c r="W1703" s="124"/>
      <c r="X1703" s="124"/>
      <c r="Y1703" s="124"/>
      <c r="Z1703" s="124"/>
      <c r="AA1703" s="124"/>
      <c r="AB1703" s="124"/>
      <c r="AC1703" s="124"/>
    </row>
    <row r="1704" spans="1:29" x14ac:dyDescent="0.35">
      <c r="A1704" s="121"/>
      <c r="B1704" s="122"/>
      <c r="C1704" s="122"/>
      <c r="D1704" s="122"/>
      <c r="E1704" s="122"/>
      <c r="F1704" s="122"/>
      <c r="G1704" s="122"/>
      <c r="H1704" s="123"/>
      <c r="I1704" s="123"/>
      <c r="J1704" s="123"/>
      <c r="K1704" s="124"/>
      <c r="L1704" s="124"/>
      <c r="M1704" s="124"/>
      <c r="N1704" s="124"/>
      <c r="O1704" s="124"/>
      <c r="P1704" s="124"/>
      <c r="Q1704" s="124"/>
      <c r="R1704" s="124"/>
      <c r="S1704" s="124"/>
      <c r="T1704" s="124"/>
      <c r="U1704" s="124"/>
      <c r="V1704" s="124"/>
      <c r="W1704" s="124"/>
      <c r="X1704" s="124"/>
      <c r="Y1704" s="124"/>
      <c r="Z1704" s="124"/>
      <c r="AA1704" s="124"/>
      <c r="AB1704" s="124"/>
      <c r="AC1704" s="124"/>
    </row>
    <row r="1705" spans="1:29" x14ac:dyDescent="0.35">
      <c r="A1705" s="121"/>
      <c r="B1705" s="122"/>
      <c r="C1705" s="122"/>
      <c r="D1705" s="122"/>
      <c r="E1705" s="122"/>
      <c r="F1705" s="122"/>
      <c r="G1705" s="122"/>
      <c r="H1705" s="123"/>
      <c r="I1705" s="123"/>
      <c r="J1705" s="123"/>
      <c r="K1705" s="124"/>
      <c r="L1705" s="124"/>
      <c r="M1705" s="124"/>
      <c r="N1705" s="124"/>
      <c r="O1705" s="124"/>
      <c r="P1705" s="124"/>
      <c r="Q1705" s="124"/>
      <c r="R1705" s="124"/>
      <c r="S1705" s="124"/>
      <c r="T1705" s="124"/>
      <c r="U1705" s="124"/>
      <c r="V1705" s="124"/>
      <c r="W1705" s="124"/>
      <c r="X1705" s="124"/>
      <c r="Y1705" s="124"/>
      <c r="Z1705" s="124"/>
      <c r="AA1705" s="124"/>
      <c r="AB1705" s="124"/>
      <c r="AC1705" s="124"/>
    </row>
    <row r="1706" spans="1:29" x14ac:dyDescent="0.35">
      <c r="A1706" s="121"/>
      <c r="B1706" s="122"/>
      <c r="C1706" s="122"/>
      <c r="D1706" s="122"/>
      <c r="E1706" s="122"/>
      <c r="F1706" s="122"/>
      <c r="G1706" s="122"/>
      <c r="H1706" s="123"/>
      <c r="I1706" s="123"/>
      <c r="J1706" s="123"/>
      <c r="K1706" s="124"/>
      <c r="L1706" s="124"/>
      <c r="M1706" s="124"/>
      <c r="N1706" s="124"/>
      <c r="O1706" s="124"/>
      <c r="P1706" s="124"/>
      <c r="Q1706" s="124"/>
      <c r="R1706" s="124"/>
      <c r="S1706" s="124"/>
      <c r="T1706" s="124"/>
      <c r="U1706" s="124"/>
      <c r="V1706" s="124"/>
      <c r="W1706" s="124"/>
      <c r="X1706" s="124"/>
      <c r="Y1706" s="124"/>
      <c r="Z1706" s="124"/>
      <c r="AA1706" s="124"/>
      <c r="AB1706" s="124"/>
      <c r="AC1706" s="124"/>
    </row>
    <row r="1707" spans="1:29" x14ac:dyDescent="0.35">
      <c r="A1707" s="121"/>
      <c r="B1707" s="122"/>
      <c r="C1707" s="122"/>
      <c r="D1707" s="122"/>
      <c r="E1707" s="122"/>
      <c r="F1707" s="122"/>
      <c r="G1707" s="122"/>
      <c r="H1707" s="123"/>
      <c r="I1707" s="123"/>
      <c r="J1707" s="123"/>
      <c r="K1707" s="124"/>
      <c r="L1707" s="124"/>
      <c r="M1707" s="124"/>
      <c r="N1707" s="124"/>
      <c r="O1707" s="124"/>
      <c r="P1707" s="124"/>
      <c r="Q1707" s="124"/>
      <c r="R1707" s="124"/>
      <c r="S1707" s="124"/>
      <c r="T1707" s="124"/>
      <c r="U1707" s="124"/>
      <c r="V1707" s="124"/>
      <c r="W1707" s="124"/>
      <c r="X1707" s="124"/>
      <c r="Y1707" s="124"/>
      <c r="Z1707" s="124"/>
      <c r="AA1707" s="124"/>
      <c r="AB1707" s="124"/>
      <c r="AC1707" s="124"/>
    </row>
    <row r="1708" spans="1:29" ht="15" customHeight="1" x14ac:dyDescent="0.35">
      <c r="A1708" s="125"/>
      <c r="B1708" s="125"/>
      <c r="C1708" s="125"/>
      <c r="D1708" s="125"/>
      <c r="E1708" s="125"/>
      <c r="F1708" s="125"/>
      <c r="G1708" s="125"/>
      <c r="H1708" s="125"/>
      <c r="I1708" s="125"/>
      <c r="J1708" s="125"/>
      <c r="K1708" s="124"/>
      <c r="L1708" s="124"/>
      <c r="M1708" s="124"/>
      <c r="N1708" s="124"/>
      <c r="O1708" s="124"/>
      <c r="P1708" s="124"/>
      <c r="Q1708" s="124"/>
      <c r="R1708" s="124"/>
      <c r="S1708" s="124"/>
      <c r="T1708" s="124"/>
      <c r="U1708" s="124"/>
      <c r="V1708" s="124"/>
      <c r="W1708" s="124"/>
      <c r="X1708" s="124"/>
      <c r="Y1708" s="124"/>
      <c r="Z1708" s="124"/>
      <c r="AA1708" s="124"/>
      <c r="AB1708" s="124"/>
      <c r="AC1708" s="124"/>
    </row>
    <row r="1709" spans="1:29" x14ac:dyDescent="0.35">
      <c r="A1709" s="125"/>
      <c r="B1709" s="125"/>
      <c r="C1709" s="125"/>
      <c r="D1709" s="125"/>
      <c r="E1709" s="125"/>
      <c r="F1709" s="125"/>
      <c r="G1709" s="125"/>
      <c r="H1709" s="125"/>
      <c r="I1709" s="125"/>
      <c r="J1709" s="125"/>
      <c r="K1709" s="124"/>
      <c r="L1709" s="124"/>
      <c r="M1709" s="124"/>
      <c r="N1709" s="124"/>
      <c r="O1709" s="124"/>
      <c r="P1709" s="124"/>
      <c r="Q1709" s="124"/>
      <c r="R1709" s="124"/>
      <c r="S1709" s="124"/>
      <c r="T1709" s="124"/>
      <c r="U1709" s="124"/>
      <c r="V1709" s="124"/>
      <c r="W1709" s="124"/>
      <c r="X1709" s="124"/>
      <c r="Y1709" s="124"/>
      <c r="Z1709" s="124"/>
      <c r="AA1709" s="124"/>
      <c r="AB1709" s="124"/>
      <c r="AC1709" s="124"/>
    </row>
    <row r="1710" spans="1:29" x14ac:dyDescent="0.35">
      <c r="A1710" s="125"/>
      <c r="B1710" s="125"/>
      <c r="C1710" s="125"/>
      <c r="D1710" s="125"/>
      <c r="E1710" s="125"/>
      <c r="F1710" s="125"/>
      <c r="G1710" s="126"/>
      <c r="H1710" s="125"/>
      <c r="I1710" s="125"/>
      <c r="J1710" s="125"/>
      <c r="K1710" s="126"/>
      <c r="L1710" s="126"/>
      <c r="M1710" s="126"/>
      <c r="N1710" s="126"/>
      <c r="O1710" s="126"/>
      <c r="P1710" s="126"/>
      <c r="Q1710" s="126"/>
      <c r="R1710" s="126"/>
      <c r="S1710" s="126"/>
      <c r="T1710" s="126"/>
      <c r="U1710" s="126"/>
      <c r="V1710" s="126"/>
      <c r="W1710" s="126"/>
      <c r="X1710" s="126"/>
      <c r="Y1710" s="126"/>
      <c r="Z1710" s="126"/>
      <c r="AA1710" s="126"/>
      <c r="AB1710" s="126"/>
      <c r="AC1710" s="126"/>
    </row>
    <row r="1711" spans="1:29" ht="15" customHeight="1" x14ac:dyDescent="0.35">
      <c r="A1711" s="112"/>
      <c r="B1711" s="113"/>
      <c r="C1711" s="113"/>
      <c r="D1711" s="113"/>
      <c r="E1711" s="113"/>
      <c r="F1711" s="113"/>
      <c r="G1711" s="113"/>
      <c r="H1711" s="113"/>
      <c r="I1711" s="113"/>
      <c r="J1711" s="113"/>
      <c r="K1711" s="114"/>
      <c r="L1711" s="114"/>
      <c r="M1711" s="114"/>
      <c r="N1711" s="114"/>
      <c r="O1711" s="114"/>
      <c r="P1711" s="114"/>
      <c r="Q1711" s="114"/>
      <c r="R1711" s="114"/>
      <c r="S1711" s="114"/>
      <c r="T1711" s="114"/>
      <c r="U1711" s="114"/>
      <c r="V1711" s="114"/>
      <c r="W1711" s="114"/>
      <c r="X1711" s="114"/>
      <c r="Y1711" s="114"/>
      <c r="Z1711" s="114"/>
      <c r="AA1711" s="114"/>
      <c r="AB1711" s="114"/>
      <c r="AC1711" s="114"/>
    </row>
    <row r="1712" spans="1:29" ht="15" customHeight="1" x14ac:dyDescent="0.35">
      <c r="A1712" s="112"/>
      <c r="B1712" s="113"/>
      <c r="C1712" s="113"/>
      <c r="D1712" s="113"/>
      <c r="E1712" s="113"/>
      <c r="F1712" s="113"/>
      <c r="G1712" s="113"/>
      <c r="H1712" s="113"/>
      <c r="I1712" s="113"/>
      <c r="J1712" s="113"/>
      <c r="K1712" s="115"/>
      <c r="L1712" s="115"/>
      <c r="M1712" s="115"/>
      <c r="N1712" s="115"/>
      <c r="O1712" s="115"/>
      <c r="P1712" s="115"/>
      <c r="Q1712" s="115"/>
      <c r="R1712" s="115"/>
      <c r="S1712" s="115"/>
      <c r="T1712" s="115"/>
      <c r="U1712" s="115"/>
      <c r="V1712" s="115"/>
      <c r="W1712" s="114"/>
      <c r="X1712" s="114"/>
      <c r="Y1712" s="116"/>
      <c r="Z1712" s="117"/>
      <c r="AA1712" s="117"/>
      <c r="AB1712" s="117"/>
      <c r="AC1712" s="117"/>
    </row>
    <row r="1713" spans="1:29" x14ac:dyDescent="0.35">
      <c r="A1713" s="112"/>
      <c r="B1713" s="118"/>
      <c r="C1713" s="118"/>
      <c r="D1713" s="119"/>
      <c r="E1713" s="120"/>
      <c r="F1713" s="118"/>
      <c r="G1713" s="118"/>
      <c r="H1713" s="118"/>
      <c r="I1713" s="118"/>
      <c r="J1713" s="118"/>
      <c r="K1713" s="117"/>
      <c r="L1713" s="117"/>
      <c r="M1713" s="117"/>
      <c r="N1713" s="117"/>
      <c r="O1713" s="117"/>
      <c r="P1713" s="117"/>
      <c r="Q1713" s="117"/>
      <c r="R1713" s="117"/>
      <c r="S1713" s="117"/>
      <c r="T1713" s="117"/>
      <c r="U1713" s="117"/>
      <c r="V1713" s="117"/>
      <c r="W1713" s="117"/>
      <c r="X1713" s="117"/>
      <c r="Y1713" s="116"/>
      <c r="Z1713" s="117"/>
      <c r="AA1713" s="117"/>
      <c r="AB1713" s="117"/>
      <c r="AC1713" s="117"/>
    </row>
    <row r="1714" spans="1:29" x14ac:dyDescent="0.35">
      <c r="A1714" s="121"/>
      <c r="B1714" s="122"/>
      <c r="C1714" s="122"/>
      <c r="D1714" s="122"/>
      <c r="E1714" s="122"/>
      <c r="F1714" s="122"/>
      <c r="G1714" s="122"/>
      <c r="H1714" s="123"/>
      <c r="I1714" s="123"/>
      <c r="J1714" s="123"/>
      <c r="K1714" s="124"/>
      <c r="L1714" s="124"/>
      <c r="M1714" s="124"/>
      <c r="N1714" s="124"/>
      <c r="O1714" s="124"/>
      <c r="P1714" s="124"/>
      <c r="Q1714" s="124"/>
      <c r="R1714" s="124"/>
      <c r="S1714" s="124"/>
      <c r="T1714" s="124"/>
      <c r="U1714" s="124"/>
      <c r="V1714" s="124"/>
      <c r="W1714" s="124"/>
      <c r="X1714" s="124"/>
      <c r="Y1714" s="124"/>
      <c r="Z1714" s="124"/>
      <c r="AA1714" s="124"/>
      <c r="AB1714" s="124"/>
      <c r="AC1714" s="124"/>
    </row>
    <row r="1715" spans="1:29" x14ac:dyDescent="0.35">
      <c r="A1715" s="121"/>
      <c r="B1715" s="122"/>
      <c r="C1715" s="122"/>
      <c r="D1715" s="122"/>
      <c r="E1715" s="122"/>
      <c r="F1715" s="122"/>
      <c r="G1715" s="122"/>
      <c r="H1715" s="123"/>
      <c r="I1715" s="123"/>
      <c r="J1715" s="123"/>
      <c r="K1715" s="124"/>
      <c r="L1715" s="124"/>
      <c r="M1715" s="124"/>
      <c r="N1715" s="124"/>
      <c r="O1715" s="124"/>
      <c r="P1715" s="124"/>
      <c r="Q1715" s="124"/>
      <c r="R1715" s="124"/>
      <c r="S1715" s="124"/>
      <c r="T1715" s="124"/>
      <c r="U1715" s="124"/>
      <c r="V1715" s="124"/>
      <c r="W1715" s="124"/>
      <c r="X1715" s="124"/>
      <c r="Y1715" s="124"/>
      <c r="Z1715" s="124"/>
      <c r="AA1715" s="124"/>
      <c r="AB1715" s="124"/>
      <c r="AC1715" s="124"/>
    </row>
    <row r="1716" spans="1:29" x14ac:dyDescent="0.35">
      <c r="A1716" s="121"/>
      <c r="B1716" s="122"/>
      <c r="C1716" s="122"/>
      <c r="D1716" s="122"/>
      <c r="E1716" s="122"/>
      <c r="F1716" s="122"/>
      <c r="G1716" s="122"/>
      <c r="H1716" s="123"/>
      <c r="I1716" s="123"/>
      <c r="J1716" s="123"/>
      <c r="K1716" s="124"/>
      <c r="L1716" s="124"/>
      <c r="M1716" s="124"/>
      <c r="N1716" s="124"/>
      <c r="O1716" s="124"/>
      <c r="P1716" s="124"/>
      <c r="Q1716" s="124"/>
      <c r="R1716" s="124"/>
      <c r="S1716" s="124"/>
      <c r="T1716" s="124"/>
      <c r="U1716" s="124"/>
      <c r="V1716" s="124"/>
      <c r="W1716" s="124"/>
      <c r="X1716" s="124"/>
      <c r="Y1716" s="124"/>
      <c r="Z1716" s="124"/>
      <c r="AA1716" s="124"/>
      <c r="AB1716" s="124"/>
      <c r="AC1716" s="124"/>
    </row>
    <row r="1717" spans="1:29" x14ac:dyDescent="0.35">
      <c r="A1717" s="121"/>
      <c r="B1717" s="122"/>
      <c r="C1717" s="122"/>
      <c r="D1717" s="122"/>
      <c r="E1717" s="122"/>
      <c r="F1717" s="122"/>
      <c r="G1717" s="122"/>
      <c r="H1717" s="123"/>
      <c r="I1717" s="123"/>
      <c r="J1717" s="123"/>
      <c r="K1717" s="124"/>
      <c r="L1717" s="124"/>
      <c r="M1717" s="124"/>
      <c r="N1717" s="124"/>
      <c r="O1717" s="124"/>
      <c r="P1717" s="124"/>
      <c r="Q1717" s="124"/>
      <c r="R1717" s="124"/>
      <c r="S1717" s="124"/>
      <c r="T1717" s="124"/>
      <c r="U1717" s="124"/>
      <c r="V1717" s="124"/>
      <c r="W1717" s="124"/>
      <c r="X1717" s="124"/>
      <c r="Y1717" s="124"/>
      <c r="Z1717" s="124"/>
      <c r="AA1717" s="124"/>
      <c r="AB1717" s="124"/>
      <c r="AC1717" s="124"/>
    </row>
    <row r="1718" spans="1:29" x14ac:dyDescent="0.35">
      <c r="A1718" s="121"/>
      <c r="B1718" s="122"/>
      <c r="C1718" s="122"/>
      <c r="D1718" s="122"/>
      <c r="E1718" s="122"/>
      <c r="F1718" s="122"/>
      <c r="G1718" s="122"/>
      <c r="H1718" s="123"/>
      <c r="I1718" s="123"/>
      <c r="J1718" s="123"/>
      <c r="K1718" s="124"/>
      <c r="L1718" s="124"/>
      <c r="M1718" s="124"/>
      <c r="N1718" s="124"/>
      <c r="O1718" s="124"/>
      <c r="P1718" s="124"/>
      <c r="Q1718" s="124"/>
      <c r="R1718" s="124"/>
      <c r="S1718" s="124"/>
      <c r="T1718" s="124"/>
      <c r="U1718" s="124"/>
      <c r="V1718" s="124"/>
      <c r="W1718" s="124"/>
      <c r="X1718" s="124"/>
      <c r="Y1718" s="124"/>
      <c r="Z1718" s="124"/>
      <c r="AA1718" s="124"/>
      <c r="AB1718" s="124"/>
      <c r="AC1718" s="124"/>
    </row>
    <row r="1719" spans="1:29" x14ac:dyDescent="0.35">
      <c r="A1719" s="121"/>
      <c r="B1719" s="122"/>
      <c r="C1719" s="122"/>
      <c r="D1719" s="122"/>
      <c r="E1719" s="122"/>
      <c r="F1719" s="122"/>
      <c r="G1719" s="122"/>
      <c r="H1719" s="123"/>
      <c r="I1719" s="123"/>
      <c r="J1719" s="123"/>
      <c r="K1719" s="124"/>
      <c r="L1719" s="124"/>
      <c r="M1719" s="124"/>
      <c r="N1719" s="124"/>
      <c r="O1719" s="124"/>
      <c r="P1719" s="124"/>
      <c r="Q1719" s="124"/>
      <c r="R1719" s="124"/>
      <c r="S1719" s="124"/>
      <c r="T1719" s="124"/>
      <c r="U1719" s="124"/>
      <c r="V1719" s="124"/>
      <c r="W1719" s="124"/>
      <c r="X1719" s="124"/>
      <c r="Y1719" s="124"/>
      <c r="Z1719" s="124"/>
      <c r="AA1719" s="124"/>
      <c r="AB1719" s="124"/>
      <c r="AC1719" s="124"/>
    </row>
    <row r="1720" spans="1:29" x14ac:dyDescent="0.35">
      <c r="A1720" s="121"/>
      <c r="B1720" s="122"/>
      <c r="C1720" s="122"/>
      <c r="D1720" s="122"/>
      <c r="E1720" s="122"/>
      <c r="F1720" s="122"/>
      <c r="G1720" s="122"/>
      <c r="H1720" s="123"/>
      <c r="I1720" s="123"/>
      <c r="J1720" s="123"/>
      <c r="K1720" s="124"/>
      <c r="L1720" s="124"/>
      <c r="M1720" s="124"/>
      <c r="N1720" s="124"/>
      <c r="O1720" s="124"/>
      <c r="P1720" s="124"/>
      <c r="Q1720" s="124"/>
      <c r="R1720" s="124"/>
      <c r="S1720" s="124"/>
      <c r="T1720" s="124"/>
      <c r="U1720" s="124"/>
      <c r="V1720" s="124"/>
      <c r="W1720" s="124"/>
      <c r="X1720" s="124"/>
      <c r="Y1720" s="124"/>
      <c r="Z1720" s="124"/>
      <c r="AA1720" s="124"/>
      <c r="AB1720" s="124"/>
      <c r="AC1720" s="124"/>
    </row>
    <row r="1721" spans="1:29" x14ac:dyDescent="0.35">
      <c r="A1721" s="121"/>
      <c r="B1721" s="122"/>
      <c r="C1721" s="122"/>
      <c r="D1721" s="122"/>
      <c r="E1721" s="122"/>
      <c r="F1721" s="122"/>
      <c r="G1721" s="122"/>
      <c r="H1721" s="123"/>
      <c r="I1721" s="123"/>
      <c r="J1721" s="123"/>
      <c r="K1721" s="124"/>
      <c r="L1721" s="124"/>
      <c r="M1721" s="124"/>
      <c r="N1721" s="124"/>
      <c r="O1721" s="124"/>
      <c r="P1721" s="124"/>
      <c r="Q1721" s="124"/>
      <c r="R1721" s="124"/>
      <c r="S1721" s="124"/>
      <c r="T1721" s="124"/>
      <c r="U1721" s="124"/>
      <c r="V1721" s="124"/>
      <c r="W1721" s="124"/>
      <c r="X1721" s="124"/>
      <c r="Y1721" s="124"/>
      <c r="Z1721" s="124"/>
      <c r="AA1721" s="124"/>
      <c r="AB1721" s="124"/>
      <c r="AC1721" s="124"/>
    </row>
    <row r="1722" spans="1:29" x14ac:dyDescent="0.35">
      <c r="A1722" s="121"/>
      <c r="B1722" s="122"/>
      <c r="C1722" s="122"/>
      <c r="D1722" s="122"/>
      <c r="E1722" s="122"/>
      <c r="F1722" s="122"/>
      <c r="G1722" s="122"/>
      <c r="H1722" s="123"/>
      <c r="I1722" s="123"/>
      <c r="J1722" s="123"/>
      <c r="K1722" s="124"/>
      <c r="L1722" s="124"/>
      <c r="M1722" s="124"/>
      <c r="N1722" s="124"/>
      <c r="O1722" s="124"/>
      <c r="P1722" s="124"/>
      <c r="Q1722" s="124"/>
      <c r="R1722" s="124"/>
      <c r="S1722" s="124"/>
      <c r="T1722" s="124"/>
      <c r="U1722" s="124"/>
      <c r="V1722" s="124"/>
      <c r="W1722" s="124"/>
      <c r="X1722" s="124"/>
      <c r="Y1722" s="124"/>
      <c r="Z1722" s="124"/>
      <c r="AA1722" s="124"/>
      <c r="AB1722" s="124"/>
      <c r="AC1722" s="124"/>
    </row>
    <row r="1723" spans="1:29" x14ac:dyDescent="0.35">
      <c r="A1723" s="121"/>
      <c r="B1723" s="122"/>
      <c r="C1723" s="122"/>
      <c r="D1723" s="122"/>
      <c r="E1723" s="122"/>
      <c r="F1723" s="122"/>
      <c r="G1723" s="122"/>
      <c r="H1723" s="123"/>
      <c r="I1723" s="123"/>
      <c r="J1723" s="123"/>
      <c r="K1723" s="124"/>
      <c r="L1723" s="124"/>
      <c r="M1723" s="124"/>
      <c r="N1723" s="124"/>
      <c r="O1723" s="124"/>
      <c r="P1723" s="124"/>
      <c r="Q1723" s="124"/>
      <c r="R1723" s="124"/>
      <c r="S1723" s="124"/>
      <c r="T1723" s="124"/>
      <c r="U1723" s="124"/>
      <c r="V1723" s="124"/>
      <c r="W1723" s="124"/>
      <c r="X1723" s="124"/>
      <c r="Y1723" s="124"/>
      <c r="Z1723" s="124"/>
      <c r="AA1723" s="124"/>
      <c r="AB1723" s="124"/>
      <c r="AC1723" s="124"/>
    </row>
    <row r="1724" spans="1:29" x14ac:dyDescent="0.35">
      <c r="A1724" s="121"/>
      <c r="B1724" s="122"/>
      <c r="C1724" s="122"/>
      <c r="D1724" s="122"/>
      <c r="E1724" s="122"/>
      <c r="F1724" s="122"/>
      <c r="G1724" s="122"/>
      <c r="H1724" s="123"/>
      <c r="I1724" s="123"/>
      <c r="J1724" s="123"/>
      <c r="K1724" s="124"/>
      <c r="L1724" s="124"/>
      <c r="M1724" s="124"/>
      <c r="N1724" s="124"/>
      <c r="O1724" s="124"/>
      <c r="P1724" s="124"/>
      <c r="Q1724" s="124"/>
      <c r="R1724" s="124"/>
      <c r="S1724" s="124"/>
      <c r="T1724" s="124"/>
      <c r="U1724" s="124"/>
      <c r="V1724" s="124"/>
      <c r="W1724" s="124"/>
      <c r="X1724" s="124"/>
      <c r="Y1724" s="124"/>
      <c r="Z1724" s="124"/>
      <c r="AA1724" s="124"/>
      <c r="AB1724" s="124"/>
      <c r="AC1724" s="124"/>
    </row>
    <row r="1725" spans="1:29" x14ac:dyDescent="0.35">
      <c r="A1725" s="121"/>
      <c r="B1725" s="122"/>
      <c r="C1725" s="122"/>
      <c r="D1725" s="122"/>
      <c r="E1725" s="122"/>
      <c r="F1725" s="122"/>
      <c r="G1725" s="122"/>
      <c r="H1725" s="123"/>
      <c r="I1725" s="123"/>
      <c r="J1725" s="123"/>
      <c r="K1725" s="124"/>
      <c r="L1725" s="124"/>
      <c r="M1725" s="124"/>
      <c r="N1725" s="124"/>
      <c r="O1725" s="124"/>
      <c r="P1725" s="124"/>
      <c r="Q1725" s="124"/>
      <c r="R1725" s="124"/>
      <c r="S1725" s="124"/>
      <c r="T1725" s="124"/>
      <c r="U1725" s="124"/>
      <c r="V1725" s="124"/>
      <c r="W1725" s="124"/>
      <c r="X1725" s="124"/>
      <c r="Y1725" s="124"/>
      <c r="Z1725" s="124"/>
      <c r="AA1725" s="124"/>
      <c r="AB1725" s="124"/>
      <c r="AC1725" s="124"/>
    </row>
    <row r="1726" spans="1:29" x14ac:dyDescent="0.35">
      <c r="A1726" s="121"/>
      <c r="B1726" s="122"/>
      <c r="C1726" s="122"/>
      <c r="D1726" s="122"/>
      <c r="E1726" s="122"/>
      <c r="F1726" s="122"/>
      <c r="G1726" s="122"/>
      <c r="H1726" s="123"/>
      <c r="I1726" s="123"/>
      <c r="J1726" s="123"/>
      <c r="K1726" s="124"/>
      <c r="L1726" s="124"/>
      <c r="M1726" s="124"/>
      <c r="N1726" s="124"/>
      <c r="O1726" s="124"/>
      <c r="P1726" s="124"/>
      <c r="Q1726" s="124"/>
      <c r="R1726" s="124"/>
      <c r="S1726" s="124"/>
      <c r="T1726" s="124"/>
      <c r="U1726" s="124"/>
      <c r="V1726" s="124"/>
      <c r="W1726" s="124"/>
      <c r="X1726" s="124"/>
      <c r="Y1726" s="124"/>
      <c r="Z1726" s="124"/>
      <c r="AA1726" s="124"/>
      <c r="AB1726" s="124"/>
      <c r="AC1726" s="124"/>
    </row>
    <row r="1727" spans="1:29" x14ac:dyDescent="0.35">
      <c r="A1727" s="121"/>
      <c r="B1727" s="122"/>
      <c r="C1727" s="122"/>
      <c r="D1727" s="122"/>
      <c r="E1727" s="122"/>
      <c r="F1727" s="122"/>
      <c r="G1727" s="122"/>
      <c r="H1727" s="123"/>
      <c r="I1727" s="123"/>
      <c r="J1727" s="123"/>
      <c r="K1727" s="124"/>
      <c r="L1727" s="124"/>
      <c r="M1727" s="124"/>
      <c r="N1727" s="124"/>
      <c r="O1727" s="124"/>
      <c r="P1727" s="124"/>
      <c r="Q1727" s="124"/>
      <c r="R1727" s="124"/>
      <c r="S1727" s="124"/>
      <c r="T1727" s="124"/>
      <c r="U1727" s="124"/>
      <c r="V1727" s="124"/>
      <c r="W1727" s="124"/>
      <c r="X1727" s="124"/>
      <c r="Y1727" s="124"/>
      <c r="Z1727" s="124"/>
      <c r="AA1727" s="124"/>
      <c r="AB1727" s="124"/>
      <c r="AC1727" s="124"/>
    </row>
    <row r="1728" spans="1:29" x14ac:dyDescent="0.35">
      <c r="A1728" s="121"/>
      <c r="B1728" s="122"/>
      <c r="C1728" s="122"/>
      <c r="D1728" s="122"/>
      <c r="E1728" s="122"/>
      <c r="F1728" s="122"/>
      <c r="G1728" s="122"/>
      <c r="H1728" s="123"/>
      <c r="I1728" s="123"/>
      <c r="J1728" s="123"/>
      <c r="K1728" s="124"/>
      <c r="L1728" s="124"/>
      <c r="M1728" s="124"/>
      <c r="N1728" s="124"/>
      <c r="O1728" s="124"/>
      <c r="P1728" s="124"/>
      <c r="Q1728" s="124"/>
      <c r="R1728" s="124"/>
      <c r="S1728" s="124"/>
      <c r="T1728" s="124"/>
      <c r="U1728" s="124"/>
      <c r="V1728" s="124"/>
      <c r="W1728" s="124"/>
      <c r="X1728" s="124"/>
      <c r="Y1728" s="124"/>
      <c r="Z1728" s="124"/>
      <c r="AA1728" s="124"/>
      <c r="AB1728" s="124"/>
      <c r="AC1728" s="124"/>
    </row>
    <row r="1729" spans="1:29" x14ac:dyDescent="0.35">
      <c r="A1729" s="121"/>
      <c r="B1729" s="122"/>
      <c r="C1729" s="122"/>
      <c r="D1729" s="122"/>
      <c r="E1729" s="122"/>
      <c r="F1729" s="122"/>
      <c r="G1729" s="122"/>
      <c r="H1729" s="123"/>
      <c r="I1729" s="123"/>
      <c r="J1729" s="123"/>
      <c r="K1729" s="124"/>
      <c r="L1729" s="124"/>
      <c r="M1729" s="124"/>
      <c r="N1729" s="124"/>
      <c r="O1729" s="124"/>
      <c r="P1729" s="124"/>
      <c r="Q1729" s="124"/>
      <c r="R1729" s="124"/>
      <c r="S1729" s="124"/>
      <c r="T1729" s="124"/>
      <c r="U1729" s="124"/>
      <c r="V1729" s="124"/>
      <c r="W1729" s="124"/>
      <c r="X1729" s="124"/>
      <c r="Y1729" s="124"/>
      <c r="Z1729" s="124"/>
      <c r="AA1729" s="124"/>
      <c r="AB1729" s="124"/>
      <c r="AC1729" s="124"/>
    </row>
    <row r="1730" spans="1:29" x14ac:dyDescent="0.35">
      <c r="A1730" s="121"/>
      <c r="B1730" s="122"/>
      <c r="C1730" s="122"/>
      <c r="D1730" s="122"/>
      <c r="E1730" s="122"/>
      <c r="F1730" s="122"/>
      <c r="G1730" s="122"/>
      <c r="H1730" s="123"/>
      <c r="I1730" s="123"/>
      <c r="J1730" s="123"/>
      <c r="K1730" s="124"/>
      <c r="L1730" s="124"/>
      <c r="M1730" s="124"/>
      <c r="N1730" s="124"/>
      <c r="O1730" s="124"/>
      <c r="P1730" s="124"/>
      <c r="Q1730" s="124"/>
      <c r="R1730" s="124"/>
      <c r="S1730" s="124"/>
      <c r="T1730" s="124"/>
      <c r="U1730" s="124"/>
      <c r="V1730" s="124"/>
      <c r="W1730" s="124"/>
      <c r="X1730" s="124"/>
      <c r="Y1730" s="124"/>
      <c r="Z1730" s="124"/>
      <c r="AA1730" s="124"/>
      <c r="AB1730" s="124"/>
      <c r="AC1730" s="124"/>
    </row>
    <row r="1731" spans="1:29" x14ac:dyDescent="0.35">
      <c r="A1731" s="121"/>
      <c r="B1731" s="122"/>
      <c r="C1731" s="122"/>
      <c r="D1731" s="122"/>
      <c r="E1731" s="122"/>
      <c r="F1731" s="122"/>
      <c r="G1731" s="122"/>
      <c r="H1731" s="123"/>
      <c r="I1731" s="123"/>
      <c r="J1731" s="123"/>
      <c r="K1731" s="124"/>
      <c r="L1731" s="124"/>
      <c r="M1731" s="124"/>
      <c r="N1731" s="124"/>
      <c r="O1731" s="124"/>
      <c r="P1731" s="124"/>
      <c r="Q1731" s="124"/>
      <c r="R1731" s="124"/>
      <c r="S1731" s="124"/>
      <c r="T1731" s="124"/>
      <c r="U1731" s="124"/>
      <c r="V1731" s="124"/>
      <c r="W1731" s="124"/>
      <c r="X1731" s="124"/>
      <c r="Y1731" s="124"/>
      <c r="Z1731" s="124"/>
      <c r="AA1731" s="124"/>
      <c r="AB1731" s="124"/>
      <c r="AC1731" s="124"/>
    </row>
    <row r="1732" spans="1:29" x14ac:dyDescent="0.35">
      <c r="A1732" s="121"/>
      <c r="B1732" s="122"/>
      <c r="C1732" s="122"/>
      <c r="D1732" s="122"/>
      <c r="E1732" s="122"/>
      <c r="F1732" s="122"/>
      <c r="G1732" s="122"/>
      <c r="H1732" s="123"/>
      <c r="I1732" s="123"/>
      <c r="J1732" s="123"/>
      <c r="K1732" s="124"/>
      <c r="L1732" s="124"/>
      <c r="M1732" s="124"/>
      <c r="N1732" s="124"/>
      <c r="O1732" s="124"/>
      <c r="P1732" s="124"/>
      <c r="Q1732" s="124"/>
      <c r="R1732" s="124"/>
      <c r="S1732" s="124"/>
      <c r="T1732" s="124"/>
      <c r="U1732" s="124"/>
      <c r="V1732" s="124"/>
      <c r="W1732" s="124"/>
      <c r="X1732" s="124"/>
      <c r="Y1732" s="124"/>
      <c r="Z1732" s="124"/>
      <c r="AA1732" s="124"/>
      <c r="AB1732" s="124"/>
      <c r="AC1732" s="124"/>
    </row>
    <row r="1733" spans="1:29" x14ac:dyDescent="0.35">
      <c r="A1733" s="121"/>
      <c r="B1733" s="122"/>
      <c r="C1733" s="122"/>
      <c r="D1733" s="122"/>
      <c r="E1733" s="122"/>
      <c r="F1733" s="122"/>
      <c r="G1733" s="122"/>
      <c r="H1733" s="123"/>
      <c r="I1733" s="123"/>
      <c r="J1733" s="123"/>
      <c r="K1733" s="124"/>
      <c r="L1733" s="124"/>
      <c r="M1733" s="124"/>
      <c r="N1733" s="124"/>
      <c r="O1733" s="124"/>
      <c r="P1733" s="124"/>
      <c r="Q1733" s="124"/>
      <c r="R1733" s="124"/>
      <c r="S1733" s="124"/>
      <c r="T1733" s="124"/>
      <c r="U1733" s="124"/>
      <c r="V1733" s="124"/>
      <c r="W1733" s="124"/>
      <c r="X1733" s="124"/>
      <c r="Y1733" s="124"/>
      <c r="Z1733" s="124"/>
      <c r="AA1733" s="124"/>
      <c r="AB1733" s="124"/>
      <c r="AC1733" s="124"/>
    </row>
    <row r="1734" spans="1:29" x14ac:dyDescent="0.35">
      <c r="A1734" s="121"/>
      <c r="B1734" s="122"/>
      <c r="C1734" s="122"/>
      <c r="D1734" s="122"/>
      <c r="E1734" s="122"/>
      <c r="F1734" s="122"/>
      <c r="G1734" s="122"/>
      <c r="H1734" s="123"/>
      <c r="I1734" s="123"/>
      <c r="J1734" s="123"/>
      <c r="K1734" s="124"/>
      <c r="L1734" s="124"/>
      <c r="M1734" s="124"/>
      <c r="N1734" s="124"/>
      <c r="O1734" s="124"/>
      <c r="P1734" s="124"/>
      <c r="Q1734" s="124"/>
      <c r="R1734" s="124"/>
      <c r="S1734" s="124"/>
      <c r="T1734" s="124"/>
      <c r="U1734" s="124"/>
      <c r="V1734" s="124"/>
      <c r="W1734" s="124"/>
      <c r="X1734" s="124"/>
      <c r="Y1734" s="124"/>
      <c r="Z1734" s="124"/>
      <c r="AA1734" s="124"/>
      <c r="AB1734" s="124"/>
      <c r="AC1734" s="124"/>
    </row>
    <row r="1735" spans="1:29" x14ac:dyDescent="0.35">
      <c r="A1735" s="121"/>
      <c r="B1735" s="122"/>
      <c r="C1735" s="122"/>
      <c r="D1735" s="122"/>
      <c r="E1735" s="122"/>
      <c r="F1735" s="122"/>
      <c r="G1735" s="122"/>
      <c r="H1735" s="123"/>
      <c r="I1735" s="123"/>
      <c r="J1735" s="123"/>
      <c r="K1735" s="124"/>
      <c r="L1735" s="124"/>
      <c r="M1735" s="124"/>
      <c r="N1735" s="124"/>
      <c r="O1735" s="124"/>
      <c r="P1735" s="124"/>
      <c r="Q1735" s="124"/>
      <c r="R1735" s="124"/>
      <c r="S1735" s="124"/>
      <c r="T1735" s="124"/>
      <c r="U1735" s="124"/>
      <c r="V1735" s="124"/>
      <c r="W1735" s="124"/>
      <c r="X1735" s="124"/>
      <c r="Y1735" s="124"/>
      <c r="Z1735" s="124"/>
      <c r="AA1735" s="124"/>
      <c r="AB1735" s="124"/>
      <c r="AC1735" s="124"/>
    </row>
    <row r="1736" spans="1:29" x14ac:dyDescent="0.35">
      <c r="A1736" s="121"/>
      <c r="B1736" s="122"/>
      <c r="C1736" s="122"/>
      <c r="D1736" s="122"/>
      <c r="E1736" s="122"/>
      <c r="F1736" s="122"/>
      <c r="G1736" s="122"/>
      <c r="H1736" s="123"/>
      <c r="I1736" s="123"/>
      <c r="J1736" s="123"/>
      <c r="K1736" s="124"/>
      <c r="L1736" s="124"/>
      <c r="M1736" s="124"/>
      <c r="N1736" s="124"/>
      <c r="O1736" s="124"/>
      <c r="P1736" s="124"/>
      <c r="Q1736" s="124"/>
      <c r="R1736" s="124"/>
      <c r="S1736" s="124"/>
      <c r="T1736" s="124"/>
      <c r="U1736" s="124"/>
      <c r="V1736" s="124"/>
      <c r="W1736" s="124"/>
      <c r="X1736" s="124"/>
      <c r="Y1736" s="124"/>
      <c r="Z1736" s="124"/>
      <c r="AA1736" s="124"/>
      <c r="AB1736" s="124"/>
      <c r="AC1736" s="124"/>
    </row>
    <row r="1737" spans="1:29" x14ac:dyDescent="0.35">
      <c r="A1737" s="121"/>
      <c r="B1737" s="122"/>
      <c r="C1737" s="122"/>
      <c r="D1737" s="122"/>
      <c r="E1737" s="122"/>
      <c r="F1737" s="122"/>
      <c r="G1737" s="122"/>
      <c r="H1737" s="123"/>
      <c r="I1737" s="123"/>
      <c r="J1737" s="123"/>
      <c r="K1737" s="124"/>
      <c r="L1737" s="124"/>
      <c r="M1737" s="124"/>
      <c r="N1737" s="124"/>
      <c r="O1737" s="124"/>
      <c r="P1737" s="124"/>
      <c r="Q1737" s="124"/>
      <c r="R1737" s="124"/>
      <c r="S1737" s="124"/>
      <c r="T1737" s="124"/>
      <c r="U1737" s="124"/>
      <c r="V1737" s="124"/>
      <c r="W1737" s="124"/>
      <c r="X1737" s="124"/>
      <c r="Y1737" s="124"/>
      <c r="Z1737" s="124"/>
      <c r="AA1737" s="124"/>
      <c r="AB1737" s="124"/>
      <c r="AC1737" s="124"/>
    </row>
    <row r="1738" spans="1:29" ht="15" customHeight="1" x14ac:dyDescent="0.35">
      <c r="A1738" s="125"/>
      <c r="B1738" s="125"/>
      <c r="C1738" s="125"/>
      <c r="D1738" s="125"/>
      <c r="E1738" s="125"/>
      <c r="F1738" s="125"/>
      <c r="G1738" s="125"/>
      <c r="H1738" s="125"/>
      <c r="I1738" s="125"/>
      <c r="J1738" s="125"/>
      <c r="K1738" s="124"/>
      <c r="L1738" s="124"/>
      <c r="M1738" s="124"/>
      <c r="N1738" s="124"/>
      <c r="O1738" s="124"/>
      <c r="P1738" s="124"/>
      <c r="Q1738" s="124"/>
      <c r="R1738" s="124"/>
      <c r="S1738" s="124"/>
      <c r="T1738" s="124"/>
      <c r="U1738" s="124"/>
      <c r="V1738" s="124"/>
      <c r="W1738" s="124"/>
      <c r="X1738" s="124"/>
      <c r="Y1738" s="124"/>
      <c r="Z1738" s="124"/>
      <c r="AA1738" s="124"/>
      <c r="AB1738" s="124"/>
      <c r="AC1738" s="124"/>
    </row>
    <row r="1739" spans="1:29" x14ac:dyDescent="0.35">
      <c r="A1739" s="125"/>
      <c r="B1739" s="125"/>
      <c r="C1739" s="125"/>
      <c r="D1739" s="125"/>
      <c r="E1739" s="125"/>
      <c r="F1739" s="125"/>
      <c r="G1739" s="125"/>
      <c r="H1739" s="125"/>
      <c r="I1739" s="125"/>
      <c r="J1739" s="125"/>
      <c r="K1739" s="124"/>
      <c r="L1739" s="124"/>
      <c r="M1739" s="124"/>
      <c r="N1739" s="124"/>
      <c r="O1739" s="124"/>
      <c r="P1739" s="124"/>
      <c r="Q1739" s="124"/>
      <c r="R1739" s="124"/>
      <c r="S1739" s="124"/>
      <c r="T1739" s="124"/>
      <c r="U1739" s="124"/>
      <c r="V1739" s="124"/>
      <c r="W1739" s="124"/>
      <c r="X1739" s="124"/>
      <c r="Y1739" s="124"/>
      <c r="Z1739" s="124"/>
      <c r="AA1739" s="124"/>
      <c r="AB1739" s="124"/>
      <c r="AC1739" s="124"/>
    </row>
    <row r="1740" spans="1:29" x14ac:dyDescent="0.35">
      <c r="A1740" s="125"/>
      <c r="B1740" s="125"/>
      <c r="C1740" s="125"/>
      <c r="D1740" s="125"/>
      <c r="E1740" s="125"/>
      <c r="F1740" s="125"/>
      <c r="G1740" s="126"/>
      <c r="H1740" s="125"/>
      <c r="I1740" s="125"/>
      <c r="J1740" s="125"/>
      <c r="K1740" s="126"/>
      <c r="L1740" s="126"/>
      <c r="M1740" s="126"/>
      <c r="N1740" s="126"/>
      <c r="O1740" s="126"/>
      <c r="P1740" s="126"/>
      <c r="Q1740" s="126"/>
      <c r="R1740" s="126"/>
      <c r="S1740" s="126"/>
      <c r="T1740" s="126"/>
      <c r="U1740" s="126"/>
      <c r="V1740" s="126"/>
      <c r="W1740" s="126"/>
      <c r="X1740" s="126"/>
      <c r="Y1740" s="126"/>
      <c r="Z1740" s="126"/>
      <c r="AA1740" s="126"/>
      <c r="AB1740" s="126"/>
      <c r="AC1740" s="126"/>
    </row>
    <row r="1741" spans="1:29" ht="15" customHeight="1" x14ac:dyDescent="0.35">
      <c r="A1741" s="112"/>
      <c r="B1741" s="113"/>
      <c r="C1741" s="113"/>
      <c r="D1741" s="113"/>
      <c r="E1741" s="113"/>
      <c r="F1741" s="113"/>
      <c r="G1741" s="113"/>
      <c r="H1741" s="113"/>
      <c r="I1741" s="113"/>
      <c r="J1741" s="113"/>
      <c r="K1741" s="114"/>
      <c r="L1741" s="114"/>
      <c r="M1741" s="114"/>
      <c r="N1741" s="114"/>
      <c r="O1741" s="114"/>
      <c r="P1741" s="114"/>
      <c r="Q1741" s="114"/>
      <c r="R1741" s="114"/>
      <c r="S1741" s="114"/>
      <c r="T1741" s="114"/>
      <c r="U1741" s="114"/>
      <c r="V1741" s="114"/>
      <c r="W1741" s="114"/>
      <c r="X1741" s="114"/>
      <c r="Y1741" s="114"/>
      <c r="Z1741" s="114"/>
      <c r="AA1741" s="114"/>
      <c r="AB1741" s="114"/>
      <c r="AC1741" s="114"/>
    </row>
    <row r="1742" spans="1:29" ht="15" customHeight="1" x14ac:dyDescent="0.35">
      <c r="A1742" s="112"/>
      <c r="B1742" s="113"/>
      <c r="C1742" s="113"/>
      <c r="D1742" s="113"/>
      <c r="E1742" s="113"/>
      <c r="F1742" s="113"/>
      <c r="G1742" s="113"/>
      <c r="H1742" s="113"/>
      <c r="I1742" s="113"/>
      <c r="J1742" s="113"/>
      <c r="K1742" s="115"/>
      <c r="L1742" s="115"/>
      <c r="M1742" s="115"/>
      <c r="N1742" s="115"/>
      <c r="O1742" s="115"/>
      <c r="P1742" s="115"/>
      <c r="Q1742" s="115"/>
      <c r="R1742" s="115"/>
      <c r="S1742" s="115"/>
      <c r="T1742" s="115"/>
      <c r="U1742" s="115"/>
      <c r="V1742" s="115"/>
      <c r="W1742" s="114"/>
      <c r="X1742" s="114"/>
      <c r="Y1742" s="116"/>
      <c r="Z1742" s="117"/>
      <c r="AA1742" s="117"/>
      <c r="AB1742" s="117"/>
      <c r="AC1742" s="117"/>
    </row>
    <row r="1743" spans="1:29" x14ac:dyDescent="0.35">
      <c r="A1743" s="112"/>
      <c r="B1743" s="118"/>
      <c r="C1743" s="118"/>
      <c r="D1743" s="119"/>
      <c r="E1743" s="120"/>
      <c r="F1743" s="118"/>
      <c r="G1743" s="118"/>
      <c r="H1743" s="118"/>
      <c r="I1743" s="118"/>
      <c r="J1743" s="118"/>
      <c r="K1743" s="117"/>
      <c r="L1743" s="117"/>
      <c r="M1743" s="117"/>
      <c r="N1743" s="117"/>
      <c r="O1743" s="117"/>
      <c r="P1743" s="117"/>
      <c r="Q1743" s="117"/>
      <c r="R1743" s="117"/>
      <c r="S1743" s="117"/>
      <c r="T1743" s="117"/>
      <c r="U1743" s="117"/>
      <c r="V1743" s="117"/>
      <c r="W1743" s="117"/>
      <c r="X1743" s="117"/>
      <c r="Y1743" s="116"/>
      <c r="Z1743" s="117"/>
      <c r="AA1743" s="117"/>
      <c r="AB1743" s="117"/>
      <c r="AC1743" s="117"/>
    </row>
    <row r="1744" spans="1:29" x14ac:dyDescent="0.35">
      <c r="A1744" s="121"/>
      <c r="B1744" s="122"/>
      <c r="C1744" s="122"/>
      <c r="D1744" s="122"/>
      <c r="E1744" s="122"/>
      <c r="F1744" s="122"/>
      <c r="G1744" s="122"/>
      <c r="H1744" s="123"/>
      <c r="I1744" s="123"/>
      <c r="J1744" s="123"/>
      <c r="K1744" s="124"/>
      <c r="L1744" s="124"/>
      <c r="M1744" s="124"/>
      <c r="N1744" s="124"/>
      <c r="O1744" s="124"/>
      <c r="P1744" s="124"/>
      <c r="Q1744" s="124"/>
      <c r="R1744" s="124"/>
      <c r="S1744" s="124"/>
      <c r="T1744" s="124"/>
      <c r="U1744" s="124"/>
      <c r="V1744" s="124"/>
      <c r="W1744" s="124"/>
      <c r="X1744" s="124"/>
      <c r="Y1744" s="124"/>
      <c r="Z1744" s="124"/>
      <c r="AA1744" s="124"/>
      <c r="AB1744" s="124"/>
      <c r="AC1744" s="124"/>
    </row>
    <row r="1745" spans="1:29" x14ac:dyDescent="0.35">
      <c r="A1745" s="121"/>
      <c r="B1745" s="122"/>
      <c r="C1745" s="122"/>
      <c r="D1745" s="122"/>
      <c r="E1745" s="122"/>
      <c r="F1745" s="122"/>
      <c r="G1745" s="122"/>
      <c r="H1745" s="123"/>
      <c r="I1745" s="123"/>
      <c r="J1745" s="123"/>
      <c r="K1745" s="124"/>
      <c r="L1745" s="124"/>
      <c r="M1745" s="124"/>
      <c r="N1745" s="124"/>
      <c r="O1745" s="124"/>
      <c r="P1745" s="124"/>
      <c r="Q1745" s="124"/>
      <c r="R1745" s="124"/>
      <c r="S1745" s="124"/>
      <c r="T1745" s="124"/>
      <c r="U1745" s="124"/>
      <c r="V1745" s="124"/>
      <c r="W1745" s="124"/>
      <c r="X1745" s="124"/>
      <c r="Y1745" s="124"/>
      <c r="Z1745" s="124"/>
      <c r="AA1745" s="124"/>
      <c r="AB1745" s="124"/>
      <c r="AC1745" s="124"/>
    </row>
    <row r="1746" spans="1:29" x14ac:dyDescent="0.35">
      <c r="A1746" s="121"/>
      <c r="B1746" s="122"/>
      <c r="C1746" s="122"/>
      <c r="D1746" s="122"/>
      <c r="E1746" s="122"/>
      <c r="F1746" s="122"/>
      <c r="G1746" s="122"/>
      <c r="H1746" s="123"/>
      <c r="I1746" s="123"/>
      <c r="J1746" s="123"/>
      <c r="K1746" s="124"/>
      <c r="L1746" s="124"/>
      <c r="M1746" s="124"/>
      <c r="N1746" s="124"/>
      <c r="O1746" s="124"/>
      <c r="P1746" s="124"/>
      <c r="Q1746" s="124"/>
      <c r="R1746" s="124"/>
      <c r="S1746" s="124"/>
      <c r="T1746" s="124"/>
      <c r="U1746" s="124"/>
      <c r="V1746" s="124"/>
      <c r="W1746" s="124"/>
      <c r="X1746" s="124"/>
      <c r="Y1746" s="124"/>
      <c r="Z1746" s="124"/>
      <c r="AA1746" s="124"/>
      <c r="AB1746" s="124"/>
      <c r="AC1746" s="124"/>
    </row>
    <row r="1747" spans="1:29" x14ac:dyDescent="0.35">
      <c r="A1747" s="121"/>
      <c r="B1747" s="122"/>
      <c r="C1747" s="122"/>
      <c r="D1747" s="122"/>
      <c r="E1747" s="122"/>
      <c r="F1747" s="122"/>
      <c r="G1747" s="122"/>
      <c r="H1747" s="123"/>
      <c r="I1747" s="123"/>
      <c r="J1747" s="123"/>
      <c r="K1747" s="124"/>
      <c r="L1747" s="124"/>
      <c r="M1747" s="124"/>
      <c r="N1747" s="124"/>
      <c r="O1747" s="124"/>
      <c r="P1747" s="124"/>
      <c r="Q1747" s="124"/>
      <c r="R1747" s="124"/>
      <c r="S1747" s="124"/>
      <c r="T1747" s="124"/>
      <c r="U1747" s="124"/>
      <c r="V1747" s="124"/>
      <c r="W1747" s="124"/>
      <c r="X1747" s="124"/>
      <c r="Y1747" s="124"/>
      <c r="Z1747" s="124"/>
      <c r="AA1747" s="124"/>
      <c r="AB1747" s="124"/>
      <c r="AC1747" s="124"/>
    </row>
    <row r="1748" spans="1:29" x14ac:dyDescent="0.35">
      <c r="A1748" s="121"/>
      <c r="B1748" s="122"/>
      <c r="C1748" s="122"/>
      <c r="D1748" s="122"/>
      <c r="E1748" s="122"/>
      <c r="F1748" s="122"/>
      <c r="G1748" s="122"/>
      <c r="H1748" s="123"/>
      <c r="I1748" s="123"/>
      <c r="J1748" s="123"/>
      <c r="K1748" s="124"/>
      <c r="L1748" s="124"/>
      <c r="M1748" s="124"/>
      <c r="N1748" s="124"/>
      <c r="O1748" s="124"/>
      <c r="P1748" s="124"/>
      <c r="Q1748" s="124"/>
      <c r="R1748" s="124"/>
      <c r="S1748" s="124"/>
      <c r="T1748" s="124"/>
      <c r="U1748" s="124"/>
      <c r="V1748" s="124"/>
      <c r="W1748" s="124"/>
      <c r="X1748" s="124"/>
      <c r="Y1748" s="124"/>
      <c r="Z1748" s="124"/>
      <c r="AA1748" s="124"/>
      <c r="AB1748" s="124"/>
      <c r="AC1748" s="124"/>
    </row>
    <row r="1749" spans="1:29" x14ac:dyDescent="0.35">
      <c r="A1749" s="121"/>
      <c r="B1749" s="122"/>
      <c r="C1749" s="122"/>
      <c r="D1749" s="122"/>
      <c r="E1749" s="122"/>
      <c r="F1749" s="122"/>
      <c r="G1749" s="122"/>
      <c r="H1749" s="123"/>
      <c r="I1749" s="123"/>
      <c r="J1749" s="123"/>
      <c r="K1749" s="124"/>
      <c r="L1749" s="124"/>
      <c r="M1749" s="124"/>
      <c r="N1749" s="124"/>
      <c r="O1749" s="124"/>
      <c r="P1749" s="124"/>
      <c r="Q1749" s="124"/>
      <c r="R1749" s="124"/>
      <c r="S1749" s="124"/>
      <c r="T1749" s="124"/>
      <c r="U1749" s="124"/>
      <c r="V1749" s="124"/>
      <c r="W1749" s="124"/>
      <c r="X1749" s="124"/>
      <c r="Y1749" s="124"/>
      <c r="Z1749" s="124"/>
      <c r="AA1749" s="124"/>
      <c r="AB1749" s="124"/>
      <c r="AC1749" s="124"/>
    </row>
    <row r="1750" spans="1:29" x14ac:dyDescent="0.35">
      <c r="A1750" s="121"/>
      <c r="B1750" s="122"/>
      <c r="C1750" s="122"/>
      <c r="D1750" s="122"/>
      <c r="E1750" s="122"/>
      <c r="F1750" s="122"/>
      <c r="G1750" s="122"/>
      <c r="H1750" s="123"/>
      <c r="I1750" s="123"/>
      <c r="J1750" s="123"/>
      <c r="K1750" s="124"/>
      <c r="L1750" s="124"/>
      <c r="M1750" s="124"/>
      <c r="N1750" s="124"/>
      <c r="O1750" s="124"/>
      <c r="P1750" s="124"/>
      <c r="Q1750" s="124"/>
      <c r="R1750" s="124"/>
      <c r="S1750" s="124"/>
      <c r="T1750" s="124"/>
      <c r="U1750" s="124"/>
      <c r="V1750" s="124"/>
      <c r="W1750" s="124"/>
      <c r="X1750" s="124"/>
      <c r="Y1750" s="124"/>
      <c r="Z1750" s="124"/>
      <c r="AA1750" s="124"/>
      <c r="AB1750" s="124"/>
      <c r="AC1750" s="124"/>
    </row>
    <row r="1751" spans="1:29" x14ac:dyDescent="0.35">
      <c r="A1751" s="121"/>
      <c r="B1751" s="122"/>
      <c r="C1751" s="122"/>
      <c r="D1751" s="122"/>
      <c r="E1751" s="122"/>
      <c r="F1751" s="122"/>
      <c r="G1751" s="122"/>
      <c r="H1751" s="123"/>
      <c r="I1751" s="123"/>
      <c r="J1751" s="123"/>
      <c r="K1751" s="124"/>
      <c r="L1751" s="124"/>
      <c r="M1751" s="124"/>
      <c r="N1751" s="124"/>
      <c r="O1751" s="124"/>
      <c r="P1751" s="124"/>
      <c r="Q1751" s="124"/>
      <c r="R1751" s="124"/>
      <c r="S1751" s="124"/>
      <c r="T1751" s="124"/>
      <c r="U1751" s="124"/>
      <c r="V1751" s="124"/>
      <c r="W1751" s="124"/>
      <c r="X1751" s="124"/>
      <c r="Y1751" s="124"/>
      <c r="Z1751" s="124"/>
      <c r="AA1751" s="124"/>
      <c r="AB1751" s="124"/>
      <c r="AC1751" s="124"/>
    </row>
    <row r="1752" spans="1:29" x14ac:dyDescent="0.35">
      <c r="A1752" s="121"/>
      <c r="B1752" s="122"/>
      <c r="C1752" s="122"/>
      <c r="D1752" s="122"/>
      <c r="E1752" s="122"/>
      <c r="F1752" s="122"/>
      <c r="G1752" s="122"/>
      <c r="H1752" s="123"/>
      <c r="I1752" s="123"/>
      <c r="J1752" s="123"/>
      <c r="K1752" s="124"/>
      <c r="L1752" s="124"/>
      <c r="M1752" s="124"/>
      <c r="N1752" s="124"/>
      <c r="O1752" s="124"/>
      <c r="P1752" s="124"/>
      <c r="Q1752" s="124"/>
      <c r="R1752" s="124"/>
      <c r="S1752" s="124"/>
      <c r="T1752" s="124"/>
      <c r="U1752" s="124"/>
      <c r="V1752" s="124"/>
      <c r="W1752" s="124"/>
      <c r="X1752" s="124"/>
      <c r="Y1752" s="124"/>
      <c r="Z1752" s="124"/>
      <c r="AA1752" s="124"/>
      <c r="AB1752" s="124"/>
      <c r="AC1752" s="124"/>
    </row>
    <row r="1753" spans="1:29" x14ac:dyDescent="0.35">
      <c r="A1753" s="121"/>
      <c r="B1753" s="122"/>
      <c r="C1753" s="122"/>
      <c r="D1753" s="122"/>
      <c r="E1753" s="122"/>
      <c r="F1753" s="122"/>
      <c r="G1753" s="122"/>
      <c r="H1753" s="123"/>
      <c r="I1753" s="123"/>
      <c r="J1753" s="123"/>
      <c r="K1753" s="124"/>
      <c r="L1753" s="124"/>
      <c r="M1753" s="124"/>
      <c r="N1753" s="124"/>
      <c r="O1753" s="124"/>
      <c r="P1753" s="124"/>
      <c r="Q1753" s="124"/>
      <c r="R1753" s="124"/>
      <c r="S1753" s="124"/>
      <c r="T1753" s="124"/>
      <c r="U1753" s="124"/>
      <c r="V1753" s="124"/>
      <c r="W1753" s="124"/>
      <c r="X1753" s="124"/>
      <c r="Y1753" s="124"/>
      <c r="Z1753" s="124"/>
      <c r="AA1753" s="124"/>
      <c r="AB1753" s="124"/>
      <c r="AC1753" s="124"/>
    </row>
    <row r="1754" spans="1:29" x14ac:dyDescent="0.35">
      <c r="A1754" s="121"/>
      <c r="B1754" s="122"/>
      <c r="C1754" s="122"/>
      <c r="D1754" s="122"/>
      <c r="E1754" s="122"/>
      <c r="F1754" s="122"/>
      <c r="G1754" s="122"/>
      <c r="H1754" s="123"/>
      <c r="I1754" s="123"/>
      <c r="J1754" s="123"/>
      <c r="K1754" s="124"/>
      <c r="L1754" s="124"/>
      <c r="M1754" s="124"/>
      <c r="N1754" s="124"/>
      <c r="O1754" s="124"/>
      <c r="P1754" s="124"/>
      <c r="Q1754" s="124"/>
      <c r="R1754" s="124"/>
      <c r="S1754" s="124"/>
      <c r="T1754" s="124"/>
      <c r="U1754" s="124"/>
      <c r="V1754" s="124"/>
      <c r="W1754" s="124"/>
      <c r="X1754" s="124"/>
      <c r="Y1754" s="124"/>
      <c r="Z1754" s="124"/>
      <c r="AA1754" s="124"/>
      <c r="AB1754" s="124"/>
      <c r="AC1754" s="124"/>
    </row>
    <row r="1755" spans="1:29" x14ac:dyDescent="0.35">
      <c r="A1755" s="121"/>
      <c r="B1755" s="122"/>
      <c r="C1755" s="122"/>
      <c r="D1755" s="122"/>
      <c r="E1755" s="122"/>
      <c r="F1755" s="122"/>
      <c r="G1755" s="122"/>
      <c r="H1755" s="123"/>
      <c r="I1755" s="123"/>
      <c r="J1755" s="123"/>
      <c r="K1755" s="124"/>
      <c r="L1755" s="124"/>
      <c r="M1755" s="124"/>
      <c r="N1755" s="124"/>
      <c r="O1755" s="124"/>
      <c r="P1755" s="124"/>
      <c r="Q1755" s="124"/>
      <c r="R1755" s="124"/>
      <c r="S1755" s="124"/>
      <c r="T1755" s="124"/>
      <c r="U1755" s="124"/>
      <c r="V1755" s="124"/>
      <c r="W1755" s="124"/>
      <c r="X1755" s="124"/>
      <c r="Y1755" s="124"/>
      <c r="Z1755" s="124"/>
      <c r="AA1755" s="124"/>
      <c r="AB1755" s="124"/>
      <c r="AC1755" s="124"/>
    </row>
    <row r="1756" spans="1:29" x14ac:dyDescent="0.35">
      <c r="A1756" s="121"/>
      <c r="B1756" s="122"/>
      <c r="C1756" s="122"/>
      <c r="D1756" s="122"/>
      <c r="E1756" s="122"/>
      <c r="F1756" s="122"/>
      <c r="G1756" s="122"/>
      <c r="H1756" s="123"/>
      <c r="I1756" s="123"/>
      <c r="J1756" s="123"/>
      <c r="K1756" s="124"/>
      <c r="L1756" s="124"/>
      <c r="M1756" s="124"/>
      <c r="N1756" s="124"/>
      <c r="O1756" s="124"/>
      <c r="P1756" s="124"/>
      <c r="Q1756" s="124"/>
      <c r="R1756" s="124"/>
      <c r="S1756" s="124"/>
      <c r="T1756" s="124"/>
      <c r="U1756" s="124"/>
      <c r="V1756" s="124"/>
      <c r="W1756" s="124"/>
      <c r="X1756" s="124"/>
      <c r="Y1756" s="124"/>
      <c r="Z1756" s="124"/>
      <c r="AA1756" s="124"/>
      <c r="AB1756" s="124"/>
      <c r="AC1756" s="124"/>
    </row>
    <row r="1757" spans="1:29" x14ac:dyDescent="0.35">
      <c r="A1757" s="121"/>
      <c r="B1757" s="122"/>
      <c r="C1757" s="122"/>
      <c r="D1757" s="122"/>
      <c r="E1757" s="122"/>
      <c r="F1757" s="122"/>
      <c r="G1757" s="122"/>
      <c r="H1757" s="123"/>
      <c r="I1757" s="123"/>
      <c r="J1757" s="123"/>
      <c r="K1757" s="124"/>
      <c r="L1757" s="124"/>
      <c r="M1757" s="124"/>
      <c r="N1757" s="124"/>
      <c r="O1757" s="124"/>
      <c r="P1757" s="124"/>
      <c r="Q1757" s="124"/>
      <c r="R1757" s="124"/>
      <c r="S1757" s="124"/>
      <c r="T1757" s="124"/>
      <c r="U1757" s="124"/>
      <c r="V1757" s="124"/>
      <c r="W1757" s="124"/>
      <c r="X1757" s="124"/>
      <c r="Y1757" s="124"/>
      <c r="Z1757" s="124"/>
      <c r="AA1757" s="124"/>
      <c r="AB1757" s="124"/>
      <c r="AC1757" s="124"/>
    </row>
    <row r="1758" spans="1:29" x14ac:dyDescent="0.35">
      <c r="A1758" s="121"/>
      <c r="B1758" s="122"/>
      <c r="C1758" s="122"/>
      <c r="D1758" s="122"/>
      <c r="E1758" s="122"/>
      <c r="F1758" s="122"/>
      <c r="G1758" s="122"/>
      <c r="H1758" s="123"/>
      <c r="I1758" s="123"/>
      <c r="J1758" s="123"/>
      <c r="K1758" s="124"/>
      <c r="L1758" s="124"/>
      <c r="M1758" s="124"/>
      <c r="N1758" s="124"/>
      <c r="O1758" s="124"/>
      <c r="P1758" s="124"/>
      <c r="Q1758" s="124"/>
      <c r="R1758" s="124"/>
      <c r="S1758" s="124"/>
      <c r="T1758" s="124"/>
      <c r="U1758" s="124"/>
      <c r="V1758" s="124"/>
      <c r="W1758" s="124"/>
      <c r="X1758" s="124"/>
      <c r="Y1758" s="124"/>
      <c r="Z1758" s="124"/>
      <c r="AA1758" s="124"/>
      <c r="AB1758" s="124"/>
      <c r="AC1758" s="124"/>
    </row>
    <row r="1759" spans="1:29" x14ac:dyDescent="0.35">
      <c r="A1759" s="121"/>
      <c r="B1759" s="122"/>
      <c r="C1759" s="122"/>
      <c r="D1759" s="122"/>
      <c r="E1759" s="122"/>
      <c r="F1759" s="122"/>
      <c r="G1759" s="122"/>
      <c r="H1759" s="123"/>
      <c r="I1759" s="123"/>
      <c r="J1759" s="123"/>
      <c r="K1759" s="124"/>
      <c r="L1759" s="124"/>
      <c r="M1759" s="124"/>
      <c r="N1759" s="124"/>
      <c r="O1759" s="124"/>
      <c r="P1759" s="124"/>
      <c r="Q1759" s="124"/>
      <c r="R1759" s="124"/>
      <c r="S1759" s="124"/>
      <c r="T1759" s="124"/>
      <c r="U1759" s="124"/>
      <c r="V1759" s="124"/>
      <c r="W1759" s="124"/>
      <c r="X1759" s="124"/>
      <c r="Y1759" s="124"/>
      <c r="Z1759" s="124"/>
      <c r="AA1759" s="124"/>
      <c r="AB1759" s="124"/>
      <c r="AC1759" s="124"/>
    </row>
    <row r="1760" spans="1:29" x14ac:dyDescent="0.35">
      <c r="A1760" s="121"/>
      <c r="B1760" s="122"/>
      <c r="C1760" s="122"/>
      <c r="D1760" s="122"/>
      <c r="E1760" s="122"/>
      <c r="F1760" s="122"/>
      <c r="G1760" s="122"/>
      <c r="H1760" s="123"/>
      <c r="I1760" s="123"/>
      <c r="J1760" s="123"/>
      <c r="K1760" s="124"/>
      <c r="L1760" s="124"/>
      <c r="M1760" s="124"/>
      <c r="N1760" s="124"/>
      <c r="O1760" s="124"/>
      <c r="P1760" s="124"/>
      <c r="Q1760" s="124"/>
      <c r="R1760" s="124"/>
      <c r="S1760" s="124"/>
      <c r="T1760" s="124"/>
      <c r="U1760" s="124"/>
      <c r="V1760" s="124"/>
      <c r="W1760" s="124"/>
      <c r="X1760" s="124"/>
      <c r="Y1760" s="124"/>
      <c r="Z1760" s="124"/>
      <c r="AA1760" s="124"/>
      <c r="AB1760" s="124"/>
      <c r="AC1760" s="124"/>
    </row>
    <row r="1761" spans="1:29" x14ac:dyDescent="0.35">
      <c r="A1761" s="121"/>
      <c r="B1761" s="122"/>
      <c r="C1761" s="122"/>
      <c r="D1761" s="122"/>
      <c r="E1761" s="122"/>
      <c r="F1761" s="122"/>
      <c r="G1761" s="122"/>
      <c r="H1761" s="123"/>
      <c r="I1761" s="123"/>
      <c r="J1761" s="123"/>
      <c r="K1761" s="124"/>
      <c r="L1761" s="124"/>
      <c r="M1761" s="124"/>
      <c r="N1761" s="124"/>
      <c r="O1761" s="124"/>
      <c r="P1761" s="124"/>
      <c r="Q1761" s="124"/>
      <c r="R1761" s="124"/>
      <c r="S1761" s="124"/>
      <c r="T1761" s="124"/>
      <c r="U1761" s="124"/>
      <c r="V1761" s="124"/>
      <c r="W1761" s="124"/>
      <c r="X1761" s="124"/>
      <c r="Y1761" s="124"/>
      <c r="Z1761" s="124"/>
      <c r="AA1761" s="124"/>
      <c r="AB1761" s="124"/>
      <c r="AC1761" s="124"/>
    </row>
    <row r="1762" spans="1:29" x14ac:dyDescent="0.35">
      <c r="A1762" s="121"/>
      <c r="B1762" s="122"/>
      <c r="C1762" s="122"/>
      <c r="D1762" s="122"/>
      <c r="E1762" s="122"/>
      <c r="F1762" s="122"/>
      <c r="G1762" s="122"/>
      <c r="H1762" s="123"/>
      <c r="I1762" s="123"/>
      <c r="J1762" s="123"/>
      <c r="K1762" s="124"/>
      <c r="L1762" s="124"/>
      <c r="M1762" s="124"/>
      <c r="N1762" s="124"/>
      <c r="O1762" s="124"/>
      <c r="P1762" s="124"/>
      <c r="Q1762" s="124"/>
      <c r="R1762" s="124"/>
      <c r="S1762" s="124"/>
      <c r="T1762" s="124"/>
      <c r="U1762" s="124"/>
      <c r="V1762" s="124"/>
      <c r="W1762" s="124"/>
      <c r="X1762" s="124"/>
      <c r="Y1762" s="124"/>
      <c r="Z1762" s="124"/>
      <c r="AA1762" s="124"/>
      <c r="AB1762" s="124"/>
      <c r="AC1762" s="124"/>
    </row>
    <row r="1763" spans="1:29" x14ac:dyDescent="0.35">
      <c r="A1763" s="121"/>
      <c r="B1763" s="122"/>
      <c r="C1763" s="122"/>
      <c r="D1763" s="122"/>
      <c r="E1763" s="122"/>
      <c r="F1763" s="122"/>
      <c r="G1763" s="122"/>
      <c r="H1763" s="123"/>
      <c r="I1763" s="123"/>
      <c r="J1763" s="123"/>
      <c r="K1763" s="124"/>
      <c r="L1763" s="124"/>
      <c r="M1763" s="124"/>
      <c r="N1763" s="124"/>
      <c r="O1763" s="124"/>
      <c r="P1763" s="124"/>
      <c r="Q1763" s="124"/>
      <c r="R1763" s="124"/>
      <c r="S1763" s="124"/>
      <c r="T1763" s="124"/>
      <c r="U1763" s="124"/>
      <c r="V1763" s="124"/>
      <c r="W1763" s="124"/>
      <c r="X1763" s="124"/>
      <c r="Y1763" s="124"/>
      <c r="Z1763" s="124"/>
      <c r="AA1763" s="124"/>
      <c r="AB1763" s="124"/>
      <c r="AC1763" s="124"/>
    </row>
    <row r="1764" spans="1:29" x14ac:dyDescent="0.35">
      <c r="A1764" s="121"/>
      <c r="B1764" s="122"/>
      <c r="C1764" s="122"/>
      <c r="D1764" s="122"/>
      <c r="E1764" s="122"/>
      <c r="F1764" s="122"/>
      <c r="G1764" s="122"/>
      <c r="H1764" s="123"/>
      <c r="I1764" s="123"/>
      <c r="J1764" s="123"/>
      <c r="K1764" s="124"/>
      <c r="L1764" s="124"/>
      <c r="M1764" s="124"/>
      <c r="N1764" s="124"/>
      <c r="O1764" s="124"/>
      <c r="P1764" s="124"/>
      <c r="Q1764" s="124"/>
      <c r="R1764" s="124"/>
      <c r="S1764" s="124"/>
      <c r="T1764" s="124"/>
      <c r="U1764" s="124"/>
      <c r="V1764" s="124"/>
      <c r="W1764" s="124"/>
      <c r="X1764" s="124"/>
      <c r="Y1764" s="124"/>
      <c r="Z1764" s="124"/>
      <c r="AA1764" s="124"/>
      <c r="AB1764" s="124"/>
      <c r="AC1764" s="124"/>
    </row>
    <row r="1765" spans="1:29" x14ac:dyDescent="0.35">
      <c r="A1765" s="121"/>
      <c r="B1765" s="122"/>
      <c r="C1765" s="122"/>
      <c r="D1765" s="122"/>
      <c r="E1765" s="122"/>
      <c r="F1765" s="122"/>
      <c r="G1765" s="122"/>
      <c r="H1765" s="123"/>
      <c r="I1765" s="123"/>
      <c r="J1765" s="123"/>
      <c r="K1765" s="124"/>
      <c r="L1765" s="124"/>
      <c r="M1765" s="124"/>
      <c r="N1765" s="124"/>
      <c r="O1765" s="124"/>
      <c r="P1765" s="124"/>
      <c r="Q1765" s="124"/>
      <c r="R1765" s="124"/>
      <c r="S1765" s="124"/>
      <c r="T1765" s="124"/>
      <c r="U1765" s="124"/>
      <c r="V1765" s="124"/>
      <c r="W1765" s="124"/>
      <c r="X1765" s="124"/>
      <c r="Y1765" s="124"/>
      <c r="Z1765" s="124"/>
      <c r="AA1765" s="124"/>
      <c r="AB1765" s="124"/>
      <c r="AC1765" s="124"/>
    </row>
    <row r="1766" spans="1:29" x14ac:dyDescent="0.35">
      <c r="A1766" s="121"/>
      <c r="B1766" s="122"/>
      <c r="C1766" s="122"/>
      <c r="D1766" s="122"/>
      <c r="E1766" s="122"/>
      <c r="F1766" s="122"/>
      <c r="G1766" s="122"/>
      <c r="H1766" s="123"/>
      <c r="I1766" s="123"/>
      <c r="J1766" s="123"/>
      <c r="K1766" s="124"/>
      <c r="L1766" s="124"/>
      <c r="M1766" s="124"/>
      <c r="N1766" s="124"/>
      <c r="O1766" s="124"/>
      <c r="P1766" s="124"/>
      <c r="Q1766" s="124"/>
      <c r="R1766" s="124"/>
      <c r="S1766" s="124"/>
      <c r="T1766" s="124"/>
      <c r="U1766" s="124"/>
      <c r="V1766" s="124"/>
      <c r="W1766" s="124"/>
      <c r="X1766" s="124"/>
      <c r="Y1766" s="124"/>
      <c r="Z1766" s="124"/>
      <c r="AA1766" s="124"/>
      <c r="AB1766" s="124"/>
      <c r="AC1766" s="124"/>
    </row>
    <row r="1767" spans="1:29" x14ac:dyDescent="0.35">
      <c r="A1767" s="121"/>
      <c r="B1767" s="122"/>
      <c r="C1767" s="122"/>
      <c r="D1767" s="122"/>
      <c r="E1767" s="122"/>
      <c r="F1767" s="122"/>
      <c r="G1767" s="122"/>
      <c r="H1767" s="123"/>
      <c r="I1767" s="123"/>
      <c r="J1767" s="123"/>
      <c r="K1767" s="124"/>
      <c r="L1767" s="124"/>
      <c r="M1767" s="124"/>
      <c r="N1767" s="124"/>
      <c r="O1767" s="124"/>
      <c r="P1767" s="124"/>
      <c r="Q1767" s="124"/>
      <c r="R1767" s="124"/>
      <c r="S1767" s="124"/>
      <c r="T1767" s="124"/>
      <c r="U1767" s="124"/>
      <c r="V1767" s="124"/>
      <c r="W1767" s="124"/>
      <c r="X1767" s="124"/>
      <c r="Y1767" s="124"/>
      <c r="Z1767" s="124"/>
      <c r="AA1767" s="124"/>
      <c r="AB1767" s="124"/>
      <c r="AC1767" s="124"/>
    </row>
    <row r="1768" spans="1:29" ht="15" customHeight="1" x14ac:dyDescent="0.35">
      <c r="A1768" s="125"/>
      <c r="B1768" s="125"/>
      <c r="C1768" s="125"/>
      <c r="D1768" s="125"/>
      <c r="E1768" s="125"/>
      <c r="F1768" s="125"/>
      <c r="G1768" s="125"/>
      <c r="H1768" s="125"/>
      <c r="I1768" s="125"/>
      <c r="J1768" s="125"/>
      <c r="K1768" s="124"/>
      <c r="L1768" s="124"/>
      <c r="M1768" s="124"/>
      <c r="N1768" s="124"/>
      <c r="O1768" s="124"/>
      <c r="P1768" s="124"/>
      <c r="Q1768" s="124"/>
      <c r="R1768" s="124"/>
      <c r="S1768" s="124"/>
      <c r="T1768" s="124"/>
      <c r="U1768" s="124"/>
      <c r="V1768" s="124"/>
      <c r="W1768" s="124"/>
      <c r="X1768" s="124"/>
      <c r="Y1768" s="124"/>
      <c r="Z1768" s="124"/>
      <c r="AA1768" s="124"/>
      <c r="AB1768" s="124"/>
      <c r="AC1768" s="124"/>
    </row>
    <row r="1769" spans="1:29" x14ac:dyDescent="0.35">
      <c r="A1769" s="125"/>
      <c r="B1769" s="125"/>
      <c r="C1769" s="125"/>
      <c r="D1769" s="125"/>
      <c r="E1769" s="125"/>
      <c r="F1769" s="125"/>
      <c r="G1769" s="125"/>
      <c r="H1769" s="125"/>
      <c r="I1769" s="125"/>
      <c r="J1769" s="125"/>
      <c r="K1769" s="124"/>
      <c r="L1769" s="124"/>
      <c r="M1769" s="124"/>
      <c r="N1769" s="124"/>
      <c r="O1769" s="124"/>
      <c r="P1769" s="124"/>
      <c r="Q1769" s="124"/>
      <c r="R1769" s="124"/>
      <c r="S1769" s="124"/>
      <c r="T1769" s="124"/>
      <c r="U1769" s="124"/>
      <c r="V1769" s="124"/>
      <c r="W1769" s="124"/>
      <c r="X1769" s="124"/>
      <c r="Y1769" s="124"/>
      <c r="Z1769" s="124"/>
      <c r="AA1769" s="124"/>
      <c r="AB1769" s="124"/>
      <c r="AC1769" s="124"/>
    </row>
    <row r="1770" spans="1:29" x14ac:dyDescent="0.35">
      <c r="A1770" s="125"/>
      <c r="B1770" s="125"/>
      <c r="C1770" s="125"/>
      <c r="D1770" s="125"/>
      <c r="E1770" s="125"/>
      <c r="F1770" s="125"/>
      <c r="G1770" s="126"/>
      <c r="H1770" s="125"/>
      <c r="I1770" s="125"/>
      <c r="J1770" s="125"/>
      <c r="K1770" s="126"/>
      <c r="L1770" s="126"/>
      <c r="M1770" s="126"/>
      <c r="N1770" s="126"/>
      <c r="O1770" s="126"/>
      <c r="P1770" s="126"/>
      <c r="Q1770" s="126"/>
      <c r="R1770" s="126"/>
      <c r="S1770" s="126"/>
      <c r="T1770" s="126"/>
      <c r="U1770" s="126"/>
      <c r="V1770" s="126"/>
      <c r="W1770" s="126"/>
      <c r="X1770" s="126"/>
      <c r="Y1770" s="126"/>
      <c r="Z1770" s="126"/>
      <c r="AA1770" s="126"/>
      <c r="AB1770" s="126"/>
      <c r="AC1770" s="126"/>
    </row>
    <row r="1771" spans="1:29" ht="15" customHeight="1" x14ac:dyDescent="0.35">
      <c r="A1771" s="112"/>
      <c r="B1771" s="113"/>
      <c r="C1771" s="113"/>
      <c r="D1771" s="113"/>
      <c r="E1771" s="113"/>
      <c r="F1771" s="113"/>
      <c r="G1771" s="113"/>
      <c r="H1771" s="113"/>
      <c r="I1771" s="113"/>
      <c r="J1771" s="113"/>
      <c r="K1771" s="114"/>
      <c r="L1771" s="114"/>
      <c r="M1771" s="114"/>
      <c r="N1771" s="114"/>
      <c r="O1771" s="114"/>
      <c r="P1771" s="114"/>
      <c r="Q1771" s="114"/>
      <c r="R1771" s="114"/>
      <c r="S1771" s="114"/>
      <c r="T1771" s="114"/>
      <c r="U1771" s="114"/>
      <c r="V1771" s="114"/>
      <c r="W1771" s="114"/>
      <c r="X1771" s="114"/>
      <c r="Y1771" s="114"/>
      <c r="Z1771" s="114"/>
      <c r="AA1771" s="114"/>
      <c r="AB1771" s="114"/>
      <c r="AC1771" s="114"/>
    </row>
    <row r="1772" spans="1:29" ht="15" customHeight="1" x14ac:dyDescent="0.35">
      <c r="A1772" s="112"/>
      <c r="B1772" s="113"/>
      <c r="C1772" s="113"/>
      <c r="D1772" s="113"/>
      <c r="E1772" s="113"/>
      <c r="F1772" s="113"/>
      <c r="G1772" s="113"/>
      <c r="H1772" s="113"/>
      <c r="I1772" s="113"/>
      <c r="J1772" s="113"/>
      <c r="K1772" s="115"/>
      <c r="L1772" s="115"/>
      <c r="M1772" s="115"/>
      <c r="N1772" s="115"/>
      <c r="O1772" s="115"/>
      <c r="P1772" s="115"/>
      <c r="Q1772" s="115"/>
      <c r="R1772" s="115"/>
      <c r="S1772" s="115"/>
      <c r="T1772" s="115"/>
      <c r="U1772" s="115"/>
      <c r="V1772" s="115"/>
      <c r="W1772" s="114"/>
      <c r="X1772" s="114"/>
      <c r="Y1772" s="116"/>
      <c r="Z1772" s="117"/>
      <c r="AA1772" s="117"/>
      <c r="AB1772" s="117"/>
      <c r="AC1772" s="117"/>
    </row>
    <row r="1773" spans="1:29" x14ac:dyDescent="0.35">
      <c r="A1773" s="112"/>
      <c r="B1773" s="118"/>
      <c r="C1773" s="118"/>
      <c r="D1773" s="119"/>
      <c r="E1773" s="120"/>
      <c r="F1773" s="118"/>
      <c r="G1773" s="118"/>
      <c r="H1773" s="118"/>
      <c r="I1773" s="118"/>
      <c r="J1773" s="118"/>
      <c r="K1773" s="117"/>
      <c r="L1773" s="117"/>
      <c r="M1773" s="117"/>
      <c r="N1773" s="117"/>
      <c r="O1773" s="117"/>
      <c r="P1773" s="117"/>
      <c r="Q1773" s="117"/>
      <c r="R1773" s="117"/>
      <c r="S1773" s="117"/>
      <c r="T1773" s="117"/>
      <c r="U1773" s="117"/>
      <c r="V1773" s="117"/>
      <c r="W1773" s="117"/>
      <c r="X1773" s="117"/>
      <c r="Y1773" s="116"/>
      <c r="Z1773" s="117"/>
      <c r="AA1773" s="117"/>
      <c r="AB1773" s="117"/>
      <c r="AC1773" s="117"/>
    </row>
    <row r="1774" spans="1:29" x14ac:dyDescent="0.35">
      <c r="A1774" s="121"/>
      <c r="B1774" s="122"/>
      <c r="C1774" s="122"/>
      <c r="D1774" s="122"/>
      <c r="E1774" s="122"/>
      <c r="F1774" s="122"/>
      <c r="G1774" s="122"/>
      <c r="H1774" s="123"/>
      <c r="I1774" s="123"/>
      <c r="J1774" s="123"/>
      <c r="K1774" s="124"/>
      <c r="L1774" s="124"/>
      <c r="M1774" s="124"/>
      <c r="N1774" s="124"/>
      <c r="O1774" s="124"/>
      <c r="P1774" s="124"/>
      <c r="Q1774" s="124"/>
      <c r="R1774" s="124"/>
      <c r="S1774" s="124"/>
      <c r="T1774" s="124"/>
      <c r="U1774" s="124"/>
      <c r="V1774" s="124"/>
      <c r="W1774" s="124"/>
      <c r="X1774" s="124"/>
      <c r="Y1774" s="124"/>
      <c r="Z1774" s="124"/>
      <c r="AA1774" s="124"/>
      <c r="AB1774" s="124"/>
      <c r="AC1774" s="124"/>
    </row>
    <row r="1775" spans="1:29" x14ac:dyDescent="0.35">
      <c r="A1775" s="121"/>
      <c r="B1775" s="122"/>
      <c r="C1775" s="122"/>
      <c r="D1775" s="122"/>
      <c r="E1775" s="122"/>
      <c r="F1775" s="122"/>
      <c r="G1775" s="122"/>
      <c r="H1775" s="123"/>
      <c r="I1775" s="123"/>
      <c r="J1775" s="123"/>
      <c r="K1775" s="124"/>
      <c r="L1775" s="124"/>
      <c r="M1775" s="124"/>
      <c r="N1775" s="124"/>
      <c r="O1775" s="124"/>
      <c r="P1775" s="124"/>
      <c r="Q1775" s="124"/>
      <c r="R1775" s="124"/>
      <c r="S1775" s="124"/>
      <c r="T1775" s="124"/>
      <c r="U1775" s="124"/>
      <c r="V1775" s="124"/>
      <c r="W1775" s="124"/>
      <c r="X1775" s="124"/>
      <c r="Y1775" s="124"/>
      <c r="Z1775" s="124"/>
      <c r="AA1775" s="124"/>
      <c r="AB1775" s="124"/>
      <c r="AC1775" s="124"/>
    </row>
    <row r="1776" spans="1:29" x14ac:dyDescent="0.35">
      <c r="A1776" s="121"/>
      <c r="B1776" s="122"/>
      <c r="C1776" s="122"/>
      <c r="D1776" s="122"/>
      <c r="E1776" s="122"/>
      <c r="F1776" s="122"/>
      <c r="G1776" s="122"/>
      <c r="H1776" s="123"/>
      <c r="I1776" s="123"/>
      <c r="J1776" s="123"/>
      <c r="K1776" s="124"/>
      <c r="L1776" s="124"/>
      <c r="M1776" s="124"/>
      <c r="N1776" s="124"/>
      <c r="O1776" s="124"/>
      <c r="P1776" s="124"/>
      <c r="Q1776" s="124"/>
      <c r="R1776" s="124"/>
      <c r="S1776" s="124"/>
      <c r="T1776" s="124"/>
      <c r="U1776" s="124"/>
      <c r="V1776" s="124"/>
      <c r="W1776" s="124"/>
      <c r="X1776" s="124"/>
      <c r="Y1776" s="124"/>
      <c r="Z1776" s="124"/>
      <c r="AA1776" s="124"/>
      <c r="AB1776" s="124"/>
      <c r="AC1776" s="124"/>
    </row>
    <row r="1777" spans="1:29" x14ac:dyDescent="0.35">
      <c r="A1777" s="121"/>
      <c r="B1777" s="122"/>
      <c r="C1777" s="122"/>
      <c r="D1777" s="122"/>
      <c r="E1777" s="122"/>
      <c r="F1777" s="122"/>
      <c r="G1777" s="122"/>
      <c r="H1777" s="123"/>
      <c r="I1777" s="123"/>
      <c r="J1777" s="123"/>
      <c r="K1777" s="124"/>
      <c r="L1777" s="124"/>
      <c r="M1777" s="124"/>
      <c r="N1777" s="124"/>
      <c r="O1777" s="124"/>
      <c r="P1777" s="124"/>
      <c r="Q1777" s="124"/>
      <c r="R1777" s="124"/>
      <c r="S1777" s="124"/>
      <c r="T1777" s="124"/>
      <c r="U1777" s="124"/>
      <c r="V1777" s="124"/>
      <c r="W1777" s="124"/>
      <c r="X1777" s="124"/>
      <c r="Y1777" s="124"/>
      <c r="Z1777" s="124"/>
      <c r="AA1777" s="124"/>
      <c r="AB1777" s="124"/>
      <c r="AC1777" s="124"/>
    </row>
    <row r="1778" spans="1:29" x14ac:dyDescent="0.35">
      <c r="A1778" s="121"/>
      <c r="B1778" s="122"/>
      <c r="C1778" s="122"/>
      <c r="D1778" s="122"/>
      <c r="E1778" s="122"/>
      <c r="F1778" s="122"/>
      <c r="G1778" s="122"/>
      <c r="H1778" s="123"/>
      <c r="I1778" s="123"/>
      <c r="J1778" s="123"/>
      <c r="K1778" s="124"/>
      <c r="L1778" s="124"/>
      <c r="M1778" s="124"/>
      <c r="N1778" s="124"/>
      <c r="O1778" s="124"/>
      <c r="P1778" s="124"/>
      <c r="Q1778" s="124"/>
      <c r="R1778" s="124"/>
      <c r="S1778" s="124"/>
      <c r="T1778" s="124"/>
      <c r="U1778" s="124"/>
      <c r="V1778" s="124"/>
      <c r="W1778" s="124"/>
      <c r="X1778" s="124"/>
      <c r="Y1778" s="124"/>
      <c r="Z1778" s="124"/>
      <c r="AA1778" s="124"/>
      <c r="AB1778" s="124"/>
      <c r="AC1778" s="124"/>
    </row>
    <row r="1779" spans="1:29" x14ac:dyDescent="0.35">
      <c r="A1779" s="121"/>
      <c r="B1779" s="122"/>
      <c r="C1779" s="122"/>
      <c r="D1779" s="122"/>
      <c r="E1779" s="122"/>
      <c r="F1779" s="122"/>
      <c r="G1779" s="122"/>
      <c r="H1779" s="123"/>
      <c r="I1779" s="123"/>
      <c r="J1779" s="123"/>
      <c r="K1779" s="124"/>
      <c r="L1779" s="124"/>
      <c r="M1779" s="124"/>
      <c r="N1779" s="124"/>
      <c r="O1779" s="124"/>
      <c r="P1779" s="124"/>
      <c r="Q1779" s="124"/>
      <c r="R1779" s="124"/>
      <c r="S1779" s="124"/>
      <c r="T1779" s="124"/>
      <c r="U1779" s="124"/>
      <c r="V1779" s="124"/>
      <c r="W1779" s="124"/>
      <c r="X1779" s="124"/>
      <c r="Y1779" s="124"/>
      <c r="Z1779" s="124"/>
      <c r="AA1779" s="124"/>
      <c r="AB1779" s="124"/>
      <c r="AC1779" s="124"/>
    </row>
    <row r="1780" spans="1:29" x14ac:dyDescent="0.35">
      <c r="A1780" s="121"/>
      <c r="B1780" s="122"/>
      <c r="C1780" s="122"/>
      <c r="D1780" s="122"/>
      <c r="E1780" s="122"/>
      <c r="F1780" s="122"/>
      <c r="G1780" s="122"/>
      <c r="H1780" s="123"/>
      <c r="I1780" s="123"/>
      <c r="J1780" s="123"/>
      <c r="K1780" s="124"/>
      <c r="L1780" s="124"/>
      <c r="M1780" s="124"/>
      <c r="N1780" s="124"/>
      <c r="O1780" s="124"/>
      <c r="P1780" s="124"/>
      <c r="Q1780" s="124"/>
      <c r="R1780" s="124"/>
      <c r="S1780" s="124"/>
      <c r="T1780" s="124"/>
      <c r="U1780" s="124"/>
      <c r="V1780" s="124"/>
      <c r="W1780" s="124"/>
      <c r="X1780" s="124"/>
      <c r="Y1780" s="124"/>
      <c r="Z1780" s="124"/>
      <c r="AA1780" s="124"/>
      <c r="AB1780" s="124"/>
      <c r="AC1780" s="124"/>
    </row>
    <row r="1781" spans="1:29" x14ac:dyDescent="0.35">
      <c r="A1781" s="121"/>
      <c r="B1781" s="122"/>
      <c r="C1781" s="122"/>
      <c r="D1781" s="122"/>
      <c r="E1781" s="122"/>
      <c r="F1781" s="122"/>
      <c r="G1781" s="122"/>
      <c r="H1781" s="123"/>
      <c r="I1781" s="123"/>
      <c r="J1781" s="123"/>
      <c r="K1781" s="124"/>
      <c r="L1781" s="124"/>
      <c r="M1781" s="124"/>
      <c r="N1781" s="124"/>
      <c r="O1781" s="124"/>
      <c r="P1781" s="124"/>
      <c r="Q1781" s="124"/>
      <c r="R1781" s="124"/>
      <c r="S1781" s="124"/>
      <c r="T1781" s="124"/>
      <c r="U1781" s="124"/>
      <c r="V1781" s="124"/>
      <c r="W1781" s="124"/>
      <c r="X1781" s="124"/>
      <c r="Y1781" s="124"/>
      <c r="Z1781" s="124"/>
      <c r="AA1781" s="124"/>
      <c r="AB1781" s="124"/>
      <c r="AC1781" s="124"/>
    </row>
    <row r="1782" spans="1:29" x14ac:dyDescent="0.35">
      <c r="A1782" s="121"/>
      <c r="B1782" s="122"/>
      <c r="C1782" s="122"/>
      <c r="D1782" s="122"/>
      <c r="E1782" s="122"/>
      <c r="F1782" s="122"/>
      <c r="G1782" s="122"/>
      <c r="H1782" s="123"/>
      <c r="I1782" s="123"/>
      <c r="J1782" s="123"/>
      <c r="K1782" s="124"/>
      <c r="L1782" s="124"/>
      <c r="M1782" s="124"/>
      <c r="N1782" s="124"/>
      <c r="O1782" s="124"/>
      <c r="P1782" s="124"/>
      <c r="Q1782" s="124"/>
      <c r="R1782" s="124"/>
      <c r="S1782" s="124"/>
      <c r="T1782" s="124"/>
      <c r="U1782" s="124"/>
      <c r="V1782" s="124"/>
      <c r="W1782" s="124"/>
      <c r="X1782" s="124"/>
      <c r="Y1782" s="124"/>
      <c r="Z1782" s="124"/>
      <c r="AA1782" s="124"/>
      <c r="AB1782" s="124"/>
      <c r="AC1782" s="124"/>
    </row>
    <row r="1783" spans="1:29" x14ac:dyDescent="0.35">
      <c r="A1783" s="121"/>
      <c r="B1783" s="122"/>
      <c r="C1783" s="122"/>
      <c r="D1783" s="122"/>
      <c r="E1783" s="122"/>
      <c r="F1783" s="122"/>
      <c r="G1783" s="122"/>
      <c r="H1783" s="123"/>
      <c r="I1783" s="123"/>
      <c r="J1783" s="123"/>
      <c r="K1783" s="124"/>
      <c r="L1783" s="124"/>
      <c r="M1783" s="124"/>
      <c r="N1783" s="124"/>
      <c r="O1783" s="124"/>
      <c r="P1783" s="124"/>
      <c r="Q1783" s="124"/>
      <c r="R1783" s="124"/>
      <c r="S1783" s="124"/>
      <c r="T1783" s="124"/>
      <c r="U1783" s="124"/>
      <c r="V1783" s="124"/>
      <c r="W1783" s="124"/>
      <c r="X1783" s="124"/>
      <c r="Y1783" s="124"/>
      <c r="Z1783" s="124"/>
      <c r="AA1783" s="124"/>
      <c r="AB1783" s="124"/>
      <c r="AC1783" s="124"/>
    </row>
    <row r="1784" spans="1:29" x14ac:dyDescent="0.35">
      <c r="A1784" s="121"/>
      <c r="B1784" s="122"/>
      <c r="C1784" s="122"/>
      <c r="D1784" s="122"/>
      <c r="E1784" s="122"/>
      <c r="F1784" s="122"/>
      <c r="G1784" s="122"/>
      <c r="H1784" s="123"/>
      <c r="I1784" s="123"/>
      <c r="J1784" s="123"/>
      <c r="K1784" s="124"/>
      <c r="L1784" s="124"/>
      <c r="M1784" s="124"/>
      <c r="N1784" s="124"/>
      <c r="O1784" s="124"/>
      <c r="P1784" s="124"/>
      <c r="Q1784" s="124"/>
      <c r="R1784" s="124"/>
      <c r="S1784" s="124"/>
      <c r="T1784" s="124"/>
      <c r="U1784" s="124"/>
      <c r="V1784" s="124"/>
      <c r="W1784" s="124"/>
      <c r="X1784" s="124"/>
      <c r="Y1784" s="124"/>
      <c r="Z1784" s="124"/>
      <c r="AA1784" s="124"/>
      <c r="AB1784" s="124"/>
      <c r="AC1784" s="124"/>
    </row>
    <row r="1785" spans="1:29" x14ac:dyDescent="0.35">
      <c r="A1785" s="121"/>
      <c r="B1785" s="122"/>
      <c r="C1785" s="122"/>
      <c r="D1785" s="122"/>
      <c r="E1785" s="122"/>
      <c r="F1785" s="122"/>
      <c r="G1785" s="122"/>
      <c r="H1785" s="123"/>
      <c r="I1785" s="123"/>
      <c r="J1785" s="123"/>
      <c r="K1785" s="124"/>
      <c r="L1785" s="124"/>
      <c r="M1785" s="124"/>
      <c r="N1785" s="124"/>
      <c r="O1785" s="124"/>
      <c r="P1785" s="124"/>
      <c r="Q1785" s="124"/>
      <c r="R1785" s="124"/>
      <c r="S1785" s="124"/>
      <c r="T1785" s="124"/>
      <c r="U1785" s="124"/>
      <c r="V1785" s="124"/>
      <c r="W1785" s="124"/>
      <c r="X1785" s="124"/>
      <c r="Y1785" s="124"/>
      <c r="Z1785" s="124"/>
      <c r="AA1785" s="124"/>
      <c r="AB1785" s="124"/>
      <c r="AC1785" s="124"/>
    </row>
    <row r="1786" spans="1:29" x14ac:dyDescent="0.35">
      <c r="A1786" s="121"/>
      <c r="B1786" s="122"/>
      <c r="C1786" s="122"/>
      <c r="D1786" s="122"/>
      <c r="E1786" s="122"/>
      <c r="F1786" s="122"/>
      <c r="G1786" s="122"/>
      <c r="H1786" s="123"/>
      <c r="I1786" s="123"/>
      <c r="J1786" s="123"/>
      <c r="K1786" s="124"/>
      <c r="L1786" s="124"/>
      <c r="M1786" s="124"/>
      <c r="N1786" s="124"/>
      <c r="O1786" s="124"/>
      <c r="P1786" s="124"/>
      <c r="Q1786" s="124"/>
      <c r="R1786" s="124"/>
      <c r="S1786" s="124"/>
      <c r="T1786" s="124"/>
      <c r="U1786" s="124"/>
      <c r="V1786" s="124"/>
      <c r="W1786" s="124"/>
      <c r="X1786" s="124"/>
      <c r="Y1786" s="124"/>
      <c r="Z1786" s="124"/>
      <c r="AA1786" s="124"/>
      <c r="AB1786" s="124"/>
      <c r="AC1786" s="124"/>
    </row>
    <row r="1787" spans="1:29" x14ac:dyDescent="0.35">
      <c r="A1787" s="121"/>
      <c r="B1787" s="122"/>
      <c r="C1787" s="122"/>
      <c r="D1787" s="122"/>
      <c r="E1787" s="122"/>
      <c r="F1787" s="122"/>
      <c r="G1787" s="122"/>
      <c r="H1787" s="123"/>
      <c r="I1787" s="123"/>
      <c r="J1787" s="123"/>
      <c r="K1787" s="124"/>
      <c r="L1787" s="124"/>
      <c r="M1787" s="124"/>
      <c r="N1787" s="124"/>
      <c r="O1787" s="124"/>
      <c r="P1787" s="124"/>
      <c r="Q1787" s="124"/>
      <c r="R1787" s="124"/>
      <c r="S1787" s="124"/>
      <c r="T1787" s="124"/>
      <c r="U1787" s="124"/>
      <c r="V1787" s="124"/>
      <c r="W1787" s="124"/>
      <c r="X1787" s="124"/>
      <c r="Y1787" s="124"/>
      <c r="Z1787" s="124"/>
      <c r="AA1787" s="124"/>
      <c r="AB1787" s="124"/>
      <c r="AC1787" s="124"/>
    </row>
    <row r="1788" spans="1:29" x14ac:dyDescent="0.35">
      <c r="A1788" s="121"/>
      <c r="B1788" s="122"/>
      <c r="C1788" s="122"/>
      <c r="D1788" s="122"/>
      <c r="E1788" s="122"/>
      <c r="F1788" s="122"/>
      <c r="G1788" s="122"/>
      <c r="H1788" s="123"/>
      <c r="I1788" s="123"/>
      <c r="J1788" s="123"/>
      <c r="K1788" s="124"/>
      <c r="L1788" s="124"/>
      <c r="M1788" s="124"/>
      <c r="N1788" s="124"/>
      <c r="O1788" s="124"/>
      <c r="P1788" s="124"/>
      <c r="Q1788" s="124"/>
      <c r="R1788" s="124"/>
      <c r="S1788" s="124"/>
      <c r="T1788" s="124"/>
      <c r="U1788" s="124"/>
      <c r="V1788" s="124"/>
      <c r="W1788" s="124"/>
      <c r="X1788" s="124"/>
      <c r="Y1788" s="124"/>
      <c r="Z1788" s="124"/>
      <c r="AA1788" s="124"/>
      <c r="AB1788" s="124"/>
      <c r="AC1788" s="124"/>
    </row>
    <row r="1789" spans="1:29" x14ac:dyDescent="0.35">
      <c r="A1789" s="121"/>
      <c r="B1789" s="122"/>
      <c r="C1789" s="122"/>
      <c r="D1789" s="122"/>
      <c r="E1789" s="122"/>
      <c r="F1789" s="122"/>
      <c r="G1789" s="122"/>
      <c r="H1789" s="123"/>
      <c r="I1789" s="123"/>
      <c r="J1789" s="123"/>
      <c r="K1789" s="124"/>
      <c r="L1789" s="124"/>
      <c r="M1789" s="124"/>
      <c r="N1789" s="124"/>
      <c r="O1789" s="124"/>
      <c r="P1789" s="124"/>
      <c r="Q1789" s="124"/>
      <c r="R1789" s="124"/>
      <c r="S1789" s="124"/>
      <c r="T1789" s="124"/>
      <c r="U1789" s="124"/>
      <c r="V1789" s="124"/>
      <c r="W1789" s="124"/>
      <c r="X1789" s="124"/>
      <c r="Y1789" s="124"/>
      <c r="Z1789" s="124"/>
      <c r="AA1789" s="124"/>
      <c r="AB1789" s="124"/>
      <c r="AC1789" s="124"/>
    </row>
    <row r="1790" spans="1:29" x14ac:dyDescent="0.35">
      <c r="A1790" s="121"/>
      <c r="B1790" s="122"/>
      <c r="C1790" s="122"/>
      <c r="D1790" s="122"/>
      <c r="E1790" s="122"/>
      <c r="F1790" s="122"/>
      <c r="G1790" s="122"/>
      <c r="H1790" s="123"/>
      <c r="I1790" s="123"/>
      <c r="J1790" s="123"/>
      <c r="K1790" s="124"/>
      <c r="L1790" s="124"/>
      <c r="M1790" s="124"/>
      <c r="N1790" s="124"/>
      <c r="O1790" s="124"/>
      <c r="P1790" s="124"/>
      <c r="Q1790" s="124"/>
      <c r="R1790" s="124"/>
      <c r="S1790" s="124"/>
      <c r="T1790" s="124"/>
      <c r="U1790" s="124"/>
      <c r="V1790" s="124"/>
      <c r="W1790" s="124"/>
      <c r="X1790" s="124"/>
      <c r="Y1790" s="124"/>
      <c r="Z1790" s="124"/>
      <c r="AA1790" s="124"/>
      <c r="AB1790" s="124"/>
      <c r="AC1790" s="124"/>
    </row>
    <row r="1791" spans="1:29" x14ac:dyDescent="0.35">
      <c r="A1791" s="121"/>
      <c r="B1791" s="122"/>
      <c r="C1791" s="122"/>
      <c r="D1791" s="122"/>
      <c r="E1791" s="122"/>
      <c r="F1791" s="122"/>
      <c r="G1791" s="122"/>
      <c r="H1791" s="123"/>
      <c r="I1791" s="123"/>
      <c r="J1791" s="123"/>
      <c r="K1791" s="124"/>
      <c r="L1791" s="124"/>
      <c r="M1791" s="124"/>
      <c r="N1791" s="124"/>
      <c r="O1791" s="124"/>
      <c r="P1791" s="124"/>
      <c r="Q1791" s="124"/>
      <c r="R1791" s="124"/>
      <c r="S1791" s="124"/>
      <c r="T1791" s="124"/>
      <c r="U1791" s="124"/>
      <c r="V1791" s="124"/>
      <c r="W1791" s="124"/>
      <c r="X1791" s="124"/>
      <c r="Y1791" s="124"/>
      <c r="Z1791" s="124"/>
      <c r="AA1791" s="124"/>
      <c r="AB1791" s="124"/>
      <c r="AC1791" s="124"/>
    </row>
    <row r="1792" spans="1:29" x14ac:dyDescent="0.35">
      <c r="A1792" s="121"/>
      <c r="B1792" s="122"/>
      <c r="C1792" s="122"/>
      <c r="D1792" s="122"/>
      <c r="E1792" s="122"/>
      <c r="F1792" s="122"/>
      <c r="G1792" s="122"/>
      <c r="H1792" s="123"/>
      <c r="I1792" s="123"/>
      <c r="J1792" s="123"/>
      <c r="K1792" s="124"/>
      <c r="L1792" s="124"/>
      <c r="M1792" s="124"/>
      <c r="N1792" s="124"/>
      <c r="O1792" s="124"/>
      <c r="P1792" s="124"/>
      <c r="Q1792" s="124"/>
      <c r="R1792" s="124"/>
      <c r="S1792" s="124"/>
      <c r="T1792" s="124"/>
      <c r="U1792" s="124"/>
      <c r="V1792" s="124"/>
      <c r="W1792" s="124"/>
      <c r="X1792" s="124"/>
      <c r="Y1792" s="124"/>
      <c r="Z1792" s="124"/>
      <c r="AA1792" s="124"/>
      <c r="AB1792" s="124"/>
      <c r="AC1792" s="124"/>
    </row>
    <row r="1793" spans="1:29" x14ac:dyDescent="0.35">
      <c r="A1793" s="121"/>
      <c r="B1793" s="122"/>
      <c r="C1793" s="122"/>
      <c r="D1793" s="122"/>
      <c r="E1793" s="122"/>
      <c r="F1793" s="122"/>
      <c r="G1793" s="122"/>
      <c r="H1793" s="123"/>
      <c r="I1793" s="123"/>
      <c r="J1793" s="123"/>
      <c r="K1793" s="124"/>
      <c r="L1793" s="124"/>
      <c r="M1793" s="124"/>
      <c r="N1793" s="124"/>
      <c r="O1793" s="124"/>
      <c r="P1793" s="124"/>
      <c r="Q1793" s="124"/>
      <c r="R1793" s="124"/>
      <c r="S1793" s="124"/>
      <c r="T1793" s="124"/>
      <c r="U1793" s="124"/>
      <c r="V1793" s="124"/>
      <c r="W1793" s="124"/>
      <c r="X1793" s="124"/>
      <c r="Y1793" s="124"/>
      <c r="Z1793" s="124"/>
      <c r="AA1793" s="124"/>
      <c r="AB1793" s="124"/>
      <c r="AC1793" s="124"/>
    </row>
    <row r="1794" spans="1:29" x14ac:dyDescent="0.35">
      <c r="A1794" s="121"/>
      <c r="B1794" s="122"/>
      <c r="C1794" s="122"/>
      <c r="D1794" s="122"/>
      <c r="E1794" s="122"/>
      <c r="F1794" s="122"/>
      <c r="G1794" s="122"/>
      <c r="H1794" s="123"/>
      <c r="I1794" s="123"/>
      <c r="J1794" s="123"/>
      <c r="K1794" s="124"/>
      <c r="L1794" s="124"/>
      <c r="M1794" s="124"/>
      <c r="N1794" s="124"/>
      <c r="O1794" s="124"/>
      <c r="P1794" s="124"/>
      <c r="Q1794" s="124"/>
      <c r="R1794" s="124"/>
      <c r="S1794" s="124"/>
      <c r="T1794" s="124"/>
      <c r="U1794" s="124"/>
      <c r="V1794" s="124"/>
      <c r="W1794" s="124"/>
      <c r="X1794" s="124"/>
      <c r="Y1794" s="124"/>
      <c r="Z1794" s="124"/>
      <c r="AA1794" s="124"/>
      <c r="AB1794" s="124"/>
      <c r="AC1794" s="124"/>
    </row>
    <row r="1795" spans="1:29" x14ac:dyDescent="0.35">
      <c r="A1795" s="121"/>
      <c r="B1795" s="122"/>
      <c r="C1795" s="122"/>
      <c r="D1795" s="122"/>
      <c r="E1795" s="122"/>
      <c r="F1795" s="122"/>
      <c r="G1795" s="122"/>
      <c r="H1795" s="123"/>
      <c r="I1795" s="123"/>
      <c r="J1795" s="123"/>
      <c r="K1795" s="124"/>
      <c r="L1795" s="124"/>
      <c r="M1795" s="124"/>
      <c r="N1795" s="124"/>
      <c r="O1795" s="124"/>
      <c r="P1795" s="124"/>
      <c r="Q1795" s="124"/>
      <c r="R1795" s="124"/>
      <c r="S1795" s="124"/>
      <c r="T1795" s="124"/>
      <c r="U1795" s="124"/>
      <c r="V1795" s="124"/>
      <c r="W1795" s="124"/>
      <c r="X1795" s="124"/>
      <c r="Y1795" s="124"/>
      <c r="Z1795" s="124"/>
      <c r="AA1795" s="124"/>
      <c r="AB1795" s="124"/>
      <c r="AC1795" s="124"/>
    </row>
    <row r="1796" spans="1:29" x14ac:dyDescent="0.35">
      <c r="A1796" s="121"/>
      <c r="B1796" s="122"/>
      <c r="C1796" s="122"/>
      <c r="D1796" s="122"/>
      <c r="E1796" s="122"/>
      <c r="F1796" s="122"/>
      <c r="G1796" s="122"/>
      <c r="H1796" s="123"/>
      <c r="I1796" s="123"/>
      <c r="J1796" s="123"/>
      <c r="K1796" s="124"/>
      <c r="L1796" s="124"/>
      <c r="M1796" s="124"/>
      <c r="N1796" s="124"/>
      <c r="O1796" s="124"/>
      <c r="P1796" s="124"/>
      <c r="Q1796" s="124"/>
      <c r="R1796" s="124"/>
      <c r="S1796" s="124"/>
      <c r="T1796" s="124"/>
      <c r="U1796" s="124"/>
      <c r="V1796" s="124"/>
      <c r="W1796" s="124"/>
      <c r="X1796" s="124"/>
      <c r="Y1796" s="124"/>
      <c r="Z1796" s="124"/>
      <c r="AA1796" s="124"/>
      <c r="AB1796" s="124"/>
      <c r="AC1796" s="124"/>
    </row>
    <row r="1797" spans="1:29" x14ac:dyDescent="0.35">
      <c r="A1797" s="121"/>
      <c r="B1797" s="122"/>
      <c r="C1797" s="122"/>
      <c r="D1797" s="122"/>
      <c r="E1797" s="122"/>
      <c r="F1797" s="122"/>
      <c r="G1797" s="122"/>
      <c r="H1797" s="123"/>
      <c r="I1797" s="123"/>
      <c r="J1797" s="123"/>
      <c r="K1797" s="124"/>
      <c r="L1797" s="124"/>
      <c r="M1797" s="124"/>
      <c r="N1797" s="124"/>
      <c r="O1797" s="124"/>
      <c r="P1797" s="124"/>
      <c r="Q1797" s="124"/>
      <c r="R1797" s="124"/>
      <c r="S1797" s="124"/>
      <c r="T1797" s="124"/>
      <c r="U1797" s="124"/>
      <c r="V1797" s="124"/>
      <c r="W1797" s="124"/>
      <c r="X1797" s="124"/>
      <c r="Y1797" s="124"/>
      <c r="Z1797" s="124"/>
      <c r="AA1797" s="124"/>
      <c r="AB1797" s="124"/>
      <c r="AC1797" s="124"/>
    </row>
    <row r="1798" spans="1:29" ht="15" customHeight="1" x14ac:dyDescent="0.35">
      <c r="A1798" s="125"/>
      <c r="B1798" s="125"/>
      <c r="C1798" s="125"/>
      <c r="D1798" s="125"/>
      <c r="E1798" s="125"/>
      <c r="F1798" s="125"/>
      <c r="G1798" s="125"/>
      <c r="H1798" s="125"/>
      <c r="I1798" s="125"/>
      <c r="J1798" s="125"/>
      <c r="K1798" s="124"/>
      <c r="L1798" s="124"/>
      <c r="M1798" s="124"/>
      <c r="N1798" s="124"/>
      <c r="O1798" s="124"/>
      <c r="P1798" s="124"/>
      <c r="Q1798" s="124"/>
      <c r="R1798" s="124"/>
      <c r="S1798" s="124"/>
      <c r="T1798" s="124"/>
      <c r="U1798" s="124"/>
      <c r="V1798" s="124"/>
      <c r="W1798" s="124"/>
      <c r="X1798" s="124"/>
      <c r="Y1798" s="124"/>
      <c r="Z1798" s="124"/>
      <c r="AA1798" s="124"/>
      <c r="AB1798" s="124"/>
      <c r="AC1798" s="124"/>
    </row>
    <row r="1799" spans="1:29" x14ac:dyDescent="0.35">
      <c r="A1799" s="125"/>
      <c r="B1799" s="125"/>
      <c r="C1799" s="125"/>
      <c r="D1799" s="125"/>
      <c r="E1799" s="125"/>
      <c r="F1799" s="125"/>
      <c r="G1799" s="125"/>
      <c r="H1799" s="125"/>
      <c r="I1799" s="125"/>
      <c r="J1799" s="125"/>
      <c r="K1799" s="124"/>
      <c r="L1799" s="124"/>
      <c r="M1799" s="124"/>
      <c r="N1799" s="124"/>
      <c r="O1799" s="124"/>
      <c r="P1799" s="124"/>
      <c r="Q1799" s="124"/>
      <c r="R1799" s="124"/>
      <c r="S1799" s="124"/>
      <c r="T1799" s="124"/>
      <c r="U1799" s="124"/>
      <c r="V1799" s="124"/>
      <c r="W1799" s="124"/>
      <c r="X1799" s="124"/>
      <c r="Y1799" s="124"/>
      <c r="Z1799" s="124"/>
      <c r="AA1799" s="124"/>
      <c r="AB1799" s="124"/>
      <c r="AC1799" s="124"/>
    </row>
    <row r="1800" spans="1:29" x14ac:dyDescent="0.35">
      <c r="A1800" s="125"/>
      <c r="B1800" s="125"/>
      <c r="C1800" s="125"/>
      <c r="D1800" s="125"/>
      <c r="E1800" s="125"/>
      <c r="F1800" s="125"/>
      <c r="G1800" s="126"/>
      <c r="H1800" s="125"/>
      <c r="I1800" s="125"/>
      <c r="J1800" s="125"/>
      <c r="K1800" s="126"/>
      <c r="L1800" s="126"/>
      <c r="M1800" s="126"/>
      <c r="N1800" s="126"/>
      <c r="O1800" s="126"/>
      <c r="P1800" s="126"/>
      <c r="Q1800" s="126"/>
      <c r="R1800" s="126"/>
      <c r="S1800" s="126"/>
      <c r="T1800" s="126"/>
      <c r="U1800" s="126"/>
      <c r="V1800" s="126"/>
      <c r="W1800" s="126"/>
      <c r="X1800" s="126"/>
      <c r="Y1800" s="126"/>
      <c r="Z1800" s="126"/>
      <c r="AA1800" s="126"/>
      <c r="AB1800" s="126"/>
      <c r="AC1800" s="126"/>
    </row>
    <row r="1801" spans="1:29" ht="15" customHeight="1" x14ac:dyDescent="0.35">
      <c r="A1801" s="112"/>
      <c r="B1801" s="113"/>
      <c r="C1801" s="113"/>
      <c r="D1801" s="113"/>
      <c r="E1801" s="113"/>
      <c r="F1801" s="113"/>
      <c r="G1801" s="113"/>
      <c r="H1801" s="113"/>
      <c r="I1801" s="113"/>
      <c r="J1801" s="113"/>
      <c r="K1801" s="114"/>
      <c r="L1801" s="114"/>
      <c r="M1801" s="114"/>
      <c r="N1801" s="114"/>
      <c r="O1801" s="114"/>
      <c r="P1801" s="114"/>
      <c r="Q1801" s="114"/>
      <c r="R1801" s="114"/>
      <c r="S1801" s="114"/>
      <c r="T1801" s="114"/>
      <c r="U1801" s="114"/>
      <c r="V1801" s="114"/>
      <c r="W1801" s="114"/>
      <c r="X1801" s="114"/>
      <c r="Y1801" s="114"/>
      <c r="Z1801" s="114"/>
      <c r="AA1801" s="114"/>
      <c r="AB1801" s="114"/>
      <c r="AC1801" s="114"/>
    </row>
    <row r="1802" spans="1:29" ht="15" customHeight="1" x14ac:dyDescent="0.35">
      <c r="A1802" s="112"/>
      <c r="B1802" s="113"/>
      <c r="C1802" s="113"/>
      <c r="D1802" s="113"/>
      <c r="E1802" s="113"/>
      <c r="F1802" s="113"/>
      <c r="G1802" s="113"/>
      <c r="H1802" s="113"/>
      <c r="I1802" s="113"/>
      <c r="J1802" s="113"/>
      <c r="K1802" s="115"/>
      <c r="L1802" s="115"/>
      <c r="M1802" s="115"/>
      <c r="N1802" s="115"/>
      <c r="O1802" s="115"/>
      <c r="P1802" s="115"/>
      <c r="Q1802" s="115"/>
      <c r="R1802" s="115"/>
      <c r="S1802" s="115"/>
      <c r="T1802" s="115"/>
      <c r="U1802" s="115"/>
      <c r="V1802" s="115"/>
      <c r="W1802" s="114"/>
      <c r="X1802" s="114"/>
      <c r="Y1802" s="116"/>
      <c r="Z1802" s="117"/>
      <c r="AA1802" s="117"/>
      <c r="AB1802" s="117"/>
      <c r="AC1802" s="117"/>
    </row>
    <row r="1803" spans="1:29" x14ac:dyDescent="0.35">
      <c r="A1803" s="112"/>
      <c r="B1803" s="118"/>
      <c r="C1803" s="118"/>
      <c r="D1803" s="119"/>
      <c r="E1803" s="120"/>
      <c r="F1803" s="118"/>
      <c r="G1803" s="118"/>
      <c r="H1803" s="118"/>
      <c r="I1803" s="118"/>
      <c r="J1803" s="118"/>
      <c r="K1803" s="117"/>
      <c r="L1803" s="117"/>
      <c r="M1803" s="117"/>
      <c r="N1803" s="117"/>
      <c r="O1803" s="117"/>
      <c r="P1803" s="117"/>
      <c r="Q1803" s="117"/>
      <c r="R1803" s="117"/>
      <c r="S1803" s="117"/>
      <c r="T1803" s="117"/>
      <c r="U1803" s="117"/>
      <c r="V1803" s="117"/>
      <c r="W1803" s="117"/>
      <c r="X1803" s="117"/>
      <c r="Y1803" s="116"/>
      <c r="Z1803" s="117"/>
      <c r="AA1803" s="117"/>
      <c r="AB1803" s="117"/>
      <c r="AC1803" s="117"/>
    </row>
    <row r="1804" spans="1:29" x14ac:dyDescent="0.35">
      <c r="A1804" s="121"/>
      <c r="B1804" s="122"/>
      <c r="C1804" s="122"/>
      <c r="D1804" s="122"/>
      <c r="E1804" s="122"/>
      <c r="F1804" s="122"/>
      <c r="G1804" s="122"/>
      <c r="H1804" s="123"/>
      <c r="I1804" s="123"/>
      <c r="J1804" s="123"/>
      <c r="K1804" s="124"/>
      <c r="L1804" s="124"/>
      <c r="M1804" s="124"/>
      <c r="N1804" s="124"/>
      <c r="O1804" s="124"/>
      <c r="P1804" s="124"/>
      <c r="Q1804" s="124"/>
      <c r="R1804" s="124"/>
      <c r="S1804" s="124"/>
      <c r="T1804" s="124"/>
      <c r="U1804" s="124"/>
      <c r="V1804" s="124"/>
      <c r="W1804" s="124"/>
      <c r="X1804" s="124"/>
      <c r="Y1804" s="124"/>
      <c r="Z1804" s="124"/>
      <c r="AA1804" s="124"/>
      <c r="AB1804" s="124"/>
      <c r="AC1804" s="124"/>
    </row>
    <row r="1805" spans="1:29" x14ac:dyDescent="0.35">
      <c r="A1805" s="121"/>
      <c r="B1805" s="122"/>
      <c r="C1805" s="122"/>
      <c r="D1805" s="122"/>
      <c r="E1805" s="122"/>
      <c r="F1805" s="122"/>
      <c r="G1805" s="122"/>
      <c r="H1805" s="123"/>
      <c r="I1805" s="123"/>
      <c r="J1805" s="123"/>
      <c r="K1805" s="124"/>
      <c r="L1805" s="124"/>
      <c r="M1805" s="124"/>
      <c r="N1805" s="124"/>
      <c r="O1805" s="124"/>
      <c r="P1805" s="124"/>
      <c r="Q1805" s="124"/>
      <c r="R1805" s="124"/>
      <c r="S1805" s="124"/>
      <c r="T1805" s="124"/>
      <c r="U1805" s="124"/>
      <c r="V1805" s="124"/>
      <c r="W1805" s="124"/>
      <c r="X1805" s="124"/>
      <c r="Y1805" s="124"/>
      <c r="Z1805" s="124"/>
      <c r="AA1805" s="124"/>
      <c r="AB1805" s="124"/>
      <c r="AC1805" s="124"/>
    </row>
    <row r="1806" spans="1:29" x14ac:dyDescent="0.35">
      <c r="A1806" s="121"/>
      <c r="B1806" s="122"/>
      <c r="C1806" s="122"/>
      <c r="D1806" s="122"/>
      <c r="E1806" s="122"/>
      <c r="F1806" s="122"/>
      <c r="G1806" s="122"/>
      <c r="H1806" s="123"/>
      <c r="I1806" s="123"/>
      <c r="J1806" s="123"/>
      <c r="K1806" s="124"/>
      <c r="L1806" s="124"/>
      <c r="M1806" s="124"/>
      <c r="N1806" s="124"/>
      <c r="O1806" s="124"/>
      <c r="P1806" s="124"/>
      <c r="Q1806" s="124"/>
      <c r="R1806" s="124"/>
      <c r="S1806" s="124"/>
      <c r="T1806" s="124"/>
      <c r="U1806" s="124"/>
      <c r="V1806" s="124"/>
      <c r="W1806" s="124"/>
      <c r="X1806" s="124"/>
      <c r="Y1806" s="124"/>
      <c r="Z1806" s="124"/>
      <c r="AA1806" s="124"/>
      <c r="AB1806" s="124"/>
      <c r="AC1806" s="124"/>
    </row>
    <row r="1807" spans="1:29" x14ac:dyDescent="0.35">
      <c r="A1807" s="121"/>
      <c r="B1807" s="122"/>
      <c r="C1807" s="122"/>
      <c r="D1807" s="122"/>
      <c r="E1807" s="122"/>
      <c r="F1807" s="122"/>
      <c r="G1807" s="122"/>
      <c r="H1807" s="123"/>
      <c r="I1807" s="123"/>
      <c r="J1807" s="123"/>
      <c r="K1807" s="124"/>
      <c r="L1807" s="124"/>
      <c r="M1807" s="124"/>
      <c r="N1807" s="124"/>
      <c r="O1807" s="124"/>
      <c r="P1807" s="124"/>
      <c r="Q1807" s="124"/>
      <c r="R1807" s="124"/>
      <c r="S1807" s="124"/>
      <c r="T1807" s="124"/>
      <c r="U1807" s="124"/>
      <c r="V1807" s="124"/>
      <c r="W1807" s="124"/>
      <c r="X1807" s="124"/>
      <c r="Y1807" s="124"/>
      <c r="Z1807" s="124"/>
      <c r="AA1807" s="124"/>
      <c r="AB1807" s="124"/>
      <c r="AC1807" s="124"/>
    </row>
    <row r="1808" spans="1:29" x14ac:dyDescent="0.35">
      <c r="A1808" s="121"/>
      <c r="B1808" s="122"/>
      <c r="C1808" s="122"/>
      <c r="D1808" s="122"/>
      <c r="E1808" s="122"/>
      <c r="F1808" s="122"/>
      <c r="G1808" s="122"/>
      <c r="H1808" s="123"/>
      <c r="I1808" s="123"/>
      <c r="J1808" s="123"/>
      <c r="K1808" s="124"/>
      <c r="L1808" s="124"/>
      <c r="M1808" s="124"/>
      <c r="N1808" s="124"/>
      <c r="O1808" s="124"/>
      <c r="P1808" s="124"/>
      <c r="Q1808" s="124"/>
      <c r="R1808" s="124"/>
      <c r="S1808" s="124"/>
      <c r="T1808" s="124"/>
      <c r="U1808" s="124"/>
      <c r="V1808" s="124"/>
      <c r="W1808" s="124"/>
      <c r="X1808" s="124"/>
      <c r="Y1808" s="124"/>
      <c r="Z1808" s="124"/>
      <c r="AA1808" s="124"/>
      <c r="AB1808" s="124"/>
      <c r="AC1808" s="124"/>
    </row>
    <row r="1809" spans="1:29" x14ac:dyDescent="0.35">
      <c r="A1809" s="121"/>
      <c r="B1809" s="122"/>
      <c r="C1809" s="122"/>
      <c r="D1809" s="122"/>
      <c r="E1809" s="122"/>
      <c r="F1809" s="122"/>
      <c r="G1809" s="122"/>
      <c r="H1809" s="123"/>
      <c r="I1809" s="123"/>
      <c r="J1809" s="123"/>
      <c r="K1809" s="124"/>
      <c r="L1809" s="124"/>
      <c r="M1809" s="124"/>
      <c r="N1809" s="124"/>
      <c r="O1809" s="124"/>
      <c r="P1809" s="124"/>
      <c r="Q1809" s="124"/>
      <c r="R1809" s="124"/>
      <c r="S1809" s="124"/>
      <c r="T1809" s="124"/>
      <c r="U1809" s="124"/>
      <c r="V1809" s="124"/>
      <c r="W1809" s="124"/>
      <c r="X1809" s="124"/>
      <c r="Y1809" s="124"/>
      <c r="Z1809" s="124"/>
      <c r="AA1809" s="124"/>
      <c r="AB1809" s="124"/>
      <c r="AC1809" s="124"/>
    </row>
    <row r="1810" spans="1:29" x14ac:dyDescent="0.35">
      <c r="A1810" s="121"/>
      <c r="B1810" s="122"/>
      <c r="C1810" s="122"/>
      <c r="D1810" s="122"/>
      <c r="E1810" s="122"/>
      <c r="F1810" s="122"/>
      <c r="G1810" s="122"/>
      <c r="H1810" s="123"/>
      <c r="I1810" s="123"/>
      <c r="J1810" s="123"/>
      <c r="K1810" s="124"/>
      <c r="L1810" s="124"/>
      <c r="M1810" s="124"/>
      <c r="N1810" s="124"/>
      <c r="O1810" s="124"/>
      <c r="P1810" s="124"/>
      <c r="Q1810" s="124"/>
      <c r="R1810" s="124"/>
      <c r="S1810" s="124"/>
      <c r="T1810" s="124"/>
      <c r="U1810" s="124"/>
      <c r="V1810" s="124"/>
      <c r="W1810" s="124"/>
      <c r="X1810" s="124"/>
      <c r="Y1810" s="124"/>
      <c r="Z1810" s="124"/>
      <c r="AA1810" s="124"/>
      <c r="AB1810" s="124"/>
      <c r="AC1810" s="124"/>
    </row>
    <row r="1811" spans="1:29" x14ac:dyDescent="0.35">
      <c r="A1811" s="121"/>
      <c r="B1811" s="122"/>
      <c r="C1811" s="122"/>
      <c r="D1811" s="122"/>
      <c r="E1811" s="122"/>
      <c r="F1811" s="122"/>
      <c r="G1811" s="122"/>
      <c r="H1811" s="123"/>
      <c r="I1811" s="123"/>
      <c r="J1811" s="123"/>
      <c r="K1811" s="124"/>
      <c r="L1811" s="124"/>
      <c r="M1811" s="124"/>
      <c r="N1811" s="124"/>
      <c r="O1811" s="124"/>
      <c r="P1811" s="124"/>
      <c r="Q1811" s="124"/>
      <c r="R1811" s="124"/>
      <c r="S1811" s="124"/>
      <c r="T1811" s="124"/>
      <c r="U1811" s="124"/>
      <c r="V1811" s="124"/>
      <c r="W1811" s="124"/>
      <c r="X1811" s="124"/>
      <c r="Y1811" s="124"/>
      <c r="Z1811" s="124"/>
      <c r="AA1811" s="124"/>
      <c r="AB1811" s="124"/>
      <c r="AC1811" s="124"/>
    </row>
    <row r="1812" spans="1:29" x14ac:dyDescent="0.35">
      <c r="A1812" s="121"/>
      <c r="B1812" s="122"/>
      <c r="C1812" s="122"/>
      <c r="D1812" s="122"/>
      <c r="E1812" s="122"/>
      <c r="F1812" s="122"/>
      <c r="G1812" s="122"/>
      <c r="H1812" s="123"/>
      <c r="I1812" s="123"/>
      <c r="J1812" s="123"/>
      <c r="K1812" s="124"/>
      <c r="L1812" s="124"/>
      <c r="M1812" s="124"/>
      <c r="N1812" s="124"/>
      <c r="O1812" s="124"/>
      <c r="P1812" s="124"/>
      <c r="Q1812" s="124"/>
      <c r="R1812" s="124"/>
      <c r="S1812" s="124"/>
      <c r="T1812" s="124"/>
      <c r="U1812" s="124"/>
      <c r="V1812" s="124"/>
      <c r="W1812" s="124"/>
      <c r="X1812" s="124"/>
      <c r="Y1812" s="124"/>
      <c r="Z1812" s="124"/>
      <c r="AA1812" s="124"/>
      <c r="AB1812" s="124"/>
      <c r="AC1812" s="124"/>
    </row>
    <row r="1813" spans="1:29" x14ac:dyDescent="0.35">
      <c r="A1813" s="121"/>
      <c r="B1813" s="122"/>
      <c r="C1813" s="122"/>
      <c r="D1813" s="122"/>
      <c r="E1813" s="122"/>
      <c r="F1813" s="122"/>
      <c r="G1813" s="122"/>
      <c r="H1813" s="123"/>
      <c r="I1813" s="123"/>
      <c r="J1813" s="123"/>
      <c r="K1813" s="124"/>
      <c r="L1813" s="124"/>
      <c r="M1813" s="124"/>
      <c r="N1813" s="124"/>
      <c r="O1813" s="124"/>
      <c r="P1813" s="124"/>
      <c r="Q1813" s="124"/>
      <c r="R1813" s="124"/>
      <c r="S1813" s="124"/>
      <c r="T1813" s="124"/>
      <c r="U1813" s="124"/>
      <c r="V1813" s="124"/>
      <c r="W1813" s="124"/>
      <c r="X1813" s="124"/>
      <c r="Y1813" s="124"/>
      <c r="Z1813" s="124"/>
      <c r="AA1813" s="124"/>
      <c r="AB1813" s="124"/>
      <c r="AC1813" s="124"/>
    </row>
    <row r="1814" spans="1:29" x14ac:dyDescent="0.35">
      <c r="A1814" s="121"/>
      <c r="B1814" s="122"/>
      <c r="C1814" s="122"/>
      <c r="D1814" s="122"/>
      <c r="E1814" s="122"/>
      <c r="F1814" s="122"/>
      <c r="G1814" s="122"/>
      <c r="H1814" s="123"/>
      <c r="I1814" s="123"/>
      <c r="J1814" s="123"/>
      <c r="K1814" s="124"/>
      <c r="L1814" s="124"/>
      <c r="M1814" s="124"/>
      <c r="N1814" s="124"/>
      <c r="O1814" s="124"/>
      <c r="P1814" s="124"/>
      <c r="Q1814" s="124"/>
      <c r="R1814" s="124"/>
      <c r="S1814" s="124"/>
      <c r="T1814" s="124"/>
      <c r="U1814" s="124"/>
      <c r="V1814" s="124"/>
      <c r="W1814" s="124"/>
      <c r="X1814" s="124"/>
      <c r="Y1814" s="124"/>
      <c r="Z1814" s="124"/>
      <c r="AA1814" s="124"/>
      <c r="AB1814" s="124"/>
      <c r="AC1814" s="124"/>
    </row>
    <row r="1815" spans="1:29" x14ac:dyDescent="0.35">
      <c r="A1815" s="121"/>
      <c r="B1815" s="122"/>
      <c r="C1815" s="122"/>
      <c r="D1815" s="122"/>
      <c r="E1815" s="122"/>
      <c r="F1815" s="122"/>
      <c r="G1815" s="122"/>
      <c r="H1815" s="123"/>
      <c r="I1815" s="123"/>
      <c r="J1815" s="123"/>
      <c r="K1815" s="124"/>
      <c r="L1815" s="124"/>
      <c r="M1815" s="124"/>
      <c r="N1815" s="124"/>
      <c r="O1815" s="124"/>
      <c r="P1815" s="124"/>
      <c r="Q1815" s="124"/>
      <c r="R1815" s="124"/>
      <c r="S1815" s="124"/>
      <c r="T1815" s="124"/>
      <c r="U1815" s="124"/>
      <c r="V1815" s="124"/>
      <c r="W1815" s="124"/>
      <c r="X1815" s="124"/>
      <c r="Y1815" s="124"/>
      <c r="Z1815" s="124"/>
      <c r="AA1815" s="124"/>
      <c r="AB1815" s="124"/>
      <c r="AC1815" s="124"/>
    </row>
    <row r="1816" spans="1:29" x14ac:dyDescent="0.35">
      <c r="A1816" s="121"/>
      <c r="B1816" s="122"/>
      <c r="C1816" s="122"/>
      <c r="D1816" s="122"/>
      <c r="E1816" s="122"/>
      <c r="F1816" s="122"/>
      <c r="G1816" s="122"/>
      <c r="H1816" s="123"/>
      <c r="I1816" s="123"/>
      <c r="J1816" s="123"/>
      <c r="K1816" s="124"/>
      <c r="L1816" s="124"/>
      <c r="M1816" s="124"/>
      <c r="N1816" s="124"/>
      <c r="O1816" s="124"/>
      <c r="P1816" s="124"/>
      <c r="Q1816" s="124"/>
      <c r="R1816" s="124"/>
      <c r="S1816" s="124"/>
      <c r="T1816" s="124"/>
      <c r="U1816" s="124"/>
      <c r="V1816" s="124"/>
      <c r="W1816" s="124"/>
      <c r="X1816" s="124"/>
      <c r="Y1816" s="124"/>
      <c r="Z1816" s="124"/>
      <c r="AA1816" s="124"/>
      <c r="AB1816" s="124"/>
      <c r="AC1816" s="124"/>
    </row>
    <row r="1817" spans="1:29" x14ac:dyDescent="0.35">
      <c r="A1817" s="121"/>
      <c r="B1817" s="122"/>
      <c r="C1817" s="122"/>
      <c r="D1817" s="122"/>
      <c r="E1817" s="122"/>
      <c r="F1817" s="122"/>
      <c r="G1817" s="122"/>
      <c r="H1817" s="123"/>
      <c r="I1817" s="123"/>
      <c r="J1817" s="123"/>
      <c r="K1817" s="124"/>
      <c r="L1817" s="124"/>
      <c r="M1817" s="124"/>
      <c r="N1817" s="124"/>
      <c r="O1817" s="124"/>
      <c r="P1817" s="124"/>
      <c r="Q1817" s="124"/>
      <c r="R1817" s="124"/>
      <c r="S1817" s="124"/>
      <c r="T1817" s="124"/>
      <c r="U1817" s="124"/>
      <c r="V1817" s="124"/>
      <c r="W1817" s="124"/>
      <c r="X1817" s="124"/>
      <c r="Y1817" s="124"/>
      <c r="Z1817" s="124"/>
      <c r="AA1817" s="124"/>
      <c r="AB1817" s="124"/>
      <c r="AC1817" s="124"/>
    </row>
    <row r="1818" spans="1:29" x14ac:dyDescent="0.35">
      <c r="A1818" s="121"/>
      <c r="B1818" s="122"/>
      <c r="C1818" s="122"/>
      <c r="D1818" s="122"/>
      <c r="E1818" s="122"/>
      <c r="F1818" s="122"/>
      <c r="G1818" s="122"/>
      <c r="H1818" s="123"/>
      <c r="I1818" s="123"/>
      <c r="J1818" s="123"/>
      <c r="K1818" s="124"/>
      <c r="L1818" s="124"/>
      <c r="M1818" s="124"/>
      <c r="N1818" s="124"/>
      <c r="O1818" s="124"/>
      <c r="P1818" s="124"/>
      <c r="Q1818" s="124"/>
      <c r="R1818" s="124"/>
      <c r="S1818" s="124"/>
      <c r="T1818" s="124"/>
      <c r="U1818" s="124"/>
      <c r="V1818" s="124"/>
      <c r="W1818" s="124"/>
      <c r="X1818" s="124"/>
      <c r="Y1818" s="124"/>
      <c r="Z1818" s="124"/>
      <c r="AA1818" s="124"/>
      <c r="AB1818" s="124"/>
      <c r="AC1818" s="124"/>
    </row>
    <row r="1819" spans="1:29" x14ac:dyDescent="0.35">
      <c r="A1819" s="121"/>
      <c r="B1819" s="122"/>
      <c r="C1819" s="122"/>
      <c r="D1819" s="122"/>
      <c r="E1819" s="122"/>
      <c r="F1819" s="122"/>
      <c r="G1819" s="122"/>
      <c r="H1819" s="123"/>
      <c r="I1819" s="123"/>
      <c r="J1819" s="123"/>
      <c r="K1819" s="124"/>
      <c r="L1819" s="124"/>
      <c r="M1819" s="124"/>
      <c r="N1819" s="124"/>
      <c r="O1819" s="124"/>
      <c r="P1819" s="124"/>
      <c r="Q1819" s="124"/>
      <c r="R1819" s="124"/>
      <c r="S1819" s="124"/>
      <c r="T1819" s="124"/>
      <c r="U1819" s="124"/>
      <c r="V1819" s="124"/>
      <c r="W1819" s="124"/>
      <c r="X1819" s="124"/>
      <c r="Y1819" s="124"/>
      <c r="Z1819" s="124"/>
      <c r="AA1819" s="124"/>
      <c r="AB1819" s="124"/>
      <c r="AC1819" s="124"/>
    </row>
    <row r="1820" spans="1:29" x14ac:dyDescent="0.35">
      <c r="A1820" s="121"/>
      <c r="B1820" s="122"/>
      <c r="C1820" s="122"/>
      <c r="D1820" s="122"/>
      <c r="E1820" s="122"/>
      <c r="F1820" s="122"/>
      <c r="G1820" s="122"/>
      <c r="H1820" s="123"/>
      <c r="I1820" s="123"/>
      <c r="J1820" s="123"/>
      <c r="K1820" s="124"/>
      <c r="L1820" s="124"/>
      <c r="M1820" s="124"/>
      <c r="N1820" s="124"/>
      <c r="O1820" s="124"/>
      <c r="P1820" s="124"/>
      <c r="Q1820" s="124"/>
      <c r="R1820" s="124"/>
      <c r="S1820" s="124"/>
      <c r="T1820" s="124"/>
      <c r="U1820" s="124"/>
      <c r="V1820" s="124"/>
      <c r="W1820" s="124"/>
      <c r="X1820" s="124"/>
      <c r="Y1820" s="124"/>
      <c r="Z1820" s="124"/>
      <c r="AA1820" s="124"/>
      <c r="AB1820" s="124"/>
      <c r="AC1820" s="124"/>
    </row>
    <row r="1821" spans="1:29" x14ac:dyDescent="0.35">
      <c r="A1821" s="121"/>
      <c r="B1821" s="122"/>
      <c r="C1821" s="122"/>
      <c r="D1821" s="122"/>
      <c r="E1821" s="122"/>
      <c r="F1821" s="122"/>
      <c r="G1821" s="122"/>
      <c r="H1821" s="123"/>
      <c r="I1821" s="123"/>
      <c r="J1821" s="123"/>
      <c r="K1821" s="124"/>
      <c r="L1821" s="124"/>
      <c r="M1821" s="124"/>
      <c r="N1821" s="124"/>
      <c r="O1821" s="124"/>
      <c r="P1821" s="124"/>
      <c r="Q1821" s="124"/>
      <c r="R1821" s="124"/>
      <c r="S1821" s="124"/>
      <c r="T1821" s="124"/>
      <c r="U1821" s="124"/>
      <c r="V1821" s="124"/>
      <c r="W1821" s="124"/>
      <c r="X1821" s="124"/>
      <c r="Y1821" s="124"/>
      <c r="Z1821" s="124"/>
      <c r="AA1821" s="124"/>
      <c r="AB1821" s="124"/>
      <c r="AC1821" s="124"/>
    </row>
    <row r="1822" spans="1:29" x14ac:dyDescent="0.35">
      <c r="A1822" s="121"/>
      <c r="B1822" s="122"/>
      <c r="C1822" s="122"/>
      <c r="D1822" s="122"/>
      <c r="E1822" s="122"/>
      <c r="F1822" s="122"/>
      <c r="G1822" s="122"/>
      <c r="H1822" s="123"/>
      <c r="I1822" s="123"/>
      <c r="J1822" s="123"/>
      <c r="K1822" s="124"/>
      <c r="L1822" s="124"/>
      <c r="M1822" s="124"/>
      <c r="N1822" s="124"/>
      <c r="O1822" s="124"/>
      <c r="P1822" s="124"/>
      <c r="Q1822" s="124"/>
      <c r="R1822" s="124"/>
      <c r="S1822" s="124"/>
      <c r="T1822" s="124"/>
      <c r="U1822" s="124"/>
      <c r="V1822" s="124"/>
      <c r="W1822" s="124"/>
      <c r="X1822" s="124"/>
      <c r="Y1822" s="124"/>
      <c r="Z1822" s="124"/>
      <c r="AA1822" s="124"/>
      <c r="AB1822" s="124"/>
      <c r="AC1822" s="124"/>
    </row>
    <row r="1823" spans="1:29" x14ac:dyDescent="0.35">
      <c r="A1823" s="121"/>
      <c r="B1823" s="122"/>
      <c r="C1823" s="122"/>
      <c r="D1823" s="122"/>
      <c r="E1823" s="122"/>
      <c r="F1823" s="122"/>
      <c r="G1823" s="122"/>
      <c r="H1823" s="123"/>
      <c r="I1823" s="123"/>
      <c r="J1823" s="123"/>
      <c r="K1823" s="124"/>
      <c r="L1823" s="124"/>
      <c r="M1823" s="124"/>
      <c r="N1823" s="124"/>
      <c r="O1823" s="124"/>
      <c r="P1823" s="124"/>
      <c r="Q1823" s="124"/>
      <c r="R1823" s="124"/>
      <c r="S1823" s="124"/>
      <c r="T1823" s="124"/>
      <c r="U1823" s="124"/>
      <c r="V1823" s="124"/>
      <c r="W1823" s="124"/>
      <c r="X1823" s="124"/>
      <c r="Y1823" s="124"/>
      <c r="Z1823" s="124"/>
      <c r="AA1823" s="124"/>
      <c r="AB1823" s="124"/>
      <c r="AC1823" s="124"/>
    </row>
    <row r="1824" spans="1:29" x14ac:dyDescent="0.35">
      <c r="A1824" s="121"/>
      <c r="B1824" s="122"/>
      <c r="C1824" s="122"/>
      <c r="D1824" s="122"/>
      <c r="E1824" s="122"/>
      <c r="F1824" s="122"/>
      <c r="G1824" s="122"/>
      <c r="H1824" s="123"/>
      <c r="I1824" s="123"/>
      <c r="J1824" s="123"/>
      <c r="K1824" s="124"/>
      <c r="L1824" s="124"/>
      <c r="M1824" s="124"/>
      <c r="N1824" s="124"/>
      <c r="O1824" s="124"/>
      <c r="P1824" s="124"/>
      <c r="Q1824" s="124"/>
      <c r="R1824" s="124"/>
      <c r="S1824" s="124"/>
      <c r="T1824" s="124"/>
      <c r="U1824" s="124"/>
      <c r="V1824" s="124"/>
      <c r="W1824" s="124"/>
      <c r="X1824" s="124"/>
      <c r="Y1824" s="124"/>
      <c r="Z1824" s="124"/>
      <c r="AA1824" s="124"/>
      <c r="AB1824" s="124"/>
      <c r="AC1824" s="124"/>
    </row>
    <row r="1825" spans="1:29" x14ac:dyDescent="0.35">
      <c r="A1825" s="121"/>
      <c r="B1825" s="122"/>
      <c r="C1825" s="122"/>
      <c r="D1825" s="122"/>
      <c r="E1825" s="122"/>
      <c r="F1825" s="122"/>
      <c r="G1825" s="122"/>
      <c r="H1825" s="123"/>
      <c r="I1825" s="123"/>
      <c r="J1825" s="123"/>
      <c r="K1825" s="124"/>
      <c r="L1825" s="124"/>
      <c r="M1825" s="124"/>
      <c r="N1825" s="124"/>
      <c r="O1825" s="124"/>
      <c r="P1825" s="124"/>
      <c r="Q1825" s="124"/>
      <c r="R1825" s="124"/>
      <c r="S1825" s="124"/>
      <c r="T1825" s="124"/>
      <c r="U1825" s="124"/>
      <c r="V1825" s="124"/>
      <c r="W1825" s="124"/>
      <c r="X1825" s="124"/>
      <c r="Y1825" s="124"/>
      <c r="Z1825" s="124"/>
      <c r="AA1825" s="124"/>
      <c r="AB1825" s="124"/>
      <c r="AC1825" s="124"/>
    </row>
    <row r="1826" spans="1:29" x14ac:dyDescent="0.35">
      <c r="A1826" s="121"/>
      <c r="B1826" s="122"/>
      <c r="C1826" s="122"/>
      <c r="D1826" s="122"/>
      <c r="E1826" s="122"/>
      <c r="F1826" s="122"/>
      <c r="G1826" s="122"/>
      <c r="H1826" s="123"/>
      <c r="I1826" s="123"/>
      <c r="J1826" s="123"/>
      <c r="K1826" s="124"/>
      <c r="L1826" s="124"/>
      <c r="M1826" s="124"/>
      <c r="N1826" s="124"/>
      <c r="O1826" s="124"/>
      <c r="P1826" s="124"/>
      <c r="Q1826" s="124"/>
      <c r="R1826" s="124"/>
      <c r="S1826" s="124"/>
      <c r="T1826" s="124"/>
      <c r="U1826" s="124"/>
      <c r="V1826" s="124"/>
      <c r="W1826" s="124"/>
      <c r="X1826" s="124"/>
      <c r="Y1826" s="124"/>
      <c r="Z1826" s="124"/>
      <c r="AA1826" s="124"/>
      <c r="AB1826" s="124"/>
      <c r="AC1826" s="124"/>
    </row>
    <row r="1827" spans="1:29" x14ac:dyDescent="0.35">
      <c r="A1827" s="121"/>
      <c r="B1827" s="122"/>
      <c r="C1827" s="122"/>
      <c r="D1827" s="122"/>
      <c r="E1827" s="122"/>
      <c r="F1827" s="122"/>
      <c r="G1827" s="122"/>
      <c r="H1827" s="123"/>
      <c r="I1827" s="123"/>
      <c r="J1827" s="123"/>
      <c r="K1827" s="124"/>
      <c r="L1827" s="124"/>
      <c r="M1827" s="124"/>
      <c r="N1827" s="124"/>
      <c r="O1827" s="124"/>
      <c r="P1827" s="124"/>
      <c r="Q1827" s="124"/>
      <c r="R1827" s="124"/>
      <c r="S1827" s="124"/>
      <c r="T1827" s="124"/>
      <c r="U1827" s="124"/>
      <c r="V1827" s="124"/>
      <c r="W1827" s="124"/>
      <c r="X1827" s="124"/>
      <c r="Y1827" s="124"/>
      <c r="Z1827" s="124"/>
      <c r="AA1827" s="124"/>
      <c r="AB1827" s="124"/>
      <c r="AC1827" s="124"/>
    </row>
    <row r="1828" spans="1:29" ht="15" customHeight="1" x14ac:dyDescent="0.35">
      <c r="A1828" s="125"/>
      <c r="B1828" s="125"/>
      <c r="C1828" s="125"/>
      <c r="D1828" s="125"/>
      <c r="E1828" s="125"/>
      <c r="F1828" s="125"/>
      <c r="G1828" s="125"/>
      <c r="H1828" s="125"/>
      <c r="I1828" s="125"/>
      <c r="J1828" s="125"/>
      <c r="K1828" s="124"/>
      <c r="L1828" s="124"/>
      <c r="M1828" s="124"/>
      <c r="N1828" s="124"/>
      <c r="O1828" s="124"/>
      <c r="P1828" s="124"/>
      <c r="Q1828" s="124"/>
      <c r="R1828" s="124"/>
      <c r="S1828" s="124"/>
      <c r="T1828" s="124"/>
      <c r="U1828" s="124"/>
      <c r="V1828" s="124"/>
      <c r="W1828" s="124"/>
      <c r="X1828" s="124"/>
      <c r="Y1828" s="124"/>
      <c r="Z1828" s="124"/>
      <c r="AA1828" s="124"/>
      <c r="AB1828" s="124"/>
      <c r="AC1828" s="124"/>
    </row>
    <row r="1829" spans="1:29" x14ac:dyDescent="0.35">
      <c r="A1829" s="125"/>
      <c r="B1829" s="125"/>
      <c r="C1829" s="125"/>
      <c r="D1829" s="125"/>
      <c r="E1829" s="125"/>
      <c r="F1829" s="125"/>
      <c r="G1829" s="125"/>
      <c r="H1829" s="125"/>
      <c r="I1829" s="125"/>
      <c r="J1829" s="125"/>
      <c r="K1829" s="124"/>
      <c r="L1829" s="124"/>
      <c r="M1829" s="124"/>
      <c r="N1829" s="124"/>
      <c r="O1829" s="124"/>
      <c r="P1829" s="124"/>
      <c r="Q1829" s="124"/>
      <c r="R1829" s="124"/>
      <c r="S1829" s="124"/>
      <c r="T1829" s="124"/>
      <c r="U1829" s="124"/>
      <c r="V1829" s="124"/>
      <c r="W1829" s="124"/>
      <c r="X1829" s="124"/>
      <c r="Y1829" s="124"/>
      <c r="Z1829" s="124"/>
      <c r="AA1829" s="124"/>
      <c r="AB1829" s="124"/>
      <c r="AC1829" s="124"/>
    </row>
    <row r="1830" spans="1:29" x14ac:dyDescent="0.35">
      <c r="A1830" s="125"/>
      <c r="B1830" s="125"/>
      <c r="C1830" s="125"/>
      <c r="D1830" s="125"/>
      <c r="E1830" s="125"/>
      <c r="F1830" s="125"/>
      <c r="G1830" s="126"/>
      <c r="H1830" s="125"/>
      <c r="I1830" s="125"/>
      <c r="J1830" s="125"/>
      <c r="K1830" s="126"/>
      <c r="L1830" s="126"/>
      <c r="M1830" s="126"/>
      <c r="N1830" s="126"/>
      <c r="O1830" s="126"/>
      <c r="P1830" s="126"/>
      <c r="Q1830" s="126"/>
      <c r="R1830" s="126"/>
      <c r="S1830" s="126"/>
      <c r="T1830" s="126"/>
      <c r="U1830" s="126"/>
      <c r="V1830" s="126"/>
      <c r="W1830" s="126"/>
      <c r="X1830" s="126"/>
      <c r="Y1830" s="126"/>
      <c r="Z1830" s="126"/>
      <c r="AA1830" s="126"/>
      <c r="AB1830" s="126"/>
      <c r="AC1830" s="126"/>
    </row>
    <row r="1831" spans="1:29" x14ac:dyDescent="0.35">
      <c r="A1831" s="112"/>
      <c r="B1831" s="113"/>
      <c r="C1831" s="113"/>
      <c r="D1831" s="113"/>
      <c r="E1831" s="113"/>
      <c r="F1831" s="113"/>
      <c r="G1831" s="113"/>
      <c r="H1831" s="113"/>
      <c r="I1831" s="113"/>
      <c r="J1831" s="113"/>
      <c r="K1831" s="114"/>
      <c r="L1831" s="114"/>
      <c r="M1831" s="114"/>
      <c r="N1831" s="114"/>
      <c r="O1831" s="114"/>
      <c r="P1831" s="114"/>
      <c r="Q1831" s="114"/>
      <c r="R1831" s="114"/>
      <c r="S1831" s="114"/>
      <c r="T1831" s="114"/>
      <c r="U1831" s="114"/>
      <c r="V1831" s="114"/>
      <c r="W1831" s="114"/>
      <c r="X1831" s="114"/>
      <c r="Y1831" s="114"/>
      <c r="Z1831" s="114"/>
      <c r="AA1831" s="114"/>
      <c r="AB1831" s="114"/>
      <c r="AC1831" s="114"/>
    </row>
    <row r="1832" spans="1:29" x14ac:dyDescent="0.35">
      <c r="A1832" s="112"/>
      <c r="B1832" s="113"/>
      <c r="C1832" s="113"/>
      <c r="D1832" s="113"/>
      <c r="E1832" s="113"/>
      <c r="F1832" s="113"/>
      <c r="G1832" s="113"/>
      <c r="H1832" s="113"/>
      <c r="I1832" s="113"/>
      <c r="J1832" s="113"/>
      <c r="K1832" s="115"/>
      <c r="L1832" s="115"/>
      <c r="M1832" s="115"/>
      <c r="N1832" s="115"/>
      <c r="O1832" s="115"/>
      <c r="P1832" s="115"/>
      <c r="Q1832" s="115"/>
      <c r="R1832" s="115"/>
      <c r="S1832" s="115"/>
      <c r="T1832" s="115"/>
      <c r="U1832" s="115"/>
      <c r="V1832" s="115"/>
      <c r="W1832" s="114"/>
      <c r="X1832" s="114"/>
      <c r="Y1832" s="116"/>
      <c r="Z1832" s="117"/>
      <c r="AA1832" s="117"/>
      <c r="AB1832" s="117"/>
      <c r="AC1832" s="117"/>
    </row>
    <row r="1833" spans="1:29" x14ac:dyDescent="0.35">
      <c r="A1833" s="112"/>
      <c r="B1833" s="118"/>
      <c r="C1833" s="118"/>
      <c r="D1833" s="119"/>
      <c r="E1833" s="120"/>
      <c r="F1833" s="118"/>
      <c r="G1833" s="118"/>
      <c r="H1833" s="118"/>
      <c r="I1833" s="118"/>
      <c r="J1833" s="118"/>
      <c r="K1833" s="117"/>
      <c r="L1833" s="117"/>
      <c r="M1833" s="117"/>
      <c r="N1833" s="117"/>
      <c r="O1833" s="117"/>
      <c r="P1833" s="117"/>
      <c r="Q1833" s="117"/>
      <c r="R1833" s="117"/>
      <c r="S1833" s="117"/>
      <c r="T1833" s="117"/>
      <c r="U1833" s="117"/>
      <c r="V1833" s="117"/>
      <c r="W1833" s="117"/>
      <c r="X1833" s="117"/>
      <c r="Y1833" s="116"/>
      <c r="Z1833" s="117"/>
      <c r="AA1833" s="117"/>
      <c r="AB1833" s="117"/>
      <c r="AC1833" s="117"/>
    </row>
    <row r="1834" spans="1:29" x14ac:dyDescent="0.35">
      <c r="A1834" s="121"/>
      <c r="B1834" s="122"/>
      <c r="C1834" s="122"/>
      <c r="D1834" s="122"/>
      <c r="E1834" s="122"/>
      <c r="F1834" s="122"/>
      <c r="G1834" s="122"/>
      <c r="H1834" s="123"/>
      <c r="I1834" s="123"/>
      <c r="J1834" s="123"/>
      <c r="K1834" s="124"/>
      <c r="L1834" s="124"/>
      <c r="M1834" s="124"/>
      <c r="N1834" s="124"/>
      <c r="O1834" s="124"/>
      <c r="P1834" s="124"/>
      <c r="Q1834" s="124"/>
      <c r="R1834" s="124"/>
      <c r="S1834" s="124"/>
      <c r="T1834" s="124"/>
      <c r="U1834" s="124"/>
      <c r="V1834" s="124"/>
      <c r="W1834" s="124"/>
      <c r="X1834" s="124"/>
      <c r="Y1834" s="124"/>
      <c r="Z1834" s="124"/>
      <c r="AA1834" s="124"/>
      <c r="AB1834" s="124"/>
      <c r="AC1834" s="124"/>
    </row>
    <row r="1835" spans="1:29" x14ac:dyDescent="0.35">
      <c r="A1835" s="121"/>
      <c r="B1835" s="122"/>
      <c r="C1835" s="122"/>
      <c r="D1835" s="122"/>
      <c r="E1835" s="122"/>
      <c r="F1835" s="122"/>
      <c r="G1835" s="122"/>
      <c r="H1835" s="123"/>
      <c r="I1835" s="123"/>
      <c r="J1835" s="123"/>
      <c r="K1835" s="124"/>
      <c r="L1835" s="124"/>
      <c r="M1835" s="124"/>
      <c r="N1835" s="124"/>
      <c r="O1835" s="124"/>
      <c r="P1835" s="124"/>
      <c r="Q1835" s="124"/>
      <c r="R1835" s="124"/>
      <c r="S1835" s="124"/>
      <c r="T1835" s="124"/>
      <c r="U1835" s="124"/>
      <c r="V1835" s="124"/>
      <c r="W1835" s="124"/>
      <c r="X1835" s="124"/>
      <c r="Y1835" s="124"/>
      <c r="Z1835" s="124"/>
      <c r="AA1835" s="124"/>
      <c r="AB1835" s="124"/>
      <c r="AC1835" s="124"/>
    </row>
    <row r="1836" spans="1:29" x14ac:dyDescent="0.35">
      <c r="A1836" s="121"/>
      <c r="B1836" s="122"/>
      <c r="C1836" s="122"/>
      <c r="D1836" s="122"/>
      <c r="E1836" s="122"/>
      <c r="F1836" s="122"/>
      <c r="G1836" s="122"/>
      <c r="H1836" s="123"/>
      <c r="I1836" s="123"/>
      <c r="J1836" s="123"/>
      <c r="K1836" s="124"/>
      <c r="L1836" s="124"/>
      <c r="M1836" s="124"/>
      <c r="N1836" s="124"/>
      <c r="O1836" s="124"/>
      <c r="P1836" s="124"/>
      <c r="Q1836" s="124"/>
      <c r="R1836" s="124"/>
      <c r="S1836" s="124"/>
      <c r="T1836" s="124"/>
      <c r="U1836" s="124"/>
      <c r="V1836" s="124"/>
      <c r="W1836" s="124"/>
      <c r="X1836" s="124"/>
      <c r="Y1836" s="124"/>
      <c r="Z1836" s="124"/>
      <c r="AA1836" s="124"/>
      <c r="AB1836" s="124"/>
      <c r="AC1836" s="124"/>
    </row>
    <row r="1837" spans="1:29" x14ac:dyDescent="0.35">
      <c r="A1837" s="121"/>
      <c r="B1837" s="122"/>
      <c r="C1837" s="122"/>
      <c r="D1837" s="122"/>
      <c r="E1837" s="122"/>
      <c r="F1837" s="122"/>
      <c r="G1837" s="122"/>
      <c r="H1837" s="123"/>
      <c r="I1837" s="123"/>
      <c r="J1837" s="123"/>
      <c r="K1837" s="124"/>
      <c r="L1837" s="124"/>
      <c r="M1837" s="124"/>
      <c r="N1837" s="124"/>
      <c r="O1837" s="124"/>
      <c r="P1837" s="124"/>
      <c r="Q1837" s="124"/>
      <c r="R1837" s="124"/>
      <c r="S1837" s="124"/>
      <c r="T1837" s="124"/>
      <c r="U1837" s="124"/>
      <c r="V1837" s="124"/>
      <c r="W1837" s="124"/>
      <c r="X1837" s="124"/>
      <c r="Y1837" s="124"/>
      <c r="Z1837" s="124"/>
      <c r="AA1837" s="124"/>
      <c r="AB1837" s="124"/>
      <c r="AC1837" s="124"/>
    </row>
    <row r="1838" spans="1:29" x14ac:dyDescent="0.35">
      <c r="A1838" s="121"/>
      <c r="B1838" s="122"/>
      <c r="C1838" s="122"/>
      <c r="D1838" s="122"/>
      <c r="E1838" s="122"/>
      <c r="F1838" s="122"/>
      <c r="G1838" s="122"/>
      <c r="H1838" s="123"/>
      <c r="I1838" s="123"/>
      <c r="J1838" s="123"/>
      <c r="K1838" s="124"/>
      <c r="L1838" s="124"/>
      <c r="M1838" s="124"/>
      <c r="N1838" s="124"/>
      <c r="O1838" s="124"/>
      <c r="P1838" s="124"/>
      <c r="Q1838" s="124"/>
      <c r="R1838" s="124"/>
      <c r="S1838" s="124"/>
      <c r="T1838" s="124"/>
      <c r="U1838" s="124"/>
      <c r="V1838" s="124"/>
      <c r="W1838" s="124"/>
      <c r="X1838" s="124"/>
      <c r="Y1838" s="124"/>
      <c r="Z1838" s="124"/>
      <c r="AA1838" s="124"/>
      <c r="AB1838" s="124"/>
      <c r="AC1838" s="124"/>
    </row>
    <row r="1839" spans="1:29" x14ac:dyDescent="0.35">
      <c r="A1839" s="121"/>
      <c r="B1839" s="122"/>
      <c r="C1839" s="122"/>
      <c r="D1839" s="122"/>
      <c r="E1839" s="122"/>
      <c r="F1839" s="122"/>
      <c r="G1839" s="122"/>
      <c r="H1839" s="123"/>
      <c r="I1839" s="123"/>
      <c r="J1839" s="123"/>
      <c r="K1839" s="124"/>
      <c r="L1839" s="124"/>
      <c r="M1839" s="124"/>
      <c r="N1839" s="124"/>
      <c r="O1839" s="124"/>
      <c r="P1839" s="124"/>
      <c r="Q1839" s="124"/>
      <c r="R1839" s="124"/>
      <c r="S1839" s="124"/>
      <c r="T1839" s="124"/>
      <c r="U1839" s="124"/>
      <c r="V1839" s="124"/>
      <c r="W1839" s="124"/>
      <c r="X1839" s="124"/>
      <c r="Y1839" s="124"/>
      <c r="Z1839" s="124"/>
      <c r="AA1839" s="124"/>
      <c r="AB1839" s="124"/>
      <c r="AC1839" s="124"/>
    </row>
    <row r="1840" spans="1:29" x14ac:dyDescent="0.35">
      <c r="A1840" s="121"/>
      <c r="B1840" s="122"/>
      <c r="C1840" s="122"/>
      <c r="D1840" s="122"/>
      <c r="E1840" s="122"/>
      <c r="F1840" s="122"/>
      <c r="G1840" s="122"/>
      <c r="H1840" s="123"/>
      <c r="I1840" s="123"/>
      <c r="J1840" s="123"/>
      <c r="K1840" s="124"/>
      <c r="L1840" s="124"/>
      <c r="M1840" s="124"/>
      <c r="N1840" s="124"/>
      <c r="O1840" s="124"/>
      <c r="P1840" s="124"/>
      <c r="Q1840" s="124"/>
      <c r="R1840" s="124"/>
      <c r="S1840" s="124"/>
      <c r="T1840" s="124"/>
      <c r="U1840" s="124"/>
      <c r="V1840" s="124"/>
      <c r="W1840" s="124"/>
      <c r="X1840" s="124"/>
      <c r="Y1840" s="124"/>
      <c r="Z1840" s="124"/>
      <c r="AA1840" s="124"/>
      <c r="AB1840" s="124"/>
      <c r="AC1840" s="124"/>
    </row>
    <row r="1841" spans="1:29" x14ac:dyDescent="0.35">
      <c r="A1841" s="121"/>
      <c r="B1841" s="122"/>
      <c r="C1841" s="122"/>
      <c r="D1841" s="122"/>
      <c r="E1841" s="122"/>
      <c r="F1841" s="122"/>
      <c r="G1841" s="122"/>
      <c r="H1841" s="123"/>
      <c r="I1841" s="123"/>
      <c r="J1841" s="123"/>
      <c r="K1841" s="124"/>
      <c r="L1841" s="124"/>
      <c r="M1841" s="124"/>
      <c r="N1841" s="124"/>
      <c r="O1841" s="124"/>
      <c r="P1841" s="124"/>
      <c r="Q1841" s="124"/>
      <c r="R1841" s="124"/>
      <c r="S1841" s="124"/>
      <c r="T1841" s="124"/>
      <c r="U1841" s="124"/>
      <c r="V1841" s="124"/>
      <c r="W1841" s="124"/>
      <c r="X1841" s="124"/>
      <c r="Y1841" s="124"/>
      <c r="Z1841" s="124"/>
      <c r="AA1841" s="124"/>
      <c r="AB1841" s="124"/>
      <c r="AC1841" s="124"/>
    </row>
    <row r="1842" spans="1:29" x14ac:dyDescent="0.35">
      <c r="A1842" s="121"/>
      <c r="B1842" s="122"/>
      <c r="C1842" s="122"/>
      <c r="D1842" s="122"/>
      <c r="E1842" s="122"/>
      <c r="F1842" s="122"/>
      <c r="G1842" s="122"/>
      <c r="H1842" s="123"/>
      <c r="I1842" s="123"/>
      <c r="J1842" s="123"/>
      <c r="K1842" s="124"/>
      <c r="L1842" s="124"/>
      <c r="M1842" s="124"/>
      <c r="N1842" s="124"/>
      <c r="O1842" s="124"/>
      <c r="P1842" s="124"/>
      <c r="Q1842" s="124"/>
      <c r="R1842" s="124"/>
      <c r="S1842" s="124"/>
      <c r="T1842" s="124"/>
      <c r="U1842" s="124"/>
      <c r="V1842" s="124"/>
      <c r="W1842" s="124"/>
      <c r="X1842" s="124"/>
      <c r="Y1842" s="124"/>
      <c r="Z1842" s="124"/>
      <c r="AA1842" s="124"/>
      <c r="AB1842" s="124"/>
      <c r="AC1842" s="124"/>
    </row>
    <row r="1843" spans="1:29" x14ac:dyDescent="0.35">
      <c r="A1843" s="121"/>
      <c r="B1843" s="122"/>
      <c r="C1843" s="122"/>
      <c r="D1843" s="122"/>
      <c r="E1843" s="122"/>
      <c r="F1843" s="122"/>
      <c r="G1843" s="122"/>
      <c r="H1843" s="123"/>
      <c r="I1843" s="123"/>
      <c r="J1843" s="123"/>
      <c r="K1843" s="124"/>
      <c r="L1843" s="124"/>
      <c r="M1843" s="124"/>
      <c r="N1843" s="124"/>
      <c r="O1843" s="124"/>
      <c r="P1843" s="124"/>
      <c r="Q1843" s="124"/>
      <c r="R1843" s="124"/>
      <c r="S1843" s="124"/>
      <c r="T1843" s="124"/>
      <c r="U1843" s="124"/>
      <c r="V1843" s="124"/>
      <c r="W1843" s="124"/>
      <c r="X1843" s="124"/>
      <c r="Y1843" s="124"/>
      <c r="Z1843" s="124"/>
      <c r="AA1843" s="124"/>
      <c r="AB1843" s="124"/>
      <c r="AC1843" s="124"/>
    </row>
    <row r="1844" spans="1:29" x14ac:dyDescent="0.35">
      <c r="A1844" s="121"/>
      <c r="B1844" s="122"/>
      <c r="C1844" s="122"/>
      <c r="D1844" s="122"/>
      <c r="E1844" s="122"/>
      <c r="F1844" s="122"/>
      <c r="G1844" s="122"/>
      <c r="H1844" s="123"/>
      <c r="I1844" s="123"/>
      <c r="J1844" s="123"/>
      <c r="K1844" s="124"/>
      <c r="L1844" s="124"/>
      <c r="M1844" s="124"/>
      <c r="N1844" s="124"/>
      <c r="O1844" s="124"/>
      <c r="P1844" s="124"/>
      <c r="Q1844" s="124"/>
      <c r="R1844" s="124"/>
      <c r="S1844" s="124"/>
      <c r="T1844" s="124"/>
      <c r="U1844" s="124"/>
      <c r="V1844" s="124"/>
      <c r="W1844" s="124"/>
      <c r="X1844" s="124"/>
      <c r="Y1844" s="124"/>
      <c r="Z1844" s="124"/>
      <c r="AA1844" s="124"/>
      <c r="AB1844" s="124"/>
      <c r="AC1844" s="124"/>
    </row>
    <row r="1845" spans="1:29" x14ac:dyDescent="0.35">
      <c r="A1845" s="121"/>
      <c r="B1845" s="122"/>
      <c r="C1845" s="122"/>
      <c r="D1845" s="122"/>
      <c r="E1845" s="122"/>
      <c r="F1845" s="122"/>
      <c r="G1845" s="122"/>
      <c r="H1845" s="123"/>
      <c r="I1845" s="123"/>
      <c r="J1845" s="123"/>
      <c r="K1845" s="124"/>
      <c r="L1845" s="124"/>
      <c r="M1845" s="124"/>
      <c r="N1845" s="124"/>
      <c r="O1845" s="124"/>
      <c r="P1845" s="124"/>
      <c r="Q1845" s="124"/>
      <c r="R1845" s="124"/>
      <c r="S1845" s="124"/>
      <c r="T1845" s="124"/>
      <c r="U1845" s="124"/>
      <c r="V1845" s="124"/>
      <c r="W1845" s="124"/>
      <c r="X1845" s="124"/>
      <c r="Y1845" s="124"/>
      <c r="Z1845" s="124"/>
      <c r="AA1845" s="124"/>
      <c r="AB1845" s="124"/>
      <c r="AC1845" s="124"/>
    </row>
    <row r="1846" spans="1:29" x14ac:dyDescent="0.35">
      <c r="A1846" s="121"/>
      <c r="B1846" s="122"/>
      <c r="C1846" s="122"/>
      <c r="D1846" s="122"/>
      <c r="E1846" s="122"/>
      <c r="F1846" s="122"/>
      <c r="G1846" s="122"/>
      <c r="H1846" s="123"/>
      <c r="I1846" s="123"/>
      <c r="J1846" s="123"/>
      <c r="K1846" s="124"/>
      <c r="L1846" s="124"/>
      <c r="M1846" s="124"/>
      <c r="N1846" s="124"/>
      <c r="O1846" s="124"/>
      <c r="P1846" s="124"/>
      <c r="Q1846" s="124"/>
      <c r="R1846" s="124"/>
      <c r="S1846" s="124"/>
      <c r="T1846" s="124"/>
      <c r="U1846" s="124"/>
      <c r="V1846" s="124"/>
      <c r="W1846" s="124"/>
      <c r="X1846" s="124"/>
      <c r="Y1846" s="124"/>
      <c r="Z1846" s="124"/>
      <c r="AA1846" s="124"/>
      <c r="AB1846" s="124"/>
      <c r="AC1846" s="124"/>
    </row>
    <row r="1847" spans="1:29" x14ac:dyDescent="0.35">
      <c r="A1847" s="121"/>
      <c r="B1847" s="122"/>
      <c r="C1847" s="122"/>
      <c r="D1847" s="122"/>
      <c r="E1847" s="122"/>
      <c r="F1847" s="122"/>
      <c r="G1847" s="122"/>
      <c r="H1847" s="123"/>
      <c r="I1847" s="123"/>
      <c r="J1847" s="123"/>
      <c r="K1847" s="124"/>
      <c r="L1847" s="124"/>
      <c r="M1847" s="124"/>
      <c r="N1847" s="124"/>
      <c r="O1847" s="124"/>
      <c r="P1847" s="124"/>
      <c r="Q1847" s="124"/>
      <c r="R1847" s="124"/>
      <c r="S1847" s="124"/>
      <c r="T1847" s="124"/>
      <c r="U1847" s="124"/>
      <c r="V1847" s="124"/>
      <c r="W1847" s="124"/>
      <c r="X1847" s="124"/>
      <c r="Y1847" s="124"/>
      <c r="Z1847" s="124"/>
      <c r="AA1847" s="124"/>
      <c r="AB1847" s="124"/>
      <c r="AC1847" s="124"/>
    </row>
    <row r="1848" spans="1:29" x14ac:dyDescent="0.35">
      <c r="A1848" s="121"/>
      <c r="B1848" s="122"/>
      <c r="C1848" s="122"/>
      <c r="D1848" s="122"/>
      <c r="E1848" s="122"/>
      <c r="F1848" s="122"/>
      <c r="G1848" s="122"/>
      <c r="H1848" s="123"/>
      <c r="I1848" s="123"/>
      <c r="J1848" s="123"/>
      <c r="K1848" s="124"/>
      <c r="L1848" s="124"/>
      <c r="M1848" s="124"/>
      <c r="N1848" s="124"/>
      <c r="O1848" s="124"/>
      <c r="P1848" s="124"/>
      <c r="Q1848" s="124"/>
      <c r="R1848" s="124"/>
      <c r="S1848" s="124"/>
      <c r="T1848" s="124"/>
      <c r="U1848" s="124"/>
      <c r="V1848" s="124"/>
      <c r="W1848" s="124"/>
      <c r="X1848" s="124"/>
      <c r="Y1848" s="124"/>
      <c r="Z1848" s="124"/>
      <c r="AA1848" s="124"/>
      <c r="AB1848" s="124"/>
      <c r="AC1848" s="124"/>
    </row>
    <row r="1849" spans="1:29" x14ac:dyDescent="0.35">
      <c r="A1849" s="121"/>
      <c r="B1849" s="122"/>
      <c r="C1849" s="122"/>
      <c r="D1849" s="122"/>
      <c r="E1849" s="122"/>
      <c r="F1849" s="122"/>
      <c r="G1849" s="122"/>
      <c r="H1849" s="123"/>
      <c r="I1849" s="123"/>
      <c r="J1849" s="123"/>
      <c r="K1849" s="124"/>
      <c r="L1849" s="124"/>
      <c r="M1849" s="124"/>
      <c r="N1849" s="124"/>
      <c r="O1849" s="124"/>
      <c r="P1849" s="124"/>
      <c r="Q1849" s="124"/>
      <c r="R1849" s="124"/>
      <c r="S1849" s="124"/>
      <c r="T1849" s="124"/>
      <c r="U1849" s="124"/>
      <c r="V1849" s="124"/>
      <c r="W1849" s="124"/>
      <c r="X1849" s="124"/>
      <c r="Y1849" s="124"/>
      <c r="Z1849" s="124"/>
      <c r="AA1849" s="124"/>
      <c r="AB1849" s="124"/>
      <c r="AC1849" s="124"/>
    </row>
    <row r="1850" spans="1:29" x14ac:dyDescent="0.35">
      <c r="A1850" s="121"/>
      <c r="B1850" s="122"/>
      <c r="C1850" s="122"/>
      <c r="D1850" s="122"/>
      <c r="E1850" s="122"/>
      <c r="F1850" s="122"/>
      <c r="G1850" s="122"/>
      <c r="H1850" s="123"/>
      <c r="I1850" s="123"/>
      <c r="J1850" s="123"/>
      <c r="K1850" s="124"/>
      <c r="L1850" s="124"/>
      <c r="M1850" s="124"/>
      <c r="N1850" s="124"/>
      <c r="O1850" s="124"/>
      <c r="P1850" s="124"/>
      <c r="Q1850" s="124"/>
      <c r="R1850" s="124"/>
      <c r="S1850" s="124"/>
      <c r="T1850" s="124"/>
      <c r="U1850" s="124"/>
      <c r="V1850" s="124"/>
      <c r="W1850" s="124"/>
      <c r="X1850" s="124"/>
      <c r="Y1850" s="124"/>
      <c r="Z1850" s="124"/>
      <c r="AA1850" s="124"/>
      <c r="AB1850" s="124"/>
      <c r="AC1850" s="124"/>
    </row>
    <row r="1851" spans="1:29" x14ac:dyDescent="0.35">
      <c r="A1851" s="121"/>
      <c r="B1851" s="122"/>
      <c r="C1851" s="122"/>
      <c r="D1851" s="122"/>
      <c r="E1851" s="122"/>
      <c r="F1851" s="122"/>
      <c r="G1851" s="122"/>
      <c r="H1851" s="123"/>
      <c r="I1851" s="123"/>
      <c r="J1851" s="123"/>
      <c r="K1851" s="124"/>
      <c r="L1851" s="124"/>
      <c r="M1851" s="124"/>
      <c r="N1851" s="124"/>
      <c r="O1851" s="124"/>
      <c r="P1851" s="124"/>
      <c r="Q1851" s="124"/>
      <c r="R1851" s="124"/>
      <c r="S1851" s="124"/>
      <c r="T1851" s="124"/>
      <c r="U1851" s="124"/>
      <c r="V1851" s="124"/>
      <c r="W1851" s="124"/>
      <c r="X1851" s="124"/>
      <c r="Y1851" s="124"/>
      <c r="Z1851" s="124"/>
      <c r="AA1851" s="124"/>
      <c r="AB1851" s="124"/>
      <c r="AC1851" s="124"/>
    </row>
    <row r="1852" spans="1:29" x14ac:dyDescent="0.35">
      <c r="A1852" s="121"/>
      <c r="B1852" s="122"/>
      <c r="C1852" s="122"/>
      <c r="D1852" s="122"/>
      <c r="E1852" s="122"/>
      <c r="F1852" s="122"/>
      <c r="G1852" s="122"/>
      <c r="H1852" s="123"/>
      <c r="I1852" s="123"/>
      <c r="J1852" s="123"/>
      <c r="K1852" s="124"/>
      <c r="L1852" s="124"/>
      <c r="M1852" s="124"/>
      <c r="N1852" s="124"/>
      <c r="O1852" s="124"/>
      <c r="P1852" s="124"/>
      <c r="Q1852" s="124"/>
      <c r="R1852" s="124"/>
      <c r="S1852" s="124"/>
      <c r="T1852" s="124"/>
      <c r="U1852" s="124"/>
      <c r="V1852" s="124"/>
      <c r="W1852" s="124"/>
      <c r="X1852" s="124"/>
      <c r="Y1852" s="124"/>
      <c r="Z1852" s="124"/>
      <c r="AA1852" s="124"/>
      <c r="AB1852" s="124"/>
      <c r="AC1852" s="124"/>
    </row>
    <row r="1853" spans="1:29" x14ac:dyDescent="0.35">
      <c r="A1853" s="121"/>
      <c r="B1853" s="122"/>
      <c r="C1853" s="122"/>
      <c r="D1853" s="122"/>
      <c r="E1853" s="122"/>
      <c r="F1853" s="122"/>
      <c r="G1853" s="122"/>
      <c r="H1853" s="123"/>
      <c r="I1853" s="123"/>
      <c r="J1853" s="123"/>
      <c r="K1853" s="124"/>
      <c r="L1853" s="124"/>
      <c r="M1853" s="124"/>
      <c r="N1853" s="124"/>
      <c r="O1853" s="124"/>
      <c r="P1853" s="124"/>
      <c r="Q1853" s="124"/>
      <c r="R1853" s="124"/>
      <c r="S1853" s="124"/>
      <c r="T1853" s="124"/>
      <c r="U1853" s="124"/>
      <c r="V1853" s="124"/>
      <c r="W1853" s="124"/>
      <c r="X1853" s="124"/>
      <c r="Y1853" s="124"/>
      <c r="Z1853" s="124"/>
      <c r="AA1853" s="124"/>
      <c r="AB1853" s="124"/>
      <c r="AC1853" s="124"/>
    </row>
    <row r="1854" spans="1:29" x14ac:dyDescent="0.35">
      <c r="A1854" s="121"/>
      <c r="B1854" s="122"/>
      <c r="C1854" s="122"/>
      <c r="D1854" s="122"/>
      <c r="E1854" s="122"/>
      <c r="F1854" s="122"/>
      <c r="G1854" s="122"/>
      <c r="H1854" s="123"/>
      <c r="I1854" s="123"/>
      <c r="J1854" s="123"/>
      <c r="K1854" s="124"/>
      <c r="L1854" s="124"/>
      <c r="M1854" s="124"/>
      <c r="N1854" s="124"/>
      <c r="O1854" s="124"/>
      <c r="P1854" s="124"/>
      <c r="Q1854" s="124"/>
      <c r="R1854" s="124"/>
      <c r="S1854" s="124"/>
      <c r="T1854" s="124"/>
      <c r="U1854" s="124"/>
      <c r="V1854" s="124"/>
      <c r="W1854" s="124"/>
      <c r="X1854" s="124"/>
      <c r="Y1854" s="124"/>
      <c r="Z1854" s="124"/>
      <c r="AA1854" s="124"/>
      <c r="AB1854" s="124"/>
      <c r="AC1854" s="124"/>
    </row>
    <row r="1855" spans="1:29" x14ac:dyDescent="0.35">
      <c r="A1855" s="121"/>
      <c r="B1855" s="122"/>
      <c r="C1855" s="122"/>
      <c r="D1855" s="122"/>
      <c r="E1855" s="122"/>
      <c r="F1855" s="122"/>
      <c r="G1855" s="122"/>
      <c r="H1855" s="123"/>
      <c r="I1855" s="123"/>
      <c r="J1855" s="123"/>
      <c r="K1855" s="124"/>
      <c r="L1855" s="124"/>
      <c r="M1855" s="124"/>
      <c r="N1855" s="124"/>
      <c r="O1855" s="124"/>
      <c r="P1855" s="124"/>
      <c r="Q1855" s="124"/>
      <c r="R1855" s="124"/>
      <c r="S1855" s="124"/>
      <c r="T1855" s="124"/>
      <c r="U1855" s="124"/>
      <c r="V1855" s="124"/>
      <c r="W1855" s="124"/>
      <c r="X1855" s="124"/>
      <c r="Y1855" s="124"/>
      <c r="Z1855" s="124"/>
      <c r="AA1855" s="124"/>
      <c r="AB1855" s="124"/>
      <c r="AC1855" s="124"/>
    </row>
    <row r="1856" spans="1:29" x14ac:dyDescent="0.35">
      <c r="A1856" s="121"/>
      <c r="B1856" s="122"/>
      <c r="C1856" s="122"/>
      <c r="D1856" s="122"/>
      <c r="E1856" s="122"/>
      <c r="F1856" s="122"/>
      <c r="G1856" s="122"/>
      <c r="H1856" s="123"/>
      <c r="I1856" s="123"/>
      <c r="J1856" s="123"/>
      <c r="K1856" s="124"/>
      <c r="L1856" s="124"/>
      <c r="M1856" s="124"/>
      <c r="N1856" s="124"/>
      <c r="O1856" s="124"/>
      <c r="P1856" s="124"/>
      <c r="Q1856" s="124"/>
      <c r="R1856" s="124"/>
      <c r="S1856" s="124"/>
      <c r="T1856" s="124"/>
      <c r="U1856" s="124"/>
      <c r="V1856" s="124"/>
      <c r="W1856" s="124"/>
      <c r="X1856" s="124"/>
      <c r="Y1856" s="124"/>
      <c r="Z1856" s="124"/>
      <c r="AA1856" s="124"/>
      <c r="AB1856" s="124"/>
      <c r="AC1856" s="124"/>
    </row>
    <row r="1857" spans="1:29" x14ac:dyDescent="0.35">
      <c r="A1857" s="121"/>
      <c r="B1857" s="122"/>
      <c r="C1857" s="122"/>
      <c r="D1857" s="122"/>
      <c r="E1857" s="122"/>
      <c r="F1857" s="122"/>
      <c r="G1857" s="122"/>
      <c r="H1857" s="123"/>
      <c r="I1857" s="123"/>
      <c r="J1857" s="123"/>
      <c r="K1857" s="124"/>
      <c r="L1857" s="124"/>
      <c r="M1857" s="124"/>
      <c r="N1857" s="124"/>
      <c r="O1857" s="124"/>
      <c r="P1857" s="124"/>
      <c r="Q1857" s="124"/>
      <c r="R1857" s="124"/>
      <c r="S1857" s="124"/>
      <c r="T1857" s="124"/>
      <c r="U1857" s="124"/>
      <c r="V1857" s="124"/>
      <c r="W1857" s="124"/>
      <c r="X1857" s="124"/>
      <c r="Y1857" s="124"/>
      <c r="Z1857" s="124"/>
      <c r="AA1857" s="124"/>
      <c r="AB1857" s="124"/>
      <c r="AC1857" s="124"/>
    </row>
    <row r="1858" spans="1:29" x14ac:dyDescent="0.35">
      <c r="A1858" s="125"/>
      <c r="B1858" s="125"/>
      <c r="C1858" s="125"/>
      <c r="D1858" s="125"/>
      <c r="E1858" s="125"/>
      <c r="F1858" s="125"/>
      <c r="G1858" s="125"/>
      <c r="H1858" s="125"/>
      <c r="I1858" s="125"/>
      <c r="J1858" s="125"/>
      <c r="K1858" s="124"/>
      <c r="L1858" s="124"/>
      <c r="M1858" s="124"/>
      <c r="N1858" s="124"/>
      <c r="O1858" s="124"/>
      <c r="P1858" s="124"/>
      <c r="Q1858" s="124"/>
      <c r="R1858" s="124"/>
      <c r="S1858" s="124"/>
      <c r="T1858" s="124"/>
      <c r="U1858" s="124"/>
      <c r="V1858" s="124"/>
      <c r="W1858" s="124"/>
      <c r="X1858" s="124"/>
      <c r="Y1858" s="124"/>
      <c r="Z1858" s="124"/>
      <c r="AA1858" s="124"/>
      <c r="AB1858" s="124"/>
      <c r="AC1858" s="124"/>
    </row>
    <row r="1859" spans="1:29" x14ac:dyDescent="0.35">
      <c r="A1859" s="125"/>
      <c r="B1859" s="125"/>
      <c r="C1859" s="125"/>
      <c r="D1859" s="125"/>
      <c r="E1859" s="125"/>
      <c r="F1859" s="125"/>
      <c r="G1859" s="125"/>
      <c r="H1859" s="125"/>
      <c r="I1859" s="125"/>
      <c r="J1859" s="125"/>
      <c r="K1859" s="124"/>
      <c r="L1859" s="124"/>
      <c r="M1859" s="124"/>
      <c r="N1859" s="124"/>
      <c r="O1859" s="124"/>
      <c r="P1859" s="124"/>
      <c r="Q1859" s="124"/>
      <c r="R1859" s="124"/>
      <c r="S1859" s="124"/>
      <c r="T1859" s="124"/>
      <c r="U1859" s="124"/>
      <c r="V1859" s="124"/>
      <c r="W1859" s="124"/>
      <c r="X1859" s="124"/>
      <c r="Y1859" s="124"/>
      <c r="Z1859" s="124"/>
      <c r="AA1859" s="124"/>
      <c r="AB1859" s="124"/>
      <c r="AC1859" s="124"/>
    </row>
    <row r="1860" spans="1:29" x14ac:dyDescent="0.35">
      <c r="A1860" s="125"/>
      <c r="B1860" s="125"/>
      <c r="C1860" s="125"/>
      <c r="D1860" s="125"/>
      <c r="E1860" s="125"/>
      <c r="F1860" s="125"/>
      <c r="G1860" s="126"/>
      <c r="H1860" s="125"/>
      <c r="I1860" s="125"/>
      <c r="J1860" s="125"/>
      <c r="K1860" s="126"/>
      <c r="L1860" s="126"/>
      <c r="M1860" s="126"/>
      <c r="N1860" s="126"/>
      <c r="O1860" s="126"/>
      <c r="P1860" s="126"/>
      <c r="Q1860" s="126"/>
      <c r="R1860" s="126"/>
      <c r="S1860" s="126"/>
      <c r="T1860" s="126"/>
      <c r="U1860" s="126"/>
      <c r="V1860" s="126"/>
      <c r="W1860" s="126"/>
      <c r="X1860" s="126"/>
      <c r="Y1860" s="126"/>
      <c r="Z1860" s="126"/>
      <c r="AA1860" s="126"/>
      <c r="AB1860" s="126"/>
      <c r="AC1860" s="126"/>
    </row>
    <row r="1861" spans="1:29" x14ac:dyDescent="0.35">
      <c r="A1861" s="112"/>
      <c r="B1861" s="113"/>
      <c r="C1861" s="113"/>
      <c r="D1861" s="113"/>
      <c r="E1861" s="113"/>
      <c r="F1861" s="113"/>
      <c r="G1861" s="113"/>
      <c r="H1861" s="113"/>
      <c r="I1861" s="113"/>
      <c r="J1861" s="113"/>
      <c r="K1861" s="114"/>
      <c r="L1861" s="114"/>
      <c r="M1861" s="114"/>
      <c r="N1861" s="114"/>
      <c r="O1861" s="114"/>
      <c r="P1861" s="114"/>
      <c r="Q1861" s="114"/>
      <c r="R1861" s="114"/>
      <c r="S1861" s="114"/>
      <c r="T1861" s="114"/>
      <c r="U1861" s="114"/>
      <c r="V1861" s="114"/>
      <c r="W1861" s="114"/>
      <c r="X1861" s="114"/>
      <c r="Y1861" s="114"/>
      <c r="Z1861" s="114"/>
      <c r="AA1861" s="114"/>
      <c r="AB1861" s="114"/>
      <c r="AC1861" s="114"/>
    </row>
    <row r="1862" spans="1:29" x14ac:dyDescent="0.35">
      <c r="A1862" s="112"/>
      <c r="B1862" s="113"/>
      <c r="C1862" s="113"/>
      <c r="D1862" s="113"/>
      <c r="E1862" s="113"/>
      <c r="F1862" s="113"/>
      <c r="G1862" s="113"/>
      <c r="H1862" s="113"/>
      <c r="I1862" s="113"/>
      <c r="J1862" s="113"/>
      <c r="K1862" s="115"/>
      <c r="L1862" s="115"/>
      <c r="M1862" s="115"/>
      <c r="N1862" s="115"/>
      <c r="O1862" s="115"/>
      <c r="P1862" s="115"/>
      <c r="Q1862" s="115"/>
      <c r="R1862" s="115"/>
      <c r="S1862" s="115"/>
      <c r="T1862" s="115"/>
      <c r="U1862" s="115"/>
      <c r="V1862" s="115"/>
      <c r="W1862" s="114"/>
      <c r="X1862" s="114"/>
      <c r="Y1862" s="116"/>
      <c r="Z1862" s="117"/>
      <c r="AA1862" s="117"/>
      <c r="AB1862" s="117"/>
      <c r="AC1862" s="117"/>
    </row>
    <row r="1863" spans="1:29" x14ac:dyDescent="0.35">
      <c r="A1863" s="112"/>
      <c r="B1863" s="118"/>
      <c r="C1863" s="118"/>
      <c r="D1863" s="119"/>
      <c r="E1863" s="120"/>
      <c r="F1863" s="118"/>
      <c r="G1863" s="118"/>
      <c r="H1863" s="118"/>
      <c r="I1863" s="118"/>
      <c r="J1863" s="118"/>
      <c r="K1863" s="117"/>
      <c r="L1863" s="117"/>
      <c r="M1863" s="117"/>
      <c r="N1863" s="117"/>
      <c r="O1863" s="117"/>
      <c r="P1863" s="117"/>
      <c r="Q1863" s="117"/>
      <c r="R1863" s="117"/>
      <c r="S1863" s="117"/>
      <c r="T1863" s="117"/>
      <c r="U1863" s="117"/>
      <c r="V1863" s="117"/>
      <c r="W1863" s="117"/>
      <c r="X1863" s="117"/>
      <c r="Y1863" s="116"/>
      <c r="Z1863" s="117"/>
      <c r="AA1863" s="117"/>
      <c r="AB1863" s="117"/>
      <c r="AC1863" s="117"/>
    </row>
    <row r="1864" spans="1:29" x14ac:dyDescent="0.35">
      <c r="A1864" s="121"/>
      <c r="B1864" s="122"/>
      <c r="C1864" s="122"/>
      <c r="D1864" s="122"/>
      <c r="E1864" s="122"/>
      <c r="F1864" s="122"/>
      <c r="G1864" s="122"/>
      <c r="H1864" s="123"/>
      <c r="I1864" s="123"/>
      <c r="J1864" s="123"/>
      <c r="K1864" s="124"/>
      <c r="L1864" s="124"/>
      <c r="M1864" s="124"/>
      <c r="N1864" s="124"/>
      <c r="O1864" s="124"/>
      <c r="P1864" s="124"/>
      <c r="Q1864" s="124"/>
      <c r="R1864" s="124"/>
      <c r="S1864" s="124"/>
      <c r="T1864" s="124"/>
      <c r="U1864" s="124"/>
      <c r="V1864" s="124"/>
      <c r="W1864" s="124"/>
      <c r="X1864" s="124"/>
      <c r="Y1864" s="124"/>
      <c r="Z1864" s="124"/>
      <c r="AA1864" s="124"/>
      <c r="AB1864" s="124"/>
      <c r="AC1864" s="124"/>
    </row>
    <row r="1865" spans="1:29" x14ac:dyDescent="0.35">
      <c r="A1865" s="121"/>
      <c r="B1865" s="122"/>
      <c r="C1865" s="122"/>
      <c r="D1865" s="122"/>
      <c r="E1865" s="122"/>
      <c r="F1865" s="122"/>
      <c r="G1865" s="122"/>
      <c r="H1865" s="123"/>
      <c r="I1865" s="123"/>
      <c r="J1865" s="123"/>
      <c r="K1865" s="124"/>
      <c r="L1865" s="124"/>
      <c r="M1865" s="124"/>
      <c r="N1865" s="124"/>
      <c r="O1865" s="124"/>
      <c r="P1865" s="124"/>
      <c r="Q1865" s="124"/>
      <c r="R1865" s="124"/>
      <c r="S1865" s="124"/>
      <c r="T1865" s="124"/>
      <c r="U1865" s="124"/>
      <c r="V1865" s="124"/>
      <c r="W1865" s="124"/>
      <c r="X1865" s="124"/>
      <c r="Y1865" s="124"/>
      <c r="Z1865" s="124"/>
      <c r="AA1865" s="124"/>
      <c r="AB1865" s="124"/>
      <c r="AC1865" s="124"/>
    </row>
    <row r="1866" spans="1:29" x14ac:dyDescent="0.35">
      <c r="A1866" s="121"/>
      <c r="B1866" s="122"/>
      <c r="C1866" s="122"/>
      <c r="D1866" s="122"/>
      <c r="E1866" s="122"/>
      <c r="F1866" s="122"/>
      <c r="G1866" s="122"/>
      <c r="H1866" s="123"/>
      <c r="I1866" s="123"/>
      <c r="J1866" s="123"/>
      <c r="K1866" s="124"/>
      <c r="L1866" s="124"/>
      <c r="M1866" s="124"/>
      <c r="N1866" s="124"/>
      <c r="O1866" s="124"/>
      <c r="P1866" s="124"/>
      <c r="Q1866" s="124"/>
      <c r="R1866" s="124"/>
      <c r="S1866" s="124"/>
      <c r="T1866" s="124"/>
      <c r="U1866" s="124"/>
      <c r="V1866" s="124"/>
      <c r="W1866" s="124"/>
      <c r="X1866" s="124"/>
      <c r="Y1866" s="124"/>
      <c r="Z1866" s="124"/>
      <c r="AA1866" s="124"/>
      <c r="AB1866" s="124"/>
      <c r="AC1866" s="124"/>
    </row>
    <row r="1867" spans="1:29" x14ac:dyDescent="0.35">
      <c r="A1867" s="121"/>
      <c r="B1867" s="122"/>
      <c r="C1867" s="122"/>
      <c r="D1867" s="122"/>
      <c r="E1867" s="122"/>
      <c r="F1867" s="122"/>
      <c r="G1867" s="122"/>
      <c r="H1867" s="123"/>
      <c r="I1867" s="123"/>
      <c r="J1867" s="123"/>
      <c r="K1867" s="124"/>
      <c r="L1867" s="124"/>
      <c r="M1867" s="124"/>
      <c r="N1867" s="124"/>
      <c r="O1867" s="124"/>
      <c r="P1867" s="124"/>
      <c r="Q1867" s="124"/>
      <c r="R1867" s="124"/>
      <c r="S1867" s="124"/>
      <c r="T1867" s="124"/>
      <c r="U1867" s="124"/>
      <c r="V1867" s="124"/>
      <c r="W1867" s="124"/>
      <c r="X1867" s="124"/>
      <c r="Y1867" s="124"/>
      <c r="Z1867" s="124"/>
      <c r="AA1867" s="124"/>
      <c r="AB1867" s="124"/>
      <c r="AC1867" s="124"/>
    </row>
    <row r="1868" spans="1:29" x14ac:dyDescent="0.35">
      <c r="A1868" s="121"/>
      <c r="B1868" s="122"/>
      <c r="C1868" s="122"/>
      <c r="D1868" s="122"/>
      <c r="E1868" s="122"/>
      <c r="F1868" s="122"/>
      <c r="G1868" s="122"/>
      <c r="H1868" s="123"/>
      <c r="I1868" s="123"/>
      <c r="J1868" s="123"/>
      <c r="K1868" s="124"/>
      <c r="L1868" s="124"/>
      <c r="M1868" s="124"/>
      <c r="N1868" s="124"/>
      <c r="O1868" s="124"/>
      <c r="P1868" s="124"/>
      <c r="Q1868" s="124"/>
      <c r="R1868" s="124"/>
      <c r="S1868" s="124"/>
      <c r="T1868" s="124"/>
      <c r="U1868" s="124"/>
      <c r="V1868" s="124"/>
      <c r="W1868" s="124"/>
      <c r="X1868" s="124"/>
      <c r="Y1868" s="124"/>
      <c r="Z1868" s="124"/>
      <c r="AA1868" s="124"/>
      <c r="AB1868" s="124"/>
      <c r="AC1868" s="124"/>
    </row>
    <row r="1869" spans="1:29" x14ac:dyDescent="0.35">
      <c r="A1869" s="121"/>
      <c r="B1869" s="122"/>
      <c r="C1869" s="122"/>
      <c r="D1869" s="122"/>
      <c r="E1869" s="122"/>
      <c r="F1869" s="122"/>
      <c r="G1869" s="122"/>
      <c r="H1869" s="123"/>
      <c r="I1869" s="123"/>
      <c r="J1869" s="123"/>
      <c r="K1869" s="124"/>
      <c r="L1869" s="124"/>
      <c r="M1869" s="124"/>
      <c r="N1869" s="124"/>
      <c r="O1869" s="124"/>
      <c r="P1869" s="124"/>
      <c r="Q1869" s="124"/>
      <c r="R1869" s="124"/>
      <c r="S1869" s="124"/>
      <c r="T1869" s="124"/>
      <c r="U1869" s="124"/>
      <c r="V1869" s="124"/>
      <c r="W1869" s="124"/>
      <c r="X1869" s="124"/>
      <c r="Y1869" s="124"/>
      <c r="Z1869" s="124"/>
      <c r="AA1869" s="124"/>
      <c r="AB1869" s="124"/>
      <c r="AC1869" s="124"/>
    </row>
    <row r="1870" spans="1:29" x14ac:dyDescent="0.35">
      <c r="A1870" s="121"/>
      <c r="B1870" s="122"/>
      <c r="C1870" s="122"/>
      <c r="D1870" s="122"/>
      <c r="E1870" s="122"/>
      <c r="F1870" s="122"/>
      <c r="G1870" s="122"/>
      <c r="H1870" s="123"/>
      <c r="I1870" s="123"/>
      <c r="J1870" s="123"/>
      <c r="K1870" s="124"/>
      <c r="L1870" s="124"/>
      <c r="M1870" s="124"/>
      <c r="N1870" s="124"/>
      <c r="O1870" s="124"/>
      <c r="P1870" s="124"/>
      <c r="Q1870" s="124"/>
      <c r="R1870" s="124"/>
      <c r="S1870" s="124"/>
      <c r="T1870" s="124"/>
      <c r="U1870" s="124"/>
      <c r="V1870" s="124"/>
      <c r="W1870" s="124"/>
      <c r="X1870" s="124"/>
      <c r="Y1870" s="124"/>
      <c r="Z1870" s="124"/>
      <c r="AA1870" s="124"/>
      <c r="AB1870" s="124"/>
      <c r="AC1870" s="124"/>
    </row>
    <row r="1871" spans="1:29" x14ac:dyDescent="0.35">
      <c r="A1871" s="121"/>
      <c r="B1871" s="122"/>
      <c r="C1871" s="122"/>
      <c r="D1871" s="122"/>
      <c r="E1871" s="122"/>
      <c r="F1871" s="122"/>
      <c r="G1871" s="122"/>
      <c r="H1871" s="123"/>
      <c r="I1871" s="123"/>
      <c r="J1871" s="123"/>
      <c r="K1871" s="124"/>
      <c r="L1871" s="124"/>
      <c r="M1871" s="124"/>
      <c r="N1871" s="124"/>
      <c r="O1871" s="124"/>
      <c r="P1871" s="124"/>
      <c r="Q1871" s="124"/>
      <c r="R1871" s="124"/>
      <c r="S1871" s="124"/>
      <c r="T1871" s="124"/>
      <c r="U1871" s="124"/>
      <c r="V1871" s="124"/>
      <c r="W1871" s="124"/>
      <c r="X1871" s="124"/>
      <c r="Y1871" s="124"/>
      <c r="Z1871" s="124"/>
      <c r="AA1871" s="124"/>
      <c r="AB1871" s="124"/>
      <c r="AC1871" s="124"/>
    </row>
    <row r="1872" spans="1:29" x14ac:dyDescent="0.35">
      <c r="A1872" s="121"/>
      <c r="B1872" s="122"/>
      <c r="C1872" s="122"/>
      <c r="D1872" s="122"/>
      <c r="E1872" s="122"/>
      <c r="F1872" s="122"/>
      <c r="G1872" s="122"/>
      <c r="H1872" s="123"/>
      <c r="I1872" s="123"/>
      <c r="J1872" s="123"/>
      <c r="K1872" s="124"/>
      <c r="L1872" s="124"/>
      <c r="M1872" s="124"/>
      <c r="N1872" s="124"/>
      <c r="O1872" s="124"/>
      <c r="P1872" s="124"/>
      <c r="Q1872" s="124"/>
      <c r="R1872" s="124"/>
      <c r="S1872" s="124"/>
      <c r="T1872" s="124"/>
      <c r="U1872" s="124"/>
      <c r="V1872" s="124"/>
      <c r="W1872" s="124"/>
      <c r="X1872" s="124"/>
      <c r="Y1872" s="124"/>
      <c r="Z1872" s="124"/>
      <c r="AA1872" s="124"/>
      <c r="AB1872" s="124"/>
      <c r="AC1872" s="124"/>
    </row>
    <row r="1873" spans="1:29" x14ac:dyDescent="0.35">
      <c r="A1873" s="121"/>
      <c r="B1873" s="122"/>
      <c r="C1873" s="122"/>
      <c r="D1873" s="122"/>
      <c r="E1873" s="122"/>
      <c r="F1873" s="122"/>
      <c r="G1873" s="122"/>
      <c r="H1873" s="123"/>
      <c r="I1873" s="123"/>
      <c r="J1873" s="123"/>
      <c r="K1873" s="124"/>
      <c r="L1873" s="124"/>
      <c r="M1873" s="124"/>
      <c r="N1873" s="124"/>
      <c r="O1873" s="124"/>
      <c r="P1873" s="124"/>
      <c r="Q1873" s="124"/>
      <c r="R1873" s="124"/>
      <c r="S1873" s="124"/>
      <c r="T1873" s="124"/>
      <c r="U1873" s="124"/>
      <c r="V1873" s="124"/>
      <c r="W1873" s="124"/>
      <c r="X1873" s="124"/>
      <c r="Y1873" s="124"/>
      <c r="Z1873" s="124"/>
      <c r="AA1873" s="124"/>
      <c r="AB1873" s="124"/>
      <c r="AC1873" s="124"/>
    </row>
    <row r="1874" spans="1:29" x14ac:dyDescent="0.35">
      <c r="A1874" s="121"/>
      <c r="B1874" s="122"/>
      <c r="C1874" s="122"/>
      <c r="D1874" s="122"/>
      <c r="E1874" s="122"/>
      <c r="F1874" s="122"/>
      <c r="G1874" s="122"/>
      <c r="H1874" s="123"/>
      <c r="I1874" s="123"/>
      <c r="J1874" s="123"/>
      <c r="K1874" s="124"/>
      <c r="L1874" s="124"/>
      <c r="M1874" s="124"/>
      <c r="N1874" s="124"/>
      <c r="O1874" s="124"/>
      <c r="P1874" s="124"/>
      <c r="Q1874" s="124"/>
      <c r="R1874" s="124"/>
      <c r="S1874" s="124"/>
      <c r="T1874" s="124"/>
      <c r="U1874" s="124"/>
      <c r="V1874" s="124"/>
      <c r="W1874" s="124"/>
      <c r="X1874" s="124"/>
      <c r="Y1874" s="124"/>
      <c r="Z1874" s="124"/>
      <c r="AA1874" s="124"/>
      <c r="AB1874" s="124"/>
      <c r="AC1874" s="124"/>
    </row>
    <row r="1875" spans="1:29" x14ac:dyDescent="0.35">
      <c r="A1875" s="121"/>
      <c r="B1875" s="122"/>
      <c r="C1875" s="122"/>
      <c r="D1875" s="122"/>
      <c r="E1875" s="122"/>
      <c r="F1875" s="122"/>
      <c r="G1875" s="122"/>
      <c r="H1875" s="123"/>
      <c r="I1875" s="123"/>
      <c r="J1875" s="123"/>
      <c r="K1875" s="124"/>
      <c r="L1875" s="124"/>
      <c r="M1875" s="124"/>
      <c r="N1875" s="124"/>
      <c r="O1875" s="124"/>
      <c r="P1875" s="124"/>
      <c r="Q1875" s="124"/>
      <c r="R1875" s="124"/>
      <c r="S1875" s="124"/>
      <c r="T1875" s="124"/>
      <c r="U1875" s="124"/>
      <c r="V1875" s="124"/>
      <c r="W1875" s="124"/>
      <c r="X1875" s="124"/>
      <c r="Y1875" s="124"/>
      <c r="Z1875" s="124"/>
      <c r="AA1875" s="124"/>
      <c r="AB1875" s="124"/>
      <c r="AC1875" s="124"/>
    </row>
    <row r="1876" spans="1:29" x14ac:dyDescent="0.35">
      <c r="A1876" s="121"/>
      <c r="B1876" s="122"/>
      <c r="C1876" s="122"/>
      <c r="D1876" s="122"/>
      <c r="E1876" s="122"/>
      <c r="F1876" s="122"/>
      <c r="G1876" s="122"/>
      <c r="H1876" s="123"/>
      <c r="I1876" s="123"/>
      <c r="J1876" s="123"/>
      <c r="K1876" s="124"/>
      <c r="L1876" s="124"/>
      <c r="M1876" s="124"/>
      <c r="N1876" s="124"/>
      <c r="O1876" s="124"/>
      <c r="P1876" s="124"/>
      <c r="Q1876" s="124"/>
      <c r="R1876" s="124"/>
      <c r="S1876" s="124"/>
      <c r="T1876" s="124"/>
      <c r="U1876" s="124"/>
      <c r="V1876" s="124"/>
      <c r="W1876" s="124"/>
      <c r="X1876" s="124"/>
      <c r="Y1876" s="124"/>
      <c r="Z1876" s="124"/>
      <c r="AA1876" s="124"/>
      <c r="AB1876" s="124"/>
      <c r="AC1876" s="124"/>
    </row>
    <row r="1877" spans="1:29" x14ac:dyDescent="0.35">
      <c r="A1877" s="121"/>
      <c r="B1877" s="122"/>
      <c r="C1877" s="122"/>
      <c r="D1877" s="122"/>
      <c r="E1877" s="122"/>
      <c r="F1877" s="122"/>
      <c r="G1877" s="122"/>
      <c r="H1877" s="123"/>
      <c r="I1877" s="123"/>
      <c r="J1877" s="123"/>
      <c r="K1877" s="124"/>
      <c r="L1877" s="124"/>
      <c r="M1877" s="124"/>
      <c r="N1877" s="124"/>
      <c r="O1877" s="124"/>
      <c r="P1877" s="124"/>
      <c r="Q1877" s="124"/>
      <c r="R1877" s="124"/>
      <c r="S1877" s="124"/>
      <c r="T1877" s="124"/>
      <c r="U1877" s="124"/>
      <c r="V1877" s="124"/>
      <c r="W1877" s="124"/>
      <c r="X1877" s="124"/>
      <c r="Y1877" s="124"/>
      <c r="Z1877" s="124"/>
      <c r="AA1877" s="124"/>
      <c r="AB1877" s="124"/>
      <c r="AC1877" s="124"/>
    </row>
    <row r="1878" spans="1:29" x14ac:dyDescent="0.35">
      <c r="A1878" s="121"/>
      <c r="B1878" s="122"/>
      <c r="C1878" s="122"/>
      <c r="D1878" s="122"/>
      <c r="E1878" s="122"/>
      <c r="F1878" s="122"/>
      <c r="G1878" s="122"/>
      <c r="H1878" s="123"/>
      <c r="I1878" s="123"/>
      <c r="J1878" s="123"/>
      <c r="K1878" s="124"/>
      <c r="L1878" s="124"/>
      <c r="M1878" s="124"/>
      <c r="N1878" s="124"/>
      <c r="O1878" s="124"/>
      <c r="P1878" s="124"/>
      <c r="Q1878" s="124"/>
      <c r="R1878" s="124"/>
      <c r="S1878" s="124"/>
      <c r="T1878" s="124"/>
      <c r="U1878" s="124"/>
      <c r="V1878" s="124"/>
      <c r="W1878" s="124"/>
      <c r="X1878" s="124"/>
      <c r="Y1878" s="124"/>
      <c r="Z1878" s="124"/>
      <c r="AA1878" s="124"/>
      <c r="AB1878" s="124"/>
      <c r="AC1878" s="124"/>
    </row>
    <row r="1879" spans="1:29" x14ac:dyDescent="0.35">
      <c r="A1879" s="121"/>
      <c r="B1879" s="122"/>
      <c r="C1879" s="122"/>
      <c r="D1879" s="122"/>
      <c r="E1879" s="122"/>
      <c r="F1879" s="122"/>
      <c r="G1879" s="122"/>
      <c r="H1879" s="123"/>
      <c r="I1879" s="123"/>
      <c r="J1879" s="123"/>
      <c r="K1879" s="124"/>
      <c r="L1879" s="124"/>
      <c r="M1879" s="124"/>
      <c r="N1879" s="124"/>
      <c r="O1879" s="124"/>
      <c r="P1879" s="124"/>
      <c r="Q1879" s="124"/>
      <c r="R1879" s="124"/>
      <c r="S1879" s="124"/>
      <c r="T1879" s="124"/>
      <c r="U1879" s="124"/>
      <c r="V1879" s="124"/>
      <c r="W1879" s="124"/>
      <c r="X1879" s="124"/>
      <c r="Y1879" s="124"/>
      <c r="Z1879" s="124"/>
      <c r="AA1879" s="124"/>
      <c r="AB1879" s="124"/>
      <c r="AC1879" s="124"/>
    </row>
    <row r="1880" spans="1:29" x14ac:dyDescent="0.35">
      <c r="A1880" s="121"/>
      <c r="B1880" s="122"/>
      <c r="C1880" s="122"/>
      <c r="D1880" s="122"/>
      <c r="E1880" s="122"/>
      <c r="F1880" s="122"/>
      <c r="G1880" s="122"/>
      <c r="H1880" s="123"/>
      <c r="I1880" s="123"/>
      <c r="J1880" s="123"/>
      <c r="K1880" s="124"/>
      <c r="L1880" s="124"/>
      <c r="M1880" s="124"/>
      <c r="N1880" s="124"/>
      <c r="O1880" s="124"/>
      <c r="P1880" s="124"/>
      <c r="Q1880" s="124"/>
      <c r="R1880" s="124"/>
      <c r="S1880" s="124"/>
      <c r="T1880" s="124"/>
      <c r="U1880" s="124"/>
      <c r="V1880" s="124"/>
      <c r="W1880" s="124"/>
      <c r="X1880" s="124"/>
      <c r="Y1880" s="124"/>
      <c r="Z1880" s="124"/>
      <c r="AA1880" s="124"/>
      <c r="AB1880" s="124"/>
      <c r="AC1880" s="124"/>
    </row>
    <row r="1881" spans="1:29" x14ac:dyDescent="0.35">
      <c r="A1881" s="121"/>
      <c r="B1881" s="122"/>
      <c r="C1881" s="122"/>
      <c r="D1881" s="122"/>
      <c r="E1881" s="122"/>
      <c r="F1881" s="122"/>
      <c r="G1881" s="122"/>
      <c r="H1881" s="123"/>
      <c r="I1881" s="123"/>
      <c r="J1881" s="123"/>
      <c r="K1881" s="124"/>
      <c r="L1881" s="124"/>
      <c r="M1881" s="124"/>
      <c r="N1881" s="124"/>
      <c r="O1881" s="124"/>
      <c r="P1881" s="124"/>
      <c r="Q1881" s="124"/>
      <c r="R1881" s="124"/>
      <c r="S1881" s="124"/>
      <c r="T1881" s="124"/>
      <c r="U1881" s="124"/>
      <c r="V1881" s="124"/>
      <c r="W1881" s="124"/>
      <c r="X1881" s="124"/>
      <c r="Y1881" s="124"/>
      <c r="Z1881" s="124"/>
      <c r="AA1881" s="124"/>
      <c r="AB1881" s="124"/>
      <c r="AC1881" s="124"/>
    </row>
    <row r="1882" spans="1:29" x14ac:dyDescent="0.35">
      <c r="A1882" s="121"/>
      <c r="B1882" s="122"/>
      <c r="C1882" s="122"/>
      <c r="D1882" s="122"/>
      <c r="E1882" s="122"/>
      <c r="F1882" s="122"/>
      <c r="G1882" s="122"/>
      <c r="H1882" s="123"/>
      <c r="I1882" s="123"/>
      <c r="J1882" s="123"/>
      <c r="K1882" s="124"/>
      <c r="L1882" s="124"/>
      <c r="M1882" s="124"/>
      <c r="N1882" s="124"/>
      <c r="O1882" s="124"/>
      <c r="P1882" s="124"/>
      <c r="Q1882" s="124"/>
      <c r="R1882" s="124"/>
      <c r="S1882" s="124"/>
      <c r="T1882" s="124"/>
      <c r="U1882" s="124"/>
      <c r="V1882" s="124"/>
      <c r="W1882" s="124"/>
      <c r="X1882" s="124"/>
      <c r="Y1882" s="124"/>
      <c r="Z1882" s="124"/>
      <c r="AA1882" s="124"/>
      <c r="AB1882" s="124"/>
      <c r="AC1882" s="124"/>
    </row>
    <row r="1883" spans="1:29" x14ac:dyDescent="0.35">
      <c r="A1883" s="121"/>
      <c r="B1883" s="122"/>
      <c r="C1883" s="122"/>
      <c r="D1883" s="122"/>
      <c r="E1883" s="122"/>
      <c r="F1883" s="122"/>
      <c r="G1883" s="122"/>
      <c r="H1883" s="123"/>
      <c r="I1883" s="123"/>
      <c r="J1883" s="123"/>
      <c r="K1883" s="124"/>
      <c r="L1883" s="124"/>
      <c r="M1883" s="124"/>
      <c r="N1883" s="124"/>
      <c r="O1883" s="124"/>
      <c r="P1883" s="124"/>
      <c r="Q1883" s="124"/>
      <c r="R1883" s="124"/>
      <c r="S1883" s="124"/>
      <c r="T1883" s="124"/>
      <c r="U1883" s="124"/>
      <c r="V1883" s="124"/>
      <c r="W1883" s="124"/>
      <c r="X1883" s="124"/>
      <c r="Y1883" s="124"/>
      <c r="Z1883" s="124"/>
      <c r="AA1883" s="124"/>
      <c r="AB1883" s="124"/>
      <c r="AC1883" s="124"/>
    </row>
    <row r="1884" spans="1:29" x14ac:dyDescent="0.35">
      <c r="A1884" s="121"/>
      <c r="B1884" s="122"/>
      <c r="C1884" s="122"/>
      <c r="D1884" s="122"/>
      <c r="E1884" s="122"/>
      <c r="F1884" s="122"/>
      <c r="G1884" s="122"/>
      <c r="H1884" s="123"/>
      <c r="I1884" s="123"/>
      <c r="J1884" s="123"/>
      <c r="K1884" s="124"/>
      <c r="L1884" s="124"/>
      <c r="M1884" s="124"/>
      <c r="N1884" s="124"/>
      <c r="O1884" s="124"/>
      <c r="P1884" s="124"/>
      <c r="Q1884" s="124"/>
      <c r="R1884" s="124"/>
      <c r="S1884" s="124"/>
      <c r="T1884" s="124"/>
      <c r="U1884" s="124"/>
      <c r="V1884" s="124"/>
      <c r="W1884" s="124"/>
      <c r="X1884" s="124"/>
      <c r="Y1884" s="124"/>
      <c r="Z1884" s="124"/>
      <c r="AA1884" s="124"/>
      <c r="AB1884" s="124"/>
      <c r="AC1884" s="124"/>
    </row>
    <row r="1885" spans="1:29" x14ac:dyDescent="0.35">
      <c r="A1885" s="121"/>
      <c r="B1885" s="122"/>
      <c r="C1885" s="122"/>
      <c r="D1885" s="122"/>
      <c r="E1885" s="122"/>
      <c r="F1885" s="122"/>
      <c r="G1885" s="122"/>
      <c r="H1885" s="123"/>
      <c r="I1885" s="123"/>
      <c r="J1885" s="123"/>
      <c r="K1885" s="124"/>
      <c r="L1885" s="124"/>
      <c r="M1885" s="124"/>
      <c r="N1885" s="124"/>
      <c r="O1885" s="124"/>
      <c r="P1885" s="124"/>
      <c r="Q1885" s="124"/>
      <c r="R1885" s="124"/>
      <c r="S1885" s="124"/>
      <c r="T1885" s="124"/>
      <c r="U1885" s="124"/>
      <c r="V1885" s="124"/>
      <c r="W1885" s="124"/>
      <c r="X1885" s="124"/>
      <c r="Y1885" s="124"/>
      <c r="Z1885" s="124"/>
      <c r="AA1885" s="124"/>
      <c r="AB1885" s="124"/>
      <c r="AC1885" s="124"/>
    </row>
    <row r="1886" spans="1:29" x14ac:dyDescent="0.35">
      <c r="A1886" s="121"/>
      <c r="B1886" s="122"/>
      <c r="C1886" s="122"/>
      <c r="D1886" s="122"/>
      <c r="E1886" s="122"/>
      <c r="F1886" s="122"/>
      <c r="G1886" s="122"/>
      <c r="H1886" s="123"/>
      <c r="I1886" s="123"/>
      <c r="J1886" s="123"/>
      <c r="K1886" s="124"/>
      <c r="L1886" s="124"/>
      <c r="M1886" s="124"/>
      <c r="N1886" s="124"/>
      <c r="O1886" s="124"/>
      <c r="P1886" s="124"/>
      <c r="Q1886" s="124"/>
      <c r="R1886" s="124"/>
      <c r="S1886" s="124"/>
      <c r="T1886" s="124"/>
      <c r="U1886" s="124"/>
      <c r="V1886" s="124"/>
      <c r="W1886" s="124"/>
      <c r="X1886" s="124"/>
      <c r="Y1886" s="124"/>
      <c r="Z1886" s="124"/>
      <c r="AA1886" s="124"/>
      <c r="AB1886" s="124"/>
      <c r="AC1886" s="124"/>
    </row>
    <row r="1887" spans="1:29" x14ac:dyDescent="0.35">
      <c r="A1887" s="121"/>
      <c r="B1887" s="122"/>
      <c r="C1887" s="122"/>
      <c r="D1887" s="122"/>
      <c r="E1887" s="122"/>
      <c r="F1887" s="122"/>
      <c r="G1887" s="122"/>
      <c r="H1887" s="123"/>
      <c r="I1887" s="123"/>
      <c r="J1887" s="123"/>
      <c r="K1887" s="124"/>
      <c r="L1887" s="124"/>
      <c r="M1887" s="124"/>
      <c r="N1887" s="124"/>
      <c r="O1887" s="124"/>
      <c r="P1887" s="124"/>
      <c r="Q1887" s="124"/>
      <c r="R1887" s="124"/>
      <c r="S1887" s="124"/>
      <c r="T1887" s="124"/>
      <c r="U1887" s="124"/>
      <c r="V1887" s="124"/>
      <c r="W1887" s="124"/>
      <c r="X1887" s="124"/>
      <c r="Y1887" s="124"/>
      <c r="Z1887" s="124"/>
      <c r="AA1887" s="124"/>
      <c r="AB1887" s="124"/>
      <c r="AC1887" s="124"/>
    </row>
    <row r="1888" spans="1:29" x14ac:dyDescent="0.35">
      <c r="A1888" s="125"/>
      <c r="B1888" s="125"/>
      <c r="C1888" s="125"/>
      <c r="D1888" s="125"/>
      <c r="E1888" s="125"/>
      <c r="F1888" s="125"/>
      <c r="G1888" s="125"/>
      <c r="H1888" s="125"/>
      <c r="I1888" s="125"/>
      <c r="J1888" s="125"/>
      <c r="K1888" s="124"/>
      <c r="L1888" s="124"/>
      <c r="M1888" s="124"/>
      <c r="N1888" s="124"/>
      <c r="O1888" s="124"/>
      <c r="P1888" s="124"/>
      <c r="Q1888" s="124"/>
      <c r="R1888" s="124"/>
      <c r="S1888" s="124"/>
      <c r="T1888" s="124"/>
      <c r="U1888" s="124"/>
      <c r="V1888" s="124"/>
      <c r="W1888" s="124"/>
      <c r="X1888" s="124"/>
      <c r="Y1888" s="124"/>
      <c r="Z1888" s="124"/>
      <c r="AA1888" s="124"/>
      <c r="AB1888" s="124"/>
      <c r="AC1888" s="124"/>
    </row>
    <row r="1889" spans="1:29" x14ac:dyDescent="0.35">
      <c r="A1889" s="125"/>
      <c r="B1889" s="125"/>
      <c r="C1889" s="125"/>
      <c r="D1889" s="125"/>
      <c r="E1889" s="125"/>
      <c r="F1889" s="125"/>
      <c r="G1889" s="125"/>
      <c r="H1889" s="125"/>
      <c r="I1889" s="125"/>
      <c r="J1889" s="125"/>
      <c r="K1889" s="124"/>
      <c r="L1889" s="124"/>
      <c r="M1889" s="124"/>
      <c r="N1889" s="124"/>
      <c r="O1889" s="124"/>
      <c r="P1889" s="124"/>
      <c r="Q1889" s="124"/>
      <c r="R1889" s="124"/>
      <c r="S1889" s="124"/>
      <c r="T1889" s="124"/>
      <c r="U1889" s="124"/>
      <c r="V1889" s="124"/>
      <c r="W1889" s="124"/>
      <c r="X1889" s="124"/>
      <c r="Y1889" s="124"/>
      <c r="Z1889" s="124"/>
      <c r="AA1889" s="124"/>
      <c r="AB1889" s="124"/>
      <c r="AC1889" s="124"/>
    </row>
    <row r="1890" spans="1:29" x14ac:dyDescent="0.35">
      <c r="A1890" s="125"/>
      <c r="B1890" s="125"/>
      <c r="C1890" s="125"/>
      <c r="D1890" s="125"/>
      <c r="E1890" s="125"/>
      <c r="F1890" s="125"/>
      <c r="G1890" s="126"/>
      <c r="H1890" s="125"/>
      <c r="I1890" s="125"/>
      <c r="J1890" s="125"/>
      <c r="K1890" s="126"/>
      <c r="L1890" s="126"/>
      <c r="M1890" s="126"/>
      <c r="N1890" s="126"/>
      <c r="O1890" s="126"/>
      <c r="P1890" s="126"/>
      <c r="Q1890" s="126"/>
      <c r="R1890" s="126"/>
      <c r="S1890" s="126"/>
      <c r="T1890" s="126"/>
      <c r="U1890" s="126"/>
      <c r="V1890" s="126"/>
      <c r="W1890" s="126"/>
      <c r="X1890" s="126"/>
      <c r="Y1890" s="126"/>
      <c r="Z1890" s="126"/>
      <c r="AA1890" s="126"/>
      <c r="AB1890" s="126"/>
      <c r="AC1890" s="126"/>
    </row>
    <row r="1891" spans="1:29" x14ac:dyDescent="0.35">
      <c r="A1891" s="112"/>
      <c r="B1891" s="113"/>
      <c r="C1891" s="113"/>
      <c r="D1891" s="113"/>
      <c r="E1891" s="113"/>
      <c r="F1891" s="113"/>
      <c r="G1891" s="113"/>
      <c r="H1891" s="113"/>
      <c r="I1891" s="113"/>
      <c r="J1891" s="113"/>
      <c r="K1891" s="114"/>
      <c r="L1891" s="114"/>
      <c r="M1891" s="114"/>
      <c r="N1891" s="114"/>
      <c r="O1891" s="114"/>
      <c r="P1891" s="114"/>
      <c r="Q1891" s="114"/>
      <c r="R1891" s="114"/>
      <c r="S1891" s="114"/>
      <c r="T1891" s="114"/>
      <c r="U1891" s="114"/>
      <c r="V1891" s="114"/>
      <c r="W1891" s="114"/>
      <c r="X1891" s="114"/>
      <c r="Y1891" s="114"/>
      <c r="Z1891" s="114"/>
      <c r="AA1891" s="114"/>
      <c r="AB1891" s="114"/>
      <c r="AC1891" s="114"/>
    </row>
    <row r="1892" spans="1:29" x14ac:dyDescent="0.35">
      <c r="A1892" s="112"/>
      <c r="B1892" s="113"/>
      <c r="C1892" s="113"/>
      <c r="D1892" s="113"/>
      <c r="E1892" s="113"/>
      <c r="F1892" s="113"/>
      <c r="G1892" s="113"/>
      <c r="H1892" s="113"/>
      <c r="I1892" s="113"/>
      <c r="J1892" s="113"/>
      <c r="K1892" s="115"/>
      <c r="L1892" s="115"/>
      <c r="M1892" s="115"/>
      <c r="N1892" s="115"/>
      <c r="O1892" s="115"/>
      <c r="P1892" s="115"/>
      <c r="Q1892" s="115"/>
      <c r="R1892" s="115"/>
      <c r="S1892" s="115"/>
      <c r="T1892" s="115"/>
      <c r="U1892" s="115"/>
      <c r="V1892" s="115"/>
      <c r="W1892" s="114"/>
      <c r="X1892" s="114"/>
      <c r="Y1892" s="116"/>
      <c r="Z1892" s="117"/>
      <c r="AA1892" s="117"/>
      <c r="AB1892" s="117"/>
      <c r="AC1892" s="117"/>
    </row>
    <row r="1893" spans="1:29" x14ac:dyDescent="0.35">
      <c r="A1893" s="112"/>
      <c r="B1893" s="118"/>
      <c r="C1893" s="118"/>
      <c r="D1893" s="119"/>
      <c r="E1893" s="120"/>
      <c r="F1893" s="118"/>
      <c r="G1893" s="118"/>
      <c r="H1893" s="118"/>
      <c r="I1893" s="118"/>
      <c r="J1893" s="118"/>
      <c r="K1893" s="117"/>
      <c r="L1893" s="117"/>
      <c r="M1893" s="117"/>
      <c r="N1893" s="117"/>
      <c r="O1893" s="117"/>
      <c r="P1893" s="117"/>
      <c r="Q1893" s="117"/>
      <c r="R1893" s="117"/>
      <c r="S1893" s="117"/>
      <c r="T1893" s="117"/>
      <c r="U1893" s="117"/>
      <c r="V1893" s="117"/>
      <c r="W1893" s="117"/>
      <c r="X1893" s="117"/>
      <c r="Y1893" s="116"/>
      <c r="Z1893" s="117"/>
      <c r="AA1893" s="117"/>
      <c r="AB1893" s="117"/>
      <c r="AC1893" s="117"/>
    </row>
    <row r="1894" spans="1:29" x14ac:dyDescent="0.35">
      <c r="A1894" s="121"/>
      <c r="B1894" s="122"/>
      <c r="C1894" s="122"/>
      <c r="D1894" s="122"/>
      <c r="E1894" s="122"/>
      <c r="F1894" s="122"/>
      <c r="G1894" s="122"/>
      <c r="H1894" s="123"/>
      <c r="I1894" s="123"/>
      <c r="J1894" s="123"/>
      <c r="K1894" s="124"/>
      <c r="L1894" s="124"/>
      <c r="M1894" s="124"/>
      <c r="N1894" s="124"/>
      <c r="O1894" s="124"/>
      <c r="P1894" s="124"/>
      <c r="Q1894" s="124"/>
      <c r="R1894" s="124"/>
      <c r="S1894" s="124"/>
      <c r="T1894" s="124"/>
      <c r="U1894" s="124"/>
      <c r="V1894" s="124"/>
      <c r="W1894" s="124"/>
      <c r="X1894" s="124"/>
      <c r="Y1894" s="124"/>
      <c r="Z1894" s="124"/>
      <c r="AA1894" s="124"/>
      <c r="AB1894" s="124"/>
      <c r="AC1894" s="124"/>
    </row>
    <row r="1895" spans="1:29" x14ac:dyDescent="0.35">
      <c r="A1895" s="121"/>
      <c r="B1895" s="122"/>
      <c r="C1895" s="122"/>
      <c r="D1895" s="122"/>
      <c r="E1895" s="122"/>
      <c r="F1895" s="122"/>
      <c r="G1895" s="122"/>
      <c r="H1895" s="123"/>
      <c r="I1895" s="123"/>
      <c r="J1895" s="123"/>
      <c r="K1895" s="124"/>
      <c r="L1895" s="124"/>
      <c r="M1895" s="124"/>
      <c r="N1895" s="124"/>
      <c r="O1895" s="124"/>
      <c r="P1895" s="124"/>
      <c r="Q1895" s="124"/>
      <c r="R1895" s="124"/>
      <c r="S1895" s="124"/>
      <c r="T1895" s="124"/>
      <c r="U1895" s="124"/>
      <c r="V1895" s="124"/>
      <c r="W1895" s="124"/>
      <c r="X1895" s="124"/>
      <c r="Y1895" s="124"/>
      <c r="Z1895" s="124"/>
      <c r="AA1895" s="124"/>
      <c r="AB1895" s="124"/>
      <c r="AC1895" s="124"/>
    </row>
    <row r="1896" spans="1:29" x14ac:dyDescent="0.35">
      <c r="A1896" s="121"/>
      <c r="B1896" s="122"/>
      <c r="C1896" s="122"/>
      <c r="D1896" s="122"/>
      <c r="E1896" s="122"/>
      <c r="F1896" s="122"/>
      <c r="G1896" s="122"/>
      <c r="H1896" s="123"/>
      <c r="I1896" s="123"/>
      <c r="J1896" s="123"/>
      <c r="K1896" s="124"/>
      <c r="L1896" s="124"/>
      <c r="M1896" s="124"/>
      <c r="N1896" s="124"/>
      <c r="O1896" s="124"/>
      <c r="P1896" s="124"/>
      <c r="Q1896" s="124"/>
      <c r="R1896" s="124"/>
      <c r="S1896" s="124"/>
      <c r="T1896" s="124"/>
      <c r="U1896" s="124"/>
      <c r="V1896" s="124"/>
      <c r="W1896" s="124"/>
      <c r="X1896" s="124"/>
      <c r="Y1896" s="124"/>
      <c r="Z1896" s="124"/>
      <c r="AA1896" s="124"/>
      <c r="AB1896" s="124"/>
      <c r="AC1896" s="124"/>
    </row>
    <row r="1897" spans="1:29" x14ac:dyDescent="0.35">
      <c r="A1897" s="121"/>
      <c r="B1897" s="122"/>
      <c r="C1897" s="122"/>
      <c r="D1897" s="122"/>
      <c r="E1897" s="122"/>
      <c r="F1897" s="122"/>
      <c r="G1897" s="122"/>
      <c r="H1897" s="123"/>
      <c r="I1897" s="123"/>
      <c r="J1897" s="123"/>
      <c r="K1897" s="124"/>
      <c r="L1897" s="124"/>
      <c r="M1897" s="124"/>
      <c r="N1897" s="124"/>
      <c r="O1897" s="124"/>
      <c r="P1897" s="124"/>
      <c r="Q1897" s="124"/>
      <c r="R1897" s="124"/>
      <c r="S1897" s="124"/>
      <c r="T1897" s="124"/>
      <c r="U1897" s="124"/>
      <c r="V1897" s="124"/>
      <c r="W1897" s="124"/>
      <c r="X1897" s="124"/>
      <c r="Y1897" s="124"/>
      <c r="Z1897" s="124"/>
      <c r="AA1897" s="124"/>
      <c r="AB1897" s="124"/>
      <c r="AC1897" s="124"/>
    </row>
    <row r="1898" spans="1:29" x14ac:dyDescent="0.35">
      <c r="A1898" s="121"/>
      <c r="B1898" s="122"/>
      <c r="C1898" s="122"/>
      <c r="D1898" s="122"/>
      <c r="E1898" s="122"/>
      <c r="F1898" s="122"/>
      <c r="G1898" s="122"/>
      <c r="H1898" s="123"/>
      <c r="I1898" s="123"/>
      <c r="J1898" s="123"/>
      <c r="K1898" s="124"/>
      <c r="L1898" s="124"/>
      <c r="M1898" s="124"/>
      <c r="N1898" s="124"/>
      <c r="O1898" s="124"/>
      <c r="P1898" s="124"/>
      <c r="Q1898" s="124"/>
      <c r="R1898" s="124"/>
      <c r="S1898" s="124"/>
      <c r="T1898" s="124"/>
      <c r="U1898" s="124"/>
      <c r="V1898" s="124"/>
      <c r="W1898" s="124"/>
      <c r="X1898" s="124"/>
      <c r="Y1898" s="124"/>
      <c r="Z1898" s="124"/>
      <c r="AA1898" s="124"/>
      <c r="AB1898" s="124"/>
      <c r="AC1898" s="124"/>
    </row>
    <row r="1899" spans="1:29" x14ac:dyDescent="0.35">
      <c r="A1899" s="121"/>
      <c r="B1899" s="122"/>
      <c r="C1899" s="122"/>
      <c r="D1899" s="122"/>
      <c r="E1899" s="122"/>
      <c r="F1899" s="122"/>
      <c r="G1899" s="122"/>
      <c r="H1899" s="123"/>
      <c r="I1899" s="123"/>
      <c r="J1899" s="123"/>
      <c r="K1899" s="124"/>
      <c r="L1899" s="124"/>
      <c r="M1899" s="124"/>
      <c r="N1899" s="124"/>
      <c r="O1899" s="124"/>
      <c r="P1899" s="124"/>
      <c r="Q1899" s="124"/>
      <c r="R1899" s="124"/>
      <c r="S1899" s="124"/>
      <c r="T1899" s="124"/>
      <c r="U1899" s="124"/>
      <c r="V1899" s="124"/>
      <c r="W1899" s="124"/>
      <c r="X1899" s="124"/>
      <c r="Y1899" s="124"/>
      <c r="Z1899" s="124"/>
      <c r="AA1899" s="124"/>
      <c r="AB1899" s="124"/>
      <c r="AC1899" s="124"/>
    </row>
    <row r="1900" spans="1:29" x14ac:dyDescent="0.35">
      <c r="A1900" s="121"/>
      <c r="B1900" s="122"/>
      <c r="C1900" s="122"/>
      <c r="D1900" s="122"/>
      <c r="E1900" s="122"/>
      <c r="F1900" s="122"/>
      <c r="G1900" s="122"/>
      <c r="H1900" s="123"/>
      <c r="I1900" s="123"/>
      <c r="J1900" s="123"/>
      <c r="K1900" s="124"/>
      <c r="L1900" s="124"/>
      <c r="M1900" s="124"/>
      <c r="N1900" s="124"/>
      <c r="O1900" s="124"/>
      <c r="P1900" s="124"/>
      <c r="Q1900" s="124"/>
      <c r="R1900" s="124"/>
      <c r="S1900" s="124"/>
      <c r="T1900" s="124"/>
      <c r="U1900" s="124"/>
      <c r="V1900" s="124"/>
      <c r="W1900" s="124"/>
      <c r="X1900" s="124"/>
      <c r="Y1900" s="124"/>
      <c r="Z1900" s="124"/>
      <c r="AA1900" s="124"/>
      <c r="AB1900" s="124"/>
      <c r="AC1900" s="124"/>
    </row>
    <row r="1901" spans="1:29" x14ac:dyDescent="0.35">
      <c r="A1901" s="121"/>
      <c r="B1901" s="122"/>
      <c r="C1901" s="122"/>
      <c r="D1901" s="122"/>
      <c r="E1901" s="122"/>
      <c r="F1901" s="122"/>
      <c r="G1901" s="122"/>
      <c r="H1901" s="123"/>
      <c r="I1901" s="123"/>
      <c r="J1901" s="123"/>
      <c r="K1901" s="124"/>
      <c r="L1901" s="124"/>
      <c r="M1901" s="124"/>
      <c r="N1901" s="124"/>
      <c r="O1901" s="124"/>
      <c r="P1901" s="124"/>
      <c r="Q1901" s="124"/>
      <c r="R1901" s="124"/>
      <c r="S1901" s="124"/>
      <c r="T1901" s="124"/>
      <c r="U1901" s="124"/>
      <c r="V1901" s="124"/>
      <c r="W1901" s="124"/>
      <c r="X1901" s="124"/>
      <c r="Y1901" s="124"/>
      <c r="Z1901" s="124"/>
      <c r="AA1901" s="124"/>
      <c r="AB1901" s="124"/>
      <c r="AC1901" s="124"/>
    </row>
    <row r="1902" spans="1:29" x14ac:dyDescent="0.35">
      <c r="A1902" s="121"/>
      <c r="B1902" s="122"/>
      <c r="C1902" s="122"/>
      <c r="D1902" s="122"/>
      <c r="E1902" s="122"/>
      <c r="F1902" s="122"/>
      <c r="G1902" s="122"/>
      <c r="H1902" s="123"/>
      <c r="I1902" s="123"/>
      <c r="J1902" s="123"/>
      <c r="K1902" s="124"/>
      <c r="L1902" s="124"/>
      <c r="M1902" s="124"/>
      <c r="N1902" s="124"/>
      <c r="O1902" s="124"/>
      <c r="P1902" s="124"/>
      <c r="Q1902" s="124"/>
      <c r="R1902" s="124"/>
      <c r="S1902" s="124"/>
      <c r="T1902" s="124"/>
      <c r="U1902" s="124"/>
      <c r="V1902" s="124"/>
      <c r="W1902" s="124"/>
      <c r="X1902" s="124"/>
      <c r="Y1902" s="124"/>
      <c r="Z1902" s="124"/>
      <c r="AA1902" s="124"/>
      <c r="AB1902" s="124"/>
      <c r="AC1902" s="124"/>
    </row>
    <row r="1903" spans="1:29" x14ac:dyDescent="0.35">
      <c r="A1903" s="121"/>
      <c r="B1903" s="122"/>
      <c r="C1903" s="122"/>
      <c r="D1903" s="122"/>
      <c r="E1903" s="122"/>
      <c r="F1903" s="122"/>
      <c r="G1903" s="122"/>
      <c r="H1903" s="123"/>
      <c r="I1903" s="123"/>
      <c r="J1903" s="123"/>
      <c r="K1903" s="124"/>
      <c r="L1903" s="124"/>
      <c r="M1903" s="124"/>
      <c r="N1903" s="124"/>
      <c r="O1903" s="124"/>
      <c r="P1903" s="124"/>
      <c r="Q1903" s="124"/>
      <c r="R1903" s="124"/>
      <c r="S1903" s="124"/>
      <c r="T1903" s="124"/>
      <c r="U1903" s="124"/>
      <c r="V1903" s="124"/>
      <c r="W1903" s="124"/>
      <c r="X1903" s="124"/>
      <c r="Y1903" s="124"/>
      <c r="Z1903" s="124"/>
      <c r="AA1903" s="124"/>
      <c r="AB1903" s="124"/>
      <c r="AC1903" s="124"/>
    </row>
    <row r="1904" spans="1:29" x14ac:dyDescent="0.35">
      <c r="A1904" s="121"/>
      <c r="B1904" s="122"/>
      <c r="C1904" s="122"/>
      <c r="D1904" s="122"/>
      <c r="E1904" s="122"/>
      <c r="F1904" s="122"/>
      <c r="G1904" s="122"/>
      <c r="H1904" s="123"/>
      <c r="I1904" s="123"/>
      <c r="J1904" s="123"/>
      <c r="K1904" s="124"/>
      <c r="L1904" s="124"/>
      <c r="M1904" s="124"/>
      <c r="N1904" s="124"/>
      <c r="O1904" s="124"/>
      <c r="P1904" s="124"/>
      <c r="Q1904" s="124"/>
      <c r="R1904" s="124"/>
      <c r="S1904" s="124"/>
      <c r="T1904" s="124"/>
      <c r="U1904" s="124"/>
      <c r="V1904" s="124"/>
      <c r="W1904" s="124"/>
      <c r="X1904" s="124"/>
      <c r="Y1904" s="124"/>
      <c r="Z1904" s="124"/>
      <c r="AA1904" s="124"/>
      <c r="AB1904" s="124"/>
      <c r="AC1904" s="124"/>
    </row>
    <row r="1905" spans="1:29" x14ac:dyDescent="0.35">
      <c r="A1905" s="121"/>
      <c r="B1905" s="122"/>
      <c r="C1905" s="122"/>
      <c r="D1905" s="122"/>
      <c r="E1905" s="122"/>
      <c r="F1905" s="122"/>
      <c r="G1905" s="122"/>
      <c r="H1905" s="123"/>
      <c r="I1905" s="123"/>
      <c r="J1905" s="123"/>
      <c r="K1905" s="124"/>
      <c r="L1905" s="124"/>
      <c r="M1905" s="124"/>
      <c r="N1905" s="124"/>
      <c r="O1905" s="124"/>
      <c r="P1905" s="124"/>
      <c r="Q1905" s="124"/>
      <c r="R1905" s="124"/>
      <c r="S1905" s="124"/>
      <c r="T1905" s="124"/>
      <c r="U1905" s="124"/>
      <c r="V1905" s="124"/>
      <c r="W1905" s="124"/>
      <c r="X1905" s="124"/>
      <c r="Y1905" s="124"/>
      <c r="Z1905" s="124"/>
      <c r="AA1905" s="124"/>
      <c r="AB1905" s="124"/>
      <c r="AC1905" s="124"/>
    </row>
    <row r="1906" spans="1:29" x14ac:dyDescent="0.35">
      <c r="A1906" s="121"/>
      <c r="B1906" s="122"/>
      <c r="C1906" s="122"/>
      <c r="D1906" s="122"/>
      <c r="E1906" s="122"/>
      <c r="F1906" s="122"/>
      <c r="G1906" s="122"/>
      <c r="H1906" s="123"/>
      <c r="I1906" s="123"/>
      <c r="J1906" s="123"/>
      <c r="K1906" s="124"/>
      <c r="L1906" s="124"/>
      <c r="M1906" s="124"/>
      <c r="N1906" s="124"/>
      <c r="O1906" s="124"/>
      <c r="P1906" s="124"/>
      <c r="Q1906" s="124"/>
      <c r="R1906" s="124"/>
      <c r="S1906" s="124"/>
      <c r="T1906" s="124"/>
      <c r="U1906" s="124"/>
      <c r="V1906" s="124"/>
      <c r="W1906" s="124"/>
      <c r="X1906" s="124"/>
      <c r="Y1906" s="124"/>
      <c r="Z1906" s="124"/>
      <c r="AA1906" s="124"/>
      <c r="AB1906" s="124"/>
      <c r="AC1906" s="124"/>
    </row>
    <row r="1907" spans="1:29" x14ac:dyDescent="0.35">
      <c r="A1907" s="121"/>
      <c r="B1907" s="122"/>
      <c r="C1907" s="122"/>
      <c r="D1907" s="122"/>
      <c r="E1907" s="122"/>
      <c r="F1907" s="122"/>
      <c r="G1907" s="122"/>
      <c r="H1907" s="123"/>
      <c r="I1907" s="123"/>
      <c r="J1907" s="123"/>
      <c r="K1907" s="124"/>
      <c r="L1907" s="124"/>
      <c r="M1907" s="124"/>
      <c r="N1907" s="124"/>
      <c r="O1907" s="124"/>
      <c r="P1907" s="124"/>
      <c r="Q1907" s="124"/>
      <c r="R1907" s="124"/>
      <c r="S1907" s="124"/>
      <c r="T1907" s="124"/>
      <c r="U1907" s="124"/>
      <c r="V1907" s="124"/>
      <c r="W1907" s="124"/>
      <c r="X1907" s="124"/>
      <c r="Y1907" s="124"/>
      <c r="Z1907" s="124"/>
      <c r="AA1907" s="124"/>
      <c r="AB1907" s="124"/>
      <c r="AC1907" s="124"/>
    </row>
    <row r="1908" spans="1:29" x14ac:dyDescent="0.35">
      <c r="A1908" s="121"/>
      <c r="B1908" s="122"/>
      <c r="C1908" s="122"/>
      <c r="D1908" s="122"/>
      <c r="E1908" s="122"/>
      <c r="F1908" s="122"/>
      <c r="G1908" s="122"/>
      <c r="H1908" s="123"/>
      <c r="I1908" s="123"/>
      <c r="J1908" s="123"/>
      <c r="K1908" s="124"/>
      <c r="L1908" s="124"/>
      <c r="M1908" s="124"/>
      <c r="N1908" s="124"/>
      <c r="O1908" s="124"/>
      <c r="P1908" s="124"/>
      <c r="Q1908" s="124"/>
      <c r="R1908" s="124"/>
      <c r="S1908" s="124"/>
      <c r="T1908" s="124"/>
      <c r="U1908" s="124"/>
      <c r="V1908" s="124"/>
      <c r="W1908" s="124"/>
      <c r="X1908" s="124"/>
      <c r="Y1908" s="124"/>
      <c r="Z1908" s="124"/>
      <c r="AA1908" s="124"/>
      <c r="AB1908" s="124"/>
      <c r="AC1908" s="124"/>
    </row>
    <row r="1909" spans="1:29" x14ac:dyDescent="0.35">
      <c r="A1909" s="121"/>
      <c r="B1909" s="122"/>
      <c r="C1909" s="122"/>
      <c r="D1909" s="122"/>
      <c r="E1909" s="122"/>
      <c r="F1909" s="122"/>
      <c r="G1909" s="122"/>
      <c r="H1909" s="123"/>
      <c r="I1909" s="123"/>
      <c r="J1909" s="123"/>
      <c r="K1909" s="124"/>
      <c r="L1909" s="124"/>
      <c r="M1909" s="124"/>
      <c r="N1909" s="124"/>
      <c r="O1909" s="124"/>
      <c r="P1909" s="124"/>
      <c r="Q1909" s="124"/>
      <c r="R1909" s="124"/>
      <c r="S1909" s="124"/>
      <c r="T1909" s="124"/>
      <c r="U1909" s="124"/>
      <c r="V1909" s="124"/>
      <c r="W1909" s="124"/>
      <c r="X1909" s="124"/>
      <c r="Y1909" s="124"/>
      <c r="Z1909" s="124"/>
      <c r="AA1909" s="124"/>
      <c r="AB1909" s="124"/>
      <c r="AC1909" s="124"/>
    </row>
    <row r="1910" spans="1:29" x14ac:dyDescent="0.35">
      <c r="A1910" s="121"/>
      <c r="B1910" s="122"/>
      <c r="C1910" s="122"/>
      <c r="D1910" s="122"/>
      <c r="E1910" s="122"/>
      <c r="F1910" s="122"/>
      <c r="G1910" s="122"/>
      <c r="H1910" s="123"/>
      <c r="I1910" s="123"/>
      <c r="J1910" s="123"/>
      <c r="K1910" s="124"/>
      <c r="L1910" s="124"/>
      <c r="M1910" s="124"/>
      <c r="N1910" s="124"/>
      <c r="O1910" s="124"/>
      <c r="P1910" s="124"/>
      <c r="Q1910" s="124"/>
      <c r="R1910" s="124"/>
      <c r="S1910" s="124"/>
      <c r="T1910" s="124"/>
      <c r="U1910" s="124"/>
      <c r="V1910" s="124"/>
      <c r="W1910" s="124"/>
      <c r="X1910" s="124"/>
      <c r="Y1910" s="124"/>
      <c r="Z1910" s="124"/>
      <c r="AA1910" s="124"/>
      <c r="AB1910" s="124"/>
      <c r="AC1910" s="124"/>
    </row>
    <row r="1911" spans="1:29" x14ac:dyDescent="0.35">
      <c r="A1911" s="121"/>
      <c r="B1911" s="122"/>
      <c r="C1911" s="122"/>
      <c r="D1911" s="122"/>
      <c r="E1911" s="122"/>
      <c r="F1911" s="122"/>
      <c r="G1911" s="122"/>
      <c r="H1911" s="123"/>
      <c r="I1911" s="123"/>
      <c r="J1911" s="123"/>
      <c r="K1911" s="124"/>
      <c r="L1911" s="124"/>
      <c r="M1911" s="124"/>
      <c r="N1911" s="124"/>
      <c r="O1911" s="124"/>
      <c r="P1911" s="124"/>
      <c r="Q1911" s="124"/>
      <c r="R1911" s="124"/>
      <c r="S1911" s="124"/>
      <c r="T1911" s="124"/>
      <c r="U1911" s="124"/>
      <c r="V1911" s="124"/>
      <c r="W1911" s="124"/>
      <c r="X1911" s="124"/>
      <c r="Y1911" s="124"/>
      <c r="Z1911" s="124"/>
      <c r="AA1911" s="124"/>
      <c r="AB1911" s="124"/>
      <c r="AC1911" s="124"/>
    </row>
    <row r="1912" spans="1:29" x14ac:dyDescent="0.35">
      <c r="A1912" s="121"/>
      <c r="B1912" s="122"/>
      <c r="C1912" s="122"/>
      <c r="D1912" s="122"/>
      <c r="E1912" s="122"/>
      <c r="F1912" s="122"/>
      <c r="G1912" s="122"/>
      <c r="H1912" s="123"/>
      <c r="I1912" s="123"/>
      <c r="J1912" s="123"/>
      <c r="K1912" s="124"/>
      <c r="L1912" s="124"/>
      <c r="M1912" s="124"/>
      <c r="N1912" s="124"/>
      <c r="O1912" s="124"/>
      <c r="P1912" s="124"/>
      <c r="Q1912" s="124"/>
      <c r="R1912" s="124"/>
      <c r="S1912" s="124"/>
      <c r="T1912" s="124"/>
      <c r="U1912" s="124"/>
      <c r="V1912" s="124"/>
      <c r="W1912" s="124"/>
      <c r="X1912" s="124"/>
      <c r="Y1912" s="124"/>
      <c r="Z1912" s="124"/>
      <c r="AA1912" s="124"/>
      <c r="AB1912" s="124"/>
      <c r="AC1912" s="124"/>
    </row>
    <row r="1913" spans="1:29" x14ac:dyDescent="0.35">
      <c r="A1913" s="121"/>
      <c r="B1913" s="122"/>
      <c r="C1913" s="122"/>
      <c r="D1913" s="122"/>
      <c r="E1913" s="122"/>
      <c r="F1913" s="122"/>
      <c r="G1913" s="122"/>
      <c r="H1913" s="123"/>
      <c r="I1913" s="123"/>
      <c r="J1913" s="123"/>
      <c r="K1913" s="124"/>
      <c r="L1913" s="124"/>
      <c r="M1913" s="124"/>
      <c r="N1913" s="124"/>
      <c r="O1913" s="124"/>
      <c r="P1913" s="124"/>
      <c r="Q1913" s="124"/>
      <c r="R1913" s="124"/>
      <c r="S1913" s="124"/>
      <c r="T1913" s="124"/>
      <c r="U1913" s="124"/>
      <c r="V1913" s="124"/>
      <c r="W1913" s="124"/>
      <c r="X1913" s="124"/>
      <c r="Y1913" s="124"/>
      <c r="Z1913" s="124"/>
      <c r="AA1913" s="124"/>
      <c r="AB1913" s="124"/>
      <c r="AC1913" s="124"/>
    </row>
    <row r="1914" spans="1:29" x14ac:dyDescent="0.35">
      <c r="A1914" s="121"/>
      <c r="B1914" s="122"/>
      <c r="C1914" s="122"/>
      <c r="D1914" s="122"/>
      <c r="E1914" s="122"/>
      <c r="F1914" s="122"/>
      <c r="G1914" s="122"/>
      <c r="H1914" s="123"/>
      <c r="I1914" s="123"/>
      <c r="J1914" s="123"/>
      <c r="K1914" s="124"/>
      <c r="L1914" s="124"/>
      <c r="M1914" s="124"/>
      <c r="N1914" s="124"/>
      <c r="O1914" s="124"/>
      <c r="P1914" s="124"/>
      <c r="Q1914" s="124"/>
      <c r="R1914" s="124"/>
      <c r="S1914" s="124"/>
      <c r="T1914" s="124"/>
      <c r="U1914" s="124"/>
      <c r="V1914" s="124"/>
      <c r="W1914" s="124"/>
      <c r="X1914" s="124"/>
      <c r="Y1914" s="124"/>
      <c r="Z1914" s="124"/>
      <c r="AA1914" s="124"/>
      <c r="AB1914" s="124"/>
      <c r="AC1914" s="124"/>
    </row>
    <row r="1915" spans="1:29" x14ac:dyDescent="0.35">
      <c r="A1915" s="121"/>
      <c r="B1915" s="122"/>
      <c r="C1915" s="122"/>
      <c r="D1915" s="122"/>
      <c r="E1915" s="122"/>
      <c r="F1915" s="122"/>
      <c r="G1915" s="122"/>
      <c r="H1915" s="123"/>
      <c r="I1915" s="123"/>
      <c r="J1915" s="123"/>
      <c r="K1915" s="124"/>
      <c r="L1915" s="124"/>
      <c r="M1915" s="124"/>
      <c r="N1915" s="124"/>
      <c r="O1915" s="124"/>
      <c r="P1915" s="124"/>
      <c r="Q1915" s="124"/>
      <c r="R1915" s="124"/>
      <c r="S1915" s="124"/>
      <c r="T1915" s="124"/>
      <c r="U1915" s="124"/>
      <c r="V1915" s="124"/>
      <c r="W1915" s="124"/>
      <c r="X1915" s="124"/>
      <c r="Y1915" s="124"/>
      <c r="Z1915" s="124"/>
      <c r="AA1915" s="124"/>
      <c r="AB1915" s="124"/>
      <c r="AC1915" s="124"/>
    </row>
    <row r="1916" spans="1:29" x14ac:dyDescent="0.35">
      <c r="A1916" s="121"/>
      <c r="B1916" s="122"/>
      <c r="C1916" s="122"/>
      <c r="D1916" s="122"/>
      <c r="E1916" s="122"/>
      <c r="F1916" s="122"/>
      <c r="G1916" s="122"/>
      <c r="H1916" s="123"/>
      <c r="I1916" s="123"/>
      <c r="J1916" s="123"/>
      <c r="K1916" s="124"/>
      <c r="L1916" s="124"/>
      <c r="M1916" s="124"/>
      <c r="N1916" s="124"/>
      <c r="O1916" s="124"/>
      <c r="P1916" s="124"/>
      <c r="Q1916" s="124"/>
      <c r="R1916" s="124"/>
      <c r="S1916" s="124"/>
      <c r="T1916" s="124"/>
      <c r="U1916" s="124"/>
      <c r="V1916" s="124"/>
      <c r="W1916" s="124"/>
      <c r="X1916" s="124"/>
      <c r="Y1916" s="124"/>
      <c r="Z1916" s="124"/>
      <c r="AA1916" s="124"/>
      <c r="AB1916" s="124"/>
      <c r="AC1916" s="124"/>
    </row>
    <row r="1917" spans="1:29" x14ac:dyDescent="0.35">
      <c r="A1917" s="121"/>
      <c r="B1917" s="122"/>
      <c r="C1917" s="122"/>
      <c r="D1917" s="122"/>
      <c r="E1917" s="122"/>
      <c r="F1917" s="122"/>
      <c r="G1917" s="122"/>
      <c r="H1917" s="123"/>
      <c r="I1917" s="123"/>
      <c r="J1917" s="123"/>
      <c r="K1917" s="124"/>
      <c r="L1917" s="124"/>
      <c r="M1917" s="124"/>
      <c r="N1917" s="124"/>
      <c r="O1917" s="124"/>
      <c r="P1917" s="124"/>
      <c r="Q1917" s="124"/>
      <c r="R1917" s="124"/>
      <c r="S1917" s="124"/>
      <c r="T1917" s="124"/>
      <c r="U1917" s="124"/>
      <c r="V1917" s="124"/>
      <c r="W1917" s="124"/>
      <c r="X1917" s="124"/>
      <c r="Y1917" s="124"/>
      <c r="Z1917" s="124"/>
      <c r="AA1917" s="124"/>
      <c r="AB1917" s="124"/>
      <c r="AC1917" s="124"/>
    </row>
    <row r="1918" spans="1:29" x14ac:dyDescent="0.35">
      <c r="A1918" s="125"/>
      <c r="B1918" s="125"/>
      <c r="C1918" s="125"/>
      <c r="D1918" s="125"/>
      <c r="E1918" s="125"/>
      <c r="F1918" s="125"/>
      <c r="G1918" s="125"/>
      <c r="H1918" s="125"/>
      <c r="I1918" s="125"/>
      <c r="J1918" s="125"/>
      <c r="K1918" s="124"/>
      <c r="L1918" s="124"/>
      <c r="M1918" s="124"/>
      <c r="N1918" s="124"/>
      <c r="O1918" s="124"/>
      <c r="P1918" s="124"/>
      <c r="Q1918" s="124"/>
      <c r="R1918" s="124"/>
      <c r="S1918" s="124"/>
      <c r="T1918" s="124"/>
      <c r="U1918" s="124"/>
      <c r="V1918" s="124"/>
      <c r="W1918" s="124"/>
      <c r="X1918" s="124"/>
      <c r="Y1918" s="124"/>
      <c r="Z1918" s="124"/>
      <c r="AA1918" s="124"/>
      <c r="AB1918" s="124"/>
      <c r="AC1918" s="124"/>
    </row>
    <row r="1919" spans="1:29" x14ac:dyDescent="0.35">
      <c r="A1919" s="125"/>
      <c r="B1919" s="125"/>
      <c r="C1919" s="125"/>
      <c r="D1919" s="125"/>
      <c r="E1919" s="125"/>
      <c r="F1919" s="125"/>
      <c r="G1919" s="125"/>
      <c r="H1919" s="125"/>
      <c r="I1919" s="125"/>
      <c r="J1919" s="125"/>
      <c r="K1919" s="124"/>
      <c r="L1919" s="124"/>
      <c r="M1919" s="124"/>
      <c r="N1919" s="124"/>
      <c r="O1919" s="124"/>
      <c r="P1919" s="124"/>
      <c r="Q1919" s="124"/>
      <c r="R1919" s="124"/>
      <c r="S1919" s="124"/>
      <c r="T1919" s="124"/>
      <c r="U1919" s="124"/>
      <c r="V1919" s="124"/>
      <c r="W1919" s="124"/>
      <c r="X1919" s="124"/>
      <c r="Y1919" s="124"/>
      <c r="Z1919" s="124"/>
      <c r="AA1919" s="124"/>
      <c r="AB1919" s="124"/>
      <c r="AC1919" s="124"/>
    </row>
    <row r="1920" spans="1:29" x14ac:dyDescent="0.35">
      <c r="A1920" s="125"/>
      <c r="B1920" s="125"/>
      <c r="C1920" s="125"/>
      <c r="D1920" s="125"/>
      <c r="E1920" s="125"/>
      <c r="F1920" s="125"/>
      <c r="G1920" s="126"/>
      <c r="H1920" s="125"/>
      <c r="I1920" s="125"/>
      <c r="J1920" s="125"/>
      <c r="K1920" s="126"/>
      <c r="L1920" s="126"/>
      <c r="M1920" s="126"/>
      <c r="N1920" s="126"/>
      <c r="O1920" s="126"/>
      <c r="P1920" s="126"/>
      <c r="Q1920" s="126"/>
      <c r="R1920" s="126"/>
      <c r="S1920" s="126"/>
      <c r="T1920" s="126"/>
      <c r="U1920" s="126"/>
      <c r="V1920" s="126"/>
      <c r="W1920" s="126"/>
      <c r="X1920" s="126"/>
      <c r="Y1920" s="126"/>
      <c r="Z1920" s="126"/>
      <c r="AA1920" s="126"/>
      <c r="AB1920" s="126"/>
      <c r="AC1920" s="126"/>
    </row>
    <row r="1921" spans="1:29" x14ac:dyDescent="0.35">
      <c r="A1921" s="112"/>
      <c r="B1921" s="113"/>
      <c r="C1921" s="113"/>
      <c r="D1921" s="113"/>
      <c r="E1921" s="113"/>
      <c r="F1921" s="113"/>
      <c r="G1921" s="113"/>
      <c r="H1921" s="113"/>
      <c r="I1921" s="113"/>
      <c r="J1921" s="113"/>
      <c r="K1921" s="114"/>
      <c r="L1921" s="114"/>
      <c r="M1921" s="114"/>
      <c r="N1921" s="114"/>
      <c r="O1921" s="114"/>
      <c r="P1921" s="114"/>
      <c r="Q1921" s="114"/>
      <c r="R1921" s="114"/>
      <c r="S1921" s="114"/>
      <c r="T1921" s="114"/>
      <c r="U1921" s="114"/>
      <c r="V1921" s="114"/>
      <c r="W1921" s="114"/>
      <c r="X1921" s="114"/>
      <c r="Y1921" s="114"/>
      <c r="Z1921" s="114"/>
      <c r="AA1921" s="114"/>
      <c r="AB1921" s="114"/>
      <c r="AC1921" s="114"/>
    </row>
    <row r="1922" spans="1:29" x14ac:dyDescent="0.35">
      <c r="A1922" s="112"/>
      <c r="B1922" s="113"/>
      <c r="C1922" s="113"/>
      <c r="D1922" s="113"/>
      <c r="E1922" s="113"/>
      <c r="F1922" s="113"/>
      <c r="G1922" s="113"/>
      <c r="H1922" s="113"/>
      <c r="I1922" s="113"/>
      <c r="J1922" s="113"/>
      <c r="K1922" s="115"/>
      <c r="L1922" s="115"/>
      <c r="M1922" s="115"/>
      <c r="N1922" s="115"/>
      <c r="O1922" s="115"/>
      <c r="P1922" s="115"/>
      <c r="Q1922" s="115"/>
      <c r="R1922" s="115"/>
      <c r="S1922" s="115"/>
      <c r="T1922" s="115"/>
      <c r="U1922" s="115"/>
      <c r="V1922" s="115"/>
      <c r="W1922" s="114"/>
      <c r="X1922" s="114"/>
      <c r="Y1922" s="116"/>
      <c r="Z1922" s="117"/>
      <c r="AA1922" s="117"/>
      <c r="AB1922" s="117"/>
      <c r="AC1922" s="117"/>
    </row>
    <row r="1923" spans="1:29" x14ac:dyDescent="0.35">
      <c r="A1923" s="112"/>
      <c r="B1923" s="118"/>
      <c r="C1923" s="118"/>
      <c r="D1923" s="119"/>
      <c r="E1923" s="120"/>
      <c r="F1923" s="118"/>
      <c r="G1923" s="118"/>
      <c r="H1923" s="118"/>
      <c r="I1923" s="118"/>
      <c r="J1923" s="118"/>
      <c r="K1923" s="117"/>
      <c r="L1923" s="117"/>
      <c r="M1923" s="117"/>
      <c r="N1923" s="117"/>
      <c r="O1923" s="117"/>
      <c r="P1923" s="117"/>
      <c r="Q1923" s="117"/>
      <c r="R1923" s="117"/>
      <c r="S1923" s="117"/>
      <c r="T1923" s="117"/>
      <c r="U1923" s="117"/>
      <c r="V1923" s="117"/>
      <c r="W1923" s="117"/>
      <c r="X1923" s="117"/>
      <c r="Y1923" s="116"/>
      <c r="Z1923" s="117"/>
      <c r="AA1923" s="117"/>
      <c r="AB1923" s="117"/>
      <c r="AC1923" s="117"/>
    </row>
    <row r="1924" spans="1:29" x14ac:dyDescent="0.35">
      <c r="A1924" s="121"/>
      <c r="B1924" s="122"/>
      <c r="C1924" s="122"/>
      <c r="D1924" s="122"/>
      <c r="E1924" s="122"/>
      <c r="F1924" s="122"/>
      <c r="G1924" s="122"/>
      <c r="H1924" s="123"/>
      <c r="I1924" s="123"/>
      <c r="J1924" s="123"/>
      <c r="K1924" s="124"/>
      <c r="L1924" s="124"/>
      <c r="M1924" s="124"/>
      <c r="N1924" s="124"/>
      <c r="O1924" s="124"/>
      <c r="P1924" s="124"/>
      <c r="Q1924" s="124"/>
      <c r="R1924" s="124"/>
      <c r="S1924" s="124"/>
      <c r="T1924" s="124"/>
      <c r="U1924" s="124"/>
      <c r="V1924" s="124"/>
      <c r="W1924" s="124"/>
      <c r="X1924" s="124"/>
      <c r="Y1924" s="124"/>
      <c r="Z1924" s="124"/>
      <c r="AA1924" s="124"/>
      <c r="AB1924" s="124"/>
      <c r="AC1924" s="124"/>
    </row>
    <row r="1925" spans="1:29" x14ac:dyDescent="0.35">
      <c r="A1925" s="121"/>
      <c r="B1925" s="122"/>
      <c r="C1925" s="122"/>
      <c r="D1925" s="122"/>
      <c r="E1925" s="122"/>
      <c r="F1925" s="122"/>
      <c r="G1925" s="122"/>
      <c r="H1925" s="123"/>
      <c r="I1925" s="123"/>
      <c r="J1925" s="123"/>
      <c r="K1925" s="124"/>
      <c r="L1925" s="124"/>
      <c r="M1925" s="124"/>
      <c r="N1925" s="124"/>
      <c r="O1925" s="124"/>
      <c r="P1925" s="124"/>
      <c r="Q1925" s="124"/>
      <c r="R1925" s="124"/>
      <c r="S1925" s="124"/>
      <c r="T1925" s="124"/>
      <c r="U1925" s="124"/>
      <c r="V1925" s="124"/>
      <c r="W1925" s="124"/>
      <c r="X1925" s="124"/>
      <c r="Y1925" s="124"/>
      <c r="Z1925" s="124"/>
      <c r="AA1925" s="124"/>
      <c r="AB1925" s="124"/>
      <c r="AC1925" s="124"/>
    </row>
    <row r="1926" spans="1:29" x14ac:dyDescent="0.35">
      <c r="A1926" s="121"/>
      <c r="B1926" s="122"/>
      <c r="C1926" s="122"/>
      <c r="D1926" s="122"/>
      <c r="E1926" s="122"/>
      <c r="F1926" s="122"/>
      <c r="G1926" s="122"/>
      <c r="H1926" s="123"/>
      <c r="I1926" s="123"/>
      <c r="J1926" s="123"/>
      <c r="K1926" s="124"/>
      <c r="L1926" s="124"/>
      <c r="M1926" s="124"/>
      <c r="N1926" s="124"/>
      <c r="O1926" s="124"/>
      <c r="P1926" s="124"/>
      <c r="Q1926" s="124"/>
      <c r="R1926" s="124"/>
      <c r="S1926" s="124"/>
      <c r="T1926" s="124"/>
      <c r="U1926" s="124"/>
      <c r="V1926" s="124"/>
      <c r="W1926" s="124"/>
      <c r="X1926" s="124"/>
      <c r="Y1926" s="124"/>
      <c r="Z1926" s="124"/>
      <c r="AA1926" s="124"/>
      <c r="AB1926" s="124"/>
      <c r="AC1926" s="124"/>
    </row>
    <row r="1927" spans="1:29" x14ac:dyDescent="0.35">
      <c r="A1927" s="121"/>
      <c r="B1927" s="122"/>
      <c r="C1927" s="122"/>
      <c r="D1927" s="122"/>
      <c r="E1927" s="122"/>
      <c r="F1927" s="122"/>
      <c r="G1927" s="122"/>
      <c r="H1927" s="123"/>
      <c r="I1927" s="123"/>
      <c r="J1927" s="123"/>
      <c r="K1927" s="124"/>
      <c r="L1927" s="124"/>
      <c r="M1927" s="124"/>
      <c r="N1927" s="124"/>
      <c r="O1927" s="124"/>
      <c r="P1927" s="124"/>
      <c r="Q1927" s="124"/>
      <c r="R1927" s="124"/>
      <c r="S1927" s="124"/>
      <c r="T1927" s="124"/>
      <c r="U1927" s="124"/>
      <c r="V1927" s="124"/>
      <c r="W1927" s="124"/>
      <c r="X1927" s="124"/>
      <c r="Y1927" s="124"/>
      <c r="Z1927" s="124"/>
      <c r="AA1927" s="124"/>
      <c r="AB1927" s="124"/>
      <c r="AC1927" s="124"/>
    </row>
    <row r="1928" spans="1:29" x14ac:dyDescent="0.35">
      <c r="A1928" s="121"/>
      <c r="B1928" s="122"/>
      <c r="C1928" s="122"/>
      <c r="D1928" s="122"/>
      <c r="E1928" s="122"/>
      <c r="F1928" s="122"/>
      <c r="G1928" s="122"/>
      <c r="H1928" s="123"/>
      <c r="I1928" s="123"/>
      <c r="J1928" s="123"/>
      <c r="K1928" s="124"/>
      <c r="L1928" s="124"/>
      <c r="M1928" s="124"/>
      <c r="N1928" s="124"/>
      <c r="O1928" s="124"/>
      <c r="P1928" s="124"/>
      <c r="Q1928" s="124"/>
      <c r="R1928" s="124"/>
      <c r="S1928" s="124"/>
      <c r="T1928" s="124"/>
      <c r="U1928" s="124"/>
      <c r="V1928" s="124"/>
      <c r="W1928" s="124"/>
      <c r="X1928" s="124"/>
      <c r="Y1928" s="124"/>
      <c r="Z1928" s="124"/>
      <c r="AA1928" s="124"/>
      <c r="AB1928" s="124"/>
      <c r="AC1928" s="124"/>
    </row>
    <row r="1929" spans="1:29" x14ac:dyDescent="0.35">
      <c r="A1929" s="121"/>
      <c r="B1929" s="122"/>
      <c r="C1929" s="122"/>
      <c r="D1929" s="122"/>
      <c r="E1929" s="122"/>
      <c r="F1929" s="122"/>
      <c r="G1929" s="122"/>
      <c r="H1929" s="123"/>
      <c r="I1929" s="123"/>
      <c r="J1929" s="123"/>
      <c r="K1929" s="124"/>
      <c r="L1929" s="124"/>
      <c r="M1929" s="124"/>
      <c r="N1929" s="124"/>
      <c r="O1929" s="124"/>
      <c r="P1929" s="124"/>
      <c r="Q1929" s="124"/>
      <c r="R1929" s="124"/>
      <c r="S1929" s="124"/>
      <c r="T1929" s="124"/>
      <c r="U1929" s="124"/>
      <c r="V1929" s="124"/>
      <c r="W1929" s="124"/>
      <c r="X1929" s="124"/>
      <c r="Y1929" s="124"/>
      <c r="Z1929" s="124"/>
      <c r="AA1929" s="124"/>
      <c r="AB1929" s="124"/>
      <c r="AC1929" s="124"/>
    </row>
    <row r="1930" spans="1:29" x14ac:dyDescent="0.35">
      <c r="A1930" s="121"/>
      <c r="B1930" s="122"/>
      <c r="C1930" s="122"/>
      <c r="D1930" s="122"/>
      <c r="E1930" s="122"/>
      <c r="F1930" s="122"/>
      <c r="G1930" s="122"/>
      <c r="H1930" s="123"/>
      <c r="I1930" s="123"/>
      <c r="J1930" s="123"/>
      <c r="K1930" s="124"/>
      <c r="L1930" s="124"/>
      <c r="M1930" s="124"/>
      <c r="N1930" s="124"/>
      <c r="O1930" s="124"/>
      <c r="P1930" s="124"/>
      <c r="Q1930" s="124"/>
      <c r="R1930" s="124"/>
      <c r="S1930" s="124"/>
      <c r="T1930" s="124"/>
      <c r="U1930" s="124"/>
      <c r="V1930" s="124"/>
      <c r="W1930" s="124"/>
      <c r="X1930" s="124"/>
      <c r="Y1930" s="124"/>
      <c r="Z1930" s="124"/>
      <c r="AA1930" s="124"/>
      <c r="AB1930" s="124"/>
      <c r="AC1930" s="124"/>
    </row>
    <row r="1931" spans="1:29" x14ac:dyDescent="0.35">
      <c r="A1931" s="121"/>
      <c r="B1931" s="122"/>
      <c r="C1931" s="122"/>
      <c r="D1931" s="122"/>
      <c r="E1931" s="122"/>
      <c r="F1931" s="122"/>
      <c r="G1931" s="122"/>
      <c r="H1931" s="123"/>
      <c r="I1931" s="123"/>
      <c r="J1931" s="123"/>
      <c r="K1931" s="124"/>
      <c r="L1931" s="124"/>
      <c r="M1931" s="124"/>
      <c r="N1931" s="124"/>
      <c r="O1931" s="124"/>
      <c r="P1931" s="124"/>
      <c r="Q1931" s="124"/>
      <c r="R1931" s="124"/>
      <c r="S1931" s="124"/>
      <c r="T1931" s="124"/>
      <c r="U1931" s="124"/>
      <c r="V1931" s="124"/>
      <c r="W1931" s="124"/>
      <c r="X1931" s="124"/>
      <c r="Y1931" s="124"/>
      <c r="Z1931" s="124"/>
      <c r="AA1931" s="124"/>
      <c r="AB1931" s="124"/>
      <c r="AC1931" s="124"/>
    </row>
    <row r="1932" spans="1:29" x14ac:dyDescent="0.35">
      <c r="A1932" s="121"/>
      <c r="B1932" s="122"/>
      <c r="C1932" s="122"/>
      <c r="D1932" s="122"/>
      <c r="E1932" s="122"/>
      <c r="F1932" s="122"/>
      <c r="G1932" s="122"/>
      <c r="H1932" s="123"/>
      <c r="I1932" s="123"/>
      <c r="J1932" s="123"/>
      <c r="K1932" s="124"/>
      <c r="L1932" s="124"/>
      <c r="M1932" s="124"/>
      <c r="N1932" s="124"/>
      <c r="O1932" s="124"/>
      <c r="P1932" s="124"/>
      <c r="Q1932" s="124"/>
      <c r="R1932" s="124"/>
      <c r="S1932" s="124"/>
      <c r="T1932" s="124"/>
      <c r="U1932" s="124"/>
      <c r="V1932" s="124"/>
      <c r="W1932" s="124"/>
      <c r="X1932" s="124"/>
      <c r="Y1932" s="124"/>
      <c r="Z1932" s="124"/>
      <c r="AA1932" s="124"/>
      <c r="AB1932" s="124"/>
      <c r="AC1932" s="124"/>
    </row>
    <row r="1933" spans="1:29" x14ac:dyDescent="0.35">
      <c r="A1933" s="121"/>
      <c r="B1933" s="122"/>
      <c r="C1933" s="122"/>
      <c r="D1933" s="122"/>
      <c r="E1933" s="122"/>
      <c r="F1933" s="122"/>
      <c r="G1933" s="122"/>
      <c r="H1933" s="123"/>
      <c r="I1933" s="123"/>
      <c r="J1933" s="123"/>
      <c r="K1933" s="124"/>
      <c r="L1933" s="124"/>
      <c r="M1933" s="124"/>
      <c r="N1933" s="124"/>
      <c r="O1933" s="124"/>
      <c r="P1933" s="124"/>
      <c r="Q1933" s="124"/>
      <c r="R1933" s="124"/>
      <c r="S1933" s="124"/>
      <c r="T1933" s="124"/>
      <c r="U1933" s="124"/>
      <c r="V1933" s="124"/>
      <c r="W1933" s="124"/>
      <c r="X1933" s="124"/>
      <c r="Y1933" s="124"/>
      <c r="Z1933" s="124"/>
      <c r="AA1933" s="124"/>
      <c r="AB1933" s="124"/>
      <c r="AC1933" s="124"/>
    </row>
    <row r="1934" spans="1:29" x14ac:dyDescent="0.35">
      <c r="A1934" s="121"/>
      <c r="B1934" s="122"/>
      <c r="C1934" s="122"/>
      <c r="D1934" s="122"/>
      <c r="E1934" s="122"/>
      <c r="F1934" s="122"/>
      <c r="G1934" s="122"/>
      <c r="H1934" s="123"/>
      <c r="I1934" s="123"/>
      <c r="J1934" s="123"/>
      <c r="K1934" s="124"/>
      <c r="L1934" s="124"/>
      <c r="M1934" s="124"/>
      <c r="N1934" s="124"/>
      <c r="O1934" s="124"/>
      <c r="P1934" s="124"/>
      <c r="Q1934" s="124"/>
      <c r="R1934" s="124"/>
      <c r="S1934" s="124"/>
      <c r="T1934" s="124"/>
      <c r="U1934" s="124"/>
      <c r="V1934" s="124"/>
      <c r="W1934" s="124"/>
      <c r="X1934" s="124"/>
      <c r="Y1934" s="124"/>
      <c r="Z1934" s="124"/>
      <c r="AA1934" s="124"/>
      <c r="AB1934" s="124"/>
      <c r="AC1934" s="124"/>
    </row>
    <row r="1935" spans="1:29" x14ac:dyDescent="0.35">
      <c r="A1935" s="121"/>
      <c r="B1935" s="122"/>
      <c r="C1935" s="122"/>
      <c r="D1935" s="122"/>
      <c r="E1935" s="122"/>
      <c r="F1935" s="122"/>
      <c r="G1935" s="122"/>
      <c r="H1935" s="123"/>
      <c r="I1935" s="123"/>
      <c r="J1935" s="123"/>
      <c r="K1935" s="124"/>
      <c r="L1935" s="124"/>
      <c r="M1935" s="124"/>
      <c r="N1935" s="124"/>
      <c r="O1935" s="124"/>
      <c r="P1935" s="124"/>
      <c r="Q1935" s="124"/>
      <c r="R1935" s="124"/>
      <c r="S1935" s="124"/>
      <c r="T1935" s="124"/>
      <c r="U1935" s="124"/>
      <c r="V1935" s="124"/>
      <c r="W1935" s="124"/>
      <c r="X1935" s="124"/>
      <c r="Y1935" s="124"/>
      <c r="Z1935" s="124"/>
      <c r="AA1935" s="124"/>
      <c r="AB1935" s="124"/>
      <c r="AC1935" s="124"/>
    </row>
    <row r="1936" spans="1:29" x14ac:dyDescent="0.35">
      <c r="A1936" s="121"/>
      <c r="B1936" s="122"/>
      <c r="C1936" s="122"/>
      <c r="D1936" s="122"/>
      <c r="E1936" s="122"/>
      <c r="F1936" s="122"/>
      <c r="G1936" s="122"/>
      <c r="H1936" s="123"/>
      <c r="I1936" s="123"/>
      <c r="J1936" s="123"/>
      <c r="K1936" s="124"/>
      <c r="L1936" s="124"/>
      <c r="M1936" s="124"/>
      <c r="N1936" s="124"/>
      <c r="O1936" s="124"/>
      <c r="P1936" s="124"/>
      <c r="Q1936" s="124"/>
      <c r="R1936" s="124"/>
      <c r="S1936" s="124"/>
      <c r="T1936" s="124"/>
      <c r="U1936" s="124"/>
      <c r="V1936" s="124"/>
      <c r="W1936" s="124"/>
      <c r="X1936" s="124"/>
      <c r="Y1936" s="124"/>
      <c r="Z1936" s="124"/>
      <c r="AA1936" s="124"/>
      <c r="AB1936" s="124"/>
      <c r="AC1936" s="124"/>
    </row>
    <row r="1937" spans="1:29" x14ac:dyDescent="0.35">
      <c r="A1937" s="121"/>
      <c r="B1937" s="122"/>
      <c r="C1937" s="122"/>
      <c r="D1937" s="122"/>
      <c r="E1937" s="122"/>
      <c r="F1937" s="122"/>
      <c r="G1937" s="122"/>
      <c r="H1937" s="123"/>
      <c r="I1937" s="123"/>
      <c r="J1937" s="123"/>
      <c r="K1937" s="124"/>
      <c r="L1937" s="124"/>
      <c r="M1937" s="124"/>
      <c r="N1937" s="124"/>
      <c r="O1937" s="124"/>
      <c r="P1937" s="124"/>
      <c r="Q1937" s="124"/>
      <c r="R1937" s="124"/>
      <c r="S1937" s="124"/>
      <c r="T1937" s="124"/>
      <c r="U1937" s="124"/>
      <c r="V1937" s="124"/>
      <c r="W1937" s="124"/>
      <c r="X1937" s="124"/>
      <c r="Y1937" s="124"/>
      <c r="Z1937" s="124"/>
      <c r="AA1937" s="124"/>
      <c r="AB1937" s="124"/>
      <c r="AC1937" s="124"/>
    </row>
    <row r="1938" spans="1:29" x14ac:dyDescent="0.35">
      <c r="A1938" s="121"/>
      <c r="B1938" s="122"/>
      <c r="C1938" s="122"/>
      <c r="D1938" s="122"/>
      <c r="E1938" s="122"/>
      <c r="F1938" s="122"/>
      <c r="G1938" s="122"/>
      <c r="H1938" s="123"/>
      <c r="I1938" s="123"/>
      <c r="J1938" s="123"/>
      <c r="K1938" s="124"/>
      <c r="L1938" s="124"/>
      <c r="M1938" s="124"/>
      <c r="N1938" s="124"/>
      <c r="O1938" s="124"/>
      <c r="P1938" s="124"/>
      <c r="Q1938" s="124"/>
      <c r="R1938" s="124"/>
      <c r="S1938" s="124"/>
      <c r="T1938" s="124"/>
      <c r="U1938" s="124"/>
      <c r="V1938" s="124"/>
      <c r="W1938" s="124"/>
      <c r="X1938" s="124"/>
      <c r="Y1938" s="124"/>
      <c r="Z1938" s="124"/>
      <c r="AA1938" s="124"/>
      <c r="AB1938" s="124"/>
      <c r="AC1938" s="124"/>
    </row>
    <row r="1939" spans="1:29" x14ac:dyDescent="0.35">
      <c r="A1939" s="121"/>
      <c r="B1939" s="122"/>
      <c r="C1939" s="122"/>
      <c r="D1939" s="122"/>
      <c r="E1939" s="122"/>
      <c r="F1939" s="122"/>
      <c r="G1939" s="122"/>
      <c r="H1939" s="123"/>
      <c r="I1939" s="123"/>
      <c r="J1939" s="123"/>
      <c r="K1939" s="124"/>
      <c r="L1939" s="124"/>
      <c r="M1939" s="124"/>
      <c r="N1939" s="124"/>
      <c r="O1939" s="124"/>
      <c r="P1939" s="124"/>
      <c r="Q1939" s="124"/>
      <c r="R1939" s="124"/>
      <c r="S1939" s="124"/>
      <c r="T1939" s="124"/>
      <c r="U1939" s="124"/>
      <c r="V1939" s="124"/>
      <c r="W1939" s="124"/>
      <c r="X1939" s="124"/>
      <c r="Y1939" s="124"/>
      <c r="Z1939" s="124"/>
      <c r="AA1939" s="124"/>
      <c r="AB1939" s="124"/>
      <c r="AC1939" s="124"/>
    </row>
    <row r="1940" spans="1:29" x14ac:dyDescent="0.35">
      <c r="A1940" s="121"/>
      <c r="B1940" s="122"/>
      <c r="C1940" s="122"/>
      <c r="D1940" s="122"/>
      <c r="E1940" s="122"/>
      <c r="F1940" s="122"/>
      <c r="G1940" s="122"/>
      <c r="H1940" s="123"/>
      <c r="I1940" s="123"/>
      <c r="J1940" s="123"/>
      <c r="K1940" s="124"/>
      <c r="L1940" s="124"/>
      <c r="M1940" s="124"/>
      <c r="N1940" s="124"/>
      <c r="O1940" s="124"/>
      <c r="P1940" s="124"/>
      <c r="Q1940" s="124"/>
      <c r="R1940" s="124"/>
      <c r="S1940" s="124"/>
      <c r="T1940" s="124"/>
      <c r="U1940" s="124"/>
      <c r="V1940" s="124"/>
      <c r="W1940" s="124"/>
      <c r="X1940" s="124"/>
      <c r="Y1940" s="124"/>
      <c r="Z1940" s="124"/>
      <c r="AA1940" s="124"/>
      <c r="AB1940" s="124"/>
      <c r="AC1940" s="124"/>
    </row>
    <row r="1941" spans="1:29" x14ac:dyDescent="0.35">
      <c r="A1941" s="121"/>
      <c r="B1941" s="122"/>
      <c r="C1941" s="122"/>
      <c r="D1941" s="122"/>
      <c r="E1941" s="122"/>
      <c r="F1941" s="122"/>
      <c r="G1941" s="122"/>
      <c r="H1941" s="123"/>
      <c r="I1941" s="123"/>
      <c r="J1941" s="123"/>
      <c r="K1941" s="124"/>
      <c r="L1941" s="124"/>
      <c r="M1941" s="124"/>
      <c r="N1941" s="124"/>
      <c r="O1941" s="124"/>
      <c r="P1941" s="124"/>
      <c r="Q1941" s="124"/>
      <c r="R1941" s="124"/>
      <c r="S1941" s="124"/>
      <c r="T1941" s="124"/>
      <c r="U1941" s="124"/>
      <c r="V1941" s="124"/>
      <c r="W1941" s="124"/>
      <c r="X1941" s="124"/>
      <c r="Y1941" s="124"/>
      <c r="Z1941" s="124"/>
      <c r="AA1941" s="124"/>
      <c r="AB1941" s="124"/>
      <c r="AC1941" s="124"/>
    </row>
    <row r="1942" spans="1:29" x14ac:dyDescent="0.35">
      <c r="A1942" s="121"/>
      <c r="B1942" s="122"/>
      <c r="C1942" s="122"/>
      <c r="D1942" s="122"/>
      <c r="E1942" s="122"/>
      <c r="F1942" s="122"/>
      <c r="G1942" s="122"/>
      <c r="H1942" s="123"/>
      <c r="I1942" s="123"/>
      <c r="J1942" s="123"/>
      <c r="K1942" s="124"/>
      <c r="L1942" s="124"/>
      <c r="M1942" s="124"/>
      <c r="N1942" s="124"/>
      <c r="O1942" s="124"/>
      <c r="P1942" s="124"/>
      <c r="Q1942" s="124"/>
      <c r="R1942" s="124"/>
      <c r="S1942" s="124"/>
      <c r="T1942" s="124"/>
      <c r="U1942" s="124"/>
      <c r="V1942" s="124"/>
      <c r="W1942" s="124"/>
      <c r="X1942" s="124"/>
      <c r="Y1942" s="124"/>
      <c r="Z1942" s="124"/>
      <c r="AA1942" s="124"/>
      <c r="AB1942" s="124"/>
      <c r="AC1942" s="124"/>
    </row>
    <row r="1943" spans="1:29" x14ac:dyDescent="0.35">
      <c r="A1943" s="121"/>
      <c r="B1943" s="122"/>
      <c r="C1943" s="122"/>
      <c r="D1943" s="122"/>
      <c r="E1943" s="122"/>
      <c r="F1943" s="122"/>
      <c r="G1943" s="122"/>
      <c r="H1943" s="123"/>
      <c r="I1943" s="123"/>
      <c r="J1943" s="123"/>
      <c r="K1943" s="124"/>
      <c r="L1943" s="124"/>
      <c r="M1943" s="124"/>
      <c r="N1943" s="124"/>
      <c r="O1943" s="124"/>
      <c r="P1943" s="124"/>
      <c r="Q1943" s="124"/>
      <c r="R1943" s="124"/>
      <c r="S1943" s="124"/>
      <c r="T1943" s="124"/>
      <c r="U1943" s="124"/>
      <c r="V1943" s="124"/>
      <c r="W1943" s="124"/>
      <c r="X1943" s="124"/>
      <c r="Y1943" s="124"/>
      <c r="Z1943" s="124"/>
      <c r="AA1943" s="124"/>
      <c r="AB1943" s="124"/>
      <c r="AC1943" s="124"/>
    </row>
    <row r="1944" spans="1:29" x14ac:dyDescent="0.35">
      <c r="A1944" s="121"/>
      <c r="B1944" s="122"/>
      <c r="C1944" s="122"/>
      <c r="D1944" s="122"/>
      <c r="E1944" s="122"/>
      <c r="F1944" s="122"/>
      <c r="G1944" s="122"/>
      <c r="H1944" s="123"/>
      <c r="I1944" s="123"/>
      <c r="J1944" s="123"/>
      <c r="K1944" s="124"/>
      <c r="L1944" s="124"/>
      <c r="M1944" s="124"/>
      <c r="N1944" s="124"/>
      <c r="O1944" s="124"/>
      <c r="P1944" s="124"/>
      <c r="Q1944" s="124"/>
      <c r="R1944" s="124"/>
      <c r="S1944" s="124"/>
      <c r="T1944" s="124"/>
      <c r="U1944" s="124"/>
      <c r="V1944" s="124"/>
      <c r="W1944" s="124"/>
      <c r="X1944" s="124"/>
      <c r="Y1944" s="124"/>
      <c r="Z1944" s="124"/>
      <c r="AA1944" s="124"/>
      <c r="AB1944" s="124"/>
      <c r="AC1944" s="124"/>
    </row>
    <row r="1945" spans="1:29" x14ac:dyDescent="0.35">
      <c r="A1945" s="121"/>
      <c r="B1945" s="122"/>
      <c r="C1945" s="122"/>
      <c r="D1945" s="122"/>
      <c r="E1945" s="122"/>
      <c r="F1945" s="122"/>
      <c r="G1945" s="122"/>
      <c r="H1945" s="123"/>
      <c r="I1945" s="123"/>
      <c r="J1945" s="123"/>
      <c r="K1945" s="124"/>
      <c r="L1945" s="124"/>
      <c r="M1945" s="124"/>
      <c r="N1945" s="124"/>
      <c r="O1945" s="124"/>
      <c r="P1945" s="124"/>
      <c r="Q1945" s="124"/>
      <c r="R1945" s="124"/>
      <c r="S1945" s="124"/>
      <c r="T1945" s="124"/>
      <c r="U1945" s="124"/>
      <c r="V1945" s="124"/>
      <c r="W1945" s="124"/>
      <c r="X1945" s="124"/>
      <c r="Y1945" s="124"/>
      <c r="Z1945" s="124"/>
      <c r="AA1945" s="124"/>
      <c r="AB1945" s="124"/>
      <c r="AC1945" s="124"/>
    </row>
    <row r="1946" spans="1:29" x14ac:dyDescent="0.35">
      <c r="A1946" s="121"/>
      <c r="B1946" s="122"/>
      <c r="C1946" s="122"/>
      <c r="D1946" s="122"/>
      <c r="E1946" s="122"/>
      <c r="F1946" s="122"/>
      <c r="G1946" s="122"/>
      <c r="H1946" s="123"/>
      <c r="I1946" s="123"/>
      <c r="J1946" s="123"/>
      <c r="K1946" s="124"/>
      <c r="L1946" s="124"/>
      <c r="M1946" s="124"/>
      <c r="N1946" s="124"/>
      <c r="O1946" s="124"/>
      <c r="P1946" s="124"/>
      <c r="Q1946" s="124"/>
      <c r="R1946" s="124"/>
      <c r="S1946" s="124"/>
      <c r="T1946" s="124"/>
      <c r="U1946" s="124"/>
      <c r="V1946" s="124"/>
      <c r="W1946" s="124"/>
      <c r="X1946" s="124"/>
      <c r="Y1946" s="124"/>
      <c r="Z1946" s="124"/>
      <c r="AA1946" s="124"/>
      <c r="AB1946" s="124"/>
      <c r="AC1946" s="124"/>
    </row>
    <row r="1947" spans="1:29" x14ac:dyDescent="0.35">
      <c r="A1947" s="121"/>
      <c r="B1947" s="122"/>
      <c r="C1947" s="122"/>
      <c r="D1947" s="122"/>
      <c r="E1947" s="122"/>
      <c r="F1947" s="122"/>
      <c r="G1947" s="122"/>
      <c r="H1947" s="123"/>
      <c r="I1947" s="123"/>
      <c r="J1947" s="123"/>
      <c r="K1947" s="124"/>
      <c r="L1947" s="124"/>
      <c r="M1947" s="124"/>
      <c r="N1947" s="124"/>
      <c r="O1947" s="124"/>
      <c r="P1947" s="124"/>
      <c r="Q1947" s="124"/>
      <c r="R1947" s="124"/>
      <c r="S1947" s="124"/>
      <c r="T1947" s="124"/>
      <c r="U1947" s="124"/>
      <c r="V1947" s="124"/>
      <c r="W1947" s="124"/>
      <c r="X1947" s="124"/>
      <c r="Y1947" s="124"/>
      <c r="Z1947" s="124"/>
      <c r="AA1947" s="124"/>
      <c r="AB1947" s="124"/>
      <c r="AC1947" s="124"/>
    </row>
    <row r="1948" spans="1:29" x14ac:dyDescent="0.35">
      <c r="A1948" s="125"/>
      <c r="B1948" s="125"/>
      <c r="C1948" s="125"/>
      <c r="D1948" s="125"/>
      <c r="E1948" s="125"/>
      <c r="F1948" s="125"/>
      <c r="G1948" s="125"/>
      <c r="H1948" s="125"/>
      <c r="I1948" s="125"/>
      <c r="J1948" s="125"/>
      <c r="K1948" s="124"/>
      <c r="L1948" s="124"/>
      <c r="M1948" s="124"/>
      <c r="N1948" s="124"/>
      <c r="O1948" s="124"/>
      <c r="P1948" s="124"/>
      <c r="Q1948" s="124"/>
      <c r="R1948" s="124"/>
      <c r="S1948" s="124"/>
      <c r="T1948" s="124"/>
      <c r="U1948" s="124"/>
      <c r="V1948" s="124"/>
      <c r="W1948" s="124"/>
      <c r="X1948" s="124"/>
      <c r="Y1948" s="124"/>
      <c r="Z1948" s="124"/>
      <c r="AA1948" s="124"/>
      <c r="AB1948" s="124"/>
      <c r="AC1948" s="124"/>
    </row>
    <row r="1949" spans="1:29" x14ac:dyDescent="0.35">
      <c r="A1949" s="125"/>
      <c r="B1949" s="125"/>
      <c r="C1949" s="125"/>
      <c r="D1949" s="125"/>
      <c r="E1949" s="125"/>
      <c r="F1949" s="125"/>
      <c r="G1949" s="125"/>
      <c r="H1949" s="125"/>
      <c r="I1949" s="125"/>
      <c r="J1949" s="125"/>
      <c r="K1949" s="124"/>
      <c r="L1949" s="124"/>
      <c r="M1949" s="124"/>
      <c r="N1949" s="124"/>
      <c r="O1949" s="124"/>
      <c r="P1949" s="124"/>
      <c r="Q1949" s="124"/>
      <c r="R1949" s="124"/>
      <c r="S1949" s="124"/>
      <c r="T1949" s="124"/>
      <c r="U1949" s="124"/>
      <c r="V1949" s="124"/>
      <c r="W1949" s="124"/>
      <c r="X1949" s="124"/>
      <c r="Y1949" s="124"/>
      <c r="Z1949" s="124"/>
      <c r="AA1949" s="124"/>
      <c r="AB1949" s="124"/>
      <c r="AC1949" s="124"/>
    </row>
    <row r="1950" spans="1:29" x14ac:dyDescent="0.35">
      <c r="A1950" s="125"/>
      <c r="B1950" s="125"/>
      <c r="C1950" s="125"/>
      <c r="D1950" s="125"/>
      <c r="E1950" s="125"/>
      <c r="F1950" s="125"/>
      <c r="G1950" s="126"/>
      <c r="H1950" s="125"/>
      <c r="I1950" s="125"/>
      <c r="J1950" s="125"/>
      <c r="K1950" s="126"/>
      <c r="L1950" s="126"/>
      <c r="M1950" s="126"/>
      <c r="N1950" s="126"/>
      <c r="O1950" s="126"/>
      <c r="P1950" s="126"/>
      <c r="Q1950" s="126"/>
      <c r="R1950" s="126"/>
      <c r="S1950" s="126"/>
      <c r="T1950" s="126"/>
      <c r="U1950" s="126"/>
      <c r="V1950" s="126"/>
      <c r="W1950" s="126"/>
      <c r="X1950" s="126"/>
      <c r="Y1950" s="126"/>
      <c r="Z1950" s="126"/>
      <c r="AA1950" s="126"/>
      <c r="AB1950" s="126"/>
      <c r="AC1950" s="126"/>
    </row>
  </sheetData>
  <sheetProtection formatCells="0" formatColumns="0" formatRows="0" insertColumns="0" insertRows="0" deleteColumns="0" deleteRows="0" sort="0" autoFilter="0" pivotTables="0"/>
  <mergeCells count="120">
    <mergeCell ref="W31:X32"/>
    <mergeCell ref="Y31:Z31"/>
    <mergeCell ref="A31:A33"/>
    <mergeCell ref="B31:C32"/>
    <mergeCell ref="D31:E32"/>
    <mergeCell ref="F31:J32"/>
    <mergeCell ref="Z32:Z33"/>
    <mergeCell ref="G33:J33"/>
    <mergeCell ref="AA31:AC31"/>
    <mergeCell ref="K32:L32"/>
    <mergeCell ref="M32:N32"/>
    <mergeCell ref="O32:P32"/>
    <mergeCell ref="Q32:R32"/>
    <mergeCell ref="S32:T32"/>
    <mergeCell ref="U32:V32"/>
    <mergeCell ref="Y32:Y33"/>
    <mergeCell ref="K31:P31"/>
    <mergeCell ref="Q31:V31"/>
    <mergeCell ref="AA32:AA33"/>
    <mergeCell ref="AB32:AB33"/>
    <mergeCell ref="AC32:AC33"/>
    <mergeCell ref="A59:B59"/>
    <mergeCell ref="E59:F59"/>
    <mergeCell ref="H59:J59"/>
    <mergeCell ref="A60:B60"/>
    <mergeCell ref="E60:F60"/>
    <mergeCell ref="H60:J60"/>
    <mergeCell ref="A58:D58"/>
    <mergeCell ref="E58:F58"/>
    <mergeCell ref="H58:J58"/>
    <mergeCell ref="W1:X2"/>
    <mergeCell ref="Y1:Z1"/>
    <mergeCell ref="A1:A3"/>
    <mergeCell ref="B1:C2"/>
    <mergeCell ref="D1:E2"/>
    <mergeCell ref="F1:J2"/>
    <mergeCell ref="Z2:Z3"/>
    <mergeCell ref="G3:J3"/>
    <mergeCell ref="AA1:AC1"/>
    <mergeCell ref="K2:L2"/>
    <mergeCell ref="M2:N2"/>
    <mergeCell ref="O2:P2"/>
    <mergeCell ref="Q2:R2"/>
    <mergeCell ref="S2:T2"/>
    <mergeCell ref="U2:V2"/>
    <mergeCell ref="Y2:Y3"/>
    <mergeCell ref="K1:P1"/>
    <mergeCell ref="Q1:V1"/>
    <mergeCell ref="AA2:AA3"/>
    <mergeCell ref="AB2:AB3"/>
    <mergeCell ref="AC2:AC3"/>
    <mergeCell ref="A29:B29"/>
    <mergeCell ref="E29:F29"/>
    <mergeCell ref="H29:J29"/>
    <mergeCell ref="A30:B30"/>
    <mergeCell ref="E30:F30"/>
    <mergeCell ref="H30:J30"/>
    <mergeCell ref="A28:D28"/>
    <mergeCell ref="E28:F28"/>
    <mergeCell ref="H28:J28"/>
    <mergeCell ref="AA61:AC61"/>
    <mergeCell ref="K62:L62"/>
    <mergeCell ref="M62:N62"/>
    <mergeCell ref="O62:P62"/>
    <mergeCell ref="Q62:R62"/>
    <mergeCell ref="S62:T62"/>
    <mergeCell ref="U62:V62"/>
    <mergeCell ref="Y62:Y63"/>
    <mergeCell ref="Z62:Z63"/>
    <mergeCell ref="AA62:AA63"/>
    <mergeCell ref="AB62:AB63"/>
    <mergeCell ref="AC62:AC63"/>
    <mergeCell ref="K61:P61"/>
    <mergeCell ref="A88:D88"/>
    <mergeCell ref="E88:F88"/>
    <mergeCell ref="H88:J88"/>
    <mergeCell ref="A89:B89"/>
    <mergeCell ref="E89:F89"/>
    <mergeCell ref="H89:J89"/>
    <mergeCell ref="Q61:V61"/>
    <mergeCell ref="W61:X62"/>
    <mergeCell ref="Y61:Z61"/>
    <mergeCell ref="A61:A63"/>
    <mergeCell ref="B61:C62"/>
    <mergeCell ref="D61:E62"/>
    <mergeCell ref="F61:J62"/>
    <mergeCell ref="G63:J63"/>
    <mergeCell ref="A91:A93"/>
    <mergeCell ref="B91:C92"/>
    <mergeCell ref="D91:E92"/>
    <mergeCell ref="F91:J92"/>
    <mergeCell ref="K91:P91"/>
    <mergeCell ref="G93:J93"/>
    <mergeCell ref="A90:B90"/>
    <mergeCell ref="E90:F90"/>
    <mergeCell ref="H90:J90"/>
    <mergeCell ref="Q91:V91"/>
    <mergeCell ref="W91:X92"/>
    <mergeCell ref="Y91:Z91"/>
    <mergeCell ref="AA91:AC91"/>
    <mergeCell ref="K92:L92"/>
    <mergeCell ref="M92:N92"/>
    <mergeCell ref="O92:P92"/>
    <mergeCell ref="Q92:R92"/>
    <mergeCell ref="S92:T92"/>
    <mergeCell ref="U92:V92"/>
    <mergeCell ref="Y92:Y93"/>
    <mergeCell ref="Z92:Z93"/>
    <mergeCell ref="AA92:AA93"/>
    <mergeCell ref="AB92:AB93"/>
    <mergeCell ref="AC92:AC93"/>
    <mergeCell ref="A120:B120"/>
    <mergeCell ref="E120:F120"/>
    <mergeCell ref="H120:J120"/>
    <mergeCell ref="A118:D118"/>
    <mergeCell ref="E118:F118"/>
    <mergeCell ref="H118:J118"/>
    <mergeCell ref="A119:B119"/>
    <mergeCell ref="E119:F119"/>
    <mergeCell ref="H119:J119"/>
  </mergeCells>
  <conditionalFormatting sqref="A5:A27">
    <cfRule type="expression" dxfId="0" priority="1">
      <formula>OR(A5=0, A5=1)</formula>
    </cfRule>
  </conditionalFormatting>
  <printOptions horizontalCentered="1" verticalCentered="1"/>
  <pageMargins left="0.70866141732283472" right="0.70866141732283472" top="0.74803149606299213" bottom="0.74803149606299213" header="0.31496062992125984" footer="0.31496062992125984"/>
  <pageSetup paperSize="9" pageOrder="overThenDown" orientation="landscape" blackAndWhite="1" r:id="rId1"/>
  <headerFooter>
    <oddFooter>&amp;LCASA Electronic Pilotlogbook&amp;C&amp;P&amp;RVersion 1.6.2</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scriptIds xmlns="http://schemas.microsoft.com/office/extensibility/maker/v1.0" id="script-ids-node-id">
  <scriptId id="ms-officescript%3A%2F%2Fonedrive_business_itemlink%2F017362AAGCKAENSCYSJJFIRTFRUT4LP3AZ:ms-officescript%3A%2F%2Fonedrive_business_sharinglink%2Fu!aHR0cHM6Ly9ncmlmZml0aGVkdWF1LW15LnNoYXJlcG9pbnQuY29tLzp1Oi9nL3BlcnNvbmFsL2FsZXhhbmRyb192YWxsZWpvYnJvdHptYW5fZ3JpZmZpdGh1bmlfZWR1X2F1L0VjSlFDTmtMRWtwS2lNeXhwUGkzN0JrQkxjVDdHSF8yeGh3WjlDU0M1X0wyd0E"/>
</scriptIds>
</file>

<file path=customXml/item2.xml>��
</file>

<file path=customXml/itemProps1.xml><?xml version="1.0" encoding="utf-8"?>
<ds:datastoreItem xmlns:ds="http://schemas.openxmlformats.org/officeDocument/2006/customXml" ds:itemID="{B3D96FCA-922F-493F-977C-6EA9D6607B9C}">
  <ds:schemaRefs>
    <ds:schemaRef ds:uri="http://schemas.microsoft.com/office/extensibility/maker/v1.0"/>
  </ds:schemaRefs>
</ds:datastoreItem>
</file>

<file path=customXml/itemProps2.xml><?xml version="1.0" encoding="utf-8"?>
<ds:datastoreItem xmlns:ds="http://schemas.openxmlformats.org/officeDocument/2006/customXml" ds:itemID="{4E56BE34-83D5-4722-A868-588148D16DB8}">
  <ds:schemaRefs>
    <ds:schemaRef ds:uri="http://schemas.microsoft.com/DataMashup"/>
  </ds:schemaRefs>
</ds:datastoreItem>
</file>

<file path=docMetadata/LabelInfo.xml><?xml version="1.0" encoding="utf-8"?>
<clbl:labelList xmlns:clbl="http://schemas.microsoft.com/office/2020/mipLabelMetadata">
  <clbl:label id="{c9f92db8-2851-4df9-9d12-fab52f5b1415}" enabled="1" method="Standard" siteId="{5a7cc8ab-a4dc-4f9b-bf60-66714049ad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INFORMATION</vt:lpstr>
      <vt:lpstr>LOGBOOK DATA</vt:lpstr>
      <vt:lpstr>DASHBOARD HUB</vt:lpstr>
      <vt:lpstr>CONFIG</vt:lpstr>
      <vt:lpstr>PRINT PILOTLOGBOOK</vt:lpstr>
      <vt:lpstr>AIRCRAFTTYPE</vt:lpstr>
      <vt:lpstr>LogbookDates</vt:lpstr>
      <vt:lpstr>Registration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2024-06-06T23:32:28Z</dcterms:created>
  <dcterms:modified xsi:type="dcterms:W3CDTF">2025-03-08T15:45:00Z</dcterms:modified>
</cp:coreProperties>
</file>