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C0559C-36BF-4272-9EF3-1C0963830F74}" xr6:coauthVersionLast="47" xr6:coauthVersionMax="47" xr10:uidLastSave="{00000000-0000-0000-0000-000000000000}"/>
  <bookViews>
    <workbookView xWindow="-120" yWindow="-120" windowWidth="20730" windowHeight="11160" tabRatio="58" xr2:uid="{C1B4F65A-92EC-4B39-B6ED-E5FA071A0102}"/>
  </bookViews>
  <sheets>
    <sheet name="Planilha1" sheetId="1" r:id="rId1"/>
    <sheet name="Planilha2" sheetId="2" r:id="rId2"/>
  </sheets>
  <definedNames>
    <definedName name="juros_fixa">Planilha1!$C$22</definedName>
    <definedName name="juros_variavel">Planilha1!$C$31</definedName>
    <definedName name="jurus_fixa">Planilha1!$C$22</definedName>
    <definedName name="taxa_fixa">Planilha1!$C$22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G3" i="2"/>
  <c r="G4" i="2"/>
  <c r="G2" i="2"/>
  <c r="C32" i="1"/>
  <c r="C33" i="1" s="1"/>
  <c r="C16" i="1"/>
  <c r="C20" i="1" s="1"/>
  <c r="F30" i="1"/>
  <c r="G30" i="1" s="1"/>
  <c r="F31" i="1"/>
  <c r="G31" i="1" s="1"/>
  <c r="F32" i="1"/>
  <c r="G32" i="1" s="1"/>
  <c r="F33" i="1"/>
  <c r="G33" i="1" s="1"/>
  <c r="F34" i="1"/>
  <c r="G34" i="1" s="1"/>
  <c r="F29" i="1"/>
  <c r="G29" i="1" s="1"/>
  <c r="C23" i="1" l="1"/>
  <c r="C24" i="1" s="1"/>
  <c r="C39" i="1"/>
  <c r="F25" i="1"/>
  <c r="G25" i="1" s="1"/>
  <c r="F23" i="1"/>
  <c r="G23" i="1" s="1"/>
  <c r="F20" i="1"/>
  <c r="G20" i="1" s="1"/>
  <c r="F21" i="1"/>
  <c r="G21" i="1" s="1"/>
  <c r="F24" i="1"/>
  <c r="G24" i="1" s="1"/>
  <c r="F22" i="1"/>
  <c r="G22" i="1" s="1"/>
  <c r="C42" i="1" l="1"/>
  <c r="C43" i="1"/>
  <c r="C44" i="1" s="1"/>
</calcChain>
</file>

<file path=xl/sharedStrings.xml><?xml version="1.0" encoding="utf-8"?>
<sst xmlns="http://schemas.openxmlformats.org/spreadsheetml/2006/main" count="56" uniqueCount="37">
  <si>
    <t>Quanto investir por mês ?</t>
  </si>
  <si>
    <t>Por Quantos Anos ?</t>
  </si>
  <si>
    <t>Taxa de Rendimento mensal ?</t>
  </si>
  <si>
    <t>Patrimônio acumulado ?</t>
  </si>
  <si>
    <t>Dividendos Mensais ?</t>
  </si>
  <si>
    <t>Conservador</t>
  </si>
  <si>
    <t>Moderado</t>
  </si>
  <si>
    <t>Em 10 anos</t>
  </si>
  <si>
    <t>Em 15 anos</t>
  </si>
  <si>
    <t>Em 20 anos</t>
  </si>
  <si>
    <t>Em 30 anos</t>
  </si>
  <si>
    <t>Em 5 anos</t>
  </si>
  <si>
    <t>Em 25 anos</t>
  </si>
  <si>
    <t>Previdência Privada Fixa</t>
  </si>
  <si>
    <t>Rendimento</t>
  </si>
  <si>
    <t>Tipo de fundo</t>
  </si>
  <si>
    <t>Renda mensal</t>
  </si>
  <si>
    <t>Salário</t>
  </si>
  <si>
    <t>Sugestão de Investimento</t>
  </si>
  <si>
    <t>Cenários Fixa</t>
  </si>
  <si>
    <t>Cenário Variável</t>
  </si>
  <si>
    <t>Previdência Privada Variável</t>
  </si>
  <si>
    <t>Variável</t>
  </si>
  <si>
    <t>Fixa</t>
  </si>
  <si>
    <t>Agressivo</t>
  </si>
  <si>
    <t>Patrimônio acumulado</t>
  </si>
  <si>
    <t>Rendimento acumulado</t>
  </si>
  <si>
    <t>Total investido</t>
  </si>
  <si>
    <t>Investimento mensal</t>
  </si>
  <si>
    <t>Taxa de rendimento mensal</t>
  </si>
  <si>
    <t>%</t>
  </si>
  <si>
    <t>Conservador-Taxa de rendimento mensal</t>
  </si>
  <si>
    <t>Moderado-Taxa de rendimento mensal</t>
  </si>
  <si>
    <t>Agressivo-Taxa de rendimento mensal</t>
  </si>
  <si>
    <t>Quantos Anos</t>
  </si>
  <si>
    <t>Perfil Previdência Fixa</t>
  </si>
  <si>
    <t>PREVIDÊNCIA 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</si>
</sst>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/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indexed="64"/>
      </bottom>
      <diagonal/>
    </border>
    <border>
      <left style="medium">
        <color indexed="64"/>
      </left>
      <right style="medium">
        <color theme="2"/>
      </right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indexed="64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2"/>
      </right>
      <top/>
      <bottom/>
      <diagonal/>
    </border>
    <border>
      <left/>
      <right style="medium">
        <color theme="2"/>
      </right>
      <top/>
      <bottom style="medium">
        <color indexed="64"/>
      </bottom>
      <diagonal/>
    </border>
    <border>
      <left style="medium">
        <color theme="2"/>
      </left>
      <right/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36" applyNumberFormat="0" applyFill="0" applyAlignment="0" applyProtection="0"/>
  </cellStyleXfs>
  <cellXfs count="61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2" fillId="3" borderId="10" xfId="0" applyFont="1" applyFill="1" applyBorder="1"/>
    <xf numFmtId="0" fontId="2" fillId="3" borderId="12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64" fontId="2" fillId="0" borderId="9" xfId="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8" fontId="2" fillId="3" borderId="11" xfId="0" applyNumberFormat="1" applyFont="1" applyFill="1" applyBorder="1" applyAlignment="1">
      <alignment horizontal="center" vertical="center"/>
    </xf>
    <xf numFmtId="8" fontId="2" fillId="3" borderId="13" xfId="0" applyNumberFormat="1" applyFont="1" applyFill="1" applyBorder="1" applyAlignment="1">
      <alignment horizontal="center" vertical="center"/>
    </xf>
    <xf numFmtId="165" fontId="2" fillId="0" borderId="11" xfId="2" applyNumberFormat="1" applyFont="1" applyBorder="1" applyAlignment="1">
      <alignment horizontal="center" vertical="center"/>
    </xf>
    <xf numFmtId="0" fontId="3" fillId="0" borderId="0" xfId="0" applyFont="1"/>
    <xf numFmtId="0" fontId="6" fillId="2" borderId="2" xfId="0" applyFont="1" applyFill="1" applyBorder="1" applyAlignment="1">
      <alignment horizontal="center" vertical="center"/>
    </xf>
    <xf numFmtId="10" fontId="0" fillId="0" borderId="0" xfId="0" applyNumberFormat="1"/>
    <xf numFmtId="0" fontId="0" fillId="0" borderId="27" xfId="0" applyBorder="1"/>
    <xf numFmtId="44" fontId="0" fillId="0" borderId="28" xfId="1" applyFont="1" applyBorder="1"/>
    <xf numFmtId="0" fontId="2" fillId="3" borderId="23" xfId="0" applyFont="1" applyFill="1" applyBorder="1"/>
    <xf numFmtId="8" fontId="2" fillId="3" borderId="24" xfId="0" applyNumberFormat="1" applyFont="1" applyFill="1" applyBorder="1" applyAlignment="1">
      <alignment horizontal="center" vertical="center"/>
    </xf>
    <xf numFmtId="0" fontId="0" fillId="3" borderId="17" xfId="0" applyFill="1" applyBorder="1"/>
    <xf numFmtId="8" fontId="0" fillId="3" borderId="14" xfId="0" applyNumberFormat="1" applyFill="1" applyBorder="1" applyAlignment="1">
      <alignment horizontal="center" vertical="center"/>
    </xf>
    <xf numFmtId="8" fontId="0" fillId="3" borderId="18" xfId="0" applyNumberFormat="1" applyFill="1" applyBorder="1" applyAlignment="1">
      <alignment horizontal="center"/>
    </xf>
    <xf numFmtId="0" fontId="0" fillId="3" borderId="19" xfId="0" applyFill="1" applyBorder="1"/>
    <xf numFmtId="8" fontId="0" fillId="3" borderId="15" xfId="0" applyNumberFormat="1" applyFill="1" applyBorder="1" applyAlignment="1">
      <alignment horizontal="center" vertical="center"/>
    </xf>
    <xf numFmtId="0" fontId="0" fillId="3" borderId="20" xfId="0" applyFill="1" applyBorder="1"/>
    <xf numFmtId="8" fontId="0" fillId="3" borderId="21" xfId="0" applyNumberFormat="1" applyFill="1" applyBorder="1" applyAlignment="1">
      <alignment horizontal="center" vertical="center"/>
    </xf>
    <xf numFmtId="8" fontId="0" fillId="3" borderId="31" xfId="0" applyNumberFormat="1" applyFill="1" applyBorder="1" applyAlignment="1">
      <alignment horizontal="center"/>
    </xf>
    <xf numFmtId="0" fontId="0" fillId="3" borderId="27" xfId="0" applyFill="1" applyBorder="1"/>
    <xf numFmtId="8" fontId="0" fillId="3" borderId="29" xfId="0" applyNumberFormat="1" applyFill="1" applyBorder="1" applyAlignment="1">
      <alignment horizontal="center" vertical="center"/>
    </xf>
    <xf numFmtId="0" fontId="0" fillId="3" borderId="23" xfId="0" applyFill="1" applyBorder="1"/>
    <xf numFmtId="8" fontId="0" fillId="3" borderId="30" xfId="0" applyNumberFormat="1" applyFill="1" applyBorder="1" applyAlignment="1">
      <alignment horizontal="center" vertical="center"/>
    </xf>
    <xf numFmtId="165" fontId="2" fillId="3" borderId="11" xfId="2" applyNumberFormat="1" applyFont="1" applyFill="1" applyBorder="1" applyAlignment="1">
      <alignment horizontal="center" vertical="center"/>
    </xf>
    <xf numFmtId="10" fontId="0" fillId="5" borderId="4" xfId="0" applyNumberFormat="1" applyFill="1" applyBorder="1"/>
    <xf numFmtId="0" fontId="0" fillId="6" borderId="0" xfId="0" applyFill="1" applyAlignment="1">
      <alignment horizontal="center" vertical="center"/>
    </xf>
    <xf numFmtId="165" fontId="0" fillId="7" borderId="22" xfId="0" applyNumberFormat="1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8" fontId="0" fillId="3" borderId="22" xfId="0" applyNumberFormat="1" applyFill="1" applyBorder="1" applyAlignment="1">
      <alignment horizontal="center" vertical="center"/>
    </xf>
    <xf numFmtId="8" fontId="0" fillId="3" borderId="35" xfId="0" applyNumberFormat="1" applyFill="1" applyBorder="1" applyAlignment="1">
      <alignment horizontal="center" vertical="center"/>
    </xf>
    <xf numFmtId="8" fontId="0" fillId="5" borderId="4" xfId="0" applyNumberFormat="1" applyFill="1" applyBorder="1"/>
    <xf numFmtId="0" fontId="0" fillId="5" borderId="4" xfId="0" applyFill="1" applyBorder="1" applyAlignment="1">
      <alignment horizontal="right"/>
    </xf>
    <xf numFmtId="8" fontId="0" fillId="5" borderId="6" xfId="0" applyNumberFormat="1" applyFill="1" applyBorder="1"/>
    <xf numFmtId="0" fontId="5" fillId="4" borderId="1" xfId="0" applyFont="1" applyFill="1" applyBorder="1"/>
    <xf numFmtId="0" fontId="5" fillId="4" borderId="2" xfId="0" applyFont="1" applyFill="1" applyBorder="1"/>
    <xf numFmtId="0" fontId="0" fillId="7" borderId="5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6" borderId="0" xfId="0" applyFill="1"/>
    <xf numFmtId="0" fontId="7" fillId="0" borderId="36" xfId="3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Título 2" xfId="3" builtinId="17"/>
  </cellStyles>
  <dxfs count="0"/>
  <tableStyles count="0" defaultTableStyle="TableStyleMedium2" defaultPivotStyle="PivotStyleLight16"/>
  <colors>
    <mruColors>
      <color rgb="FFFFE379"/>
      <color rgb="FF9966FF"/>
      <color rgb="FF9933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Planilha1!$C$38</c:f>
              <c:strCache>
                <c:ptCount val="1"/>
                <c:pt idx="0">
                  <c:v>Agressivo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Planilha1!$B$39:$B$44</c:f>
              <c:strCache>
                <c:ptCount val="6"/>
                <c:pt idx="0">
                  <c:v>Investimento mensal</c:v>
                </c:pt>
                <c:pt idx="1">
                  <c:v>Taxa de rendimento mensal</c:v>
                </c:pt>
                <c:pt idx="2">
                  <c:v>Quantos Anos</c:v>
                </c:pt>
                <c:pt idx="3">
                  <c:v>Total investido</c:v>
                </c:pt>
                <c:pt idx="4">
                  <c:v>Patrimônio acumulado</c:v>
                </c:pt>
                <c:pt idx="5">
                  <c:v>Rendimento acumulado</c:v>
                </c:pt>
              </c:strCache>
            </c:strRef>
          </c:cat>
          <c:val>
            <c:numRef>
              <c:f>Planilha1!$C$39:$C$44</c:f>
              <c:numCache>
                <c:formatCode>0.00%</c:formatCode>
                <c:ptCount val="6"/>
                <c:pt idx="0" formatCode="&quot;R$&quot;#,##0.00_);[Red]\(&quot;R$&quot;#,##0.00\)">
                  <c:v>400</c:v>
                </c:pt>
                <c:pt idx="1">
                  <c:v>4.8000000000000001E-2</c:v>
                </c:pt>
                <c:pt idx="2" formatCode="General">
                  <c:v>5</c:v>
                </c:pt>
                <c:pt idx="3" formatCode="&quot;R$&quot;#,##0.00_);[Red]\(&quot;R$&quot;#,##0.00\)">
                  <c:v>24000</c:v>
                </c:pt>
                <c:pt idx="4" formatCode="&quot;R$&quot;#,##0.00_);[Red]\(&quot;R$&quot;#,##0.00\)">
                  <c:v>130500.62713828553</c:v>
                </c:pt>
                <c:pt idx="5" formatCode="&quot;R$&quot;#,##0.00_);[Red]\(&quot;R$&quot;#,##0.00\)">
                  <c:v>6264.0301026377056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D-47D2-867A-FA8CF474052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171449</xdr:colOff>
      <xdr:row>0</xdr:row>
      <xdr:rowOff>123826</xdr:rowOff>
    </xdr:from>
    <xdr:to>
      <xdr:col>7</xdr:col>
      <xdr:colOff>352424</xdr:colOff>
      <xdr:row>9</xdr:row>
      <xdr:rowOff>110105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CBAEE99-721B-768E-D1BE-154F7C96D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23826"/>
          <a:ext cx="8753475" cy="1700779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34</xdr:row>
      <xdr:rowOff>147637</xdr:rowOff>
    </xdr:from>
    <xdr:to>
      <xdr:col>6</xdr:col>
      <xdr:colOff>1581150</xdr:colOff>
      <xdr:row>48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EC07A0-6C4F-4EA3-A84D-84D60B63C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ED8F-4DC5-4EFD-A3E7-4EF24B6CDD87}">
  <dimension ref="A11:I44"/>
  <sheetViews>
    <sheetView showGridLines="0" showRowColHeaders="0" tabSelected="1" workbookViewId="0">
      <selection activeCell="E14" sqref="E14:G14"/>
    </sheetView>
  </sheetViews>
  <sheetFormatPr defaultColWidth="0" defaultRowHeight="15" x14ac:dyDescent="0.25"/>
  <cols>
    <col min="1" max="1" width="3.85546875" customWidth="1"/>
    <col min="2" max="2" width="28" bestFit="1" customWidth="1"/>
    <col min="3" max="3" width="19" customWidth="1"/>
    <col min="4" max="4" width="3.7109375" customWidth="1"/>
    <col min="5" max="5" width="13.28515625" customWidth="1"/>
    <col min="6" max="6" width="36.85546875" bestFit="1" customWidth="1"/>
    <col min="7" max="7" width="23.85546875" bestFit="1" customWidth="1"/>
    <col min="8" max="8" width="9.140625" customWidth="1"/>
    <col min="9" max="9" width="21.42578125" hidden="1"/>
    <col min="10" max="16384" width="9.140625" hidden="1"/>
  </cols>
  <sheetData>
    <row r="11" spans="2:7" ht="18" thickBot="1" x14ac:dyDescent="0.35">
      <c r="C11" s="60" t="s">
        <v>36</v>
      </c>
      <c r="D11" s="60"/>
      <c r="E11" s="60"/>
      <c r="F11" s="60"/>
    </row>
    <row r="12" spans="2:7" ht="15.75" thickTop="1" x14ac:dyDescent="0.25"/>
    <row r="13" spans="2:7" ht="15.75" thickBot="1" x14ac:dyDescent="0.3"/>
    <row r="14" spans="2:7" ht="24" thickBot="1" x14ac:dyDescent="0.3">
      <c r="B14" s="50" t="s">
        <v>16</v>
      </c>
      <c r="C14" s="51"/>
      <c r="E14" s="54" t="s">
        <v>15</v>
      </c>
      <c r="F14" s="55"/>
      <c r="G14" s="56"/>
    </row>
    <row r="15" spans="2:7" ht="15.75" thickBot="1" x14ac:dyDescent="0.3">
      <c r="B15" s="18" t="s">
        <v>17</v>
      </c>
      <c r="C15" s="19">
        <v>4000</v>
      </c>
      <c r="E15" s="57" t="s">
        <v>22</v>
      </c>
      <c r="F15" s="58"/>
      <c r="G15" s="37">
        <v>8.0000000000000002E-3</v>
      </c>
    </row>
    <row r="16" spans="2:7" ht="15.75" thickBot="1" x14ac:dyDescent="0.3">
      <c r="B16" s="20" t="s">
        <v>18</v>
      </c>
      <c r="C16" s="21">
        <f>C15*10%</f>
        <v>400</v>
      </c>
      <c r="E16" s="46" t="s">
        <v>23</v>
      </c>
      <c r="F16" s="47"/>
      <c r="G16" s="38">
        <v>1.8</v>
      </c>
    </row>
    <row r="17" spans="1:7" x14ac:dyDescent="0.25">
      <c r="E17" s="36"/>
      <c r="F17" s="36"/>
    </row>
    <row r="18" spans="1:7" ht="15.75" thickBot="1" x14ac:dyDescent="0.3"/>
    <row r="19" spans="1:7" ht="23.25" x14ac:dyDescent="0.25">
      <c r="B19" s="8" t="s">
        <v>13</v>
      </c>
      <c r="C19" s="9"/>
      <c r="E19" s="48" t="s">
        <v>19</v>
      </c>
      <c r="F19" s="49"/>
      <c r="G19" s="16" t="s">
        <v>14</v>
      </c>
    </row>
    <row r="20" spans="1:7" x14ac:dyDescent="0.25">
      <c r="A20" s="15">
        <v>5</v>
      </c>
      <c r="B20" s="4" t="s">
        <v>0</v>
      </c>
      <c r="C20" s="10">
        <f>C16</f>
        <v>400</v>
      </c>
      <c r="E20" s="22" t="s">
        <v>11</v>
      </c>
      <c r="F20" s="23">
        <f t="shared" ref="F20:F25" si="0">FV($C$22,$A20*12,$C$20*-1)</f>
        <v>42589.590180552892</v>
      </c>
      <c r="G20" s="24">
        <f t="shared" ref="G20:G25" si="1">F20*juros_fixa</f>
        <v>766.61262324995198</v>
      </c>
    </row>
    <row r="21" spans="1:7" x14ac:dyDescent="0.25">
      <c r="A21" s="15">
        <v>10</v>
      </c>
      <c r="B21" s="5" t="s">
        <v>1</v>
      </c>
      <c r="C21" s="11">
        <v>1</v>
      </c>
      <c r="E21" s="25" t="s">
        <v>7</v>
      </c>
      <c r="F21" s="26">
        <f t="shared" si="0"/>
        <v>166803.47398974095</v>
      </c>
      <c r="G21" s="24">
        <f t="shared" si="1"/>
        <v>3002.4625318153367</v>
      </c>
    </row>
    <row r="22" spans="1:7" x14ac:dyDescent="0.25">
      <c r="A22" s="15">
        <v>15</v>
      </c>
      <c r="B22" s="6" t="s">
        <v>2</v>
      </c>
      <c r="C22" s="34">
        <v>1.7999999999999999E-2</v>
      </c>
      <c r="E22" s="25" t="s">
        <v>8</v>
      </c>
      <c r="F22" s="26">
        <f t="shared" si="0"/>
        <v>529077.18607649498</v>
      </c>
      <c r="G22" s="24">
        <f t="shared" si="1"/>
        <v>9523.3893493769083</v>
      </c>
    </row>
    <row r="23" spans="1:7" x14ac:dyDescent="0.25">
      <c r="A23" s="15">
        <v>20</v>
      </c>
      <c r="B23" s="6" t="s">
        <v>3</v>
      </c>
      <c r="C23" s="12">
        <f>FV(C22,C21*12,C20*-1)</f>
        <v>5304.9007016784026</v>
      </c>
      <c r="E23" s="25" t="s">
        <v>9</v>
      </c>
      <c r="F23" s="26">
        <f t="shared" si="0"/>
        <v>1585659.9000565596</v>
      </c>
      <c r="G23" s="24">
        <f t="shared" si="1"/>
        <v>28541.878201018069</v>
      </c>
    </row>
    <row r="24" spans="1:7" ht="15.75" thickBot="1" x14ac:dyDescent="0.3">
      <c r="A24" s="15">
        <v>25</v>
      </c>
      <c r="B24" s="7" t="s">
        <v>4</v>
      </c>
      <c r="C24" s="13">
        <f>C23*C22</f>
        <v>95.488212630211237</v>
      </c>
      <c r="E24" s="25" t="s">
        <v>12</v>
      </c>
      <c r="F24" s="26">
        <f t="shared" si="0"/>
        <v>4667216.7291486524</v>
      </c>
      <c r="G24" s="24">
        <f t="shared" si="1"/>
        <v>84009.901124675744</v>
      </c>
    </row>
    <row r="25" spans="1:7" ht="15.75" thickBot="1" x14ac:dyDescent="0.3">
      <c r="A25" s="15">
        <v>30</v>
      </c>
      <c r="E25" s="27" t="s">
        <v>10</v>
      </c>
      <c r="F25" s="28">
        <f t="shared" si="0"/>
        <v>13654674.469350982</v>
      </c>
      <c r="G25" s="29">
        <f t="shared" si="1"/>
        <v>245784.14044831766</v>
      </c>
    </row>
    <row r="27" spans="1:7" ht="15.75" thickBot="1" x14ac:dyDescent="0.3"/>
    <row r="28" spans="1:7" ht="24" thickBot="1" x14ac:dyDescent="0.3">
      <c r="B28" s="8" t="s">
        <v>21</v>
      </c>
      <c r="C28" s="9"/>
      <c r="E28" s="52" t="s">
        <v>20</v>
      </c>
      <c r="F28" s="53"/>
      <c r="G28" s="16" t="s">
        <v>14</v>
      </c>
    </row>
    <row r="29" spans="1:7" ht="15.75" thickBot="1" x14ac:dyDescent="0.3">
      <c r="A29" s="15">
        <v>5</v>
      </c>
      <c r="B29" s="4" t="s">
        <v>0</v>
      </c>
      <c r="C29" s="10">
        <v>1000</v>
      </c>
      <c r="E29" s="30" t="s">
        <v>11</v>
      </c>
      <c r="F29" s="31">
        <f>FV($C$31,$A29*12,$C$29*-1)</f>
        <v>76623.866831880223</v>
      </c>
      <c r="G29" s="39">
        <f t="shared" ref="G29:G34" si="2">F29*juros_variavel</f>
        <v>612.99093465504177</v>
      </c>
    </row>
    <row r="30" spans="1:7" ht="15.75" thickBot="1" x14ac:dyDescent="0.3">
      <c r="A30" s="15">
        <v>10</v>
      </c>
      <c r="B30" s="5" t="s">
        <v>1</v>
      </c>
      <c r="C30" s="11">
        <v>10</v>
      </c>
      <c r="E30" s="30" t="s">
        <v>7</v>
      </c>
      <c r="F30" s="31">
        <f t="shared" ref="F30:F34" si="3">FV($C$31,$A30*12,$C$29*-1)</f>
        <v>200217.46940991812</v>
      </c>
      <c r="G30" s="39">
        <f t="shared" si="2"/>
        <v>1601.739755279345</v>
      </c>
    </row>
    <row r="31" spans="1:7" ht="15.75" thickBot="1" x14ac:dyDescent="0.3">
      <c r="A31" s="15">
        <v>15</v>
      </c>
      <c r="B31" s="5" t="s">
        <v>2</v>
      </c>
      <c r="C31" s="14">
        <v>8.0000000000000002E-3</v>
      </c>
      <c r="E31" s="30" t="s">
        <v>8</v>
      </c>
      <c r="F31" s="31">
        <f t="shared" si="3"/>
        <v>399572.82994965115</v>
      </c>
      <c r="G31" s="39">
        <f t="shared" si="2"/>
        <v>3196.5826395972094</v>
      </c>
    </row>
    <row r="32" spans="1:7" ht="15.75" thickBot="1" x14ac:dyDescent="0.3">
      <c r="A32" s="15">
        <v>20</v>
      </c>
      <c r="B32" s="6" t="s">
        <v>25</v>
      </c>
      <c r="C32" s="12">
        <f>FV($C$31,C30*12,C29*-1)</f>
        <v>200217.46940991812</v>
      </c>
      <c r="E32" s="30" t="s">
        <v>9</v>
      </c>
      <c r="F32" s="31">
        <f t="shared" si="3"/>
        <v>721131.21927512833</v>
      </c>
      <c r="G32" s="39">
        <f t="shared" si="2"/>
        <v>5769.0497542010271</v>
      </c>
    </row>
    <row r="33" spans="1:7" ht="15.75" thickBot="1" x14ac:dyDescent="0.3">
      <c r="A33" s="15">
        <v>25</v>
      </c>
      <c r="B33" s="7" t="s">
        <v>26</v>
      </c>
      <c r="C33" s="13">
        <f>C32*juros_variavel</f>
        <v>1601.739755279345</v>
      </c>
      <c r="E33" s="30" t="s">
        <v>12</v>
      </c>
      <c r="F33" s="31">
        <f t="shared" si="3"/>
        <v>1239801.9862193991</v>
      </c>
      <c r="G33" s="39">
        <f t="shared" si="2"/>
        <v>9918.4158897551933</v>
      </c>
    </row>
    <row r="34" spans="1:7" ht="15.75" thickBot="1" x14ac:dyDescent="0.3">
      <c r="A34" s="15">
        <v>30</v>
      </c>
      <c r="E34" s="32" t="s">
        <v>10</v>
      </c>
      <c r="F34" s="33">
        <f t="shared" si="3"/>
        <v>2076413.2313710852</v>
      </c>
      <c r="G34" s="40">
        <f t="shared" si="2"/>
        <v>16611.305850968682</v>
      </c>
    </row>
    <row r="37" spans="1:7" ht="15.75" thickBot="1" x14ac:dyDescent="0.3"/>
    <row r="38" spans="1:7" ht="18.75" x14ac:dyDescent="0.3">
      <c r="B38" s="44" t="s">
        <v>35</v>
      </c>
      <c r="C38" s="45" t="s">
        <v>24</v>
      </c>
      <c r="E38" s="59"/>
    </row>
    <row r="39" spans="1:7" x14ac:dyDescent="0.25">
      <c r="B39" s="1" t="s">
        <v>28</v>
      </c>
      <c r="C39" s="41">
        <f>C20</f>
        <v>400</v>
      </c>
    </row>
    <row r="40" spans="1:7" x14ac:dyDescent="0.25">
      <c r="B40" s="1" t="s">
        <v>29</v>
      </c>
      <c r="C40" s="35">
        <f>VLOOKUP($C$38&amp;"-"&amp;B40,Planilha2!A2:D4,4,FALSE)</f>
        <v>4.8000000000000001E-2</v>
      </c>
    </row>
    <row r="41" spans="1:7" x14ac:dyDescent="0.25">
      <c r="B41" s="1" t="s">
        <v>34</v>
      </c>
      <c r="C41" s="42">
        <v>5</v>
      </c>
    </row>
    <row r="42" spans="1:7" x14ac:dyDescent="0.25">
      <c r="B42" s="1" t="s">
        <v>27</v>
      </c>
      <c r="C42" s="41">
        <f>C39*C41*12</f>
        <v>24000</v>
      </c>
    </row>
    <row r="43" spans="1:7" x14ac:dyDescent="0.25">
      <c r="B43" s="1" t="s">
        <v>25</v>
      </c>
      <c r="C43" s="41">
        <f>FV($C$40,C41*12,C39*-1)</f>
        <v>130500.62713828553</v>
      </c>
    </row>
    <row r="44" spans="1:7" ht="15.75" thickBot="1" x14ac:dyDescent="0.3">
      <c r="B44" s="2" t="s">
        <v>26</v>
      </c>
      <c r="C44" s="43">
        <f>C43*C40</f>
        <v>6264.0301026377056</v>
      </c>
    </row>
  </sheetData>
  <mergeCells count="7">
    <mergeCell ref="C11:F11"/>
    <mergeCell ref="E16:F16"/>
    <mergeCell ref="E19:F19"/>
    <mergeCell ref="B14:C14"/>
    <mergeCell ref="E28:F28"/>
    <mergeCell ref="E14:G14"/>
    <mergeCell ref="E15:F15"/>
  </mergeCells>
  <dataValidations disablePrompts="1" count="1">
    <dataValidation type="list" allowBlank="1" showInputMessage="1" showErrorMessage="1" sqref="C38" xr:uid="{2BB0B28B-B958-494E-8466-3092776CDA3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4839-28E1-4C93-96DB-E1771863DA74}">
  <dimension ref="A1:G4"/>
  <sheetViews>
    <sheetView workbookViewId="0">
      <selection activeCell="A2" sqref="A2:A4"/>
    </sheetView>
  </sheetViews>
  <sheetFormatPr defaultRowHeight="15" x14ac:dyDescent="0.25"/>
  <cols>
    <col min="1" max="1" width="38.42578125" bestFit="1" customWidth="1"/>
    <col min="2" max="2" width="12.140625" bestFit="1" customWidth="1"/>
    <col min="3" max="3" width="26.140625" bestFit="1" customWidth="1"/>
    <col min="6" max="6" width="38.42578125" bestFit="1" customWidth="1"/>
    <col min="7" max="7" width="28.28515625" customWidth="1"/>
  </cols>
  <sheetData>
    <row r="1" spans="1:7" x14ac:dyDescent="0.25">
      <c r="D1" t="s">
        <v>30</v>
      </c>
    </row>
    <row r="2" spans="1:7" x14ac:dyDescent="0.25">
      <c r="A2" s="3" t="s">
        <v>31</v>
      </c>
      <c r="B2" s="3" t="s">
        <v>5</v>
      </c>
      <c r="C2" s="3" t="s">
        <v>29</v>
      </c>
      <c r="D2" s="17">
        <v>8.0000000000000002E-3</v>
      </c>
      <c r="F2" t="s">
        <v>31</v>
      </c>
      <c r="G2" s="17">
        <f>VLOOKUP(F2,A:D,4,FALSE)</f>
        <v>8.0000000000000002E-3</v>
      </c>
    </row>
    <row r="3" spans="1:7" x14ac:dyDescent="0.25">
      <c r="A3" s="3" t="s">
        <v>32</v>
      </c>
      <c r="B3" s="3" t="s">
        <v>6</v>
      </c>
      <c r="C3" s="3" t="s">
        <v>29</v>
      </c>
      <c r="D3" s="17">
        <v>1.7999999999999999E-2</v>
      </c>
      <c r="F3" t="s">
        <v>32</v>
      </c>
      <c r="G3" s="17">
        <f t="shared" ref="G3:G4" si="0">VLOOKUP(F3,A:D,4,FALSE)</f>
        <v>1.7999999999999999E-2</v>
      </c>
    </row>
    <row r="4" spans="1:7" x14ac:dyDescent="0.25">
      <c r="A4" s="3" t="s">
        <v>33</v>
      </c>
      <c r="B4" s="3" t="s">
        <v>24</v>
      </c>
      <c r="C4" s="3" t="s">
        <v>29</v>
      </c>
      <c r="D4" s="17">
        <v>4.8000000000000001E-2</v>
      </c>
      <c r="F4" t="s">
        <v>33</v>
      </c>
      <c r="G4" s="17">
        <f t="shared" si="0"/>
        <v>4.8000000000000001E-2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Planilha1</vt:lpstr>
      <vt:lpstr>Planilha2</vt:lpstr>
      <vt:lpstr>juros_fixa</vt:lpstr>
      <vt:lpstr>juros_variavel</vt:lpstr>
      <vt:lpstr>jurus_fixa</vt:lpstr>
      <vt:lpstr>taxa_fixa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Talytha Zalamanski</dc:creator>
  <cp:lastModifiedBy>Talytha Zalamanski</cp:lastModifiedBy>
  <dcterms:created xsi:type="dcterms:W3CDTF">2026-09-24T18:43:17Z</dcterms:created>
  <dcterms:modified xsi:type="dcterms:W3CDTF">2026-09-29T22:30:15Z</dcterms:modified>
</cp:coreProperties>
</file>