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pan\Downloads\"/>
    </mc:Choice>
  </mc:AlternateContent>
  <xr:revisionPtr revIDLastSave="0" documentId="13_ncr:1_{45BF3535-EFAB-4CD1-8C1C-7085C44E5DA5}" xr6:coauthVersionLast="47" xr6:coauthVersionMax="47" xr10:uidLastSave="{00000000-0000-0000-0000-000000000000}"/>
  <bookViews>
    <workbookView xWindow="23148" yWindow="3804" windowWidth="12816" windowHeight="14796" xr2:uid="{00000000-000D-0000-FFFF-FFFF00000000}"/>
  </bookViews>
  <sheets>
    <sheet name="Correlation" sheetId="1" r:id="rId1"/>
    <sheet name="Simple Linear Regression" sheetId="3" r:id="rId2"/>
    <sheet name="Multiple Linear Regress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4" l="1"/>
  <c r="J2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O37" i="4"/>
  <c r="N6" i="4" a="1"/>
  <c r="N6" i="4" s="1"/>
  <c r="E33" i="3"/>
  <c r="H14" i="3"/>
  <c r="H13" i="3"/>
  <c r="E34" i="4"/>
  <c r="I13" i="3"/>
  <c r="I14" i="3"/>
  <c r="S14" i="4"/>
  <c r="R6" i="4"/>
  <c r="M2" i="4"/>
  <c r="S13" i="4"/>
  <c r="F34" i="4"/>
  <c r="E8" i="4" l="1"/>
  <c r="F8" i="4" s="1"/>
  <c r="E32" i="4"/>
  <c r="F32" i="4" s="1"/>
  <c r="E21" i="4"/>
  <c r="F21" i="4" s="1"/>
  <c r="E33" i="4"/>
  <c r="F33" i="4" s="1"/>
  <c r="E10" i="4"/>
  <c r="F10" i="4" s="1"/>
  <c r="E22" i="4"/>
  <c r="F22" i="4" s="1"/>
  <c r="E24" i="4"/>
  <c r="F24" i="4" s="1"/>
  <c r="E14" i="4"/>
  <c r="F14" i="4" s="1"/>
  <c r="E28" i="4"/>
  <c r="F28" i="4" s="1"/>
  <c r="E11" i="4"/>
  <c r="F11" i="4" s="1"/>
  <c r="E23" i="4"/>
  <c r="F23" i="4" s="1"/>
  <c r="E12" i="4"/>
  <c r="F12" i="4" s="1"/>
  <c r="E25" i="4"/>
  <c r="F25" i="4" s="1"/>
  <c r="E2" i="4"/>
  <c r="F2" i="4" s="1"/>
  <c r="E3" i="4"/>
  <c r="F3" i="4" s="1"/>
  <c r="E15" i="4"/>
  <c r="F15" i="4" s="1"/>
  <c r="E4" i="4"/>
  <c r="F4" i="4" s="1"/>
  <c r="E16" i="4"/>
  <c r="F16" i="4" s="1"/>
  <c r="E5" i="4"/>
  <c r="F5" i="4" s="1"/>
  <c r="E17" i="4"/>
  <c r="F17" i="4" s="1"/>
  <c r="E29" i="4"/>
  <c r="F29" i="4" s="1"/>
  <c r="E20" i="4"/>
  <c r="F20" i="4" s="1"/>
  <c r="E9" i="4"/>
  <c r="F9" i="4" s="1"/>
  <c r="E13" i="4"/>
  <c r="F13" i="4" s="1"/>
  <c r="E26" i="4"/>
  <c r="F26" i="4" s="1"/>
  <c r="E27" i="4"/>
  <c r="F27" i="4" s="1"/>
  <c r="E6" i="4"/>
  <c r="F6" i="4" s="1"/>
  <c r="E18" i="4"/>
  <c r="F18" i="4" s="1"/>
  <c r="E30" i="4"/>
  <c r="F30" i="4" s="1"/>
  <c r="E7" i="4"/>
  <c r="F7" i="4" s="1"/>
  <c r="E19" i="4"/>
  <c r="F19" i="4" s="1"/>
  <c r="E31" i="4"/>
  <c r="F31" i="4" s="1"/>
  <c r="Q13" i="4" l="1"/>
  <c r="Q14" i="4" s="1"/>
  <c r="E7" i="3" l="1"/>
  <c r="E6" i="3"/>
  <c r="N2" i="1"/>
  <c r="F7" i="3"/>
  <c r="F6" i="3"/>
  <c r="O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<sst xmlns="http://schemas.openxmlformats.org/spreadsheetml/2006/main" count="161" uniqueCount="92">
  <si>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</si>
  <si>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</si>
  <si>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</si>
  <si>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</si>
  <si>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</si>
  <si>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</si>
  <si>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</si>
  <si>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</si>
  <si>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</si>
  <si>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</si>
  <si>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</si>
  <si>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</t>
  </si>
  <si>
    <t>*use Analysis Toolpak &gt;&gt;&gt; choose "correlation"</t>
  </si>
  <si>
    <t>Correlation with all column</t>
  </si>
  <si>
    <t>mpg = f(hp)</t>
  </si>
  <si>
    <t>mpg = b0 + b1*hp</t>
  </si>
  <si>
    <t>Slope</t>
  </si>
  <si>
    <t>Intercept</t>
  </si>
  <si>
    <t>Way 01 use syntax sunction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</si>
  <si>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</si>
  <si>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</si>
  <si>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</si>
  <si>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</si>
  <si>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</si>
  <si>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</si>
  <si>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</si>
  <si>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</si>
  <si>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</si>
  <si>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</si>
  <si>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</si>
  <si>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</si>
  <si>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</si>
  <si>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</si>
  <si>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</si>
  <si>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</si>
  <si>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</si>
  <si>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</si>
  <si>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</si>
  <si>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</si>
  <si>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</si>
  <si>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</si>
  <si>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</si>
  <si>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Way 02 use analysis Toolpak &gt;&gt;&gt; choose Regression</t>
  </si>
  <si>
    <t>*ค่า R ยิ่งเข้าใกล้ 1 = 2 ตัวยิ่งมีความสัมพันธ์กัน</t>
  </si>
  <si>
    <t>use syntax function for recheck</t>
  </si>
  <si>
    <t>&gt;&gt;&gt;&gt;&gt;&gt;&gt;&gt;</t>
  </si>
  <si>
    <t>Correlation^2</t>
  </si>
  <si>
    <t>*ANOVA = Overall Significance pf the model</t>
  </si>
  <si>
    <t>*ถ้าค่านี้ &lt; 0.05 เท่ากับ Sig หรือ แปลว่า ตัวแปรต้น สามารถใช้ทำนายการเปลี่ยนแปลง ของตัวแปรตามได้</t>
  </si>
  <si>
    <t>** หรือจากข้อมูลตัวอย่าง hp สามารถใช้ทำนาย mpg ได้ อย่างมีนัยสำคัญ ทางสถิติ</t>
  </si>
  <si>
    <t>Slope &gt;&gt;&gt;</t>
  </si>
  <si>
    <t>hp = 200</t>
  </si>
  <si>
    <t>*if P-value &lt; 0.05 = Sig</t>
  </si>
  <si>
    <t>if hp = 200</t>
  </si>
  <si>
    <t>mpg = ?</t>
  </si>
  <si>
    <t>if mpg = 30.10 + ( -0.07 * hp )</t>
  </si>
  <si>
    <t>answers prediction =</t>
  </si>
  <si>
    <t>Confidance Interval</t>
  </si>
  <si>
    <t>mpg = f( hp, wt, am )</t>
  </si>
  <si>
    <t>mpg = b0 + b1*hp + b2*wt + b3*am</t>
  </si>
  <si>
    <t>Way 01 use Syntax function</t>
  </si>
  <si>
    <t>Way 02 use Analysis Toolpak &gt;&gt;&gt; choose Regression</t>
  </si>
  <si>
    <t>0 = auto</t>
  </si>
  <si>
    <t>1 = manual</t>
  </si>
  <si>
    <t>* ยิ่งใช้ตัวแปรต้นหลายตัว มาทำนายผลตัวแปรตาม จะยิ่งทำให้ค่า R ยิ่งสูง</t>
  </si>
  <si>
    <t>*หรือความความว่า มีแปรต้น อย่างน้อยหนึ่งตัว ใช้ทำนายผล ตัวแปรตาม หรือ mpg ได้</t>
  </si>
  <si>
    <t>this is &lt; 0.05 = Sig</t>
  </si>
  <si>
    <t>if</t>
  </si>
  <si>
    <t>wt = 3.5</t>
  </si>
  <si>
    <t>am = 1</t>
  </si>
  <si>
    <t>mpg = ? &gt;&gt;&gt;</t>
  </si>
  <si>
    <t>&lt;&lt;&lt; This is answers prediction</t>
  </si>
  <si>
    <t>bo &gt;&gt;&gt;</t>
  </si>
  <si>
    <t>b1 &gt;&gt;&gt;</t>
  </si>
  <si>
    <t>b2 &gt;&gt;&gt;</t>
  </si>
  <si>
    <t>b3 &gt;&gt;&gt;</t>
  </si>
  <si>
    <t>mpg = 34.00 + (-0.03*hp) + (-2.87*wt) + (2.08*am)</t>
  </si>
  <si>
    <t>*P-value this set have am &gt; 0.05 = not Sig</t>
  </si>
  <si>
    <r>
      <t xml:space="preserve">**หรือ หมายความว่า ตัวแปรทุกตัว </t>
    </r>
    <r>
      <rPr>
        <b/>
        <i/>
        <sz val="11"/>
        <color rgb="FFFF0000"/>
        <rFont val="Calibri"/>
        <family val="2"/>
        <scheme val="minor"/>
      </rPr>
      <t>ยกเว้น am</t>
    </r>
    <r>
      <rPr>
        <b/>
        <i/>
        <sz val="11"/>
        <color rgb="FF7030A0"/>
        <rFont val="Calibri"/>
        <family val="2"/>
        <scheme val="minor"/>
      </rPr>
      <t xml:space="preserve"> ใช้ทำนายผล mpg ได้</t>
    </r>
  </si>
  <si>
    <t>*** Objective why we run model</t>
  </si>
  <si>
    <t>1. for Prediction (all action in this sheet)</t>
  </si>
  <si>
    <t>2. make Infernce (for answers why)</t>
  </si>
  <si>
    <t>predict_mpg</t>
  </si>
  <si>
    <t>*Recheck Multiple R with Syntax function</t>
  </si>
  <si>
    <t>*Recheck R Square with Syntax function</t>
  </si>
  <si>
    <t>* &gt;&gt;&gt; ค่าตัวนี้ =CORREL( actual ตัวแปรตาม, predict_ตัวแปรตาม )</t>
  </si>
  <si>
    <t>error (= actual - predict)</t>
  </si>
  <si>
    <t>error^2</t>
  </si>
  <si>
    <t>Sum error^2</t>
  </si>
  <si>
    <t>นำค่า error มายกกำลัง 2 เพื่อปรับค่า error ให้ต่ำที่สุด เหมือนตามรูป model ประกอบ</t>
  </si>
  <si>
    <t>RMSE</t>
  </si>
  <si>
    <t>*Root Mean Square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</si>
</sst>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rgb="FFFF5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2" fontId="0" fillId="0" borderId="0" xfId="0" applyNumberFormat="1"/>
    <xf numFmtId="2" fontId="0" fillId="0" borderId="10" xfId="0" applyNumberFormat="1" applyBorder="1"/>
    <xf numFmtId="0" fontId="21" fillId="33" borderId="0" xfId="0" applyFont="1" applyFill="1"/>
    <xf numFmtId="0" fontId="16" fillId="33" borderId="0" xfId="0" applyFont="1" applyFill="1"/>
    <xf numFmtId="0" fontId="22" fillId="0" borderId="0" xfId="0" applyFont="1"/>
    <xf numFmtId="0" fontId="16" fillId="0" borderId="0" xfId="0" applyFont="1"/>
    <xf numFmtId="0" fontId="23" fillId="0" borderId="0" xfId="0" applyFont="1"/>
    <xf numFmtId="0" fontId="0" fillId="33" borderId="0" xfId="0" applyFill="1"/>
    <xf numFmtId="0" fontId="24" fillId="0" borderId="0" xfId="0" applyFont="1"/>
    <xf numFmtId="0" fontId="18" fillId="0" borderId="11" xfId="0" applyFont="1" applyBorder="1" applyAlignment="1">
      <alignment horizontal="centerContinuous"/>
    </xf>
    <xf numFmtId="0" fontId="0" fillId="35" borderId="0" xfId="0" applyFill="1"/>
    <xf numFmtId="0" fontId="0" fillId="35" borderId="10" xfId="0" applyFill="1" applyBorder="1"/>
    <xf numFmtId="0" fontId="0" fillId="36" borderId="0" xfId="0" applyFill="1"/>
    <xf numFmtId="0" fontId="23" fillId="33" borderId="0" xfId="0" applyFont="1" applyFill="1"/>
    <xf numFmtId="0" fontId="23" fillId="36" borderId="0" xfId="0" applyFont="1" applyFill="1"/>
    <xf numFmtId="164" fontId="0" fillId="36" borderId="0" xfId="0" applyNumberFormat="1" applyFill="1"/>
    <xf numFmtId="0" fontId="25" fillId="0" borderId="0" xfId="0" applyFont="1"/>
    <xf numFmtId="0" fontId="18" fillId="37" borderId="11" xfId="0" applyFont="1" applyFill="1" applyBorder="1" applyAlignment="1">
      <alignment horizontal="center"/>
    </xf>
    <xf numFmtId="2" fontId="0" fillId="37" borderId="10" xfId="0" applyNumberFormat="1" applyFill="1" applyBorder="1"/>
    <xf numFmtId="0" fontId="26" fillId="0" borderId="0" xfId="0" applyFont="1"/>
    <xf numFmtId="0" fontId="16" fillId="38" borderId="0" xfId="0" applyFont="1" applyFill="1"/>
    <xf numFmtId="0" fontId="23" fillId="38" borderId="0" xfId="0" applyFont="1" applyFill="1"/>
    <xf numFmtId="0" fontId="18" fillId="39" borderId="11" xfId="0" applyFont="1" applyFill="1" applyBorder="1" applyAlignment="1">
      <alignment horizontal="center"/>
    </xf>
    <xf numFmtId="0" fontId="0" fillId="39" borderId="10" xfId="0" applyFill="1" applyBorder="1"/>
    <xf numFmtId="2" fontId="0" fillId="40" borderId="0" xfId="0" applyNumberFormat="1" applyFill="1"/>
    <xf numFmtId="0" fontId="0" fillId="39" borderId="0" xfId="0" applyFill="1"/>
    <xf numFmtId="43" fontId="0" fillId="36" borderId="0" xfId="42" applyFont="1" applyFill="1" applyBorder="1" applyAlignment="1"/>
    <xf numFmtId="0" fontId="27" fillId="0" borderId="0" xfId="0" applyFont="1"/>
    <xf numFmtId="0" fontId="16" fillId="33" borderId="0" xfId="0" applyFont="1" applyFill="1" applyAlignment="1">
      <alignment horizontal="right"/>
    </xf>
    <xf numFmtId="43" fontId="0" fillId="41" borderId="0" xfId="42" applyFont="1" applyFill="1" applyBorder="1" applyAlignment="1"/>
    <xf numFmtId="43" fontId="0" fillId="41" borderId="10" xfId="42" applyFont="1" applyFill="1" applyBorder="1" applyAlignment="1"/>
    <xf numFmtId="0" fontId="14" fillId="0" borderId="0" xfId="0" applyFont="1"/>
    <xf numFmtId="0" fontId="0" fillId="42" borderId="0" xfId="0" applyFill="1"/>
    <xf numFmtId="2" fontId="19" fillId="0" borderId="0" xfId="0" applyNumberFormat="1" applyFont="1"/>
    <xf numFmtId="0" fontId="16" fillId="33" borderId="0" xfId="0" applyFont="1" applyFill="1" applyAlignment="1">
      <alignment horizontal="center" vertical="center"/>
    </xf>
    <xf numFmtId="0" fontId="16" fillId="39" borderId="0" xfId="0" applyFont="1" applyFill="1" applyAlignment="1">
      <alignment horizontal="center" vertical="center"/>
    </xf>
    <xf numFmtId="0" fontId="16" fillId="39" borderId="0" xfId="0" applyFont="1" applyFill="1" applyAlignment="1">
      <alignment horizontal="left" vertical="center"/>
    </xf>
    <xf numFmtId="2" fontId="16" fillId="39" borderId="0" xfId="0" applyNumberFormat="1" applyFont="1" applyFill="1"/>
    <xf numFmtId="0" fontId="16" fillId="39" borderId="10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505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Relationship between hp &amp; mpg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Correlation!$B$2:$B$33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5-4286-A01A-1F65BAE7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834416"/>
        <c:axId val="295835248"/>
      </c:scatterChart>
      <c:valAx>
        <c:axId val="29583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35248"/>
        <c:crosses val="autoZero"/>
        <c:crossBetween val="midCat"/>
      </c:valAx>
      <c:valAx>
        <c:axId val="29583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83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</xdr:colOff>
      <xdr:row>22</xdr:row>
      <xdr:rowOff>62760</xdr:rowOff>
    </xdr:from>
    <xdr:to>
      <xdr:col>19</xdr:col>
      <xdr:colOff>228600</xdr:colOff>
      <xdr:row>37</xdr:row>
      <xdr:rowOff>125512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9ADAF2-8D7D-9640-3CD0-301EE2826D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195976</xdr:colOff>
      <xdr:row>8</xdr:row>
      <xdr:rowOff>22860</xdr:rowOff>
    </xdr:from>
    <xdr:to>
      <xdr:col>11</xdr:col>
      <xdr:colOff>351285</xdr:colOff>
      <xdr:row>17</xdr:row>
      <xdr:rowOff>29780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F9341E-B8F8-577B-DFD5-16260BE15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0456" y="1485900"/>
          <a:ext cx="3241409" cy="166808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abSelected="1" zoomScale="85" zoomScaleNormal="85" workbookViewId="0">
      <pane ySplit="1" topLeftCell="A2" activePane="bottomLeft" state="frozen"/>
      <selection pane="bottomLeft" activeCell="I1" activeCellId="2" sqref="A1:B33 F1:F33 I1:I33"/>
    </sheetView>
  </sheetViews>
  <sheetFormatPr defaultRowHeight="14.4" x14ac:dyDescent="0.3"/>
  <cols>
    <col min="3" max="4" width="8.88671875" customWidth="1"/>
    <col min="13" max="13" width="10.21875" bestFit="1" customWidth="1"/>
  </cols>
  <sheetData>
    <row r="1" spans="1:2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9" t="s">
        <v>11</v>
      </c>
      <c r="N2">
        <f>CORREL(B2:B33,A2:A33)</f>
        <v>-0.77616837182658638</v>
      </c>
      <c r="O2" s="1" t="str">
        <f ca="1">_xlfn.FORMULATEXT(N2)</f>
        <v>=CORREL(B2:B33,A2:A33)</v>
      </c>
    </row>
    <row r="3" spans="1:24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ht="15" thickBot="1" x14ac:dyDescent="0.3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M4" s="10" t="s">
        <v>12</v>
      </c>
    </row>
    <row r="5" spans="1:24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s="4"/>
      <c r="N5" s="5" t="s">
        <v>3</v>
      </c>
      <c r="O5" s="5" t="s">
        <v>0</v>
      </c>
    </row>
    <row r="6" spans="1:24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t="s">
        <v>3</v>
      </c>
      <c r="N6">
        <v>1</v>
      </c>
    </row>
    <row r="7" spans="1:24" ht="15" thickBot="1" x14ac:dyDescent="0.3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M7" s="2" t="s">
        <v>0</v>
      </c>
      <c r="N7" s="7">
        <v>-0.77616837182658638</v>
      </c>
      <c r="O7" s="2">
        <v>1</v>
      </c>
    </row>
    <row r="8" spans="1:24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24" ht="15" thickBot="1" x14ac:dyDescent="0.3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8" t="s">
        <v>13</v>
      </c>
    </row>
    <row r="10" spans="1:24" x14ac:dyDescent="0.3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s="3"/>
      <c r="N10" s="3" t="s">
        <v>3</v>
      </c>
      <c r="O10" s="3" t="s">
        <v>0</v>
      </c>
      <c r="P10" s="3" t="s">
        <v>1</v>
      </c>
      <c r="Q10" s="3" t="s">
        <v>2</v>
      </c>
      <c r="R10" s="3" t="s">
        <v>4</v>
      </c>
      <c r="S10" s="3" t="s">
        <v>5</v>
      </c>
      <c r="T10" s="3" t="s">
        <v>6</v>
      </c>
      <c r="U10" s="3" t="s">
        <v>7</v>
      </c>
      <c r="V10" s="3" t="s">
        <v>8</v>
      </c>
      <c r="W10" s="3" t="s">
        <v>9</v>
      </c>
      <c r="X10" s="3" t="s">
        <v>10</v>
      </c>
    </row>
    <row r="11" spans="1:24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3</v>
      </c>
    </row>
    <row r="12" spans="1:24" x14ac:dyDescent="0.3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0</v>
      </c>
      <c r="N12" s="6">
        <v>-0.77616837182658638</v>
      </c>
      <c r="O12" s="6"/>
      <c r="P12" s="6"/>
      <c r="Q12" s="6"/>
      <c r="R12" s="6"/>
      <c r="S12" s="6"/>
      <c r="T12" s="6"/>
      <c r="U12" s="6"/>
      <c r="V12" s="6"/>
      <c r="W12" s="6"/>
    </row>
    <row r="13" spans="1:24" x14ac:dyDescent="0.3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1</v>
      </c>
      <c r="N13" s="6">
        <v>0.83244745272181953</v>
      </c>
      <c r="O13" s="6">
        <v>-0.8521619594266131</v>
      </c>
      <c r="P13" s="6"/>
      <c r="Q13" s="6"/>
      <c r="R13" s="6"/>
      <c r="S13" s="6"/>
      <c r="T13" s="6"/>
      <c r="U13" s="6"/>
      <c r="V13" s="6"/>
      <c r="W13" s="6"/>
    </row>
    <row r="14" spans="1:24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2</v>
      </c>
      <c r="N14" s="6">
        <v>0.79094858636980647</v>
      </c>
      <c r="O14" s="6">
        <v>-0.84755137926247848</v>
      </c>
      <c r="P14" s="6">
        <v>0.9020328721469989</v>
      </c>
      <c r="Q14" s="6"/>
      <c r="R14" s="6"/>
      <c r="S14" s="6"/>
      <c r="T14" s="6"/>
      <c r="U14" s="6"/>
      <c r="V14" s="6"/>
      <c r="W14" s="6"/>
    </row>
    <row r="15" spans="1:24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4</v>
      </c>
      <c r="N15" s="6">
        <v>-0.44875911687291947</v>
      </c>
      <c r="O15" s="6">
        <v>0.68117190780674908</v>
      </c>
      <c r="P15" s="6">
        <v>-0.69993811382876991</v>
      </c>
      <c r="Q15" s="6">
        <v>-0.71021392716927001</v>
      </c>
      <c r="R15" s="6"/>
      <c r="S15" s="6"/>
      <c r="T15" s="6"/>
      <c r="U15" s="6"/>
      <c r="V15" s="6"/>
      <c r="W15" s="6"/>
    </row>
    <row r="16" spans="1:24" x14ac:dyDescent="0.3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5</v>
      </c>
      <c r="N16" s="6">
        <v>0.6587478873447592</v>
      </c>
      <c r="O16" s="6">
        <v>-0.8676593765172278</v>
      </c>
      <c r="P16" s="6">
        <v>0.78249579446324091</v>
      </c>
      <c r="Q16" s="6">
        <v>0.8879799220581378</v>
      </c>
      <c r="R16" s="6">
        <v>-0.71244064669737173</v>
      </c>
      <c r="S16" s="6"/>
      <c r="T16" s="6"/>
      <c r="U16" s="6"/>
      <c r="V16" s="6"/>
      <c r="W16" s="6"/>
    </row>
    <row r="17" spans="1:24" x14ac:dyDescent="0.3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6</v>
      </c>
      <c r="N17" s="6">
        <v>-0.70822338886195324</v>
      </c>
      <c r="O17" s="6">
        <v>0.41868403392177822</v>
      </c>
      <c r="P17" s="6">
        <v>-0.59124207376886861</v>
      </c>
      <c r="Q17" s="6">
        <v>-0.4336978808110139</v>
      </c>
      <c r="R17" s="6">
        <v>9.1204759651182993E-2</v>
      </c>
      <c r="S17" s="6">
        <v>-0.17471587871340488</v>
      </c>
      <c r="T17" s="6"/>
      <c r="U17" s="6"/>
      <c r="V17" s="6"/>
      <c r="W17" s="6"/>
    </row>
    <row r="18" spans="1:24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7</v>
      </c>
      <c r="N18" s="6">
        <v>-0.72309673735244961</v>
      </c>
      <c r="O18" s="6">
        <v>0.66403891912759294</v>
      </c>
      <c r="P18" s="6">
        <v>-0.81081179608300535</v>
      </c>
      <c r="Q18" s="6">
        <v>-0.71041589079060019</v>
      </c>
      <c r="R18" s="6">
        <v>0.44027846495534917</v>
      </c>
      <c r="S18" s="6">
        <v>-0.55491567766399397</v>
      </c>
      <c r="T18" s="6">
        <v>0.74453544352625423</v>
      </c>
      <c r="U18" s="6"/>
      <c r="V18" s="6"/>
      <c r="W18" s="6"/>
    </row>
    <row r="19" spans="1:24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8</v>
      </c>
      <c r="N19" s="6">
        <v>-0.24320425718585106</v>
      </c>
      <c r="O19" s="6">
        <v>0.59983242945464765</v>
      </c>
      <c r="P19" s="6">
        <v>-0.52260704690067539</v>
      </c>
      <c r="Q19" s="6">
        <v>-0.59122704006394744</v>
      </c>
      <c r="R19" s="6">
        <v>0.71271112722626973</v>
      </c>
      <c r="S19" s="6">
        <v>-0.69249525883948415</v>
      </c>
      <c r="T19" s="6">
        <v>-0.22986086218488297</v>
      </c>
      <c r="U19" s="6">
        <v>0.16834512458535861</v>
      </c>
      <c r="V19" s="6"/>
      <c r="W19" s="6"/>
    </row>
    <row r="20" spans="1:24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t="s">
        <v>9</v>
      </c>
      <c r="N20" s="6">
        <v>-0.12570425822547418</v>
      </c>
      <c r="O20" s="6">
        <v>0.48028475733884218</v>
      </c>
      <c r="P20" s="6">
        <v>-0.49268659938947124</v>
      </c>
      <c r="Q20" s="6">
        <v>-0.55556919856248266</v>
      </c>
      <c r="R20" s="6">
        <v>0.6996101319346647</v>
      </c>
      <c r="S20" s="6">
        <v>-0.58328699653664795</v>
      </c>
      <c r="T20" s="6">
        <v>-0.21268222972036493</v>
      </c>
      <c r="U20" s="6">
        <v>0.20602334873357925</v>
      </c>
      <c r="V20" s="6">
        <v>0.79405876025634348</v>
      </c>
      <c r="W20" s="6"/>
    </row>
    <row r="21" spans="1:24" ht="15" thickBot="1" x14ac:dyDescent="0.3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  <c r="M21" s="2" t="s">
        <v>10</v>
      </c>
      <c r="N21" s="7">
        <v>0.74981247154911024</v>
      </c>
      <c r="O21" s="7">
        <v>-0.55092507390245871</v>
      </c>
      <c r="P21" s="7">
        <v>0.52698829374964329</v>
      </c>
      <c r="Q21" s="7">
        <v>0.39497686486896932</v>
      </c>
      <c r="R21" s="7">
        <v>-9.0789798868867275E-2</v>
      </c>
      <c r="S21" s="7">
        <v>0.42760593773548722</v>
      </c>
      <c r="T21" s="7">
        <v>-0.65624922833805888</v>
      </c>
      <c r="U21" s="7">
        <v>-0.56960714100684262</v>
      </c>
      <c r="V21" s="7">
        <v>5.7534351070504114E-2</v>
      </c>
      <c r="W21" s="7">
        <v>0.27407283635752228</v>
      </c>
      <c r="X21" s="2"/>
    </row>
    <row r="22" spans="1:24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3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1:X21">
    <cfRule type="cellIs" dxfId="1" priority="2" operator="lessThan">
      <formula>0</formula>
    </cfRule>
  </conditionalFormatting>
  <conditionalFormatting sqref="N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267F-2F5A-46DB-A5A9-A1FE4C91A986}">
  <dimension ref="A1:L33"/>
  <sheetViews>
    <sheetView workbookViewId="0">
      <selection activeCell="H30" sqref="H30"/>
    </sheetView>
  </sheetViews>
  <sheetFormatPr defaultRowHeight="14.4" x14ac:dyDescent="0.3"/>
  <cols>
    <col min="4" max="4" width="19" customWidth="1"/>
    <col min="7" max="7" width="12.44140625" customWidth="1"/>
  </cols>
  <sheetData>
    <row r="1" spans="1:10" x14ac:dyDescent="0.3">
      <c r="A1" t="s">
        <v>0</v>
      </c>
      <c r="B1" t="s">
        <v>3</v>
      </c>
    </row>
    <row r="2" spans="1:10" x14ac:dyDescent="0.3">
      <c r="A2">
        <v>21</v>
      </c>
      <c r="B2">
        <v>110</v>
      </c>
      <c r="D2" s="13" t="s">
        <v>14</v>
      </c>
    </row>
    <row r="3" spans="1:10" x14ac:dyDescent="0.3">
      <c r="A3">
        <v>21</v>
      </c>
      <c r="B3">
        <v>110</v>
      </c>
      <c r="D3" s="13" t="s">
        <v>15</v>
      </c>
    </row>
    <row r="4" spans="1:10" x14ac:dyDescent="0.3">
      <c r="A4">
        <v>22.8</v>
      </c>
      <c r="B4">
        <v>93</v>
      </c>
    </row>
    <row r="5" spans="1:10" x14ac:dyDescent="0.3">
      <c r="A5">
        <v>21.4</v>
      </c>
      <c r="B5">
        <v>110</v>
      </c>
      <c r="D5" s="10" t="s">
        <v>18</v>
      </c>
    </row>
    <row r="6" spans="1:10" x14ac:dyDescent="0.3">
      <c r="A6">
        <v>18.7</v>
      </c>
      <c r="B6">
        <v>175</v>
      </c>
      <c r="D6" s="9" t="s">
        <v>17</v>
      </c>
      <c r="E6">
        <f>INTERCEPT(A2:A33, B2:B33)</f>
        <v>30.098860539622493</v>
      </c>
      <c r="F6" s="1" t="str">
        <f ca="1">_xlfn.FORMULATEXT(E6)</f>
        <v>=INTERCEPT(A2:A33, B2:B33)</v>
      </c>
    </row>
    <row r="7" spans="1:10" x14ac:dyDescent="0.3">
      <c r="A7">
        <v>18.100000000000001</v>
      </c>
      <c r="B7">
        <v>105</v>
      </c>
      <c r="D7" s="9" t="s">
        <v>16</v>
      </c>
      <c r="E7" s="16">
        <f>SLOPE(A2:A33, B2:B33)</f>
        <v>-6.8228278071563661E-2</v>
      </c>
      <c r="F7" s="1" t="str">
        <f ca="1">_xlfn.FORMULATEXT(E7)</f>
        <v>=SLOPE(A2:A33, B2:B33)</v>
      </c>
    </row>
    <row r="8" spans="1:10" x14ac:dyDescent="0.3">
      <c r="A8">
        <v>14.3</v>
      </c>
      <c r="B8">
        <v>245</v>
      </c>
    </row>
    <row r="9" spans="1:10" x14ac:dyDescent="0.3">
      <c r="A9">
        <v>24.4</v>
      </c>
      <c r="B9">
        <v>62</v>
      </c>
      <c r="D9" s="14" t="s">
        <v>42</v>
      </c>
    </row>
    <row r="10" spans="1:10" x14ac:dyDescent="0.3">
      <c r="A10">
        <v>22.8</v>
      </c>
      <c r="B10">
        <v>95</v>
      </c>
      <c r="D10" t="s">
        <v>19</v>
      </c>
    </row>
    <row r="11" spans="1:10" ht="15" thickBot="1" x14ac:dyDescent="0.35">
      <c r="A11">
        <v>19.2</v>
      </c>
      <c r="B11">
        <v>123</v>
      </c>
    </row>
    <row r="12" spans="1:10" x14ac:dyDescent="0.3">
      <c r="A12">
        <v>17.8</v>
      </c>
      <c r="B12">
        <v>123</v>
      </c>
      <c r="D12" s="15" t="s">
        <v>20</v>
      </c>
      <c r="E12" s="15"/>
      <c r="G12" s="19" t="s">
        <v>44</v>
      </c>
    </row>
    <row r="13" spans="1:10" x14ac:dyDescent="0.3">
      <c r="A13">
        <v>16.399999999999999</v>
      </c>
      <c r="B13">
        <v>180</v>
      </c>
      <c r="D13" t="s">
        <v>21</v>
      </c>
      <c r="E13">
        <v>0.77616837182658638</v>
      </c>
      <c r="F13" t="s">
        <v>45</v>
      </c>
      <c r="G13" s="13" t="s">
        <v>11</v>
      </c>
      <c r="H13">
        <f>CORREL(A2:A33, B2:B33)</f>
        <v>-0.77616837182658638</v>
      </c>
      <c r="I13" s="1" t="str">
        <f t="shared" ref="I13:I14" ca="1" si="0">_xlfn.FORMULATEXT(H13)</f>
        <v>=CORREL(A2:A33, B2:B33)</v>
      </c>
    </row>
    <row r="14" spans="1:10" x14ac:dyDescent="0.3">
      <c r="A14">
        <v>17.3</v>
      </c>
      <c r="B14">
        <v>180</v>
      </c>
      <c r="D14" t="s">
        <v>22</v>
      </c>
      <c r="E14" s="18">
        <v>0.60243734142393413</v>
      </c>
      <c r="G14" s="13" t="s">
        <v>46</v>
      </c>
      <c r="H14">
        <f>H13^2</f>
        <v>0.60243734142393401</v>
      </c>
      <c r="I14" s="1" t="str">
        <f t="shared" ca="1" si="0"/>
        <v>=H13^2</v>
      </c>
      <c r="J14" s="20" t="s">
        <v>43</v>
      </c>
    </row>
    <row r="15" spans="1:10" x14ac:dyDescent="0.3">
      <c r="A15">
        <v>15.2</v>
      </c>
      <c r="B15">
        <v>180</v>
      </c>
      <c r="D15" t="s">
        <v>23</v>
      </c>
      <c r="E15">
        <v>0.589185252804732</v>
      </c>
    </row>
    <row r="16" spans="1:10" x14ac:dyDescent="0.3">
      <c r="A16">
        <v>10.4</v>
      </c>
      <c r="B16">
        <v>205</v>
      </c>
      <c r="D16" t="s">
        <v>24</v>
      </c>
      <c r="E16">
        <v>3.8629622206479564</v>
      </c>
    </row>
    <row r="17" spans="1:12" ht="15" thickBot="1" x14ac:dyDescent="0.35">
      <c r="A17">
        <v>10.4</v>
      </c>
      <c r="B17">
        <v>215</v>
      </c>
      <c r="D17" s="2" t="s">
        <v>25</v>
      </c>
      <c r="E17" s="2">
        <v>32</v>
      </c>
    </row>
    <row r="18" spans="1:12" x14ac:dyDescent="0.3">
      <c r="A18">
        <v>14.7</v>
      </c>
      <c r="B18">
        <v>230</v>
      </c>
    </row>
    <row r="19" spans="1:12" ht="15" thickBot="1" x14ac:dyDescent="0.35">
      <c r="A19">
        <v>32.4</v>
      </c>
      <c r="B19">
        <v>66</v>
      </c>
      <c r="D19" t="s">
        <v>26</v>
      </c>
      <c r="E19" s="10" t="s">
        <v>47</v>
      </c>
    </row>
    <row r="20" spans="1:12" x14ac:dyDescent="0.3">
      <c r="A20">
        <v>30.4</v>
      </c>
      <c r="B20">
        <v>52</v>
      </c>
      <c r="D20" s="3"/>
      <c r="E20" s="3" t="s">
        <v>30</v>
      </c>
      <c r="F20" s="3" t="s">
        <v>31</v>
      </c>
      <c r="G20" s="3" t="s">
        <v>32</v>
      </c>
      <c r="H20" s="3" t="s">
        <v>33</v>
      </c>
      <c r="I20" s="3" t="s">
        <v>34</v>
      </c>
    </row>
    <row r="21" spans="1:12" x14ac:dyDescent="0.3">
      <c r="A21">
        <v>33.9</v>
      </c>
      <c r="B21">
        <v>65</v>
      </c>
      <c r="D21" t="s">
        <v>27</v>
      </c>
      <c r="E21">
        <v>1</v>
      </c>
      <c r="F21">
        <v>678.37287395539829</v>
      </c>
      <c r="G21">
        <v>678.37287395539829</v>
      </c>
      <c r="H21">
        <v>45.459803260823819</v>
      </c>
      <c r="I21" s="21">
        <v>1.7878352541210598E-7</v>
      </c>
      <c r="J21" s="10" t="s">
        <v>48</v>
      </c>
    </row>
    <row r="22" spans="1:12" x14ac:dyDescent="0.3">
      <c r="A22">
        <v>21.5</v>
      </c>
      <c r="B22">
        <v>97</v>
      </c>
      <c r="D22" t="s">
        <v>28</v>
      </c>
      <c r="E22">
        <v>30</v>
      </c>
      <c r="F22">
        <v>447.67431354460172</v>
      </c>
      <c r="G22">
        <v>14.92247711815339</v>
      </c>
      <c r="J22" s="22" t="s">
        <v>49</v>
      </c>
    </row>
    <row r="23" spans="1:12" ht="15" thickBot="1" x14ac:dyDescent="0.35">
      <c r="A23">
        <v>15.5</v>
      </c>
      <c r="B23">
        <v>150</v>
      </c>
      <c r="D23" s="2" t="s">
        <v>29</v>
      </c>
      <c r="E23" s="2">
        <v>31</v>
      </c>
      <c r="F23" s="2">
        <v>1126.0471875000001</v>
      </c>
      <c r="G23" s="2"/>
      <c r="H23" s="2"/>
      <c r="I23" s="2"/>
    </row>
    <row r="24" spans="1:12" ht="15" thickBot="1" x14ac:dyDescent="0.35">
      <c r="A24">
        <v>15.2</v>
      </c>
      <c r="B24">
        <v>150</v>
      </c>
      <c r="I24" s="44" t="s">
        <v>57</v>
      </c>
      <c r="J24" s="44"/>
    </row>
    <row r="25" spans="1:12" x14ac:dyDescent="0.3">
      <c r="A25">
        <v>13.3</v>
      </c>
      <c r="B25">
        <v>245</v>
      </c>
      <c r="D25" s="3"/>
      <c r="E25" s="3" t="s">
        <v>35</v>
      </c>
      <c r="F25" s="3" t="s">
        <v>24</v>
      </c>
      <c r="G25" s="3" t="s">
        <v>36</v>
      </c>
      <c r="H25" s="23" t="s">
        <v>37</v>
      </c>
      <c r="I25" s="28" t="s">
        <v>38</v>
      </c>
      <c r="J25" s="28" t="s">
        <v>39</v>
      </c>
      <c r="K25" s="3" t="s">
        <v>40</v>
      </c>
      <c r="L25" s="3" t="s">
        <v>41</v>
      </c>
    </row>
    <row r="26" spans="1:12" x14ac:dyDescent="0.3">
      <c r="A26">
        <v>19.2</v>
      </c>
      <c r="B26">
        <v>175</v>
      </c>
      <c r="D26" t="s">
        <v>17</v>
      </c>
      <c r="E26">
        <v>30.098860539622493</v>
      </c>
      <c r="F26">
        <v>1.633920950302906</v>
      </c>
      <c r="G26">
        <v>18.421246470976815</v>
      </c>
      <c r="H26" s="30">
        <v>6.6427360304650858E-18</v>
      </c>
      <c r="I26">
        <v>26.761948787045323</v>
      </c>
      <c r="J26">
        <v>33.435772292199658</v>
      </c>
      <c r="K26">
        <v>26.761948787045323</v>
      </c>
      <c r="L26">
        <v>33.435772292199658</v>
      </c>
    </row>
    <row r="27" spans="1:12" ht="15" thickBot="1" x14ac:dyDescent="0.35">
      <c r="A27">
        <v>27.3</v>
      </c>
      <c r="B27">
        <v>66</v>
      </c>
      <c r="C27" s="9" t="s">
        <v>50</v>
      </c>
      <c r="D27" s="2" t="s">
        <v>3</v>
      </c>
      <c r="E27" s="17">
        <v>-6.8228278071563689E-2</v>
      </c>
      <c r="F27" s="2">
        <v>1.0119303810422772E-2</v>
      </c>
      <c r="G27" s="2">
        <v>-6.7423885427067924</v>
      </c>
      <c r="H27" s="24">
        <v>1.7878352541210566E-7</v>
      </c>
      <c r="I27" s="29">
        <v>-8.8894653520534272E-2</v>
      </c>
      <c r="J27" s="29">
        <v>-4.7561902622593098E-2</v>
      </c>
      <c r="K27" s="2">
        <v>-8.8894653520534272E-2</v>
      </c>
      <c r="L27" s="2">
        <v>-4.7561902622593098E-2</v>
      </c>
    </row>
    <row r="28" spans="1:12" x14ac:dyDescent="0.3">
      <c r="A28">
        <v>26</v>
      </c>
      <c r="B28">
        <v>91</v>
      </c>
      <c r="H28" s="25" t="s">
        <v>52</v>
      </c>
    </row>
    <row r="29" spans="1:12" x14ac:dyDescent="0.3">
      <c r="A29">
        <v>30.4</v>
      </c>
      <c r="B29">
        <v>113</v>
      </c>
      <c r="D29" s="26" t="s">
        <v>55</v>
      </c>
    </row>
    <row r="30" spans="1:12" x14ac:dyDescent="0.3">
      <c r="A30">
        <v>15.8</v>
      </c>
      <c r="B30">
        <v>264</v>
      </c>
      <c r="D30" s="11"/>
    </row>
    <row r="31" spans="1:12" x14ac:dyDescent="0.3">
      <c r="A31">
        <v>19.7</v>
      </c>
      <c r="B31">
        <v>175</v>
      </c>
      <c r="D31" s="26" t="s">
        <v>53</v>
      </c>
    </row>
    <row r="32" spans="1:12" x14ac:dyDescent="0.3">
      <c r="A32">
        <v>15</v>
      </c>
      <c r="B32">
        <v>335</v>
      </c>
      <c r="D32" s="26" t="s">
        <v>54</v>
      </c>
    </row>
    <row r="33" spans="1:5" x14ac:dyDescent="0.3">
      <c r="A33">
        <v>21.4</v>
      </c>
      <c r="B33">
        <v>109</v>
      </c>
      <c r="D33" s="27" t="s">
        <v>56</v>
      </c>
      <c r="E33">
        <f>E26+E27*200</f>
        <v>16.453204925309755</v>
      </c>
    </row>
  </sheetData>
  <mergeCells count="1">
    <mergeCell ref="I24:J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0C80-7379-4C9B-8B36-EC516BBA548A}">
  <dimension ref="A1:V41"/>
  <sheetViews>
    <sheetView topLeftCell="G1" workbookViewId="0">
      <selection activeCell="F2" sqref="F2"/>
    </sheetView>
  </sheetViews>
  <sheetFormatPr defaultRowHeight="14.4" x14ac:dyDescent="0.3"/>
  <cols>
    <col min="5" max="5" width="11.109375" bestFit="1" customWidth="1"/>
    <col min="6" max="6" width="21.109375" bestFit="1" customWidth="1"/>
    <col min="7" max="7" width="10.44140625" customWidth="1"/>
    <col min="8" max="8" width="7.6640625" customWidth="1"/>
    <col min="9" max="9" width="11.33203125" bestFit="1" customWidth="1"/>
    <col min="10" max="10" width="6.5546875" bestFit="1" customWidth="1"/>
    <col min="11" max="11" width="19.44140625" customWidth="1"/>
    <col min="12" max="12" width="11.109375" customWidth="1"/>
    <col min="14" max="14" width="10.6640625" customWidth="1"/>
    <col min="21" max="21" width="9.5546875" customWidth="1"/>
  </cols>
  <sheetData>
    <row r="1" spans="1:21" x14ac:dyDescent="0.3">
      <c r="A1" t="s">
        <v>3</v>
      </c>
      <c r="B1" t="s">
        <v>5</v>
      </c>
      <c r="C1" t="s">
        <v>8</v>
      </c>
      <c r="D1" t="s">
        <v>0</v>
      </c>
      <c r="E1" s="40" t="s">
        <v>82</v>
      </c>
      <c r="F1" s="40" t="s">
        <v>86</v>
      </c>
      <c r="G1" s="41" t="s">
        <v>87</v>
      </c>
      <c r="J1" s="42" t="s">
        <v>89</v>
      </c>
    </row>
    <row r="2" spans="1:21" x14ac:dyDescent="0.3">
      <c r="A2">
        <v>110</v>
      </c>
      <c r="B2">
        <v>2.62</v>
      </c>
      <c r="C2">
        <v>1</v>
      </c>
      <c r="D2">
        <v>21</v>
      </c>
      <c r="E2" s="6">
        <f>$Q$6 + $P$6*A2 + $O$6*B2 + $N$6*C2</f>
        <v>24.422057814190499</v>
      </c>
      <c r="F2" s="6">
        <f>D2-E2</f>
        <v>-3.4220578141904987</v>
      </c>
      <c r="G2" s="6">
        <f>F2^2</f>
        <v>11.710479683662253</v>
      </c>
      <c r="H2" s="6"/>
      <c r="I2" s="43" t="s">
        <v>88</v>
      </c>
      <c r="J2" s="6">
        <f>SUM(G2:G33)</f>
        <v>180.2910716698494</v>
      </c>
      <c r="K2" s="6"/>
      <c r="L2" s="6"/>
      <c r="M2" s="1" t="str">
        <f ca="1">_xlfn.FORMULATEXT(E2)</f>
        <v>=$Q$6 + $P$6*A2 + $O$6*B2 + $N$6*C2</v>
      </c>
      <c r="N2" t="s">
        <v>58</v>
      </c>
    </row>
    <row r="3" spans="1:21" x14ac:dyDescent="0.3">
      <c r="A3">
        <v>110</v>
      </c>
      <c r="B3">
        <v>2.875</v>
      </c>
      <c r="C3">
        <v>1</v>
      </c>
      <c r="D3">
        <v>21</v>
      </c>
      <c r="E3" s="6">
        <f t="shared" ref="E3:E33" si="0">$Q$6 + $P$6*A3 + $O$6*B3 + $N$6*C3</f>
        <v>23.688021083669668</v>
      </c>
      <c r="F3" s="6">
        <f t="shared" ref="F3:F33" si="1">D3-E3</f>
        <v>-2.6880210836696676</v>
      </c>
      <c r="G3" s="6">
        <f t="shared" ref="G3:G33" si="2">F3^2</f>
        <v>7.2254573462526546</v>
      </c>
      <c r="H3" s="6"/>
      <c r="I3" s="6"/>
      <c r="J3" s="6"/>
      <c r="K3" s="6"/>
      <c r="L3" s="6"/>
      <c r="N3" t="s">
        <v>59</v>
      </c>
    </row>
    <row r="4" spans="1:21" x14ac:dyDescent="0.3">
      <c r="A4">
        <v>93</v>
      </c>
      <c r="B4">
        <v>2.3199999999999998</v>
      </c>
      <c r="C4">
        <v>1</v>
      </c>
      <c r="D4">
        <v>22.8</v>
      </c>
      <c r="E4" s="6">
        <f t="shared" si="0"/>
        <v>25.922768779540149</v>
      </c>
      <c r="F4" s="6">
        <f t="shared" si="1"/>
        <v>-3.1227687795401486</v>
      </c>
      <c r="G4" s="6">
        <f t="shared" si="2"/>
        <v>9.751684850470669</v>
      </c>
      <c r="H4" s="6"/>
      <c r="I4" s="6" t="s">
        <v>90</v>
      </c>
      <c r="J4" s="6">
        <f>SQRT( AVERAGE(G2:G33) )</f>
        <v>2.3736250735284194</v>
      </c>
      <c r="K4" s="6"/>
      <c r="L4" s="6"/>
      <c r="N4" s="10" t="s">
        <v>60</v>
      </c>
    </row>
    <row r="5" spans="1:21" x14ac:dyDescent="0.3">
      <c r="A5">
        <v>110</v>
      </c>
      <c r="B5">
        <v>3.2149999999999999</v>
      </c>
      <c r="C5">
        <v>0</v>
      </c>
      <c r="D5">
        <v>21.4</v>
      </c>
      <c r="E5" s="6">
        <f t="shared" si="0"/>
        <v>20.625595312651924</v>
      </c>
      <c r="F5" s="6">
        <f t="shared" si="1"/>
        <v>0.77440468734807411</v>
      </c>
      <c r="G5" s="6">
        <f t="shared" si="2"/>
        <v>0.59970261978666839</v>
      </c>
      <c r="H5" s="6"/>
      <c r="I5" s="6" t="s">
        <v>91</v>
      </c>
      <c r="J5" s="6"/>
      <c r="K5" s="6"/>
      <c r="L5" s="6"/>
      <c r="N5" s="13" t="s">
        <v>8</v>
      </c>
      <c r="O5" s="13" t="s">
        <v>5</v>
      </c>
      <c r="P5" s="13" t="s">
        <v>3</v>
      </c>
      <c r="Q5" s="13" t="s">
        <v>17</v>
      </c>
      <c r="U5" s="31" t="s">
        <v>8</v>
      </c>
    </row>
    <row r="6" spans="1:21" x14ac:dyDescent="0.3">
      <c r="A6">
        <v>175</v>
      </c>
      <c r="B6">
        <v>3.44</v>
      </c>
      <c r="C6">
        <v>0</v>
      </c>
      <c r="D6">
        <v>18.7</v>
      </c>
      <c r="E6" s="6">
        <f t="shared" si="0"/>
        <v>17.54179865757547</v>
      </c>
      <c r="F6" s="6">
        <f t="shared" si="1"/>
        <v>1.1582013424245297</v>
      </c>
      <c r="G6" s="6">
        <f t="shared" si="2"/>
        <v>1.3414303495939826</v>
      </c>
      <c r="H6" s="6"/>
      <c r="I6" s="6"/>
      <c r="J6" s="6"/>
      <c r="K6" s="6"/>
      <c r="L6" s="6"/>
      <c r="N6" s="16" cm="1">
        <f t="array" ref="N6:Q6">LINEST(D2:D33, A2:C33)</f>
        <v>2.0837101303232957</v>
      </c>
      <c r="O6" s="16">
        <v>-2.8785754138071864</v>
      </c>
      <c r="P6" s="16">
        <v>-3.7478725953382114E-2</v>
      </c>
      <c r="Q6" s="16">
        <v>34.002875122914062</v>
      </c>
      <c r="R6" s="1" t="str">
        <f ca="1">_xlfn.FORMULATEXT(N6)</f>
        <v>=LINEST(D2:D33, A2:C33)</v>
      </c>
      <c r="U6" s="31" t="s">
        <v>62</v>
      </c>
    </row>
    <row r="7" spans="1:21" x14ac:dyDescent="0.3">
      <c r="A7">
        <v>105</v>
      </c>
      <c r="B7">
        <v>3.46</v>
      </c>
      <c r="C7">
        <v>0</v>
      </c>
      <c r="D7">
        <v>18.100000000000001</v>
      </c>
      <c r="E7" s="6">
        <f t="shared" si="0"/>
        <v>20.107737966036076</v>
      </c>
      <c r="F7" s="6">
        <f t="shared" si="1"/>
        <v>-2.0077379660360748</v>
      </c>
      <c r="G7" s="6">
        <f t="shared" si="2"/>
        <v>4.0310117402626746</v>
      </c>
      <c r="H7" s="6"/>
      <c r="I7" s="6"/>
      <c r="J7" s="6"/>
      <c r="K7" s="6"/>
      <c r="L7" s="6"/>
      <c r="U7" s="31" t="s">
        <v>63</v>
      </c>
    </row>
    <row r="8" spans="1:21" x14ac:dyDescent="0.3">
      <c r="A8">
        <v>245</v>
      </c>
      <c r="B8">
        <v>3.57</v>
      </c>
      <c r="C8">
        <v>0</v>
      </c>
      <c r="D8">
        <v>14.3</v>
      </c>
      <c r="E8" s="6">
        <f t="shared" si="0"/>
        <v>14.544073037043789</v>
      </c>
      <c r="F8" s="6">
        <f t="shared" si="1"/>
        <v>-0.24407303704378869</v>
      </c>
      <c r="G8" s="6">
        <f t="shared" si="2"/>
        <v>5.9571647411778644E-2</v>
      </c>
      <c r="H8" s="6"/>
      <c r="I8" s="6"/>
      <c r="J8" s="6"/>
      <c r="K8" s="6"/>
      <c r="L8" s="6"/>
      <c r="N8" s="14" t="s">
        <v>61</v>
      </c>
    </row>
    <row r="9" spans="1:21" x14ac:dyDescent="0.3">
      <c r="A9">
        <v>62</v>
      </c>
      <c r="B9">
        <v>3.19</v>
      </c>
      <c r="C9">
        <v>0</v>
      </c>
      <c r="D9">
        <v>24.4</v>
      </c>
      <c r="E9" s="6">
        <f t="shared" si="0"/>
        <v>22.496538543759449</v>
      </c>
      <c r="F9" s="6">
        <f t="shared" si="1"/>
        <v>1.9034614562405494</v>
      </c>
      <c r="G9" s="6">
        <f t="shared" si="2"/>
        <v>3.623165515393393</v>
      </c>
      <c r="H9" s="6"/>
      <c r="I9" s="6"/>
      <c r="J9" s="6"/>
      <c r="K9" s="6"/>
      <c r="L9" s="6"/>
    </row>
    <row r="10" spans="1:21" x14ac:dyDescent="0.3">
      <c r="A10">
        <v>95</v>
      </c>
      <c r="B10">
        <v>3.15</v>
      </c>
      <c r="C10">
        <v>0</v>
      </c>
      <c r="D10">
        <v>22.8</v>
      </c>
      <c r="E10" s="6">
        <f t="shared" si="0"/>
        <v>21.374883603850126</v>
      </c>
      <c r="F10" s="6">
        <f t="shared" si="1"/>
        <v>1.4251163961498747</v>
      </c>
      <c r="G10" s="6">
        <f t="shared" si="2"/>
        <v>2.0309567425752069</v>
      </c>
      <c r="H10" s="6"/>
      <c r="I10" s="6"/>
      <c r="J10" s="6"/>
      <c r="K10" s="6"/>
      <c r="L10" s="6"/>
      <c r="N10" t="s">
        <v>19</v>
      </c>
    </row>
    <row r="11" spans="1:21" ht="15" thickBot="1" x14ac:dyDescent="0.35">
      <c r="A11">
        <v>123</v>
      </c>
      <c r="B11">
        <v>3.44</v>
      </c>
      <c r="C11">
        <v>0</v>
      </c>
      <c r="D11">
        <v>19.2</v>
      </c>
      <c r="E11" s="6">
        <f t="shared" si="0"/>
        <v>19.490692407151343</v>
      </c>
      <c r="F11" s="6">
        <f t="shared" si="1"/>
        <v>-0.2906924071513437</v>
      </c>
      <c r="G11" s="6">
        <f t="shared" si="2"/>
        <v>8.4502075575442578E-2</v>
      </c>
      <c r="H11" s="6"/>
      <c r="I11" s="6"/>
      <c r="J11" s="6"/>
      <c r="K11" s="6"/>
      <c r="L11" s="6"/>
    </row>
    <row r="12" spans="1:21" x14ac:dyDescent="0.3">
      <c r="A12">
        <v>123</v>
      </c>
      <c r="B12">
        <v>3.44</v>
      </c>
      <c r="C12">
        <v>0</v>
      </c>
      <c r="D12">
        <v>17.8</v>
      </c>
      <c r="E12" s="6">
        <f t="shared" si="0"/>
        <v>19.490692407151343</v>
      </c>
      <c r="F12" s="6">
        <f t="shared" si="1"/>
        <v>-1.6906924071513423</v>
      </c>
      <c r="G12" s="6">
        <f t="shared" si="2"/>
        <v>2.8584408155992</v>
      </c>
      <c r="H12" s="6"/>
      <c r="I12" s="6"/>
      <c r="J12" s="6"/>
      <c r="K12" s="6"/>
      <c r="L12" s="6"/>
      <c r="N12" s="15" t="s">
        <v>20</v>
      </c>
      <c r="O12" s="15"/>
    </row>
    <row r="13" spans="1:21" x14ac:dyDescent="0.3">
      <c r="A13">
        <v>180</v>
      </c>
      <c r="B13">
        <v>4.07</v>
      </c>
      <c r="C13">
        <v>0</v>
      </c>
      <c r="D13">
        <v>16.399999999999999</v>
      </c>
      <c r="E13" s="6">
        <f t="shared" si="0"/>
        <v>15.540902517110032</v>
      </c>
      <c r="F13" s="6">
        <f t="shared" si="1"/>
        <v>0.85909748288996646</v>
      </c>
      <c r="G13" s="6">
        <f t="shared" si="2"/>
        <v>0.73804848510787624</v>
      </c>
      <c r="H13" s="6"/>
      <c r="I13" s="6"/>
      <c r="J13" s="6"/>
      <c r="K13" s="6"/>
      <c r="L13" s="6"/>
      <c r="N13" t="s">
        <v>21</v>
      </c>
      <c r="O13" s="38">
        <v>0.91645529354564448</v>
      </c>
      <c r="P13" s="12" t="s">
        <v>85</v>
      </c>
      <c r="Q13" s="38">
        <f>CORREL(D2:D33, E2:E33)</f>
        <v>0.91645529354564448</v>
      </c>
      <c r="R13" s="19" t="s">
        <v>83</v>
      </c>
      <c r="S13" s="1" t="str">
        <f ca="1">_xlfn.FORMULATEXT(Q13)</f>
        <v>=CORREL(D2:D33, E2:E33)</v>
      </c>
    </row>
    <row r="14" spans="1:21" x14ac:dyDescent="0.3">
      <c r="A14">
        <v>180</v>
      </c>
      <c r="B14">
        <v>3.73</v>
      </c>
      <c r="C14">
        <v>0</v>
      </c>
      <c r="D14">
        <v>17.3</v>
      </c>
      <c r="E14" s="6">
        <f t="shared" si="0"/>
        <v>16.519618157804477</v>
      </c>
      <c r="F14" s="6">
        <f t="shared" si="1"/>
        <v>0.7803818421955242</v>
      </c>
      <c r="G14" s="6">
        <f t="shared" si="2"/>
        <v>0.60899581962848004</v>
      </c>
      <c r="H14" s="6"/>
      <c r="I14" s="6"/>
      <c r="J14" s="6"/>
      <c r="K14" s="6"/>
      <c r="L14" s="6"/>
      <c r="N14" s="18" t="s">
        <v>22</v>
      </c>
      <c r="O14" s="18">
        <v>0.83989030506783335</v>
      </c>
      <c r="P14" s="12" t="s">
        <v>64</v>
      </c>
      <c r="Q14" s="18">
        <f>Q13^2</f>
        <v>0.83989030506783335</v>
      </c>
      <c r="R14" s="19" t="s">
        <v>84</v>
      </c>
      <c r="S14" s="1" t="str">
        <f ca="1">_xlfn.FORMULATEXT(Q14)</f>
        <v>=Q13^2</v>
      </c>
    </row>
    <row r="15" spans="1:21" x14ac:dyDescent="0.3">
      <c r="A15">
        <v>180</v>
      </c>
      <c r="B15">
        <v>3.78</v>
      </c>
      <c r="C15">
        <v>0</v>
      </c>
      <c r="D15">
        <v>15.2</v>
      </c>
      <c r="E15" s="6">
        <f t="shared" si="0"/>
        <v>16.375689387114118</v>
      </c>
      <c r="F15" s="6">
        <f t="shared" si="1"/>
        <v>-1.1756893871141187</v>
      </c>
      <c r="G15" s="6">
        <f t="shared" si="2"/>
        <v>1.3822455349727722</v>
      </c>
      <c r="H15" s="6"/>
      <c r="I15" s="6"/>
      <c r="J15" s="6"/>
      <c r="K15" s="6"/>
      <c r="L15" s="6"/>
      <c r="N15" t="s">
        <v>23</v>
      </c>
      <c r="O15">
        <v>0.82273569489652976</v>
      </c>
    </row>
    <row r="16" spans="1:21" x14ac:dyDescent="0.3">
      <c r="A16">
        <v>205</v>
      </c>
      <c r="B16">
        <v>5.25</v>
      </c>
      <c r="C16">
        <v>0</v>
      </c>
      <c r="D16">
        <v>10.4</v>
      </c>
      <c r="E16" s="6">
        <f t="shared" si="0"/>
        <v>11.207215379983001</v>
      </c>
      <c r="F16" s="6">
        <f t="shared" si="1"/>
        <v>-0.80721537998300086</v>
      </c>
      <c r="G16" s="6">
        <f t="shared" si="2"/>
        <v>0.65159666968110042</v>
      </c>
      <c r="H16" s="6"/>
      <c r="I16" s="6"/>
      <c r="J16" s="6"/>
      <c r="K16" s="6"/>
      <c r="L16" s="6"/>
      <c r="N16" t="s">
        <v>24</v>
      </c>
      <c r="O16">
        <v>2.5375119399426995</v>
      </c>
    </row>
    <row r="17" spans="1:22" ht="15" thickBot="1" x14ac:dyDescent="0.35">
      <c r="A17">
        <v>215</v>
      </c>
      <c r="B17">
        <v>5.4240000000000004</v>
      </c>
      <c r="C17">
        <v>0</v>
      </c>
      <c r="D17">
        <v>10.4</v>
      </c>
      <c r="E17" s="6">
        <f t="shared" si="0"/>
        <v>10.331555998446728</v>
      </c>
      <c r="F17" s="6">
        <f t="shared" si="1"/>
        <v>6.8444001553272571E-2</v>
      </c>
      <c r="G17" s="6">
        <f t="shared" si="2"/>
        <v>4.6845813486243778E-3</v>
      </c>
      <c r="H17" s="6"/>
      <c r="I17" s="6"/>
      <c r="J17" s="6"/>
      <c r="K17" s="6"/>
      <c r="L17" s="6"/>
      <c r="N17" s="2" t="s">
        <v>25</v>
      </c>
      <c r="O17" s="2">
        <v>32</v>
      </c>
    </row>
    <row r="18" spans="1:22" x14ac:dyDescent="0.3">
      <c r="A18">
        <v>230</v>
      </c>
      <c r="B18">
        <v>5.3449999999999998</v>
      </c>
      <c r="C18">
        <v>0</v>
      </c>
      <c r="D18">
        <v>14.7</v>
      </c>
      <c r="E18" s="6">
        <f t="shared" si="0"/>
        <v>9.9967825668367674</v>
      </c>
      <c r="F18" s="6">
        <f t="shared" si="1"/>
        <v>4.7032174331632319</v>
      </c>
      <c r="G18" s="6">
        <f t="shared" si="2"/>
        <v>22.120254223610541</v>
      </c>
      <c r="H18" s="6"/>
      <c r="I18" s="6"/>
      <c r="J18" s="6"/>
      <c r="K18" s="6"/>
      <c r="L18" s="6"/>
    </row>
    <row r="19" spans="1:22" ht="15" thickBot="1" x14ac:dyDescent="0.35">
      <c r="A19">
        <v>66</v>
      </c>
      <c r="B19">
        <v>2.2000000000000002</v>
      </c>
      <c r="C19">
        <v>1</v>
      </c>
      <c r="D19">
        <v>32.4</v>
      </c>
      <c r="E19" s="6">
        <f t="shared" si="0"/>
        <v>27.280123429938328</v>
      </c>
      <c r="F19" s="6">
        <f t="shared" si="1"/>
        <v>5.1198765700616704</v>
      </c>
      <c r="G19" s="6">
        <f t="shared" si="2"/>
        <v>26.213136092666456</v>
      </c>
      <c r="H19" s="6"/>
      <c r="I19" s="6"/>
      <c r="J19" s="6"/>
      <c r="K19" s="6"/>
      <c r="L19" s="6"/>
      <c r="N19" t="s">
        <v>26</v>
      </c>
    </row>
    <row r="20" spans="1:22" x14ac:dyDescent="0.3">
      <c r="A20">
        <v>52</v>
      </c>
      <c r="B20">
        <v>1.615</v>
      </c>
      <c r="C20">
        <v>1</v>
      </c>
      <c r="D20">
        <v>30.4</v>
      </c>
      <c r="E20" s="6">
        <f t="shared" si="0"/>
        <v>29.488792210362881</v>
      </c>
      <c r="F20" s="6">
        <f t="shared" si="1"/>
        <v>0.91120778963711757</v>
      </c>
      <c r="G20" s="6">
        <f t="shared" si="2"/>
        <v>0.83029963589536149</v>
      </c>
      <c r="H20" s="6"/>
      <c r="I20" s="6"/>
      <c r="J20" s="6"/>
      <c r="K20" s="6"/>
      <c r="L20" s="6"/>
      <c r="N20" s="3"/>
      <c r="O20" s="3" t="s">
        <v>30</v>
      </c>
      <c r="P20" s="3" t="s">
        <v>31</v>
      </c>
      <c r="Q20" s="3" t="s">
        <v>32</v>
      </c>
      <c r="R20" s="3" t="s">
        <v>33</v>
      </c>
      <c r="S20" s="3" t="s">
        <v>34</v>
      </c>
    </row>
    <row r="21" spans="1:22" x14ac:dyDescent="0.3">
      <c r="A21">
        <v>65</v>
      </c>
      <c r="B21">
        <v>1.835</v>
      </c>
      <c r="C21">
        <v>1</v>
      </c>
      <c r="D21">
        <v>33.9</v>
      </c>
      <c r="E21" s="6">
        <f t="shared" si="0"/>
        <v>28.368282181931335</v>
      </c>
      <c r="F21" s="6">
        <f t="shared" si="1"/>
        <v>5.5317178180686639</v>
      </c>
      <c r="G21" s="6">
        <f t="shared" si="2"/>
        <v>30.599902018738341</v>
      </c>
      <c r="H21" s="6"/>
      <c r="I21" s="6"/>
      <c r="J21" s="6"/>
      <c r="K21" s="6"/>
      <c r="L21" s="6"/>
      <c r="N21" t="s">
        <v>27</v>
      </c>
      <c r="O21">
        <v>3</v>
      </c>
      <c r="P21">
        <v>945.75611583015075</v>
      </c>
      <c r="Q21">
        <v>315.25203861005025</v>
      </c>
      <c r="R21">
        <v>48.960034456091059</v>
      </c>
      <c r="S21" s="32">
        <v>2.9078715492971068E-11</v>
      </c>
      <c r="T21" s="22" t="s">
        <v>66</v>
      </c>
    </row>
    <row r="22" spans="1:22" x14ac:dyDescent="0.3">
      <c r="A22">
        <v>97</v>
      </c>
      <c r="B22">
        <v>2.4649999999999999</v>
      </c>
      <c r="C22">
        <v>0</v>
      </c>
      <c r="D22">
        <v>21.5</v>
      </c>
      <c r="E22" s="6">
        <f t="shared" si="0"/>
        <v>23.271750310401284</v>
      </c>
      <c r="F22" s="6">
        <f t="shared" si="1"/>
        <v>-1.7717503104012842</v>
      </c>
      <c r="G22" s="6">
        <f t="shared" si="2"/>
        <v>3.1390991624070468</v>
      </c>
      <c r="H22" s="6"/>
      <c r="I22" s="6"/>
      <c r="J22" s="6"/>
      <c r="K22" s="6"/>
      <c r="L22" s="6"/>
      <c r="N22" t="s">
        <v>28</v>
      </c>
      <c r="O22">
        <v>28</v>
      </c>
      <c r="P22">
        <v>180.29107166984934</v>
      </c>
      <c r="Q22">
        <v>6.4389668453517626</v>
      </c>
      <c r="T22" s="22" t="s">
        <v>65</v>
      </c>
    </row>
    <row r="23" spans="1:22" ht="15" thickBot="1" x14ac:dyDescent="0.35">
      <c r="A23">
        <v>150</v>
      </c>
      <c r="B23">
        <v>3.52</v>
      </c>
      <c r="C23">
        <v>0</v>
      </c>
      <c r="D23">
        <v>15.5</v>
      </c>
      <c r="E23" s="6">
        <f t="shared" si="0"/>
        <v>18.248480773305452</v>
      </c>
      <c r="F23" s="6">
        <f t="shared" si="1"/>
        <v>-2.7484807733054524</v>
      </c>
      <c r="G23" s="6">
        <f t="shared" si="2"/>
        <v>7.5541465612297376</v>
      </c>
      <c r="H23" s="6"/>
      <c r="I23" s="6"/>
      <c r="J23" s="6"/>
      <c r="K23" s="6"/>
      <c r="L23" s="6"/>
      <c r="N23" s="2" t="s">
        <v>29</v>
      </c>
      <c r="O23" s="2">
        <v>31</v>
      </c>
      <c r="P23" s="2">
        <v>1126.0471875000001</v>
      </c>
      <c r="Q23" s="2"/>
      <c r="R23" s="2"/>
      <c r="S23" s="2"/>
    </row>
    <row r="24" spans="1:22" ht="15" thickBot="1" x14ac:dyDescent="0.35">
      <c r="A24">
        <v>150</v>
      </c>
      <c r="B24">
        <v>3.4350000000000001</v>
      </c>
      <c r="C24">
        <v>0</v>
      </c>
      <c r="D24">
        <v>15.2</v>
      </c>
      <c r="E24" s="6">
        <f t="shared" si="0"/>
        <v>18.49315968347906</v>
      </c>
      <c r="F24" s="6">
        <f t="shared" si="1"/>
        <v>-3.2931596834790611</v>
      </c>
      <c r="G24" s="6">
        <f t="shared" si="2"/>
        <v>10.844900700891909</v>
      </c>
      <c r="H24" s="6"/>
      <c r="I24" s="6"/>
      <c r="J24" s="6"/>
      <c r="K24" s="6"/>
      <c r="L24" s="6"/>
    </row>
    <row r="25" spans="1:22" x14ac:dyDescent="0.3">
      <c r="A25">
        <v>245</v>
      </c>
      <c r="B25">
        <v>3.84</v>
      </c>
      <c r="C25">
        <v>0</v>
      </c>
      <c r="D25">
        <v>13.3</v>
      </c>
      <c r="E25" s="6">
        <f t="shared" si="0"/>
        <v>13.766857675315849</v>
      </c>
      <c r="F25" s="6">
        <f t="shared" si="1"/>
        <v>-0.46685767531584865</v>
      </c>
      <c r="G25" s="6">
        <f t="shared" si="2"/>
        <v>0.21795608900131835</v>
      </c>
      <c r="H25" s="6"/>
      <c r="I25" s="6"/>
      <c r="J25" s="6"/>
      <c r="K25" s="6"/>
      <c r="L25" s="6"/>
      <c r="N25" s="3"/>
      <c r="O25" s="3" t="s">
        <v>35</v>
      </c>
      <c r="P25" s="3" t="s">
        <v>24</v>
      </c>
      <c r="Q25" s="3" t="s">
        <v>36</v>
      </c>
      <c r="R25" s="3" t="s">
        <v>37</v>
      </c>
      <c r="S25" s="3" t="s">
        <v>38</v>
      </c>
      <c r="T25" s="3" t="s">
        <v>39</v>
      </c>
      <c r="U25" s="3" t="s">
        <v>40</v>
      </c>
      <c r="V25" s="3" t="s">
        <v>41</v>
      </c>
    </row>
    <row r="26" spans="1:22" x14ac:dyDescent="0.3">
      <c r="A26">
        <v>175</v>
      </c>
      <c r="B26">
        <v>3.8450000000000002</v>
      </c>
      <c r="C26">
        <v>0</v>
      </c>
      <c r="D26">
        <v>19.2</v>
      </c>
      <c r="E26" s="6">
        <f t="shared" si="0"/>
        <v>16.37597561498356</v>
      </c>
      <c r="F26" s="6">
        <f t="shared" si="1"/>
        <v>2.8240243850164397</v>
      </c>
      <c r="G26" s="6">
        <f t="shared" si="2"/>
        <v>7.9751137271674803</v>
      </c>
      <c r="H26" s="6"/>
      <c r="I26" s="6"/>
      <c r="J26" s="6"/>
      <c r="K26" s="6"/>
      <c r="L26" s="6"/>
      <c r="M26" s="34" t="s">
        <v>72</v>
      </c>
      <c r="N26" t="s">
        <v>17</v>
      </c>
      <c r="O26" s="16">
        <v>34.002875122914062</v>
      </c>
      <c r="P26">
        <v>2.6426593369900306</v>
      </c>
      <c r="Q26">
        <v>12.866915779482603</v>
      </c>
      <c r="R26" s="35">
        <v>2.8240301965831147E-13</v>
      </c>
      <c r="S26">
        <v>28.589632863691797</v>
      </c>
      <c r="T26">
        <v>39.416117382136328</v>
      </c>
      <c r="U26">
        <v>28.589632863691797</v>
      </c>
      <c r="V26">
        <v>39.416117382136328</v>
      </c>
    </row>
    <row r="27" spans="1:22" x14ac:dyDescent="0.3">
      <c r="A27">
        <v>66</v>
      </c>
      <c r="B27">
        <v>1.9350000000000001</v>
      </c>
      <c r="C27">
        <v>1</v>
      </c>
      <c r="D27">
        <v>27.3</v>
      </c>
      <c r="E27" s="6">
        <f t="shared" si="0"/>
        <v>28.042945914597233</v>
      </c>
      <c r="F27" s="6">
        <f t="shared" si="1"/>
        <v>-0.74294591459723236</v>
      </c>
      <c r="G27" s="6">
        <f t="shared" si="2"/>
        <v>0.55196863201671809</v>
      </c>
      <c r="H27" s="6"/>
      <c r="I27" s="6"/>
      <c r="J27" s="6"/>
      <c r="K27" s="6"/>
      <c r="L27" s="6"/>
      <c r="M27" s="34" t="s">
        <v>73</v>
      </c>
      <c r="N27" t="s">
        <v>3</v>
      </c>
      <c r="O27" s="16">
        <v>-3.7478725953382114E-2</v>
      </c>
      <c r="P27">
        <v>9.6054221574033462E-3</v>
      </c>
      <c r="Q27">
        <v>-3.90183016833836</v>
      </c>
      <c r="R27" s="35">
        <v>5.4640226580877677E-4</v>
      </c>
      <c r="S27">
        <v>-5.7154541300565409E-2</v>
      </c>
      <c r="T27">
        <v>-1.7802910606198815E-2</v>
      </c>
      <c r="U27">
        <v>-5.7154541300565409E-2</v>
      </c>
      <c r="V27">
        <v>-1.7802910606198815E-2</v>
      </c>
    </row>
    <row r="28" spans="1:22" x14ac:dyDescent="0.3">
      <c r="A28">
        <v>91</v>
      </c>
      <c r="B28">
        <v>2.14</v>
      </c>
      <c r="C28">
        <v>1</v>
      </c>
      <c r="D28">
        <v>26</v>
      </c>
      <c r="E28" s="6">
        <f t="shared" si="0"/>
        <v>26.515869805932208</v>
      </c>
      <c r="F28" s="6">
        <f t="shared" si="1"/>
        <v>-0.51586980593220844</v>
      </c>
      <c r="G28" s="6">
        <f t="shared" si="2"/>
        <v>0.2661216566725344</v>
      </c>
      <c r="H28" s="6"/>
      <c r="I28" s="6"/>
      <c r="J28" s="6"/>
      <c r="K28" s="6"/>
      <c r="L28" s="6"/>
      <c r="M28" s="34" t="s">
        <v>74</v>
      </c>
      <c r="N28" t="s">
        <v>5</v>
      </c>
      <c r="O28" s="16">
        <v>-2.8785754138071864</v>
      </c>
      <c r="P28">
        <v>0.90497053803057714</v>
      </c>
      <c r="Q28">
        <v>-3.1808498650924313</v>
      </c>
      <c r="R28" s="35">
        <v>3.5740310794737246E-3</v>
      </c>
      <c r="S28">
        <v>-4.7323235270233059</v>
      </c>
      <c r="T28">
        <v>-1.0248273005910673</v>
      </c>
      <c r="U28">
        <v>-4.7323235270233059</v>
      </c>
      <c r="V28">
        <v>-1.0248273005910673</v>
      </c>
    </row>
    <row r="29" spans="1:22" ht="15" thickBot="1" x14ac:dyDescent="0.35">
      <c r="A29">
        <v>113</v>
      </c>
      <c r="B29">
        <v>1.5129999999999999</v>
      </c>
      <c r="C29">
        <v>1</v>
      </c>
      <c r="D29">
        <v>30.4</v>
      </c>
      <c r="E29" s="6">
        <f t="shared" si="0"/>
        <v>27.496204619414907</v>
      </c>
      <c r="F29" s="6">
        <f t="shared" si="1"/>
        <v>2.9037953805850911</v>
      </c>
      <c r="G29" s="6">
        <f t="shared" si="2"/>
        <v>8.4320276123073139</v>
      </c>
      <c r="H29" s="6"/>
      <c r="I29" s="6"/>
      <c r="J29" s="6"/>
      <c r="K29" s="6"/>
      <c r="L29" s="6"/>
      <c r="M29" s="34" t="s">
        <v>75</v>
      </c>
      <c r="N29" s="2" t="s">
        <v>8</v>
      </c>
      <c r="O29" s="17">
        <v>2.0837101303232957</v>
      </c>
      <c r="P29" s="2">
        <v>1.3764201523049431</v>
      </c>
      <c r="Q29" s="2">
        <v>1.5138619750909124</v>
      </c>
      <c r="R29" s="36">
        <v>0.14126823673653088</v>
      </c>
      <c r="S29" s="2">
        <v>-0.73575873976904793</v>
      </c>
      <c r="T29" s="2">
        <v>4.9031790004156388</v>
      </c>
      <c r="U29" s="2">
        <v>-0.73575873976904793</v>
      </c>
      <c r="V29" s="2">
        <v>4.9031790004156388</v>
      </c>
    </row>
    <row r="30" spans="1:22" x14ac:dyDescent="0.3">
      <c r="A30">
        <v>264</v>
      </c>
      <c r="B30">
        <v>3.17</v>
      </c>
      <c r="C30">
        <v>1</v>
      </c>
      <c r="D30">
        <v>15.8</v>
      </c>
      <c r="E30" s="6">
        <f t="shared" si="0"/>
        <v>17.067117539775701</v>
      </c>
      <c r="F30" s="6">
        <f t="shared" si="1"/>
        <v>-1.2671175397757004</v>
      </c>
      <c r="G30" s="6">
        <f t="shared" si="2"/>
        <v>1.6055868596072238</v>
      </c>
      <c r="H30" s="6"/>
      <c r="I30" s="6"/>
      <c r="J30" s="6"/>
      <c r="K30" s="6"/>
      <c r="L30" s="6"/>
      <c r="R30" s="22" t="s">
        <v>77</v>
      </c>
    </row>
    <row r="31" spans="1:22" x14ac:dyDescent="0.3">
      <c r="A31">
        <v>175</v>
      </c>
      <c r="B31">
        <v>2.77</v>
      </c>
      <c r="C31">
        <v>1</v>
      </c>
      <c r="D31">
        <v>19.7</v>
      </c>
      <c r="E31" s="6">
        <f t="shared" si="0"/>
        <v>21.554154315149582</v>
      </c>
      <c r="F31" s="6">
        <f t="shared" si="1"/>
        <v>-1.8541543151495823</v>
      </c>
      <c r="G31" s="6">
        <f t="shared" si="2"/>
        <v>3.4378882243878164</v>
      </c>
      <c r="H31" s="6"/>
      <c r="I31" s="6"/>
      <c r="J31" s="6"/>
      <c r="K31" s="6"/>
      <c r="L31" s="6"/>
      <c r="N31" t="s">
        <v>76</v>
      </c>
      <c r="S31" s="22" t="s">
        <v>78</v>
      </c>
    </row>
    <row r="32" spans="1:22" x14ac:dyDescent="0.3">
      <c r="A32">
        <v>335</v>
      </c>
      <c r="B32">
        <v>3.57</v>
      </c>
      <c r="C32">
        <v>1</v>
      </c>
      <c r="D32">
        <v>15</v>
      </c>
      <c r="E32" s="6">
        <f t="shared" si="0"/>
        <v>13.254697831562694</v>
      </c>
      <c r="F32" s="6">
        <f t="shared" si="1"/>
        <v>1.7453021684373056</v>
      </c>
      <c r="G32" s="6">
        <f t="shared" si="2"/>
        <v>3.0460796591519608</v>
      </c>
      <c r="H32" s="6"/>
      <c r="I32" s="6"/>
      <c r="J32" s="6"/>
      <c r="K32" s="6"/>
      <c r="L32" s="6"/>
    </row>
    <row r="33" spans="1:16" x14ac:dyDescent="0.3">
      <c r="A33">
        <v>109</v>
      </c>
      <c r="B33">
        <v>2.78</v>
      </c>
      <c r="C33">
        <v>1</v>
      </c>
      <c r="D33">
        <v>21.4</v>
      </c>
      <c r="E33" s="6">
        <f t="shared" si="0"/>
        <v>23.998964473934734</v>
      </c>
      <c r="F33" s="6">
        <f t="shared" si="1"/>
        <v>-2.5989644739347355</v>
      </c>
      <c r="G33" s="6">
        <f t="shared" si="2"/>
        <v>6.7546163367748564</v>
      </c>
      <c r="H33" s="6"/>
      <c r="I33" s="6"/>
      <c r="J33" s="6"/>
      <c r="K33" s="6"/>
      <c r="L33" s="6"/>
      <c r="N33" s="16" t="s">
        <v>67</v>
      </c>
    </row>
    <row r="34" spans="1:16" x14ac:dyDescent="0.3">
      <c r="E34" s="39" t="str">
        <f ca="1">_xlfn.FORMULATEXT(E2)</f>
        <v>=$Q$6 + $P$6*A2 + $O$6*B2 + $N$6*C2</v>
      </c>
      <c r="F34" s="39" t="str">
        <f ca="1">_xlfn.FORMULATEXT(F2)</f>
        <v>=D2-E2</v>
      </c>
      <c r="N34" s="16" t="s">
        <v>51</v>
      </c>
      <c r="O34">
        <v>200</v>
      </c>
    </row>
    <row r="35" spans="1:16" x14ac:dyDescent="0.3">
      <c r="N35" s="16" t="s">
        <v>68</v>
      </c>
      <c r="O35">
        <v>3.5</v>
      </c>
    </row>
    <row r="36" spans="1:16" x14ac:dyDescent="0.3">
      <c r="N36" s="16" t="s">
        <v>69</v>
      </c>
      <c r="O36">
        <v>1</v>
      </c>
    </row>
    <row r="37" spans="1:16" x14ac:dyDescent="0.3">
      <c r="N37" s="37" t="s">
        <v>70</v>
      </c>
      <c r="O37" s="11">
        <f>O26 + (O27*O34) + (O28*O35) + (O29*O36)</f>
        <v>18.515826114235786</v>
      </c>
      <c r="P37" s="33" t="s">
        <v>71</v>
      </c>
    </row>
    <row r="39" spans="1:16" x14ac:dyDescent="0.3">
      <c r="N39" s="19" t="s">
        <v>79</v>
      </c>
    </row>
    <row r="40" spans="1:16" x14ac:dyDescent="0.3">
      <c r="N40" t="s">
        <v>80</v>
      </c>
    </row>
    <row r="41" spans="1:16" x14ac:dyDescent="0.3">
      <c r="N41" t="s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Simple Linear Regression</vt:lpstr>
      <vt:lpstr>Multiple 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Suphakit Panthu</cp:lastModifiedBy>
  <dcterms:created xsi:type="dcterms:W3CDTF">2020-11-28T23:58:38Z</dcterms:created>
  <dcterms:modified xsi:type="dcterms:W3CDTF">2024-01-14T03:16:37Z</dcterms:modified>
</cp:coreProperties>
</file>