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5096" windowHeight="4152" firstSheet="1" activeTab="1"/>
  </bookViews>
  <sheets>
    <sheet name="matchups-raw-20171122" sheetId="1" r:id="rId1"/>
    <sheet name="matchups-coarse" sheetId="2" r:id="rId2"/>
  </sheets>
  <calcPr calcId="152511"/>
</workbook>
</file>

<file path=xl/calcChain.xml><?xml version="1.0" encoding="utf-8"?>
<calcChain xmlns="http://schemas.openxmlformats.org/spreadsheetml/2006/main">
  <c r="W201" i="2" l="1"/>
  <c r="V201" i="2"/>
  <c r="W200" i="2"/>
  <c r="V200" i="2"/>
  <c r="W199" i="2"/>
  <c r="V199" i="2"/>
  <c r="W198" i="2"/>
  <c r="V198" i="2"/>
  <c r="W197" i="2"/>
  <c r="V197" i="2"/>
  <c r="W196" i="2"/>
  <c r="V196" i="2"/>
  <c r="P203" i="2"/>
  <c r="P194" i="2"/>
  <c r="P172" i="2"/>
  <c r="P161" i="2"/>
  <c r="P141" i="2"/>
  <c r="P135" i="2"/>
  <c r="P121" i="2"/>
  <c r="P113" i="2"/>
  <c r="P102" i="2"/>
  <c r="P92" i="2"/>
  <c r="P71" i="2"/>
  <c r="P63" i="2"/>
  <c r="P52" i="2"/>
  <c r="P202" i="2"/>
  <c r="P193" i="2"/>
  <c r="P184" i="2"/>
  <c r="P171" i="2"/>
  <c r="Q19" i="2"/>
  <c r="AF203" i="2"/>
  <c r="AB203" i="2"/>
  <c r="W203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S204" i="2"/>
  <c r="AJ203" i="2"/>
  <c r="AL203" i="2" s="1"/>
  <c r="T202" i="2"/>
  <c r="AS96" i="2"/>
  <c r="AS97" i="2" s="1"/>
  <c r="AS98" i="2" s="1"/>
  <c r="AS99" i="2" s="1"/>
  <c r="AS100" i="2" s="1"/>
  <c r="AS101" i="2" s="1"/>
  <c r="AS102" i="2" s="1"/>
  <c r="AS103" i="2" s="1"/>
  <c r="AS104" i="2" s="1"/>
  <c r="AS105" i="2" s="1"/>
  <c r="AS106" i="2" s="1"/>
  <c r="AS107" i="2" s="1"/>
  <c r="AS108" i="2" s="1"/>
  <c r="AS109" i="2" s="1"/>
  <c r="AS110" i="2" s="1"/>
  <c r="AJ194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AB194" i="2"/>
  <c r="W194" i="2"/>
  <c r="S195" i="2"/>
  <c r="AL194" i="2"/>
  <c r="T193" i="2"/>
  <c r="V193" i="2" s="1"/>
  <c r="W192" i="2"/>
  <c r="V192" i="2"/>
  <c r="W191" i="2"/>
  <c r="V191" i="2"/>
  <c r="W190" i="2"/>
  <c r="V190" i="2"/>
  <c r="W189" i="2"/>
  <c r="V189" i="2"/>
  <c r="W188" i="2"/>
  <c r="V188" i="2"/>
  <c r="W187" i="2"/>
  <c r="V187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AJ185" i="2"/>
  <c r="AL185" i="2" s="1"/>
  <c r="AB185" i="2"/>
  <c r="AJ172" i="2"/>
  <c r="AB172" i="2"/>
  <c r="V184" i="2"/>
  <c r="V171" i="2"/>
  <c r="W172" i="2"/>
  <c r="S186" i="2"/>
  <c r="W183" i="2"/>
  <c r="V183" i="2"/>
  <c r="W182" i="2"/>
  <c r="V182" i="2"/>
  <c r="W181" i="2"/>
  <c r="V181" i="2"/>
  <c r="W180" i="2"/>
  <c r="V180" i="2"/>
  <c r="W179" i="2"/>
  <c r="V179" i="2"/>
  <c r="W178" i="2"/>
  <c r="V178" i="2"/>
  <c r="W177" i="2"/>
  <c r="V177" i="2"/>
  <c r="W176" i="2"/>
  <c r="V176" i="2"/>
  <c r="W175" i="2"/>
  <c r="V175" i="2"/>
  <c r="W174" i="2"/>
  <c r="V17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AC1" i="2"/>
  <c r="AF101" i="2"/>
  <c r="W170" i="2"/>
  <c r="V170" i="2"/>
  <c r="W169" i="2"/>
  <c r="V169" i="2"/>
  <c r="W168" i="2"/>
  <c r="V168" i="2"/>
  <c r="W167" i="2"/>
  <c r="V167" i="2"/>
  <c r="W166" i="2"/>
  <c r="V166" i="2"/>
  <c r="W165" i="2"/>
  <c r="V165" i="2"/>
  <c r="W164" i="2"/>
  <c r="V164" i="2"/>
  <c r="T171" i="2" s="1"/>
  <c r="W163" i="2"/>
  <c r="V163" i="2"/>
  <c r="S173" i="2"/>
  <c r="AN101" i="2"/>
  <c r="AF2" i="2"/>
  <c r="P91" i="2" s="1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S162" i="2"/>
  <c r="V159" i="2"/>
  <c r="W159" i="2"/>
  <c r="W158" i="2"/>
  <c r="V158" i="2"/>
  <c r="W157" i="2"/>
  <c r="V157" i="2"/>
  <c r="W156" i="2"/>
  <c r="V156" i="2"/>
  <c r="T159" i="2"/>
  <c r="S159" i="2"/>
  <c r="T158" i="2"/>
  <c r="S158" i="2"/>
  <c r="T157" i="2"/>
  <c r="S157" i="2"/>
  <c r="T156" i="2"/>
  <c r="S156" i="2"/>
  <c r="AB154" i="2"/>
  <c r="S155" i="2"/>
  <c r="V143" i="2"/>
  <c r="W143" i="2"/>
  <c r="W152" i="2"/>
  <c r="V152" i="2"/>
  <c r="W151" i="2"/>
  <c r="V151" i="2"/>
  <c r="W150" i="2"/>
  <c r="V150" i="2"/>
  <c r="W149" i="2"/>
  <c r="V149" i="2"/>
  <c r="W148" i="2"/>
  <c r="V148" i="2"/>
  <c r="W147" i="2"/>
  <c r="V147" i="2"/>
  <c r="W146" i="2"/>
  <c r="V146" i="2"/>
  <c r="W145" i="2"/>
  <c r="V145" i="2"/>
  <c r="W144" i="2"/>
  <c r="V144" i="2"/>
  <c r="P185" i="2" l="1"/>
  <c r="P160" i="2"/>
  <c r="P153" i="2"/>
  <c r="P140" i="2"/>
  <c r="P134" i="2"/>
  <c r="P62" i="2"/>
  <c r="P101" i="2"/>
  <c r="P32" i="2"/>
  <c r="P70" i="2"/>
  <c r="P112" i="2"/>
  <c r="P45" i="2"/>
  <c r="P83" i="2"/>
  <c r="P120" i="2"/>
  <c r="AB101" i="2"/>
  <c r="AP101" i="2" s="1"/>
  <c r="AJ101" i="2" s="1"/>
  <c r="AL101" i="2" s="1"/>
  <c r="P19" i="2"/>
  <c r="P20" i="2" s="1"/>
  <c r="P51" i="2"/>
  <c r="T204" i="2"/>
  <c r="V202" i="2"/>
  <c r="T195" i="2"/>
  <c r="AL172" i="2"/>
  <c r="AN112" i="2"/>
  <c r="T173" i="2"/>
  <c r="W185" i="2"/>
  <c r="T184" i="2" s="1"/>
  <c r="T186" i="2" s="1"/>
  <c r="AB141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W139" i="2"/>
  <c r="V139" i="2"/>
  <c r="W138" i="2"/>
  <c r="V138" i="2"/>
  <c r="W137" i="2"/>
  <c r="V137" i="2"/>
  <c r="P154" i="2" l="1"/>
  <c r="P33" i="2"/>
  <c r="P46" i="2" s="1"/>
  <c r="P84" i="2"/>
  <c r="AF112" i="2"/>
  <c r="AB112" i="2" s="1"/>
  <c r="AP112" i="2" s="1"/>
  <c r="S142" i="2"/>
  <c r="AJ112" i="2" l="1"/>
  <c r="AL112" i="2" s="1"/>
  <c r="AN120" i="2"/>
  <c r="T139" i="2"/>
  <c r="S139" i="2"/>
  <c r="T138" i="2"/>
  <c r="S138" i="2"/>
  <c r="T137" i="2"/>
  <c r="S137" i="2"/>
  <c r="AB135" i="2"/>
  <c r="S136" i="2"/>
  <c r="W133" i="2"/>
  <c r="V133" i="2"/>
  <c r="W132" i="2"/>
  <c r="V132" i="2"/>
  <c r="W131" i="2"/>
  <c r="V131" i="2"/>
  <c r="W130" i="2"/>
  <c r="V130" i="2"/>
  <c r="W129" i="2"/>
  <c r="V129" i="2"/>
  <c r="W128" i="2"/>
  <c r="V128" i="2"/>
  <c r="W127" i="2"/>
  <c r="V127" i="2"/>
  <c r="W126" i="2"/>
  <c r="V126" i="2"/>
  <c r="W125" i="2"/>
  <c r="V125" i="2"/>
  <c r="W124" i="2"/>
  <c r="V124" i="2"/>
  <c r="W123" i="2"/>
  <c r="V123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AJ113" i="2"/>
  <c r="AJ121" i="2" s="1"/>
  <c r="AL121" i="2" s="1"/>
  <c r="S122" i="2"/>
  <c r="V116" i="2"/>
  <c r="W116" i="2"/>
  <c r="V117" i="2"/>
  <c r="W117" i="2"/>
  <c r="V118" i="2"/>
  <c r="W118" i="2"/>
  <c r="V119" i="2"/>
  <c r="W119" i="2"/>
  <c r="W115" i="2"/>
  <c r="V115" i="2"/>
  <c r="T119" i="2"/>
  <c r="S119" i="2"/>
  <c r="T118" i="2"/>
  <c r="S118" i="2"/>
  <c r="T117" i="2"/>
  <c r="S117" i="2"/>
  <c r="T116" i="2"/>
  <c r="S116" i="2"/>
  <c r="T115" i="2"/>
  <c r="S115" i="2"/>
  <c r="AF1" i="2"/>
  <c r="S114" i="2"/>
  <c r="V107" i="2"/>
  <c r="W107" i="2"/>
  <c r="V108" i="2"/>
  <c r="W108" i="2"/>
  <c r="V109" i="2"/>
  <c r="W109" i="2"/>
  <c r="V110" i="2"/>
  <c r="W110" i="2"/>
  <c r="V111" i="2"/>
  <c r="W111" i="2"/>
  <c r="W106" i="2"/>
  <c r="V106" i="2"/>
  <c r="W105" i="2"/>
  <c r="V105" i="2"/>
  <c r="W104" i="2"/>
  <c r="V104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S103" i="2"/>
  <c r="W100" i="2"/>
  <c r="V100" i="2"/>
  <c r="W99" i="2"/>
  <c r="V99" i="2"/>
  <c r="W98" i="2"/>
  <c r="V98" i="2"/>
  <c r="W97" i="2"/>
  <c r="V97" i="2"/>
  <c r="W96" i="2"/>
  <c r="V96" i="2"/>
  <c r="W95" i="2"/>
  <c r="V95" i="2"/>
  <c r="W94" i="2"/>
  <c r="V94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AF120" i="2" l="1"/>
  <c r="AB120" i="2" s="1"/>
  <c r="AP120" i="2" s="1"/>
  <c r="AL113" i="2"/>
  <c r="AJ135" i="2"/>
  <c r="S93" i="2"/>
  <c r="V89" i="2"/>
  <c r="W89" i="2"/>
  <c r="V90" i="2"/>
  <c r="W90" i="2"/>
  <c r="AH1" i="2"/>
  <c r="W20" i="2" s="1"/>
  <c r="T19" i="2" s="1"/>
  <c r="W88" i="2"/>
  <c r="V88" i="2"/>
  <c r="W87" i="2"/>
  <c r="V87" i="2"/>
  <c r="W86" i="2"/>
  <c r="V86" i="2"/>
  <c r="S87" i="2"/>
  <c r="T87" i="2"/>
  <c r="S88" i="2"/>
  <c r="T88" i="2"/>
  <c r="S89" i="2"/>
  <c r="T89" i="2"/>
  <c r="S90" i="2"/>
  <c r="T90" i="2"/>
  <c r="T86" i="2"/>
  <c r="S86" i="2"/>
  <c r="S85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T73" i="2"/>
  <c r="S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W73" i="2"/>
  <c r="V73" i="2"/>
  <c r="S72" i="2"/>
  <c r="W69" i="2"/>
  <c r="V69" i="2"/>
  <c r="W68" i="2"/>
  <c r="V68" i="2"/>
  <c r="W67" i="2"/>
  <c r="V67" i="2"/>
  <c r="W66" i="2"/>
  <c r="V66" i="2"/>
  <c r="W65" i="2"/>
  <c r="V65" i="2"/>
  <c r="T69" i="2"/>
  <c r="S69" i="2"/>
  <c r="T68" i="2"/>
  <c r="S68" i="2"/>
  <c r="T67" i="2"/>
  <c r="S67" i="2"/>
  <c r="T66" i="2"/>
  <c r="S66" i="2"/>
  <c r="T65" i="2"/>
  <c r="S65" i="2"/>
  <c r="S53" i="2"/>
  <c r="S47" i="2"/>
  <c r="S48" i="2"/>
  <c r="T48" i="2"/>
  <c r="V48" i="2"/>
  <c r="W48" i="2"/>
  <c r="S49" i="2"/>
  <c r="T49" i="2"/>
  <c r="V49" i="2"/>
  <c r="W49" i="2"/>
  <c r="S34" i="2"/>
  <c r="S64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V50" i="2"/>
  <c r="W50" i="2"/>
  <c r="S50" i="2"/>
  <c r="T50" i="2"/>
  <c r="S35" i="2"/>
  <c r="T35" i="2"/>
  <c r="V35" i="2"/>
  <c r="W35" i="2"/>
  <c r="S36" i="2"/>
  <c r="T36" i="2"/>
  <c r="V36" i="2"/>
  <c r="W36" i="2"/>
  <c r="S37" i="2"/>
  <c r="T37" i="2"/>
  <c r="V37" i="2"/>
  <c r="W37" i="2"/>
  <c r="S38" i="2"/>
  <c r="T38" i="2"/>
  <c r="V38" i="2"/>
  <c r="W38" i="2"/>
  <c r="S39" i="2"/>
  <c r="T39" i="2"/>
  <c r="V39" i="2"/>
  <c r="W39" i="2"/>
  <c r="S40" i="2"/>
  <c r="T40" i="2"/>
  <c r="V40" i="2"/>
  <c r="W40" i="2"/>
  <c r="S41" i="2"/>
  <c r="T41" i="2"/>
  <c r="V41" i="2"/>
  <c r="W41" i="2"/>
  <c r="S42" i="2"/>
  <c r="T42" i="2"/>
  <c r="V42" i="2"/>
  <c r="W42" i="2"/>
  <c r="S43" i="2"/>
  <c r="T43" i="2"/>
  <c r="V43" i="2"/>
  <c r="W43" i="2"/>
  <c r="S44" i="2"/>
  <c r="T44" i="2"/>
  <c r="V44" i="2"/>
  <c r="W44" i="2"/>
  <c r="V23" i="2"/>
  <c r="V24" i="2"/>
  <c r="V25" i="2"/>
  <c r="V26" i="2"/>
  <c r="V27" i="2"/>
  <c r="V28" i="2"/>
  <c r="V29" i="2"/>
  <c r="V30" i="2"/>
  <c r="V31" i="2"/>
  <c r="V22" i="2"/>
  <c r="W22" i="2"/>
  <c r="W23" i="2"/>
  <c r="W24" i="2"/>
  <c r="W25" i="2"/>
  <c r="W26" i="2"/>
  <c r="W27" i="2"/>
  <c r="W28" i="2"/>
  <c r="W29" i="2"/>
  <c r="W30" i="2"/>
  <c r="W31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T22" i="2"/>
  <c r="S22" i="2"/>
  <c r="T6" i="2"/>
  <c r="AJ120" i="2" l="1"/>
  <c r="AL120" i="2" s="1"/>
  <c r="AN134" i="2"/>
  <c r="AL135" i="2"/>
  <c r="AJ141" i="2"/>
  <c r="S21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5" i="2"/>
  <c r="T3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3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5" i="1"/>
  <c r="K5" i="1"/>
  <c r="AF134" i="2" l="1"/>
  <c r="AB134" i="2" s="1"/>
  <c r="AP134" i="2" s="1"/>
  <c r="AJ154" i="2"/>
  <c r="AL141" i="2"/>
  <c r="V19" i="2"/>
  <c r="T21" i="2"/>
  <c r="AN140" i="2" l="1"/>
  <c r="AJ134" i="2"/>
  <c r="AL134" i="2" s="1"/>
  <c r="AL154" i="2"/>
  <c r="AJ161" i="2"/>
  <c r="AL161" i="2" s="1"/>
  <c r="W33" i="2"/>
  <c r="AF140" i="2" l="1"/>
  <c r="AB140" i="2" s="1"/>
  <c r="AP140" i="2" s="1"/>
  <c r="T32" i="2"/>
  <c r="V32" i="2" s="1"/>
  <c r="AJ140" i="2" l="1"/>
  <c r="AL140" i="2" s="1"/>
  <c r="AN153" i="2"/>
  <c r="W46" i="2"/>
  <c r="T45" i="2" s="1"/>
  <c r="T47" i="2" s="1"/>
  <c r="T34" i="2"/>
  <c r="AF153" i="2" l="1"/>
  <c r="AB153" i="2" s="1"/>
  <c r="AP153" i="2" s="1"/>
  <c r="V45" i="2"/>
  <c r="AJ153" i="2" l="1"/>
  <c r="AL153" i="2" s="1"/>
  <c r="AN160" i="2"/>
  <c r="W52" i="2"/>
  <c r="T51" i="2" s="1"/>
  <c r="T53" i="2" s="1"/>
  <c r="AF160" i="2" l="1"/>
  <c r="AB160" i="2" s="1"/>
  <c r="AP160" i="2" s="1"/>
  <c r="V51" i="2"/>
  <c r="AJ160" i="2" l="1"/>
  <c r="AL160" i="2" s="1"/>
  <c r="AN171" i="2"/>
  <c r="W63" i="2"/>
  <c r="T62" i="2" s="1"/>
  <c r="V62" i="2" s="1"/>
  <c r="AF171" i="2" l="1"/>
  <c r="AB171" i="2" s="1"/>
  <c r="AP171" i="2" s="1"/>
  <c r="W71" i="2"/>
  <c r="T70" i="2" s="1"/>
  <c r="T72" i="2" s="1"/>
  <c r="T64" i="2"/>
  <c r="AJ171" i="2" l="1"/>
  <c r="AL171" i="2" s="1"/>
  <c r="AN184" i="2"/>
  <c r="V70" i="2"/>
  <c r="W84" i="2" s="1"/>
  <c r="T83" i="2" s="1"/>
  <c r="AF184" i="2" l="1"/>
  <c r="AB184" i="2" s="1"/>
  <c r="AP184" i="2"/>
  <c r="V83" i="2"/>
  <c r="T85" i="2"/>
  <c r="AJ1" i="2"/>
  <c r="AM1" i="2" s="1"/>
  <c r="AJ184" i="2" l="1"/>
  <c r="AL184" i="2" s="1"/>
  <c r="AN193" i="2"/>
  <c r="AF193" i="2" s="1"/>
  <c r="AB193" i="2" s="1"/>
  <c r="AP193" i="2" s="1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W92" i="2"/>
  <c r="T91" i="2" s="1"/>
  <c r="T93" i="2" s="1"/>
  <c r="AJ193" i="2" l="1"/>
  <c r="AL193" i="2" s="1"/>
  <c r="AN202" i="2"/>
  <c r="AF202" i="2" s="1"/>
  <c r="AB202" i="2" s="1"/>
  <c r="AP202" i="2" s="1"/>
  <c r="AJ202" i="2" s="1"/>
  <c r="AL202" i="2" s="1"/>
  <c r="V91" i="2"/>
  <c r="W102" i="2" l="1"/>
  <c r="T101" i="2" s="1"/>
  <c r="T103" i="2" s="1"/>
  <c r="V101" i="2" l="1"/>
  <c r="W113" i="2" s="1"/>
  <c r="T112" i="2" s="1"/>
  <c r="V112" i="2" l="1"/>
  <c r="W121" i="2" s="1"/>
  <c r="T120" i="2" s="1"/>
  <c r="T114" i="2"/>
  <c r="V120" i="2" l="1"/>
  <c r="T122" i="2"/>
  <c r="W135" i="2" l="1"/>
  <c r="T134" i="2" s="1"/>
  <c r="T136" i="2" s="1"/>
  <c r="V134" i="2" l="1"/>
  <c r="W141" i="2" s="1"/>
  <c r="T140" i="2" s="1"/>
  <c r="V140" i="2" l="1"/>
  <c r="T142" i="2"/>
  <c r="W154" i="2" l="1"/>
  <c r="T153" i="2" s="1"/>
  <c r="T155" i="2" s="1"/>
  <c r="V153" i="2"/>
  <c r="W161" i="2" l="1"/>
  <c r="T160" i="2" s="1"/>
  <c r="T162" i="2" s="1"/>
  <c r="V160" i="2"/>
</calcChain>
</file>

<file path=xl/sharedStrings.xml><?xml version="1.0" encoding="utf-8"?>
<sst xmlns="http://schemas.openxmlformats.org/spreadsheetml/2006/main" count="1109" uniqueCount="234">
  <si>
    <t>Away</t>
  </si>
  <si>
    <t>Home</t>
  </si>
  <si>
    <t>AwayPlayedYest</t>
  </si>
  <si>
    <t>HomePlayedYest</t>
  </si>
  <si>
    <t>Odds-Line</t>
  </si>
  <si>
    <t>Odds-OU</t>
  </si>
  <si>
    <t>Predict-Away</t>
  </si>
  <si>
    <t>Predict-Home</t>
  </si>
  <si>
    <t>Predict-Line</t>
  </si>
  <si>
    <t>Predict-OU</t>
  </si>
  <si>
    <t>ActualSpread</t>
  </si>
  <si>
    <t>ActualTotal</t>
  </si>
  <si>
    <t>Scores for November 21, 2017</t>
  </si>
  <si>
    <t>Bulls</t>
  </si>
  <si>
    <t>Lakers</t>
  </si>
  <si>
    <t>LAL -5.5</t>
  </si>
  <si>
    <t>Scores for November 22, 2017</t>
  </si>
  <si>
    <t>Wizards</t>
  </si>
  <si>
    <t>Hornets</t>
  </si>
  <si>
    <t>CHA -2.5</t>
  </si>
  <si>
    <t>Nets</t>
  </si>
  <si>
    <t>Cavaliers</t>
  </si>
  <si>
    <t>CLE -11.0</t>
  </si>
  <si>
    <t>Trail Blazers</t>
  </si>
  <si>
    <t>76ers</t>
  </si>
  <si>
    <t>Clippers</t>
  </si>
  <si>
    <t>Hawks</t>
  </si>
  <si>
    <t>LAC -3.0</t>
  </si>
  <si>
    <t>Celtics</t>
  </si>
  <si>
    <t>Heat</t>
  </si>
  <si>
    <t>BOS -3.0</t>
  </si>
  <si>
    <t>Raptors</t>
  </si>
  <si>
    <t>Knicks</t>
  </si>
  <si>
    <t>TOR -4.5</t>
  </si>
  <si>
    <t>Nuggets</t>
  </si>
  <si>
    <t>Rockets</t>
  </si>
  <si>
    <t>Mavericks</t>
  </si>
  <si>
    <t>Grizzlies</t>
  </si>
  <si>
    <t>MEM -5.5</t>
  </si>
  <si>
    <t>Magic</t>
  </si>
  <si>
    <t>Timberwolves</t>
  </si>
  <si>
    <t>MIN -7.0</t>
  </si>
  <si>
    <t>Spurs</t>
  </si>
  <si>
    <t>Pelicans</t>
  </si>
  <si>
    <t>NO -1.5</t>
  </si>
  <si>
    <t>Warriors</t>
  </si>
  <si>
    <t>Thunder</t>
  </si>
  <si>
    <t>Bucks</t>
  </si>
  <si>
    <t>Suns</t>
  </si>
  <si>
    <t>MIL -5.5</t>
  </si>
  <si>
    <t>Jazz</t>
  </si>
  <si>
    <t>UTAH -8.5</t>
  </si>
  <si>
    <t>Kings</t>
  </si>
  <si>
    <t>LAL -1.0</t>
  </si>
  <si>
    <t>PHI -4.5</t>
  </si>
  <si>
    <t>HOU -9.5</t>
  </si>
  <si>
    <t>GS -5.5</t>
  </si>
  <si>
    <t>LAL</t>
  </si>
  <si>
    <t>CHA</t>
  </si>
  <si>
    <t>CLE</t>
  </si>
  <si>
    <t>PHI</t>
  </si>
  <si>
    <t>LAC</t>
  </si>
  <si>
    <t>BOS</t>
  </si>
  <si>
    <t>TOR</t>
  </si>
  <si>
    <t>HOU</t>
  </si>
  <si>
    <t>MEM</t>
  </si>
  <si>
    <t>MIN</t>
  </si>
  <si>
    <t>NO</t>
  </si>
  <si>
    <t>GS</t>
  </si>
  <si>
    <t>MIL</t>
  </si>
  <si>
    <t>UTAH</t>
  </si>
  <si>
    <t>Home-spr</t>
  </si>
  <si>
    <t>WSH</t>
  </si>
  <si>
    <t>(OT)</t>
  </si>
  <si>
    <t>BKN</t>
  </si>
  <si>
    <t>POR</t>
  </si>
  <si>
    <t>ATL</t>
  </si>
  <si>
    <t>MIA</t>
  </si>
  <si>
    <t>NY</t>
  </si>
  <si>
    <t>DEN</t>
  </si>
  <si>
    <t>DAL</t>
  </si>
  <si>
    <t>ORL</t>
  </si>
  <si>
    <t>SA</t>
  </si>
  <si>
    <t>OKC</t>
  </si>
  <si>
    <t>PHX</t>
  </si>
  <si>
    <t>CHI</t>
  </si>
  <si>
    <t>SAC</t>
  </si>
  <si>
    <t>CHA 129, WSH 124 (OT)</t>
  </si>
  <si>
    <t>CLE 119, BKN 109</t>
  </si>
  <si>
    <t>PHI 101, POR 81</t>
  </si>
  <si>
    <t>LAC 116, ATL 103</t>
  </si>
  <si>
    <t>MIA 104, BOS 98</t>
  </si>
  <si>
    <t>NY 108, TOR 100</t>
  </si>
  <si>
    <t>HOU 125, DEN 95</t>
  </si>
  <si>
    <t>DAL 95, MEM 94</t>
  </si>
  <si>
    <t>MIN 124, ORL 118</t>
  </si>
  <si>
    <t>NO 107, SA 90</t>
  </si>
  <si>
    <t>OKC 108, GS 91</t>
  </si>
  <si>
    <t>MIL 113, PHX 107 (OT)</t>
  </si>
  <si>
    <t>UTAH 110, CHI 80</t>
  </si>
  <si>
    <t>SAC 113, LAL 102</t>
  </si>
  <si>
    <t>new</t>
  </si>
  <si>
    <t>correct:</t>
  </si>
  <si>
    <t>total:</t>
  </si>
  <si>
    <t>pct:</t>
  </si>
  <si>
    <t>IND</t>
  </si>
  <si>
    <t>DET</t>
  </si>
  <si>
    <t>Scores for November 24, 2017</t>
  </si>
  <si>
    <t>Scores for November 25, 2017</t>
  </si>
  <si>
    <t>Actual
Spread</t>
  </si>
  <si>
    <t>Actual
Total</t>
  </si>
  <si>
    <t>Pred.
Home</t>
  </si>
  <si>
    <t>Pred.
Away</t>
  </si>
  <si>
    <t>Scores for November 26, 2017</t>
  </si>
  <si>
    <t>Scores for November 27, 2017</t>
  </si>
  <si>
    <t>IND-SG-Victor Oladipo-?</t>
  </si>
  <si>
    <t>CLE-PG-Isaiah Thomas-OUT | PHI-C-Joel Embiid-Probable | PHI-F-Ben Simmons-?</t>
  </si>
  <si>
    <t>NY-F-Kristaps Porzingis-? | NY-C-Enes Kanter-?</t>
  </si>
  <si>
    <t>BOS-F-Jaylen Brown-Probable | BOS-SF-Gordon Hayward-OUT</t>
  </si>
  <si>
    <t>BRK-PG-D'Angelo Russell-OUT</t>
  </si>
  <si>
    <t>SA-F-Kawhi Leonard-OUT</t>
  </si>
  <si>
    <t>GS-F-Draymond Green-? | GS-G-Stephen Curry-? | GS-F-Kevin Durant-?</t>
  </si>
  <si>
    <t>None</t>
  </si>
  <si>
    <t>Home
spread
Low</t>
  </si>
  <si>
    <t>Home
spread
High</t>
  </si>
  <si>
    <t>O/U
Low</t>
  </si>
  <si>
    <t>O/U
High</t>
  </si>
  <si>
    <t>Scores for November 28, 2017</t>
  </si>
  <si>
    <t>MIA-C-Hassan Whiteside-Probable | CLE-PG-Isaiah Thomas-OUT</t>
  </si>
  <si>
    <t>WAS-G-John Wall-OUT</t>
  </si>
  <si>
    <t>PHO-SG-Devin Booker-Probable</t>
  </si>
  <si>
    <t>DEN-PF-Paul Millsap-OUT | UTA-C-Rudy Gobert-OUT</t>
  </si>
  <si>
    <t>MIL-F-Khris Middleton-?</t>
  </si>
  <si>
    <t>Scores for November 29, 2017</t>
  </si>
  <si>
    <t>WAS-G-John Wall-OUT | PHI-F-Ben Simmons-?</t>
  </si>
  <si>
    <t>OKC-GF-Paul George-Probable</t>
  </si>
  <si>
    <t>CHA-G-Kemba Walker-Doubtful | TOR-G-DeMar DeRozan-Probable</t>
  </si>
  <si>
    <t>MIA-C-Hassan Whiteside-OUT | NY-C-Enes Kanter-Probable</t>
  </si>
  <si>
    <t>MEM-G-Mike Conley-OUT | SA-F-Kawhi Leonard-OUT</t>
  </si>
  <si>
    <t>GS-F-Kevin Durant-Probable | GS-G-Stephen Curry-Probable</t>
  </si>
  <si>
    <t>Scores for November 30, 2017</t>
  </si>
  <si>
    <t>win
return:</t>
  </si>
  <si>
    <t>wager
amt:</t>
  </si>
  <si>
    <t>total
winnings:</t>
  </si>
  <si>
    <t>Initial
cash:</t>
  </si>
  <si>
    <t>purse</t>
  </si>
  <si>
    <t>wager</t>
  </si>
  <si>
    <t>wager:</t>
  </si>
  <si>
    <t>Home
spread
Start</t>
  </si>
  <si>
    <t>O/U
Start</t>
  </si>
  <si>
    <t>PHI-C-Joel Embiid-OUT | BOS-SF-Gordon Hayward-OUT</t>
  </si>
  <si>
    <t>CLE-PG-Isaiah Thomas-OUT</t>
  </si>
  <si>
    <t>DEN-PF-Paul Millsap-OUT</t>
  </si>
  <si>
    <t>UTA-F-Rodney Hood-OUT | UTA-C-Rudy Gobert-OUT | LAC-F-Blake Griffin-OUT</t>
  </si>
  <si>
    <t>WAS-G-Bradley Beal-Probable | WAS-G-John Wall-OUT</t>
  </si>
  <si>
    <t>GS-F-Kevin Durant-Probable | GS-G-Stephen Curry-Probable | GS-G-Klay Thompson-?</t>
  </si>
  <si>
    <t>IND-F-Myles Turner-? | TOR-G-Kyle Lowry-Probable</t>
  </si>
  <si>
    <t>OKC-G-Russell Westbrook-Probable</t>
  </si>
  <si>
    <t>SA-F-Kawhi Leonard-OUT | MEM-G-Mike Conley-OUT</t>
  </si>
  <si>
    <t>CHA-G-Kemba Walker-? | MIA-C-Hassan Whiteside-OUT</t>
  </si>
  <si>
    <t>UTA-F-Rodney Hood-? | UTA-C-Rudy Gobert-OUT</t>
  </si>
  <si>
    <t>Wager:</t>
  </si>
  <si>
    <t>Actual:</t>
  </si>
  <si>
    <t>winnings</t>
  </si>
  <si>
    <t>Earnings:</t>
  </si>
  <si>
    <t>overall:</t>
  </si>
  <si>
    <t>2017:</t>
  </si>
  <si>
    <t>Scores for December 1, 2017</t>
  </si>
  <si>
    <t>Scores for December 2, 2017</t>
  </si>
  <si>
    <t>BOS-SF-Gordon Hayward-OUT</t>
  </si>
  <si>
    <t>LAC-F-Blake Griffin-OUT</t>
  </si>
  <si>
    <t>MEM-G-Mike Conley-OUT | CLE-PG-Isaiah Thomas-OUT</t>
  </si>
  <si>
    <t>LAL-PF-Kyle Kuzma-? | DEN-C-Nikola Jokic-OUT | DEN-PF-Paul Millsap-OUT</t>
  </si>
  <si>
    <t>NWO-FC-Anthony Davis-Doubtful</t>
  </si>
  <si>
    <t>Scores for December 3, 2017</t>
  </si>
  <si>
    <t>NY-F-Kristaps Porzingis-?</t>
  </si>
  <si>
    <t>GS-F-Kevin Durant-Probable | GS-G-Stephen Curry-Probable | MIA-C-Hassan Whiteside-OUT</t>
  </si>
  <si>
    <t>LAC-F-Blake Griffin-OUT | MIN-C-Karl-Anthony Towns-Probable</t>
  </si>
  <si>
    <t>Scores for December 4, 2017</t>
  </si>
  <si>
    <t>Scores for December 5, 2017</t>
  </si>
  <si>
    <t>5dimes</t>
  </si>
  <si>
    <t>return</t>
  </si>
  <si>
    <t>UTA-F-Rodney Hood-?</t>
  </si>
  <si>
    <t>MEM-G-Mike Conley-OUT | NY-F-Kristaps Porzingis-Probable | NY-SG-Tim Hardaway Jr.-OUT</t>
  </si>
  <si>
    <t>DEN-C-Nikola Jokic-OUT | DEN-PF-Paul Millsap-OUT | NWO-FC-Anthony Davis-Doubtful</t>
  </si>
  <si>
    <t>GS-G-Stephen Curry-OUT</t>
  </si>
  <si>
    <t>MIA-C-Hassan Whiteside-OUT | SA-F-Kawhi Leonard-OUT</t>
  </si>
  <si>
    <t>MIN-GF-Jimmy Butler-Probable | LAC-F-Blake Griffin-OUT</t>
  </si>
  <si>
    <t>Scores for December 6, 2017</t>
  </si>
  <si>
    <t>old</t>
  </si>
  <si>
    <t>misbet:</t>
  </si>
  <si>
    <t>Scores for December 7, 2017</t>
  </si>
  <si>
    <t>WAS-G-John Wall-OUT | PHO-SG-Devin Booker-OUT</t>
  </si>
  <si>
    <t>CLE-PG-Isaiah Thomas-OUT | IND-F-Myles Turner-?</t>
  </si>
  <si>
    <t>DEN-C-Nikola Jokic-OUT | DEN-PF-Paul Millsap-OUT | ORL-G-Evan Fournier-Doubtful</t>
  </si>
  <si>
    <t>GS-F-Draymond Green-Probable | GS-G-Stephen Curry-OUT</t>
  </si>
  <si>
    <t>DAL-PG-Dennis Smith Jr.-?</t>
  </si>
  <si>
    <t>MEM-C-Marc Gasol-Probable | MEM-G-Mike Conley-OUT</t>
  </si>
  <si>
    <t>BOS-F-Jaylen Brown-? | BOS-SF-Gordon Hayward-OUT | SA-F-Kawhi Leonard-OUT</t>
  </si>
  <si>
    <t>Scores for December 8, 2017</t>
  </si>
  <si>
    <t>O/U only:</t>
  </si>
  <si>
    <t>O/U hypothetical</t>
  </si>
  <si>
    <t>purse:</t>
  </si>
  <si>
    <t>new:</t>
  </si>
  <si>
    <t>Scores for December 9, 2017</t>
  </si>
  <si>
    <t>wager as % of purse</t>
  </si>
  <si>
    <t>WAS-G-John Wall-OUT | LAC-F-Blake Griffin-OUT</t>
  </si>
  <si>
    <t>MIA-SG-Dion Waiters-Probable | MIA-C-Hassan Whiteside-OUT | BRK-PG-D'Angelo Russell-OUT</t>
  </si>
  <si>
    <t>ORL-F-Aaron Gordon-OUT | ORL-G-Evan Fournier-OUT</t>
  </si>
  <si>
    <t>PHI-C-Joel Embiid-OUT | CLE-PF-Kevin Love-Probable | CLE-PG-Isaiah Thomas-OUT</t>
  </si>
  <si>
    <t>NY-F-Kristaps Porzingis-Probable | NY-SG-Tim Hardaway Jr.-OUT</t>
  </si>
  <si>
    <t>UTA-F-Rodney Hood-Doubtful</t>
  </si>
  <si>
    <t>SA-F-Kawhi Leonard-OUT | PHO-SG-Devin Booker-OUT</t>
  </si>
  <si>
    <t>OKC-G-Russell Westbrook-Probable | OKC-GF-Paul George-? | MEM-G-Mike Conley-OUT</t>
  </si>
  <si>
    <t>POR-C-Jusuf Nurkic-OUT</t>
  </si>
  <si>
    <t>push:</t>
  </si>
  <si>
    <t>O/U ONLY</t>
  </si>
  <si>
    <t>=</t>
  </si>
  <si>
    <t>DEN-C-Nikola Jokic-OUT | DEN-PF-Paul Millsap-OUT</t>
  </si>
  <si>
    <t>DAL-PG-Dennis Smith Jr.-Doubtful</t>
  </si>
  <si>
    <t>NY-C-Enes Kanter-Probable | NY-SG-Tim Hardaway Jr.-OUT</t>
  </si>
  <si>
    <t>Scores for December 10, 2017</t>
  </si>
  <si>
    <t>New ML Model</t>
  </si>
  <si>
    <t>Ù</t>
  </si>
  <si>
    <t>Scores for December 11, 2017</t>
  </si>
  <si>
    <t>O/U</t>
  </si>
  <si>
    <t>win:</t>
  </si>
  <si>
    <t>CLE-PF-Kevin Love-? | CLE-PG-Isaiah Thomas-OUT</t>
  </si>
  <si>
    <t>DEN-C-Nikola Jokic-OUT | DEN-PF-Paul Millsap-OUT | DET-SG-Avery Bradley-Probable</t>
  </si>
  <si>
    <t>WAS-G-John Wall-? | BRK-PG-D'Angelo Russell-OUT</t>
  </si>
  <si>
    <t>Time-change to 09:35pm EST | PHI-C-Joel Embiid-?</t>
  </si>
  <si>
    <t>Time-change to 08:35pm EST | SA-F-Kawhi Leonard-Probable | DAL-PG-Dennis Smith Jr.-OUT</t>
  </si>
  <si>
    <t>PHO-SG-Devin Booker-OUT</t>
  </si>
  <si>
    <t>Scores for December 12,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</si>
</sst>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0.0"/>
    <numFmt numFmtId="165" formatCode="&quot;$&quot;#,##0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Wingdings 3"/>
      <family val="1"/>
      <charset val="2"/>
    </font>
    <font>
      <sz val="8"/>
      <color theme="0"/>
      <name val="Calibri"/>
      <family val="2"/>
      <scheme val="minor"/>
    </font>
    <font>
      <b/>
      <sz val="12"/>
      <color rgb="FFC00000"/>
      <name val="Wingdings 3"/>
      <family val="1"/>
      <charset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0" fillId="33" borderId="0" xfId="0" applyFill="1"/>
    <xf numFmtId="0" fontId="14" fillId="0" borderId="0" xfId="0" applyFont="1"/>
    <xf numFmtId="0" fontId="0" fillId="0" borderId="0" xfId="0" applyFill="1"/>
    <xf numFmtId="0" fontId="14" fillId="0" borderId="0" xfId="0" applyFont="1" applyFill="1"/>
    <xf numFmtId="0" fontId="18" fillId="0" borderId="0" xfId="0" applyFont="1"/>
    <xf numFmtId="0" fontId="18" fillId="33" borderId="0" xfId="0" applyFont="1" applyFill="1"/>
    <xf numFmtId="0" fontId="14" fillId="35" borderId="0" xfId="0" applyFont="1" applyFill="1"/>
    <xf numFmtId="2" fontId="0" fillId="0" borderId="0" xfId="0" applyNumberFormat="1"/>
    <xf numFmtId="0" fontId="0" fillId="36" borderId="0" xfId="0" applyFill="1"/>
    <xf numFmtId="0" fontId="18" fillId="0" borderId="0" xfId="0" applyFont="1" applyFill="1"/>
    <xf numFmtId="0" fontId="0" fillId="37" borderId="0" xfId="0" applyFill="1"/>
    <xf numFmtId="0" fontId="18" fillId="37" borderId="0" xfId="0" applyFont="1" applyFill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33" borderId="0" xfId="0" applyNumberFormat="1" applyFill="1" applyAlignment="1">
      <alignment wrapText="1"/>
    </xf>
    <xf numFmtId="164" fontId="14" fillId="0" borderId="0" xfId="0" applyNumberFormat="1" applyFont="1" applyAlignment="1">
      <alignment wrapText="1"/>
    </xf>
    <xf numFmtId="164" fontId="18" fillId="33" borderId="0" xfId="0" applyNumberFormat="1" applyFont="1" applyFill="1" applyAlignment="1">
      <alignment wrapText="1"/>
    </xf>
    <xf numFmtId="164" fontId="14" fillId="35" borderId="0" xfId="0" applyNumberFormat="1" applyFont="1" applyFill="1" applyAlignment="1">
      <alignment wrapText="1"/>
    </xf>
    <xf numFmtId="164" fontId="14" fillId="0" borderId="0" xfId="0" applyNumberFormat="1" applyFont="1" applyFill="1" applyAlignment="1">
      <alignment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/>
    <xf numFmtId="164" fontId="0" fillId="0" borderId="10" xfId="0" applyNumberFormat="1" applyBorder="1"/>
    <xf numFmtId="164" fontId="0" fillId="0" borderId="10" xfId="0" applyNumberFormat="1" applyBorder="1" applyAlignment="1">
      <alignment wrapText="1"/>
    </xf>
    <xf numFmtId="164" fontId="0" fillId="0" borderId="11" xfId="0" applyNumberFormat="1" applyBorder="1" applyAlignment="1">
      <alignment horizontal="right" wrapText="1"/>
    </xf>
    <xf numFmtId="0" fontId="0" fillId="0" borderId="12" xfId="0" applyBorder="1"/>
    <xf numFmtId="0" fontId="0" fillId="0" borderId="12" xfId="0" applyFill="1" applyBorder="1"/>
    <xf numFmtId="10" fontId="0" fillId="0" borderId="12" xfId="0" applyNumberFormat="1" applyBorder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4" fontId="0" fillId="0" borderId="0" xfId="0" applyNumberFormat="1"/>
    <xf numFmtId="0" fontId="16" fillId="0" borderId="0" xfId="0" applyFont="1"/>
    <xf numFmtId="6" fontId="16" fillId="0" borderId="0" xfId="0" applyNumberFormat="1" applyFont="1"/>
    <xf numFmtId="0" fontId="19" fillId="33" borderId="0" xfId="0" applyFont="1" applyFill="1"/>
    <xf numFmtId="0" fontId="19" fillId="0" borderId="0" xfId="0" applyFont="1"/>
    <xf numFmtId="6" fontId="19" fillId="0" borderId="0" xfId="0" applyNumberFormat="1" applyFont="1"/>
    <xf numFmtId="0" fontId="0" fillId="0" borderId="0" xfId="0" quotePrefix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quotePrefix="1" applyFont="1" applyAlignment="1">
      <alignment horizontal="right"/>
    </xf>
    <xf numFmtId="0" fontId="20" fillId="0" borderId="0" xfId="0" applyFont="1"/>
    <xf numFmtId="0" fontId="0" fillId="0" borderId="0" xfId="0" applyFill="1" applyBorder="1"/>
    <xf numFmtId="8" fontId="19" fillId="0" borderId="0" xfId="0" applyNumberFormat="1" applyFont="1"/>
    <xf numFmtId="0" fontId="0" fillId="38" borderId="0" xfId="0" applyFill="1"/>
    <xf numFmtId="8" fontId="16" fillId="0" borderId="0" xfId="0" applyNumberFormat="1" applyFont="1"/>
    <xf numFmtId="0" fontId="0" fillId="39" borderId="0" xfId="0" applyFill="1"/>
    <xf numFmtId="0" fontId="0" fillId="0" borderId="0" xfId="0" applyFill="1" applyAlignment="1">
      <alignment horizontal="center" wrapText="1"/>
    </xf>
    <xf numFmtId="0" fontId="21" fillId="0" borderId="0" xfId="0" applyFont="1"/>
    <xf numFmtId="0" fontId="0" fillId="40" borderId="0" xfId="0" applyFill="1"/>
    <xf numFmtId="0" fontId="0" fillId="41" borderId="0" xfId="0" applyFill="1"/>
    <xf numFmtId="164" fontId="0" fillId="41" borderId="0" xfId="0" applyNumberFormat="1" applyFill="1" applyAlignment="1">
      <alignment wrapText="1"/>
    </xf>
    <xf numFmtId="0" fontId="0" fillId="42" borderId="0" xfId="0" applyFill="1"/>
    <xf numFmtId="2" fontId="0" fillId="0" borderId="0" xfId="0" applyNumberFormat="1" applyFill="1"/>
    <xf numFmtId="2" fontId="0" fillId="33" borderId="0" xfId="0" applyNumberFormat="1" applyFill="1"/>
    <xf numFmtId="0" fontId="0" fillId="0" borderId="0" xfId="0" applyAlignment="1">
      <alignment horizontal="right"/>
    </xf>
    <xf numFmtId="0" fontId="22" fillId="0" borderId="0" xfId="0" applyFont="1"/>
    <xf numFmtId="166" fontId="22" fillId="0" borderId="0" xfId="0" applyNumberFormat="1" applyFont="1"/>
    <xf numFmtId="0" fontId="23" fillId="0" borderId="0" xfId="0" applyFont="1"/>
    <xf numFmtId="165" fontId="22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quotePrefix="1" applyFont="1" applyAlignment="1">
      <alignment horizontal="right"/>
    </xf>
    <xf numFmtId="0" fontId="22" fillId="0" borderId="0" xfId="0" applyFont="1" applyAlignment="1">
      <alignment horizontal="right"/>
    </xf>
    <xf numFmtId="10" fontId="0" fillId="0" borderId="0" xfId="0" applyNumberFormat="1"/>
    <xf numFmtId="164" fontId="0" fillId="38" borderId="0" xfId="0" applyNumberFormat="1" applyFill="1" applyAlignment="1">
      <alignment wrapText="1"/>
    </xf>
    <xf numFmtId="0" fontId="25" fillId="0" borderId="12" xfId="0" applyFont="1" applyBorder="1"/>
    <xf numFmtId="0" fontId="26" fillId="0" borderId="12" xfId="0" applyFont="1" applyBorder="1" applyAlignment="1">
      <alignment vertical="top"/>
    </xf>
    <xf numFmtId="6" fontId="19" fillId="0" borderId="0" xfId="0" applyNumberFormat="1" applyFont="1" applyAlignment="1">
      <alignment horizontal="right"/>
    </xf>
    <xf numFmtId="0" fontId="27" fillId="41" borderId="0" xfId="0" applyFont="1" applyFill="1"/>
    <xf numFmtId="0" fontId="25" fillId="0" borderId="10" xfId="0" applyFont="1" applyBorder="1"/>
    <xf numFmtId="0" fontId="28" fillId="0" borderId="10" xfId="0" applyFont="1" applyBorder="1" applyAlignment="1">
      <alignment horizontal="center"/>
    </xf>
    <xf numFmtId="14" fontId="0" fillId="0" borderId="0" xfId="0" applyNumberFormat="1"/>
    <xf numFmtId="164" fontId="0" fillId="34" borderId="0" xfId="0" applyNumberFormat="1" applyFill="1" applyAlignment="1">
      <alignment horizontal="center" wrapText="1"/>
    </xf>
    <xf numFmtId="164" fontId="0" fillId="34" borderId="0" xfId="0" applyNumberFormat="1" applyFill="1"/>
    <xf numFmtId="164" fontId="0" fillId="34" borderId="10" xfId="0" applyNumberFormat="1" applyFill="1" applyBorder="1"/>
    <xf numFmtId="164" fontId="19" fillId="34" borderId="0" xfId="0" applyNumberFormat="1" applyFont="1" applyFill="1"/>
    <xf numFmtId="1" fontId="0" fillId="34" borderId="0" xfId="0" applyNumberFormat="1" applyFill="1" applyAlignment="1">
      <alignment horizontal="center" wrapText="1"/>
    </xf>
    <xf numFmtId="1" fontId="0" fillId="34" borderId="0" xfId="0" applyNumberFormat="1" applyFill="1"/>
    <xf numFmtId="1" fontId="0" fillId="34" borderId="10" xfId="0" applyNumberFormat="1" applyFill="1" applyBorder="1"/>
    <xf numFmtId="1" fontId="0" fillId="34" borderId="0" xfId="0" quotePrefix="1" applyNumberFormat="1" applyFill="1" applyAlignment="1">
      <alignment horizontal="right"/>
    </xf>
    <xf numFmtId="164" fontId="0" fillId="0" borderId="12" xfId="0" applyNumberFormat="1" applyBorder="1"/>
    <xf numFmtId="1" fontId="0" fillId="34" borderId="13" xfId="0" applyNumberFormat="1" applyFill="1" applyBorder="1"/>
    <xf numFmtId="166" fontId="0" fillId="0" borderId="14" xfId="0" applyNumberFormat="1" applyFill="1" applyBorder="1"/>
    <xf numFmtId="1" fontId="0" fillId="34" borderId="11" xfId="0" applyNumberFormat="1" applyFill="1" applyBorder="1"/>
    <xf numFmtId="166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L7" sqref="L7"/>
    </sheetView>
  </sheetViews>
  <sheetFormatPr defaultRowHeight="14.4" x14ac:dyDescent="0.3"/>
  <cols>
    <col min="1" max="1" width="10.88671875" customWidth="1"/>
    <col min="15" max="15" width="20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 x14ac:dyDescent="0.3">
      <c r="A2" t="s">
        <v>12</v>
      </c>
    </row>
    <row r="3" spans="1:15" x14ac:dyDescent="0.3">
      <c r="A3" t="s">
        <v>13</v>
      </c>
      <c r="B3" t="s">
        <v>14</v>
      </c>
      <c r="C3">
        <v>0</v>
      </c>
      <c r="D3">
        <v>0</v>
      </c>
      <c r="E3" t="s">
        <v>15</v>
      </c>
      <c r="F3">
        <v>-5.5</v>
      </c>
      <c r="G3">
        <v>211</v>
      </c>
      <c r="H3">
        <v>101.43</v>
      </c>
      <c r="I3">
        <v>111.36</v>
      </c>
      <c r="J3" s="1">
        <v>-9.93</v>
      </c>
      <c r="K3" s="2">
        <v>212.79</v>
      </c>
      <c r="L3">
        <v>-9</v>
      </c>
      <c r="M3">
        <v>197</v>
      </c>
    </row>
    <row r="4" spans="1:15" x14ac:dyDescent="0.3">
      <c r="A4" t="s">
        <v>16</v>
      </c>
    </row>
    <row r="5" spans="1:15" x14ac:dyDescent="0.3">
      <c r="A5" t="s">
        <v>17</v>
      </c>
      <c r="B5" t="s">
        <v>18</v>
      </c>
      <c r="E5" t="s">
        <v>19</v>
      </c>
      <c r="F5">
        <v>-2.5</v>
      </c>
      <c r="G5">
        <v>210.5</v>
      </c>
      <c r="H5">
        <v>101</v>
      </c>
      <c r="I5">
        <v>105.1</v>
      </c>
      <c r="J5" s="1">
        <f>H5-I5</f>
        <v>-4.0999999999999943</v>
      </c>
      <c r="K5">
        <f>I5+H5</f>
        <v>206.1</v>
      </c>
      <c r="L5">
        <v>-5</v>
      </c>
      <c r="O5" t="s">
        <v>87</v>
      </c>
    </row>
    <row r="6" spans="1:15" x14ac:dyDescent="0.3">
      <c r="A6" t="s">
        <v>20</v>
      </c>
      <c r="B6" t="s">
        <v>21</v>
      </c>
      <c r="E6" t="s">
        <v>22</v>
      </c>
      <c r="F6">
        <v>-11</v>
      </c>
      <c r="G6">
        <v>228</v>
      </c>
      <c r="H6">
        <v>114.73</v>
      </c>
      <c r="I6">
        <v>115.6</v>
      </c>
      <c r="J6" s="2">
        <f t="shared" ref="J6:J18" si="0">H6-I6</f>
        <v>-0.86999999999999034</v>
      </c>
      <c r="K6">
        <f t="shared" ref="K6:K18" si="1">I6+H6</f>
        <v>230.32999999999998</v>
      </c>
      <c r="L6">
        <v>-10</v>
      </c>
      <c r="O6" t="s">
        <v>88</v>
      </c>
    </row>
    <row r="7" spans="1:15" x14ac:dyDescent="0.3">
      <c r="A7" t="s">
        <v>23</v>
      </c>
      <c r="B7" t="s">
        <v>24</v>
      </c>
      <c r="E7" t="s">
        <v>54</v>
      </c>
      <c r="F7">
        <v>-4.5</v>
      </c>
      <c r="G7">
        <v>209.5</v>
      </c>
      <c r="H7">
        <v>110.92</v>
      </c>
      <c r="I7">
        <v>103.33</v>
      </c>
      <c r="J7" s="2">
        <f t="shared" si="0"/>
        <v>7.5900000000000034</v>
      </c>
      <c r="K7">
        <f t="shared" si="1"/>
        <v>214.25</v>
      </c>
      <c r="L7">
        <v>-20</v>
      </c>
      <c r="O7" t="s">
        <v>89</v>
      </c>
    </row>
    <row r="8" spans="1:15" x14ac:dyDescent="0.3">
      <c r="A8" t="s">
        <v>25</v>
      </c>
      <c r="B8" t="s">
        <v>26</v>
      </c>
      <c r="E8" t="s">
        <v>27</v>
      </c>
      <c r="F8">
        <v>3</v>
      </c>
      <c r="G8">
        <v>209</v>
      </c>
      <c r="H8">
        <v>110.31829999999999</v>
      </c>
      <c r="I8">
        <v>110.20180000000001</v>
      </c>
      <c r="J8" s="2">
        <f t="shared" si="0"/>
        <v>0.11649999999998784</v>
      </c>
      <c r="K8">
        <f t="shared" si="1"/>
        <v>220.52010000000001</v>
      </c>
      <c r="L8">
        <v>13</v>
      </c>
      <c r="O8" t="s">
        <v>90</v>
      </c>
    </row>
    <row r="9" spans="1:15" x14ac:dyDescent="0.3">
      <c r="A9" t="s">
        <v>28</v>
      </c>
      <c r="B9" t="s">
        <v>29</v>
      </c>
      <c r="E9" t="s">
        <v>30</v>
      </c>
      <c r="F9">
        <v>3</v>
      </c>
      <c r="G9">
        <v>196</v>
      </c>
      <c r="H9">
        <v>98.461250000000007</v>
      </c>
      <c r="I9">
        <v>86.314620000000005</v>
      </c>
      <c r="J9" s="2">
        <f t="shared" si="0"/>
        <v>12.146630000000002</v>
      </c>
      <c r="K9">
        <f t="shared" si="1"/>
        <v>184.77587</v>
      </c>
      <c r="L9">
        <v>-6</v>
      </c>
      <c r="O9" t="s">
        <v>91</v>
      </c>
    </row>
    <row r="10" spans="1:15" x14ac:dyDescent="0.3">
      <c r="A10" t="s">
        <v>31</v>
      </c>
      <c r="B10" t="s">
        <v>32</v>
      </c>
      <c r="E10" t="s">
        <v>33</v>
      </c>
      <c r="F10">
        <v>4.5</v>
      </c>
      <c r="G10">
        <v>211.5</v>
      </c>
      <c r="H10">
        <v>111.32429999999999</v>
      </c>
      <c r="I10">
        <v>113.1611</v>
      </c>
      <c r="J10" s="1">
        <f t="shared" si="0"/>
        <v>-1.8368000000000109</v>
      </c>
      <c r="K10">
        <f t="shared" si="1"/>
        <v>224.4854</v>
      </c>
      <c r="L10">
        <v>-8</v>
      </c>
      <c r="O10" t="s">
        <v>92</v>
      </c>
    </row>
    <row r="11" spans="1:15" x14ac:dyDescent="0.3">
      <c r="A11" t="s">
        <v>34</v>
      </c>
      <c r="B11" t="s">
        <v>35</v>
      </c>
      <c r="E11" t="s">
        <v>55</v>
      </c>
      <c r="F11">
        <v>-9.5</v>
      </c>
      <c r="G11">
        <v>226.5</v>
      </c>
      <c r="H11">
        <v>106.0932</v>
      </c>
      <c r="I11">
        <v>123.6962</v>
      </c>
      <c r="J11" s="1">
        <f t="shared" si="0"/>
        <v>-17.603000000000009</v>
      </c>
      <c r="K11">
        <f t="shared" si="1"/>
        <v>229.7894</v>
      </c>
      <c r="L11">
        <v>-30</v>
      </c>
      <c r="O11" t="s">
        <v>93</v>
      </c>
    </row>
    <row r="12" spans="1:15" x14ac:dyDescent="0.3">
      <c r="A12" t="s">
        <v>36</v>
      </c>
      <c r="B12" t="s">
        <v>37</v>
      </c>
      <c r="E12" t="s">
        <v>38</v>
      </c>
      <c r="F12">
        <v>-5.5</v>
      </c>
      <c r="G12">
        <v>197.5</v>
      </c>
      <c r="H12">
        <v>96.337559999999996</v>
      </c>
      <c r="I12">
        <v>104.00149999999999</v>
      </c>
      <c r="J12" s="2">
        <f t="shared" si="0"/>
        <v>-7.6639399999999966</v>
      </c>
      <c r="K12">
        <f t="shared" si="1"/>
        <v>200.33905999999999</v>
      </c>
      <c r="L12">
        <v>1</v>
      </c>
      <c r="O12" t="s">
        <v>94</v>
      </c>
    </row>
    <row r="13" spans="1:15" x14ac:dyDescent="0.3">
      <c r="A13" t="s">
        <v>39</v>
      </c>
      <c r="B13" t="s">
        <v>40</v>
      </c>
      <c r="E13" t="s">
        <v>41</v>
      </c>
      <c r="F13">
        <v>-7</v>
      </c>
      <c r="G13">
        <v>216</v>
      </c>
      <c r="H13">
        <v>114.03270000000001</v>
      </c>
      <c r="I13">
        <v>108.53149999999999</v>
      </c>
      <c r="J13" s="1">
        <f t="shared" si="0"/>
        <v>5.5012000000000114</v>
      </c>
      <c r="K13">
        <f t="shared" si="1"/>
        <v>222.5642</v>
      </c>
      <c r="L13">
        <v>-6</v>
      </c>
      <c r="O13" t="s">
        <v>95</v>
      </c>
    </row>
    <row r="14" spans="1:15" x14ac:dyDescent="0.3">
      <c r="A14" t="s">
        <v>42</v>
      </c>
      <c r="B14" t="s">
        <v>43</v>
      </c>
      <c r="E14" t="s">
        <v>44</v>
      </c>
      <c r="F14">
        <v>-1.5</v>
      </c>
      <c r="G14">
        <v>207.5</v>
      </c>
      <c r="H14">
        <v>112.81100000000001</v>
      </c>
      <c r="I14">
        <v>113.3399</v>
      </c>
      <c r="J14" s="2">
        <f t="shared" si="0"/>
        <v>-0.52889999999999304</v>
      </c>
      <c r="K14">
        <f t="shared" si="1"/>
        <v>226.15090000000001</v>
      </c>
      <c r="L14">
        <v>-17</v>
      </c>
      <c r="O14" t="s">
        <v>96</v>
      </c>
    </row>
    <row r="15" spans="1:15" x14ac:dyDescent="0.3">
      <c r="A15" t="s">
        <v>45</v>
      </c>
      <c r="B15" t="s">
        <v>46</v>
      </c>
      <c r="E15" t="s">
        <v>56</v>
      </c>
      <c r="F15">
        <v>5.5</v>
      </c>
      <c r="G15">
        <v>221.5</v>
      </c>
      <c r="H15">
        <v>93.879289999999997</v>
      </c>
      <c r="I15">
        <v>103.4289</v>
      </c>
      <c r="J15" s="1">
        <f t="shared" si="0"/>
        <v>-9.5496100000000013</v>
      </c>
      <c r="K15">
        <f t="shared" si="1"/>
        <v>197.30819</v>
      </c>
      <c r="L15">
        <v>-17</v>
      </c>
      <c r="O15" t="s">
        <v>97</v>
      </c>
    </row>
    <row r="16" spans="1:15" x14ac:dyDescent="0.3">
      <c r="A16" t="s">
        <v>47</v>
      </c>
      <c r="B16" t="s">
        <v>48</v>
      </c>
      <c r="E16" t="s">
        <v>49</v>
      </c>
      <c r="F16">
        <v>5.5</v>
      </c>
      <c r="G16">
        <v>220.5</v>
      </c>
      <c r="H16">
        <v>100.4264</v>
      </c>
      <c r="I16">
        <v>106.2859</v>
      </c>
      <c r="J16" s="2">
        <f t="shared" si="0"/>
        <v>-5.859499999999997</v>
      </c>
      <c r="K16">
        <f t="shared" si="1"/>
        <v>206.7123</v>
      </c>
      <c r="L16">
        <v>6</v>
      </c>
      <c r="O16" t="s">
        <v>98</v>
      </c>
    </row>
    <row r="17" spans="1:15" x14ac:dyDescent="0.3">
      <c r="A17" t="s">
        <v>13</v>
      </c>
      <c r="B17" t="s">
        <v>50</v>
      </c>
      <c r="E17" t="s">
        <v>51</v>
      </c>
      <c r="F17">
        <v>-8.5</v>
      </c>
      <c r="G17">
        <v>197.5</v>
      </c>
      <c r="H17">
        <v>94.668469999999999</v>
      </c>
      <c r="I17">
        <v>107.9344</v>
      </c>
      <c r="J17" s="1">
        <f t="shared" si="0"/>
        <v>-13.265929999999997</v>
      </c>
      <c r="K17">
        <f t="shared" si="1"/>
        <v>202.60287</v>
      </c>
      <c r="L17">
        <v>-30</v>
      </c>
      <c r="O17" t="s">
        <v>99</v>
      </c>
    </row>
    <row r="18" spans="1:15" x14ac:dyDescent="0.3">
      <c r="A18" t="s">
        <v>14</v>
      </c>
      <c r="B18" t="s">
        <v>52</v>
      </c>
      <c r="E18" t="s">
        <v>53</v>
      </c>
      <c r="F18">
        <v>1</v>
      </c>
      <c r="G18">
        <v>207.5</v>
      </c>
      <c r="H18">
        <v>106.51860000000001</v>
      </c>
      <c r="I18">
        <v>102.9076</v>
      </c>
      <c r="J18" s="4">
        <f t="shared" si="0"/>
        <v>3.6110000000000042</v>
      </c>
      <c r="K18" s="1">
        <f t="shared" si="1"/>
        <v>209.42619999999999</v>
      </c>
      <c r="L18">
        <v>-11</v>
      </c>
      <c r="M18">
        <v>215</v>
      </c>
      <c r="O18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1"/>
  <sheetViews>
    <sheetView tabSelected="1" zoomScale="70" zoomScaleNormal="70" workbookViewId="0">
      <pane ySplit="1" topLeftCell="A200" activePane="bottomLeft" state="frozen"/>
      <selection pane="bottomLeft" activeCell="A204" sqref="A204"/>
    </sheetView>
  </sheetViews>
  <sheetFormatPr defaultRowHeight="14.4" x14ac:dyDescent="0.3"/>
  <cols>
    <col min="1" max="2" width="6.109375" customWidth="1"/>
    <col min="3" max="5" width="7.88671875" customWidth="1"/>
    <col min="6" max="7" width="6.88671875" customWidth="1"/>
    <col min="8" max="10" width="6" style="74" customWidth="1"/>
    <col min="11" max="11" width="7.21875" style="74" bestFit="1" customWidth="1"/>
    <col min="12" max="12" width="6.5546875" style="78" bestFit="1" customWidth="1"/>
    <col min="13" max="13" width="2.21875" customWidth="1"/>
    <col min="14" max="14" width="2.88671875" customWidth="1"/>
    <col min="15" max="15" width="6" style="13" bestFit="1" customWidth="1"/>
    <col min="16" max="16" width="8.88671875" style="13" bestFit="1" customWidth="1"/>
    <col min="17" max="17" width="2.109375" style="14" customWidth="1"/>
    <col min="18" max="18" width="7.44140625" style="14" customWidth="1"/>
    <col min="19" max="19" width="9.6640625" bestFit="1" customWidth="1"/>
    <col min="20" max="20" width="10" bestFit="1" customWidth="1"/>
    <col min="21" max="21" width="3.44140625" style="3" bestFit="1" customWidth="1"/>
    <col min="22" max="22" width="8.77734375" customWidth="1"/>
    <col min="23" max="23" width="6.5546875" bestFit="1" customWidth="1"/>
    <col min="24" max="24" width="2.88671875" customWidth="1"/>
    <col min="25" max="25" width="7.6640625" bestFit="1" customWidth="1"/>
    <col min="26" max="26" width="4.44140625" bestFit="1" customWidth="1"/>
    <col min="27" max="27" width="5.77734375" bestFit="1" customWidth="1"/>
    <col min="28" max="28" width="10.44140625" customWidth="1"/>
    <col min="29" max="29" width="6" bestFit="1" customWidth="1"/>
    <col min="30" max="30" width="3.5546875" customWidth="1"/>
    <col min="31" max="31" width="7.109375" customWidth="1"/>
    <col min="32" max="32" width="5.5546875" bestFit="1" customWidth="1"/>
    <col min="33" max="33" width="6.21875" bestFit="1" customWidth="1"/>
    <col min="34" max="34" width="8.21875" bestFit="1" customWidth="1"/>
    <col min="35" max="35" width="9.44140625" customWidth="1"/>
    <col min="36" max="36" width="8.6640625" customWidth="1"/>
    <col min="37" max="37" width="6" bestFit="1" customWidth="1"/>
    <col min="38" max="38" width="12.6640625" customWidth="1"/>
    <col min="44" max="44" width="10.5546875" bestFit="1" customWidth="1"/>
    <col min="45" max="45" width="12.44140625" style="30" bestFit="1" customWidth="1"/>
  </cols>
  <sheetData>
    <row r="1" spans="1:39" ht="43.2" x14ac:dyDescent="0.3">
      <c r="A1" t="s">
        <v>0</v>
      </c>
      <c r="B1" t="s">
        <v>1</v>
      </c>
      <c r="C1" s="21" t="s">
        <v>148</v>
      </c>
      <c r="D1" s="21" t="s">
        <v>123</v>
      </c>
      <c r="E1" s="21" t="s">
        <v>124</v>
      </c>
      <c r="F1" s="21" t="s">
        <v>180</v>
      </c>
      <c r="G1" s="21" t="s">
        <v>181</v>
      </c>
      <c r="H1" s="73" t="s">
        <v>149</v>
      </c>
      <c r="I1" s="73" t="s">
        <v>125</v>
      </c>
      <c r="J1" s="73" t="s">
        <v>126</v>
      </c>
      <c r="K1" s="73" t="s">
        <v>180</v>
      </c>
      <c r="L1" s="77" t="s">
        <v>181</v>
      </c>
      <c r="M1" s="47" t="s">
        <v>189</v>
      </c>
      <c r="N1" s="47" t="s">
        <v>189</v>
      </c>
      <c r="O1" s="21" t="s">
        <v>112</v>
      </c>
      <c r="P1" s="21" t="s">
        <v>111</v>
      </c>
      <c r="R1" s="14" t="s">
        <v>9</v>
      </c>
      <c r="S1" t="s">
        <v>101</v>
      </c>
      <c r="T1" t="s">
        <v>101</v>
      </c>
      <c r="V1" s="21" t="s">
        <v>109</v>
      </c>
      <c r="W1" s="21" t="s">
        <v>110</v>
      </c>
      <c r="AB1" s="21" t="s">
        <v>205</v>
      </c>
      <c r="AC1" s="64">
        <f>1/12</f>
        <v>8.3333333333333329E-2</v>
      </c>
      <c r="AE1" s="21" t="s">
        <v>141</v>
      </c>
      <c r="AF1" s="8">
        <f>(200+AVERAGE(M100:N100,G104:G111,M104:M111))/100</f>
        <v>0.97333333333333327</v>
      </c>
      <c r="AG1" s="21" t="s">
        <v>142</v>
      </c>
      <c r="AH1" s="30">
        <f>FLOOR(AL1/20,1)</f>
        <v>5</v>
      </c>
      <c r="AI1" s="21" t="s">
        <v>143</v>
      </c>
      <c r="AJ1" s="29">
        <f>T19+T32+T45+T51+T62+T70+T83</f>
        <v>103.03999999999998</v>
      </c>
      <c r="AK1" s="21" t="s">
        <v>144</v>
      </c>
      <c r="AL1" s="29">
        <v>100</v>
      </c>
      <c r="AM1" s="32">
        <f>(AJ1+AL1)/AL1</f>
        <v>2.0303999999999998</v>
      </c>
    </row>
    <row r="2" spans="1:39" x14ac:dyDescent="0.3">
      <c r="A2" t="s">
        <v>12</v>
      </c>
      <c r="AE2" s="61" t="s">
        <v>200</v>
      </c>
      <c r="AF2" s="60">
        <f>(AVERAGE(L115:L168)+200)/100</f>
        <v>0.97552631578947369</v>
      </c>
      <c r="AK2">
        <v>9</v>
      </c>
      <c r="AL2" s="30">
        <f>AM$1*AL1</f>
        <v>203.03999999999996</v>
      </c>
    </row>
    <row r="3" spans="1:39" x14ac:dyDescent="0.3">
      <c r="A3" t="s">
        <v>13</v>
      </c>
      <c r="B3" t="s">
        <v>14</v>
      </c>
      <c r="C3">
        <v>0</v>
      </c>
      <c r="F3">
        <v>-5.5</v>
      </c>
      <c r="G3">
        <v>-5.5</v>
      </c>
      <c r="K3" s="74">
        <v>211</v>
      </c>
      <c r="L3" s="78">
        <v>211</v>
      </c>
      <c r="M3">
        <v>101.43</v>
      </c>
      <c r="N3">
        <v>111.36</v>
      </c>
      <c r="O3" s="13">
        <v>102.6009</v>
      </c>
      <c r="P3" s="13">
        <v>112.5754</v>
      </c>
      <c r="Q3" s="15">
        <v>-9.93</v>
      </c>
      <c r="R3" s="16">
        <v>212.79</v>
      </c>
      <c r="S3" s="6">
        <f>O3-P3</f>
        <v>-9.9745000000000061</v>
      </c>
      <c r="T3" s="4">
        <f t="shared" ref="T3:T17" si="0">O3+P3</f>
        <v>215.1763</v>
      </c>
      <c r="U3" s="4"/>
      <c r="V3">
        <v>-9</v>
      </c>
      <c r="W3">
        <v>197</v>
      </c>
      <c r="AK3">
        <v>18</v>
      </c>
      <c r="AL3" s="30">
        <f>AM$1*AL2</f>
        <v>412.25241599999987</v>
      </c>
    </row>
    <row r="4" spans="1:39" x14ac:dyDescent="0.3">
      <c r="A4" t="s">
        <v>16</v>
      </c>
      <c r="S4" s="5"/>
      <c r="T4" s="3"/>
      <c r="AK4">
        <v>27</v>
      </c>
      <c r="AL4" s="30">
        <f t="shared" ref="AL4:AL9" si="1">AM$1*AL3</f>
        <v>837.03730544639961</v>
      </c>
    </row>
    <row r="5" spans="1:39" x14ac:dyDescent="0.3">
      <c r="A5" t="s">
        <v>17</v>
      </c>
      <c r="B5" t="s">
        <v>18</v>
      </c>
      <c r="F5">
        <v>-2.5</v>
      </c>
      <c r="G5">
        <v>-2.5</v>
      </c>
      <c r="K5" s="74">
        <v>210.5</v>
      </c>
      <c r="L5" s="78">
        <v>210.5</v>
      </c>
      <c r="M5">
        <v>101</v>
      </c>
      <c r="N5">
        <v>105.1</v>
      </c>
      <c r="O5" s="13">
        <v>101.9691</v>
      </c>
      <c r="P5" s="13">
        <v>104.6798</v>
      </c>
      <c r="Q5" s="15">
        <f>M5-N5</f>
        <v>-4.0999999999999943</v>
      </c>
      <c r="R5" s="16">
        <f>N5+M5</f>
        <v>206.1</v>
      </c>
      <c r="S5" s="6">
        <f t="shared" ref="S5:S18" si="2">O5-P5</f>
        <v>-2.7107000000000028</v>
      </c>
      <c r="T5" s="4">
        <f t="shared" si="0"/>
        <v>206.6489</v>
      </c>
      <c r="U5" s="4"/>
      <c r="V5">
        <v>-5</v>
      </c>
      <c r="W5">
        <f t="shared" ref="W5:W18" si="3">Z5+AB5</f>
        <v>253</v>
      </c>
      <c r="Y5" t="s">
        <v>58</v>
      </c>
      <c r="Z5">
        <v>129</v>
      </c>
      <c r="AA5" t="s">
        <v>72</v>
      </c>
      <c r="AB5">
        <v>124</v>
      </c>
      <c r="AC5" t="s">
        <v>73</v>
      </c>
      <c r="AK5">
        <v>36</v>
      </c>
      <c r="AL5" s="30">
        <f t="shared" si="1"/>
        <v>1699.5205449783696</v>
      </c>
    </row>
    <row r="6" spans="1:39" x14ac:dyDescent="0.3">
      <c r="A6" t="s">
        <v>70</v>
      </c>
      <c r="B6" t="s">
        <v>21</v>
      </c>
      <c r="F6">
        <v>-11</v>
      </c>
      <c r="G6">
        <v>-11</v>
      </c>
      <c r="K6" s="74">
        <v>228</v>
      </c>
      <c r="L6" s="78">
        <v>228</v>
      </c>
      <c r="M6">
        <v>114.73</v>
      </c>
      <c r="N6">
        <v>115.6</v>
      </c>
      <c r="O6" s="13">
        <v>106.8724</v>
      </c>
      <c r="P6" s="13">
        <v>110.27809999999999</v>
      </c>
      <c r="Q6" s="17">
        <f t="shared" ref="Q6:Q19" si="4">M6-N6</f>
        <v>-0.86999999999999034</v>
      </c>
      <c r="R6" s="16">
        <f t="shared" ref="R6:R18" si="5">N6+M6</f>
        <v>230.32999999999998</v>
      </c>
      <c r="S6" s="6">
        <f t="shared" si="2"/>
        <v>-3.405699999999996</v>
      </c>
      <c r="T6" s="6">
        <f>O6+P6</f>
        <v>217.15049999999999</v>
      </c>
      <c r="U6" s="10"/>
      <c r="V6">
        <v>-10</v>
      </c>
      <c r="W6">
        <f t="shared" si="3"/>
        <v>228</v>
      </c>
      <c r="Y6" t="s">
        <v>59</v>
      </c>
      <c r="Z6">
        <v>119</v>
      </c>
      <c r="AA6" t="s">
        <v>74</v>
      </c>
      <c r="AB6">
        <v>109</v>
      </c>
      <c r="AK6">
        <v>45</v>
      </c>
      <c r="AL6" s="30">
        <f t="shared" si="1"/>
        <v>3450.7065145240813</v>
      </c>
    </row>
    <row r="7" spans="1:39" x14ac:dyDescent="0.3">
      <c r="A7" t="s">
        <v>23</v>
      </c>
      <c r="B7" t="s">
        <v>24</v>
      </c>
      <c r="F7">
        <v>-4.5</v>
      </c>
      <c r="G7">
        <v>-4.5</v>
      </c>
      <c r="K7" s="74">
        <v>209.5</v>
      </c>
      <c r="L7" s="78">
        <v>209.5</v>
      </c>
      <c r="M7">
        <v>110.92</v>
      </c>
      <c r="N7">
        <v>103.33</v>
      </c>
      <c r="O7" s="13">
        <v>110.2677</v>
      </c>
      <c r="P7" s="13">
        <v>103.81310000000001</v>
      </c>
      <c r="Q7" s="16">
        <f t="shared" si="4"/>
        <v>7.5900000000000034</v>
      </c>
      <c r="R7" s="18">
        <f t="shared" si="5"/>
        <v>214.25</v>
      </c>
      <c r="S7" s="2">
        <f t="shared" si="2"/>
        <v>6.4545999999999992</v>
      </c>
      <c r="T7" s="7">
        <f t="shared" si="0"/>
        <v>214.08080000000001</v>
      </c>
      <c r="U7" s="4"/>
      <c r="V7">
        <v>-20</v>
      </c>
      <c r="W7">
        <f t="shared" si="3"/>
        <v>182</v>
      </c>
      <c r="Y7" t="s">
        <v>60</v>
      </c>
      <c r="Z7">
        <v>101</v>
      </c>
      <c r="AA7" t="s">
        <v>75</v>
      </c>
      <c r="AB7">
        <v>81</v>
      </c>
      <c r="AK7">
        <v>54</v>
      </c>
      <c r="AL7" s="30">
        <f t="shared" si="1"/>
        <v>7006.3145070896935</v>
      </c>
    </row>
    <row r="8" spans="1:39" x14ac:dyDescent="0.3">
      <c r="A8" t="s">
        <v>25</v>
      </c>
      <c r="B8" t="s">
        <v>26</v>
      </c>
      <c r="F8">
        <v>3</v>
      </c>
      <c r="G8">
        <v>3</v>
      </c>
      <c r="K8" s="74">
        <v>209</v>
      </c>
      <c r="L8" s="78">
        <v>209</v>
      </c>
      <c r="M8">
        <v>110.31829999999999</v>
      </c>
      <c r="N8">
        <v>110.20180000000001</v>
      </c>
      <c r="O8" s="13">
        <v>108.244</v>
      </c>
      <c r="P8" s="13">
        <v>113.90649999999999</v>
      </c>
      <c r="Q8" s="16">
        <f t="shared" si="4"/>
        <v>0.11649999999998784</v>
      </c>
      <c r="R8" s="15">
        <f t="shared" si="5"/>
        <v>220.52010000000001</v>
      </c>
      <c r="S8" s="2">
        <f t="shared" si="2"/>
        <v>-5.6624999999999943</v>
      </c>
      <c r="T8" s="1">
        <f t="shared" si="0"/>
        <v>222.15049999999999</v>
      </c>
      <c r="V8">
        <v>13</v>
      </c>
      <c r="W8">
        <f t="shared" si="3"/>
        <v>219</v>
      </c>
      <c r="Y8" t="s">
        <v>61</v>
      </c>
      <c r="Z8">
        <v>116</v>
      </c>
      <c r="AA8" t="s">
        <v>76</v>
      </c>
      <c r="AB8">
        <v>103</v>
      </c>
      <c r="AK8">
        <v>63</v>
      </c>
      <c r="AL8" s="30">
        <f t="shared" si="1"/>
        <v>14225.620975194912</v>
      </c>
    </row>
    <row r="9" spans="1:39" x14ac:dyDescent="0.3">
      <c r="A9" t="s">
        <v>28</v>
      </c>
      <c r="B9" t="s">
        <v>29</v>
      </c>
      <c r="F9">
        <v>3</v>
      </c>
      <c r="G9">
        <v>3</v>
      </c>
      <c r="K9" s="74">
        <v>196</v>
      </c>
      <c r="L9" s="78">
        <v>196</v>
      </c>
      <c r="M9">
        <v>98.461250000000007</v>
      </c>
      <c r="N9">
        <v>86.314620000000005</v>
      </c>
      <c r="O9" s="13">
        <v>96.78331</v>
      </c>
      <c r="P9" s="13">
        <v>88.346699999999998</v>
      </c>
      <c r="Q9" s="16">
        <f t="shared" si="4"/>
        <v>12.146630000000002</v>
      </c>
      <c r="R9" s="16">
        <f t="shared" si="5"/>
        <v>184.77587</v>
      </c>
      <c r="S9" s="2">
        <f t="shared" si="2"/>
        <v>8.4366100000000017</v>
      </c>
      <c r="T9" s="4">
        <f t="shared" si="0"/>
        <v>185.13001</v>
      </c>
      <c r="U9" s="4"/>
      <c r="V9">
        <v>-6</v>
      </c>
      <c r="W9">
        <f t="shared" si="3"/>
        <v>202</v>
      </c>
      <c r="Y9" t="s">
        <v>77</v>
      </c>
      <c r="Z9">
        <v>104</v>
      </c>
      <c r="AA9" t="s">
        <v>62</v>
      </c>
      <c r="AB9">
        <v>98</v>
      </c>
      <c r="AK9">
        <v>72</v>
      </c>
      <c r="AL9" s="30">
        <f t="shared" si="1"/>
        <v>28883.700828035744</v>
      </c>
    </row>
    <row r="10" spans="1:39" x14ac:dyDescent="0.3">
      <c r="A10" t="s">
        <v>31</v>
      </c>
      <c r="B10" t="s">
        <v>32</v>
      </c>
      <c r="F10">
        <v>4.5</v>
      </c>
      <c r="G10">
        <v>4.5</v>
      </c>
      <c r="K10" s="74">
        <v>211.5</v>
      </c>
      <c r="L10" s="78">
        <v>211.5</v>
      </c>
      <c r="M10">
        <v>111.32429999999999</v>
      </c>
      <c r="N10">
        <v>113.1611</v>
      </c>
      <c r="O10" s="13">
        <v>107.8968</v>
      </c>
      <c r="P10" s="13">
        <v>106.11320000000001</v>
      </c>
      <c r="Q10" s="15">
        <f t="shared" si="4"/>
        <v>-1.8368000000000109</v>
      </c>
      <c r="R10" s="16">
        <f t="shared" si="5"/>
        <v>224.4854</v>
      </c>
      <c r="S10" s="6">
        <f t="shared" si="2"/>
        <v>1.7835999999999927</v>
      </c>
      <c r="T10" s="4">
        <f t="shared" si="0"/>
        <v>214.01</v>
      </c>
      <c r="U10" s="4"/>
      <c r="V10">
        <v>-8</v>
      </c>
      <c r="W10">
        <f t="shared" si="3"/>
        <v>208</v>
      </c>
      <c r="Y10" t="s">
        <v>78</v>
      </c>
      <c r="Z10">
        <v>108</v>
      </c>
      <c r="AA10" t="s">
        <v>63</v>
      </c>
      <c r="AB10">
        <v>100</v>
      </c>
      <c r="AK10">
        <v>81</v>
      </c>
      <c r="AL10" s="30">
        <f>AM$1*AL9</f>
        <v>58645.46616124377</v>
      </c>
    </row>
    <row r="11" spans="1:39" x14ac:dyDescent="0.3">
      <c r="A11" t="s">
        <v>34</v>
      </c>
      <c r="B11" t="s">
        <v>35</v>
      </c>
      <c r="F11">
        <v>-9.5</v>
      </c>
      <c r="G11">
        <v>-9.5</v>
      </c>
      <c r="K11" s="74">
        <v>226.5</v>
      </c>
      <c r="L11" s="78">
        <v>226.5</v>
      </c>
      <c r="M11">
        <v>106.0932</v>
      </c>
      <c r="N11">
        <v>123.6962</v>
      </c>
      <c r="O11" s="13">
        <v>104.6511</v>
      </c>
      <c r="P11" s="13">
        <v>118.1003</v>
      </c>
      <c r="Q11" s="15">
        <f t="shared" si="4"/>
        <v>-17.603000000000009</v>
      </c>
      <c r="R11" s="16">
        <f t="shared" si="5"/>
        <v>229.7894</v>
      </c>
      <c r="S11" s="6">
        <f t="shared" si="2"/>
        <v>-13.449200000000005</v>
      </c>
      <c r="T11" s="1">
        <f t="shared" si="0"/>
        <v>222.75139999999999</v>
      </c>
      <c r="V11">
        <v>-30</v>
      </c>
      <c r="W11">
        <f t="shared" si="3"/>
        <v>220</v>
      </c>
      <c r="Y11" t="s">
        <v>64</v>
      </c>
      <c r="Z11">
        <v>125</v>
      </c>
      <c r="AA11" t="s">
        <v>79</v>
      </c>
      <c r="AB11">
        <v>95</v>
      </c>
      <c r="AK11">
        <v>90</v>
      </c>
      <c r="AL11" s="30">
        <f>AM$1*AL10</f>
        <v>119073.75449378934</v>
      </c>
    </row>
    <row r="12" spans="1:39" x14ac:dyDescent="0.3">
      <c r="A12" t="s">
        <v>36</v>
      </c>
      <c r="B12" t="s">
        <v>37</v>
      </c>
      <c r="F12">
        <v>-5.5</v>
      </c>
      <c r="G12">
        <v>-5.5</v>
      </c>
      <c r="K12" s="74">
        <v>197.5</v>
      </c>
      <c r="L12" s="78">
        <v>197.5</v>
      </c>
      <c r="M12">
        <v>96.337559999999996</v>
      </c>
      <c r="N12">
        <v>104.00149999999999</v>
      </c>
      <c r="O12" s="13">
        <v>98.660759999999996</v>
      </c>
      <c r="P12" s="13">
        <v>106.50060000000001</v>
      </c>
      <c r="Q12" s="16">
        <f t="shared" si="4"/>
        <v>-7.6639399999999966</v>
      </c>
      <c r="R12" s="16">
        <f t="shared" si="5"/>
        <v>200.33905999999999</v>
      </c>
      <c r="S12" s="2">
        <f t="shared" si="2"/>
        <v>-7.8398400000000095</v>
      </c>
      <c r="T12" s="4">
        <f t="shared" si="0"/>
        <v>205.16136</v>
      </c>
      <c r="U12" s="4"/>
      <c r="V12">
        <v>1</v>
      </c>
      <c r="W12">
        <f t="shared" si="3"/>
        <v>189</v>
      </c>
      <c r="Y12" t="s">
        <v>80</v>
      </c>
      <c r="Z12">
        <v>95</v>
      </c>
      <c r="AA12" t="s">
        <v>65</v>
      </c>
      <c r="AB12">
        <v>94</v>
      </c>
      <c r="AK12">
        <v>99</v>
      </c>
      <c r="AL12" s="30">
        <f t="shared" ref="AL12" si="6">AM$1*AL11</f>
        <v>241767.35112418985</v>
      </c>
    </row>
    <row r="13" spans="1:39" x14ac:dyDescent="0.3">
      <c r="A13" t="s">
        <v>39</v>
      </c>
      <c r="B13" t="s">
        <v>40</v>
      </c>
      <c r="F13">
        <v>-7</v>
      </c>
      <c r="G13">
        <v>-7</v>
      </c>
      <c r="K13" s="74">
        <v>216</v>
      </c>
      <c r="L13" s="78">
        <v>216</v>
      </c>
      <c r="M13">
        <v>114.03270000000001</v>
      </c>
      <c r="N13">
        <v>108.53149999999999</v>
      </c>
      <c r="O13" s="13">
        <v>111.17449999999999</v>
      </c>
      <c r="P13" s="13">
        <v>107.7291</v>
      </c>
      <c r="Q13" s="15">
        <f t="shared" si="4"/>
        <v>5.5012000000000114</v>
      </c>
      <c r="R13" s="15">
        <f t="shared" si="5"/>
        <v>222.5642</v>
      </c>
      <c r="S13" s="6">
        <f t="shared" si="2"/>
        <v>3.4453999999999922</v>
      </c>
      <c r="T13" s="1">
        <f t="shared" si="0"/>
        <v>218.90359999999998</v>
      </c>
      <c r="V13">
        <v>-6</v>
      </c>
      <c r="W13">
        <f t="shared" si="3"/>
        <v>242</v>
      </c>
      <c r="Y13" t="s">
        <v>66</v>
      </c>
      <c r="Z13">
        <v>124</v>
      </c>
      <c r="AA13" t="s">
        <v>81</v>
      </c>
      <c r="AB13">
        <v>118</v>
      </c>
    </row>
    <row r="14" spans="1:39" x14ac:dyDescent="0.3">
      <c r="A14" t="s">
        <v>42</v>
      </c>
      <c r="B14" t="s">
        <v>43</v>
      </c>
      <c r="F14">
        <v>-1.5</v>
      </c>
      <c r="G14">
        <v>-1.5</v>
      </c>
      <c r="K14" s="74">
        <v>207.5</v>
      </c>
      <c r="L14" s="78">
        <v>207.5</v>
      </c>
      <c r="M14">
        <v>112.81100000000001</v>
      </c>
      <c r="N14">
        <v>113.3399</v>
      </c>
      <c r="O14" s="13">
        <v>105.6763</v>
      </c>
      <c r="P14" s="13">
        <v>108.7009</v>
      </c>
      <c r="Q14" s="16">
        <f t="shared" si="4"/>
        <v>-0.52889999999999304</v>
      </c>
      <c r="R14" s="16">
        <f t="shared" si="5"/>
        <v>226.15090000000001</v>
      </c>
      <c r="S14" s="6">
        <f t="shared" si="2"/>
        <v>-3.0246000000000066</v>
      </c>
      <c r="T14" s="4">
        <f t="shared" si="0"/>
        <v>214.37720000000002</v>
      </c>
      <c r="U14" s="4"/>
      <c r="V14">
        <v>-17</v>
      </c>
      <c r="W14">
        <f t="shared" si="3"/>
        <v>197</v>
      </c>
      <c r="Y14" t="s">
        <v>67</v>
      </c>
      <c r="Z14">
        <v>107</v>
      </c>
      <c r="AA14" t="s">
        <v>82</v>
      </c>
      <c r="AB14">
        <v>90</v>
      </c>
    </row>
    <row r="15" spans="1:39" x14ac:dyDescent="0.3">
      <c r="A15" t="s">
        <v>45</v>
      </c>
      <c r="B15" t="s">
        <v>46</v>
      </c>
      <c r="F15">
        <v>5.5</v>
      </c>
      <c r="G15">
        <v>5.5</v>
      </c>
      <c r="K15" s="74">
        <v>221.5</v>
      </c>
      <c r="L15" s="78">
        <v>221.5</v>
      </c>
      <c r="M15">
        <v>93.879289999999997</v>
      </c>
      <c r="N15">
        <v>103.4289</v>
      </c>
      <c r="O15" s="13">
        <v>101.6465</v>
      </c>
      <c r="P15" s="13">
        <v>104.60599999999999</v>
      </c>
      <c r="Q15" s="15">
        <f t="shared" si="4"/>
        <v>-9.5496100000000013</v>
      </c>
      <c r="R15" s="15">
        <f t="shared" si="5"/>
        <v>197.30819</v>
      </c>
      <c r="S15" s="6">
        <f t="shared" si="2"/>
        <v>-2.9594999999999914</v>
      </c>
      <c r="T15" s="1">
        <f t="shared" si="0"/>
        <v>206.2525</v>
      </c>
      <c r="V15">
        <v>-17</v>
      </c>
      <c r="W15">
        <f t="shared" si="3"/>
        <v>199</v>
      </c>
      <c r="Y15" t="s">
        <v>83</v>
      </c>
      <c r="Z15">
        <v>108</v>
      </c>
      <c r="AA15" t="s">
        <v>68</v>
      </c>
      <c r="AB15">
        <v>91</v>
      </c>
    </row>
    <row r="16" spans="1:39" x14ac:dyDescent="0.3">
      <c r="A16" t="s">
        <v>47</v>
      </c>
      <c r="B16" t="s">
        <v>48</v>
      </c>
      <c r="F16">
        <v>5.5</v>
      </c>
      <c r="G16">
        <v>5.5</v>
      </c>
      <c r="K16" s="74">
        <v>220.5</v>
      </c>
      <c r="L16" s="78">
        <v>220.5</v>
      </c>
      <c r="M16">
        <v>100.4264</v>
      </c>
      <c r="N16">
        <v>106.2859</v>
      </c>
      <c r="O16" s="13">
        <v>100.6561</v>
      </c>
      <c r="P16" s="13">
        <v>102.0659</v>
      </c>
      <c r="Q16" s="16">
        <f t="shared" si="4"/>
        <v>-5.859499999999997</v>
      </c>
      <c r="R16" s="15">
        <f t="shared" si="5"/>
        <v>206.7123</v>
      </c>
      <c r="S16" s="2">
        <f t="shared" si="2"/>
        <v>-1.4098000000000042</v>
      </c>
      <c r="T16" s="1">
        <f t="shared" si="0"/>
        <v>202.72199999999998</v>
      </c>
      <c r="V16">
        <v>6</v>
      </c>
      <c r="W16">
        <f t="shared" si="3"/>
        <v>220</v>
      </c>
      <c r="Y16" t="s">
        <v>69</v>
      </c>
      <c r="Z16">
        <v>113</v>
      </c>
      <c r="AA16" t="s">
        <v>84</v>
      </c>
      <c r="AB16">
        <v>107</v>
      </c>
      <c r="AC16" t="s">
        <v>73</v>
      </c>
    </row>
    <row r="17" spans="1:28" x14ac:dyDescent="0.3">
      <c r="A17" t="s">
        <v>13</v>
      </c>
      <c r="B17" t="s">
        <v>50</v>
      </c>
      <c r="F17">
        <v>-8.5</v>
      </c>
      <c r="G17">
        <v>-8.5</v>
      </c>
      <c r="K17" s="74">
        <v>197.5</v>
      </c>
      <c r="L17" s="78">
        <v>197.5</v>
      </c>
      <c r="M17">
        <v>94.668469999999999</v>
      </c>
      <c r="N17">
        <v>107.9344</v>
      </c>
      <c r="O17" s="13">
        <v>96.187330000000003</v>
      </c>
      <c r="P17" s="13">
        <v>105.62269999999999</v>
      </c>
      <c r="Q17" s="15">
        <f t="shared" si="4"/>
        <v>-13.265929999999997</v>
      </c>
      <c r="R17" s="16">
        <f t="shared" si="5"/>
        <v>202.60287</v>
      </c>
      <c r="S17" s="6">
        <f t="shared" si="2"/>
        <v>-9.4353699999999918</v>
      </c>
      <c r="T17" s="4">
        <f t="shared" si="0"/>
        <v>201.81002999999998</v>
      </c>
      <c r="U17" s="4"/>
      <c r="V17">
        <v>-30</v>
      </c>
      <c r="W17">
        <f t="shared" si="3"/>
        <v>190</v>
      </c>
      <c r="Y17" t="s">
        <v>70</v>
      </c>
      <c r="Z17">
        <v>110</v>
      </c>
      <c r="AA17" t="s">
        <v>85</v>
      </c>
      <c r="AB17">
        <v>80</v>
      </c>
    </row>
    <row r="18" spans="1:28" x14ac:dyDescent="0.3">
      <c r="A18" t="s">
        <v>14</v>
      </c>
      <c r="B18" t="s">
        <v>52</v>
      </c>
      <c r="F18">
        <v>1</v>
      </c>
      <c r="G18">
        <v>1</v>
      </c>
      <c r="K18" s="74">
        <v>207.5</v>
      </c>
      <c r="L18" s="78">
        <v>207.5</v>
      </c>
      <c r="M18">
        <v>106.51860000000001</v>
      </c>
      <c r="N18">
        <v>102.9076</v>
      </c>
      <c r="O18" s="13">
        <v>104.29810000000001</v>
      </c>
      <c r="P18" s="13">
        <v>104.7638</v>
      </c>
      <c r="Q18" s="19">
        <f t="shared" si="4"/>
        <v>3.6110000000000042</v>
      </c>
      <c r="R18" s="15">
        <f t="shared" si="5"/>
        <v>209.42619999999999</v>
      </c>
      <c r="S18" s="6">
        <f t="shared" si="2"/>
        <v>-0.46569999999999823</v>
      </c>
      <c r="T18" s="1">
        <f>O18+P18</f>
        <v>209.06190000000001</v>
      </c>
      <c r="V18">
        <v>-11</v>
      </c>
      <c r="W18">
        <f t="shared" si="3"/>
        <v>215</v>
      </c>
      <c r="Y18" t="s">
        <v>86</v>
      </c>
      <c r="Z18">
        <v>113</v>
      </c>
      <c r="AA18" t="s">
        <v>57</v>
      </c>
      <c r="AB18">
        <v>102</v>
      </c>
    </row>
    <row r="19" spans="1:28" x14ac:dyDescent="0.3">
      <c r="L19" s="82" t="s">
        <v>225</v>
      </c>
      <c r="M19" s="22">
        <v>7</v>
      </c>
      <c r="N19" s="22">
        <v>15</v>
      </c>
      <c r="O19" s="23" t="s">
        <v>226</v>
      </c>
      <c r="P19" s="83">
        <f>(AF$2*M19-(N19-M19))*W20</f>
        <v>-5.8565789473684227</v>
      </c>
      <c r="Q19" s="14">
        <f t="shared" si="4"/>
        <v>-8</v>
      </c>
      <c r="R19" s="20" t="s">
        <v>102</v>
      </c>
      <c r="S19">
        <v>17</v>
      </c>
      <c r="T19" s="31">
        <f>(AF$1*S19-(S20-S19))*W20</f>
        <v>17.733333333333334</v>
      </c>
      <c r="V19" s="30">
        <f>AL1+T19</f>
        <v>117.73333333333333</v>
      </c>
      <c r="W19" t="s">
        <v>145</v>
      </c>
    </row>
    <row r="20" spans="1:28" x14ac:dyDescent="0.3">
      <c r="L20" s="84"/>
      <c r="M20" s="26"/>
      <c r="N20" s="26"/>
      <c r="O20" s="81" t="s">
        <v>202</v>
      </c>
      <c r="P20" s="85">
        <f>AL1+P19</f>
        <v>94.143421052631581</v>
      </c>
      <c r="R20" s="20" t="s">
        <v>103</v>
      </c>
      <c r="S20">
        <v>30</v>
      </c>
      <c r="V20" t="s">
        <v>146</v>
      </c>
      <c r="W20" s="30">
        <f>AH1</f>
        <v>5</v>
      </c>
    </row>
    <row r="21" spans="1:28" x14ac:dyDescent="0.3">
      <c r="A21" s="22" t="s">
        <v>107</v>
      </c>
      <c r="B21" s="22"/>
      <c r="C21" s="22"/>
      <c r="D21" s="22"/>
      <c r="E21" s="22"/>
      <c r="F21" s="22"/>
      <c r="G21" s="22"/>
      <c r="H21" s="75"/>
      <c r="I21" s="75"/>
      <c r="J21" s="75"/>
      <c r="K21" s="75"/>
      <c r="L21" s="79"/>
      <c r="M21" s="22"/>
      <c r="N21" s="22"/>
      <c r="O21" s="23"/>
      <c r="P21" s="23"/>
      <c r="Q21" s="24"/>
      <c r="R21" s="25" t="s">
        <v>104</v>
      </c>
      <c r="S21" s="28">
        <f>S19/S20</f>
        <v>0.56666666666666665</v>
      </c>
      <c r="T21" s="28">
        <f>T19/(S20*AH$1)</f>
        <v>0.11822222222222223</v>
      </c>
      <c r="U21" s="27"/>
      <c r="V21" s="26"/>
      <c r="W21" s="26"/>
      <c r="X21" s="26"/>
      <c r="Y21" s="26"/>
      <c r="Z21" s="26"/>
      <c r="AA21" s="26"/>
      <c r="AB21" s="26"/>
    </row>
    <row r="22" spans="1:28" x14ac:dyDescent="0.3">
      <c r="A22" t="s">
        <v>75</v>
      </c>
      <c r="B22" t="s">
        <v>74</v>
      </c>
      <c r="F22">
        <v>4</v>
      </c>
      <c r="G22">
        <v>4</v>
      </c>
      <c r="K22" s="74">
        <v>211</v>
      </c>
      <c r="L22" s="78">
        <v>211</v>
      </c>
      <c r="O22" s="13">
        <v>102.2764</v>
      </c>
      <c r="P22" s="13">
        <v>99.819410000000005</v>
      </c>
      <c r="S22" s="6">
        <f t="shared" ref="S22" si="7">O22-P22</f>
        <v>2.4569899999999905</v>
      </c>
      <c r="T22" s="3">
        <f>O22+P22</f>
        <v>202.09581</v>
      </c>
      <c r="V22">
        <f>Z22-AB22</f>
        <v>2</v>
      </c>
      <c r="W22">
        <f t="shared" ref="W22:W31" si="8">Z22+AB22</f>
        <v>252</v>
      </c>
      <c r="Y22" t="s">
        <v>75</v>
      </c>
      <c r="Z22">
        <v>127</v>
      </c>
      <c r="AA22" t="s">
        <v>74</v>
      </c>
      <c r="AB22">
        <v>125</v>
      </c>
    </row>
    <row r="23" spans="1:28" x14ac:dyDescent="0.3">
      <c r="A23" t="s">
        <v>78</v>
      </c>
      <c r="B23" t="s">
        <v>76</v>
      </c>
      <c r="F23">
        <v>2</v>
      </c>
      <c r="G23">
        <v>2</v>
      </c>
      <c r="K23" s="74">
        <v>207.5</v>
      </c>
      <c r="L23" s="78">
        <v>207.5</v>
      </c>
      <c r="O23" s="13">
        <v>111.0282</v>
      </c>
      <c r="P23" s="13">
        <v>106.0712</v>
      </c>
      <c r="S23" s="10">
        <f t="shared" ref="S23:S31" si="9">O23-P23</f>
        <v>4.9569999999999936</v>
      </c>
      <c r="T23" s="1">
        <f t="shared" ref="T23:T31" si="10">O23+P23</f>
        <v>217.0994</v>
      </c>
      <c r="V23">
        <f t="shared" ref="V23:V31" si="11">Z23-AB23</f>
        <v>-12</v>
      </c>
      <c r="W23">
        <f t="shared" si="8"/>
        <v>220</v>
      </c>
      <c r="Y23" t="s">
        <v>78</v>
      </c>
      <c r="Z23">
        <v>104</v>
      </c>
      <c r="AA23" t="s">
        <v>76</v>
      </c>
      <c r="AB23">
        <v>116</v>
      </c>
    </row>
    <row r="24" spans="1:28" x14ac:dyDescent="0.3">
      <c r="A24" t="s">
        <v>81</v>
      </c>
      <c r="B24" t="s">
        <v>62</v>
      </c>
      <c r="F24">
        <v>-8.5</v>
      </c>
      <c r="G24">
        <v>-8.5</v>
      </c>
      <c r="K24" s="74">
        <v>209</v>
      </c>
      <c r="L24" s="78">
        <v>209</v>
      </c>
      <c r="O24" s="13">
        <v>92.594859999999997</v>
      </c>
      <c r="P24" s="13">
        <v>110.0249</v>
      </c>
      <c r="S24" s="6">
        <f t="shared" si="9"/>
        <v>-17.430040000000005</v>
      </c>
      <c r="T24" s="3">
        <f t="shared" si="10"/>
        <v>202.61975999999999</v>
      </c>
      <c r="V24">
        <f t="shared" si="11"/>
        <v>-15</v>
      </c>
      <c r="W24">
        <f t="shared" si="8"/>
        <v>221</v>
      </c>
      <c r="Y24" t="s">
        <v>81</v>
      </c>
      <c r="Z24">
        <v>103</v>
      </c>
      <c r="AA24" t="s">
        <v>62</v>
      </c>
      <c r="AB24">
        <v>118</v>
      </c>
    </row>
    <row r="25" spans="1:28" x14ac:dyDescent="0.3">
      <c r="A25" t="s">
        <v>58</v>
      </c>
      <c r="B25" t="s">
        <v>59</v>
      </c>
      <c r="F25">
        <v>-5</v>
      </c>
      <c r="G25">
        <v>-5</v>
      </c>
      <c r="K25" s="74">
        <v>220.5</v>
      </c>
      <c r="L25" s="78">
        <v>220.5</v>
      </c>
      <c r="O25" s="13">
        <v>106.6943</v>
      </c>
      <c r="P25" s="13">
        <v>114.4273</v>
      </c>
      <c r="S25" s="10">
        <f t="shared" si="9"/>
        <v>-7.7330000000000041</v>
      </c>
      <c r="T25" s="3">
        <f t="shared" si="10"/>
        <v>221.1216</v>
      </c>
      <c r="V25">
        <f t="shared" si="11"/>
        <v>-1</v>
      </c>
      <c r="W25">
        <f t="shared" si="8"/>
        <v>199</v>
      </c>
      <c r="Y25" t="s">
        <v>58</v>
      </c>
      <c r="Z25">
        <v>99</v>
      </c>
      <c r="AA25" t="s">
        <v>59</v>
      </c>
      <c r="AB25">
        <v>100</v>
      </c>
    </row>
    <row r="26" spans="1:28" x14ac:dyDescent="0.3">
      <c r="A26" t="s">
        <v>63</v>
      </c>
      <c r="B26" t="s">
        <v>105</v>
      </c>
      <c r="F26">
        <v>1.5</v>
      </c>
      <c r="G26">
        <v>1.5</v>
      </c>
      <c r="K26" s="74">
        <v>215.5</v>
      </c>
      <c r="L26" s="78">
        <v>215.5</v>
      </c>
      <c r="O26" s="13">
        <v>111.1123</v>
      </c>
      <c r="P26" s="13">
        <v>107.38200000000001</v>
      </c>
      <c r="S26" s="10">
        <f t="shared" si="9"/>
        <v>3.7302999999999997</v>
      </c>
      <c r="T26" s="3">
        <f t="shared" si="10"/>
        <v>218.49430000000001</v>
      </c>
      <c r="V26">
        <f t="shared" si="11"/>
        <v>-3</v>
      </c>
      <c r="W26">
        <f t="shared" si="8"/>
        <v>211</v>
      </c>
      <c r="Y26" t="s">
        <v>63</v>
      </c>
      <c r="Z26">
        <v>104</v>
      </c>
      <c r="AA26" t="s">
        <v>105</v>
      </c>
      <c r="AB26">
        <v>107</v>
      </c>
    </row>
    <row r="27" spans="1:28" x14ac:dyDescent="0.3">
      <c r="A27" t="s">
        <v>77</v>
      </c>
      <c r="B27" t="s">
        <v>66</v>
      </c>
      <c r="F27">
        <v>-4</v>
      </c>
      <c r="G27">
        <v>-4</v>
      </c>
      <c r="K27" s="74">
        <v>207.5</v>
      </c>
      <c r="L27" s="78">
        <v>207.5</v>
      </c>
      <c r="O27" s="13">
        <v>105.79940000000001</v>
      </c>
      <c r="P27" s="13">
        <v>110.30459999999999</v>
      </c>
      <c r="S27" s="10">
        <f t="shared" si="9"/>
        <v>-4.5051999999999879</v>
      </c>
      <c r="T27" s="3">
        <f t="shared" si="10"/>
        <v>216.10399999999998</v>
      </c>
      <c r="V27">
        <f t="shared" si="11"/>
        <v>12</v>
      </c>
      <c r="W27">
        <f t="shared" si="8"/>
        <v>206</v>
      </c>
      <c r="Y27" t="s">
        <v>77</v>
      </c>
      <c r="Z27">
        <v>109</v>
      </c>
      <c r="AA27" t="s">
        <v>66</v>
      </c>
      <c r="AB27">
        <v>97</v>
      </c>
    </row>
    <row r="28" spans="1:28" x14ac:dyDescent="0.3">
      <c r="A28" t="s">
        <v>106</v>
      </c>
      <c r="B28" t="s">
        <v>83</v>
      </c>
      <c r="F28">
        <v>-8</v>
      </c>
      <c r="G28">
        <v>-8</v>
      </c>
      <c r="K28" s="74">
        <v>203.5</v>
      </c>
      <c r="L28" s="78">
        <v>203.5</v>
      </c>
      <c r="O28" s="13">
        <v>98.359110000000001</v>
      </c>
      <c r="P28" s="13">
        <v>103.8193</v>
      </c>
      <c r="S28" s="6">
        <f t="shared" si="9"/>
        <v>-5.4601899999999972</v>
      </c>
      <c r="T28" s="1">
        <f t="shared" si="10"/>
        <v>202.17840999999999</v>
      </c>
      <c r="V28">
        <f t="shared" si="11"/>
        <v>1</v>
      </c>
      <c r="W28">
        <f t="shared" si="8"/>
        <v>197</v>
      </c>
      <c r="Y28" t="s">
        <v>106</v>
      </c>
      <c r="Z28">
        <v>99</v>
      </c>
      <c r="AA28" t="s">
        <v>83</v>
      </c>
      <c r="AB28">
        <v>98</v>
      </c>
    </row>
    <row r="29" spans="1:28" x14ac:dyDescent="0.3">
      <c r="A29" t="s">
        <v>65</v>
      </c>
      <c r="B29" t="s">
        <v>79</v>
      </c>
      <c r="F29">
        <v>-6</v>
      </c>
      <c r="G29">
        <v>-6</v>
      </c>
      <c r="K29" s="74">
        <v>208.5</v>
      </c>
      <c r="L29" s="78">
        <v>208.5</v>
      </c>
      <c r="O29" s="13">
        <v>102.2688</v>
      </c>
      <c r="P29" s="13">
        <v>109.96210000000001</v>
      </c>
      <c r="S29" s="6">
        <f t="shared" si="9"/>
        <v>-7.6933000000000078</v>
      </c>
      <c r="T29" s="3">
        <f t="shared" si="10"/>
        <v>212.23090000000002</v>
      </c>
      <c r="V29">
        <f t="shared" si="11"/>
        <v>-12</v>
      </c>
      <c r="W29">
        <f t="shared" si="8"/>
        <v>196</v>
      </c>
      <c r="Y29" t="s">
        <v>65</v>
      </c>
      <c r="Z29">
        <v>92</v>
      </c>
      <c r="AA29" t="s">
        <v>79</v>
      </c>
      <c r="AB29">
        <v>104</v>
      </c>
    </row>
    <row r="30" spans="1:28" x14ac:dyDescent="0.3">
      <c r="A30" t="s">
        <v>67</v>
      </c>
      <c r="B30" t="s">
        <v>84</v>
      </c>
      <c r="F30">
        <v>6</v>
      </c>
      <c r="G30">
        <v>6</v>
      </c>
      <c r="K30" s="74">
        <v>229</v>
      </c>
      <c r="L30" s="78">
        <v>229</v>
      </c>
      <c r="O30" s="13">
        <v>109.0778</v>
      </c>
      <c r="P30" s="13">
        <v>110.43300000000001</v>
      </c>
      <c r="S30" s="10">
        <f t="shared" si="9"/>
        <v>-1.3552000000000106</v>
      </c>
      <c r="T30" s="1">
        <f t="shared" si="10"/>
        <v>219.51080000000002</v>
      </c>
      <c r="V30">
        <f t="shared" si="11"/>
        <v>24</v>
      </c>
      <c r="W30">
        <f t="shared" si="8"/>
        <v>206</v>
      </c>
      <c r="Y30" t="s">
        <v>67</v>
      </c>
      <c r="Z30">
        <v>115</v>
      </c>
      <c r="AA30" t="s">
        <v>84</v>
      </c>
      <c r="AB30">
        <v>91</v>
      </c>
    </row>
    <row r="31" spans="1:28" x14ac:dyDescent="0.3">
      <c r="A31" t="s">
        <v>85</v>
      </c>
      <c r="B31" t="s">
        <v>68</v>
      </c>
      <c r="F31">
        <v>-18.5</v>
      </c>
      <c r="G31">
        <v>-18.5</v>
      </c>
      <c r="K31" s="74">
        <v>216</v>
      </c>
      <c r="L31" s="78">
        <v>216</v>
      </c>
      <c r="O31" s="13">
        <v>100.9238</v>
      </c>
      <c r="P31" s="13">
        <v>116.7106</v>
      </c>
      <c r="S31" s="10">
        <f t="shared" si="9"/>
        <v>-15.786799999999999</v>
      </c>
      <c r="T31" s="1">
        <f t="shared" si="10"/>
        <v>217.6344</v>
      </c>
      <c r="V31">
        <f t="shared" si="11"/>
        <v>-49</v>
      </c>
      <c r="W31">
        <f t="shared" si="8"/>
        <v>237</v>
      </c>
      <c r="Y31" t="s">
        <v>85</v>
      </c>
      <c r="Z31">
        <v>94</v>
      </c>
      <c r="AA31" t="s">
        <v>68</v>
      </c>
      <c r="AB31">
        <v>143</v>
      </c>
    </row>
    <row r="32" spans="1:28" x14ac:dyDescent="0.3">
      <c r="L32" s="82" t="s">
        <v>225</v>
      </c>
      <c r="M32" s="22">
        <v>4</v>
      </c>
      <c r="N32" s="22">
        <v>10</v>
      </c>
      <c r="O32" s="23" t="s">
        <v>226</v>
      </c>
      <c r="P32" s="83">
        <f>(AF$2*M32-(N32-M32))*W33</f>
        <v>-10.489473684210527</v>
      </c>
      <c r="R32" s="20" t="s">
        <v>102</v>
      </c>
      <c r="S32">
        <v>8</v>
      </c>
      <c r="T32" s="31">
        <f>(AF$1*S32-(S33-S32))*W33</f>
        <v>-21.06666666666667</v>
      </c>
      <c r="V32" s="30">
        <f>V19+T32</f>
        <v>96.666666666666657</v>
      </c>
      <c r="W32" t="s">
        <v>145</v>
      </c>
    </row>
    <row r="33" spans="1:40" x14ac:dyDescent="0.3">
      <c r="L33" s="84"/>
      <c r="M33" s="26"/>
      <c r="N33" s="26"/>
      <c r="O33" s="81" t="s">
        <v>202</v>
      </c>
      <c r="P33" s="85">
        <f>P20+P32</f>
        <v>83.653947368421058</v>
      </c>
      <c r="R33" s="20" t="s">
        <v>103</v>
      </c>
      <c r="S33">
        <v>20</v>
      </c>
      <c r="V33" t="s">
        <v>147</v>
      </c>
      <c r="W33" s="30">
        <f>FLOOR(V19/20,1)</f>
        <v>5</v>
      </c>
    </row>
    <row r="34" spans="1:40" x14ac:dyDescent="0.3">
      <c r="A34" s="22" t="s">
        <v>108</v>
      </c>
      <c r="B34" s="22"/>
      <c r="C34" s="22"/>
      <c r="D34" s="22"/>
      <c r="E34" s="22"/>
      <c r="F34" s="22"/>
      <c r="G34" s="22"/>
      <c r="H34" s="75"/>
      <c r="I34" s="75"/>
      <c r="J34" s="75"/>
      <c r="K34" s="75"/>
      <c r="L34" s="79"/>
      <c r="M34" s="22"/>
      <c r="N34" s="22"/>
      <c r="O34" s="23"/>
      <c r="P34" s="23"/>
      <c r="Q34" s="24"/>
      <c r="R34" s="25" t="s">
        <v>104</v>
      </c>
      <c r="S34" s="28">
        <f>S32/S33</f>
        <v>0.4</v>
      </c>
      <c r="T34" s="28">
        <f>T32/(S33*AH$1)</f>
        <v>-0.2106666666666667</v>
      </c>
      <c r="U34" s="27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spans="1:40" x14ac:dyDescent="0.3">
      <c r="A35" t="s">
        <v>82</v>
      </c>
      <c r="B35" t="s">
        <v>58</v>
      </c>
      <c r="F35">
        <v>2</v>
      </c>
      <c r="G35">
        <v>2</v>
      </c>
      <c r="K35" s="74">
        <v>202</v>
      </c>
      <c r="L35" s="78">
        <v>202</v>
      </c>
      <c r="O35" s="13">
        <v>100.22880000000001</v>
      </c>
      <c r="P35" s="13">
        <v>102.0401</v>
      </c>
      <c r="S35" s="10">
        <f t="shared" ref="S35:S44" si="12">O35-P35</f>
        <v>-1.8112999999999886</v>
      </c>
      <c r="T35" s="11">
        <f t="shared" ref="T35:T44" si="13">O35+P35</f>
        <v>202.2689</v>
      </c>
      <c r="V35">
        <f t="shared" ref="V35:V44" si="14">Z35-AB35</f>
        <v>20</v>
      </c>
      <c r="W35">
        <f t="shared" ref="W35:W44" si="15">Z35+AB35</f>
        <v>192</v>
      </c>
      <c r="Y35" t="s">
        <v>82</v>
      </c>
      <c r="Z35">
        <v>106</v>
      </c>
      <c r="AA35" t="s">
        <v>58</v>
      </c>
      <c r="AB35">
        <v>86</v>
      </c>
    </row>
    <row r="36" spans="1:40" x14ac:dyDescent="0.3">
      <c r="A36" t="s">
        <v>81</v>
      </c>
      <c r="B36" t="s">
        <v>60</v>
      </c>
      <c r="F36">
        <v>-6</v>
      </c>
      <c r="G36">
        <v>-6</v>
      </c>
      <c r="K36" s="74">
        <v>220.5</v>
      </c>
      <c r="L36" s="78">
        <v>220.5</v>
      </c>
      <c r="O36" s="13">
        <v>106.6073</v>
      </c>
      <c r="P36" s="13">
        <v>115.0491</v>
      </c>
      <c r="S36" s="6">
        <f t="shared" si="12"/>
        <v>-8.4418000000000006</v>
      </c>
      <c r="T36" s="1">
        <f t="shared" si="13"/>
        <v>221.65639999999999</v>
      </c>
      <c r="V36">
        <f t="shared" si="14"/>
        <v>-19</v>
      </c>
      <c r="W36">
        <f t="shared" si="15"/>
        <v>241</v>
      </c>
      <c r="Y36" t="s">
        <v>81</v>
      </c>
      <c r="Z36">
        <v>111</v>
      </c>
      <c r="AA36" t="s">
        <v>60</v>
      </c>
      <c r="AB36">
        <v>130</v>
      </c>
    </row>
    <row r="37" spans="1:40" x14ac:dyDescent="0.3">
      <c r="A37" t="s">
        <v>75</v>
      </c>
      <c r="B37" t="s">
        <v>72</v>
      </c>
      <c r="F37">
        <v>-4.5</v>
      </c>
      <c r="G37">
        <v>-4.5</v>
      </c>
      <c r="K37" s="74">
        <v>203</v>
      </c>
      <c r="L37" s="78">
        <v>203</v>
      </c>
      <c r="O37" s="13">
        <v>99.959829999999997</v>
      </c>
      <c r="P37" s="13">
        <v>106.1082</v>
      </c>
      <c r="S37" s="10">
        <f t="shared" si="12"/>
        <v>-6.1483699999999999</v>
      </c>
      <c r="T37" s="1">
        <f t="shared" si="13"/>
        <v>206.06802999999999</v>
      </c>
      <c r="V37">
        <f t="shared" si="14"/>
        <v>3</v>
      </c>
      <c r="W37">
        <f t="shared" si="15"/>
        <v>213</v>
      </c>
      <c r="Y37" t="s">
        <v>75</v>
      </c>
      <c r="Z37">
        <v>108</v>
      </c>
      <c r="AA37" t="s">
        <v>72</v>
      </c>
      <c r="AB37">
        <v>105</v>
      </c>
    </row>
    <row r="38" spans="1:40" x14ac:dyDescent="0.3">
      <c r="A38" t="s">
        <v>63</v>
      </c>
      <c r="B38" t="s">
        <v>76</v>
      </c>
      <c r="F38">
        <v>6.5</v>
      </c>
      <c r="G38">
        <v>6.5</v>
      </c>
      <c r="K38" s="74">
        <v>209.5</v>
      </c>
      <c r="L38" s="78">
        <v>209.5</v>
      </c>
      <c r="O38" s="13">
        <v>109.8587</v>
      </c>
      <c r="P38" s="13">
        <v>103.7766</v>
      </c>
      <c r="S38" s="12">
        <f t="shared" si="12"/>
        <v>6.082099999999997</v>
      </c>
      <c r="T38" s="3">
        <f t="shared" si="13"/>
        <v>213.6353</v>
      </c>
      <c r="V38">
        <f t="shared" si="14"/>
        <v>34</v>
      </c>
      <c r="W38">
        <f t="shared" si="15"/>
        <v>190</v>
      </c>
      <c r="Y38" t="s">
        <v>63</v>
      </c>
      <c r="Z38">
        <v>112</v>
      </c>
      <c r="AA38" t="s">
        <v>76</v>
      </c>
      <c r="AB38">
        <v>78</v>
      </c>
    </row>
    <row r="39" spans="1:40" x14ac:dyDescent="0.3">
      <c r="A39" t="s">
        <v>62</v>
      </c>
      <c r="B39" t="s">
        <v>105</v>
      </c>
      <c r="F39">
        <v>3.5</v>
      </c>
      <c r="G39">
        <v>3.5</v>
      </c>
      <c r="K39" s="74">
        <v>206.5</v>
      </c>
      <c r="L39" s="78">
        <v>206.5</v>
      </c>
      <c r="O39" s="13">
        <v>101.8317</v>
      </c>
      <c r="P39" s="13">
        <v>99.384749999999997</v>
      </c>
      <c r="S39" s="10">
        <f t="shared" si="12"/>
        <v>2.4469500000000011</v>
      </c>
      <c r="T39" s="1">
        <f t="shared" si="13"/>
        <v>201.21645000000001</v>
      </c>
      <c r="V39">
        <f t="shared" si="14"/>
        <v>10</v>
      </c>
      <c r="W39">
        <f t="shared" si="15"/>
        <v>206</v>
      </c>
      <c r="Y39" t="s">
        <v>62</v>
      </c>
      <c r="Z39">
        <v>108</v>
      </c>
      <c r="AA39" t="s">
        <v>105</v>
      </c>
      <c r="AB39">
        <v>98</v>
      </c>
    </row>
    <row r="40" spans="1:40" x14ac:dyDescent="0.3">
      <c r="A40" t="s">
        <v>78</v>
      </c>
      <c r="B40" t="s">
        <v>64</v>
      </c>
      <c r="F40">
        <v>-14</v>
      </c>
      <c r="G40">
        <v>-14</v>
      </c>
      <c r="K40" s="74">
        <v>216.5</v>
      </c>
      <c r="L40" s="78">
        <v>216.5</v>
      </c>
      <c r="O40" s="13">
        <v>97.243039999999993</v>
      </c>
      <c r="P40" s="13">
        <v>114.8014</v>
      </c>
      <c r="S40" s="6">
        <f t="shared" si="12"/>
        <v>-17.558360000000008</v>
      </c>
      <c r="T40" s="3">
        <f t="shared" si="13"/>
        <v>212.04444000000001</v>
      </c>
      <c r="V40">
        <f t="shared" si="14"/>
        <v>-15</v>
      </c>
      <c r="W40">
        <f t="shared" si="15"/>
        <v>219</v>
      </c>
      <c r="Y40" t="s">
        <v>78</v>
      </c>
      <c r="Z40">
        <v>102</v>
      </c>
      <c r="AA40" t="s">
        <v>64</v>
      </c>
      <c r="AB40">
        <v>117</v>
      </c>
    </row>
    <row r="41" spans="1:40" x14ac:dyDescent="0.3">
      <c r="A41" t="s">
        <v>83</v>
      </c>
      <c r="B41" t="s">
        <v>80</v>
      </c>
      <c r="F41">
        <v>6</v>
      </c>
      <c r="G41">
        <v>6</v>
      </c>
      <c r="K41" s="74">
        <v>201</v>
      </c>
      <c r="L41" s="78">
        <v>201</v>
      </c>
      <c r="O41" s="13">
        <v>103.8169</v>
      </c>
      <c r="P41" s="13">
        <v>102.68770000000001</v>
      </c>
      <c r="S41" s="6">
        <f t="shared" si="12"/>
        <v>1.1291999999999973</v>
      </c>
      <c r="T41" s="3">
        <f t="shared" si="13"/>
        <v>206.50460000000001</v>
      </c>
      <c r="V41">
        <f t="shared" si="14"/>
        <v>-16</v>
      </c>
      <c r="W41">
        <f t="shared" si="15"/>
        <v>178</v>
      </c>
      <c r="Y41" t="s">
        <v>83</v>
      </c>
      <c r="Z41">
        <v>81</v>
      </c>
      <c r="AA41" t="s">
        <v>80</v>
      </c>
      <c r="AB41">
        <v>97</v>
      </c>
    </row>
    <row r="42" spans="1:40" x14ac:dyDescent="0.3">
      <c r="A42" t="s">
        <v>67</v>
      </c>
      <c r="B42" t="s">
        <v>68</v>
      </c>
      <c r="F42">
        <v>-11.5</v>
      </c>
      <c r="G42">
        <v>-11.5</v>
      </c>
      <c r="K42" s="74">
        <v>227.5</v>
      </c>
      <c r="L42" s="78">
        <v>227.5</v>
      </c>
      <c r="O42" s="13">
        <v>107.0724</v>
      </c>
      <c r="P42" s="13">
        <v>108.17529999999999</v>
      </c>
      <c r="S42" s="10">
        <f t="shared" si="12"/>
        <v>-1.1028999999999911</v>
      </c>
      <c r="T42" s="1">
        <f t="shared" si="13"/>
        <v>215.24770000000001</v>
      </c>
      <c r="V42">
        <f t="shared" si="14"/>
        <v>-15</v>
      </c>
      <c r="W42">
        <f t="shared" si="15"/>
        <v>205</v>
      </c>
      <c r="Y42" t="s">
        <v>67</v>
      </c>
      <c r="Z42">
        <v>95</v>
      </c>
      <c r="AA42" t="s">
        <v>68</v>
      </c>
      <c r="AB42">
        <v>110</v>
      </c>
    </row>
    <row r="43" spans="1:40" x14ac:dyDescent="0.3">
      <c r="A43" t="s">
        <v>69</v>
      </c>
      <c r="B43" t="s">
        <v>70</v>
      </c>
      <c r="F43">
        <v>1.5</v>
      </c>
      <c r="G43">
        <v>1.5</v>
      </c>
      <c r="K43" s="74">
        <v>199</v>
      </c>
      <c r="L43" s="78">
        <v>199</v>
      </c>
      <c r="O43" s="13">
        <v>99.744950000000003</v>
      </c>
      <c r="P43" s="13">
        <v>100.57250000000001</v>
      </c>
      <c r="S43" s="6">
        <f t="shared" si="12"/>
        <v>-0.82755000000000223</v>
      </c>
      <c r="T43" s="1">
        <f t="shared" si="13"/>
        <v>200.31745000000001</v>
      </c>
      <c r="V43">
        <f t="shared" si="14"/>
        <v>-13</v>
      </c>
      <c r="W43">
        <f t="shared" si="15"/>
        <v>229</v>
      </c>
      <c r="Y43" t="s">
        <v>69</v>
      </c>
      <c r="Z43">
        <v>108</v>
      </c>
      <c r="AA43" t="s">
        <v>70</v>
      </c>
      <c r="AB43">
        <v>121</v>
      </c>
    </row>
    <row r="44" spans="1:40" x14ac:dyDescent="0.3">
      <c r="A44" t="s">
        <v>61</v>
      </c>
      <c r="B44" t="s">
        <v>86</v>
      </c>
      <c r="F44">
        <v>4.5</v>
      </c>
      <c r="G44">
        <v>4.5</v>
      </c>
      <c r="K44" s="74">
        <v>203</v>
      </c>
      <c r="L44" s="78">
        <v>203</v>
      </c>
      <c r="O44" s="13">
        <v>106.13849999999999</v>
      </c>
      <c r="P44" s="13">
        <v>105.0301</v>
      </c>
      <c r="S44" s="6">
        <f t="shared" si="12"/>
        <v>1.1083999999999889</v>
      </c>
      <c r="T44" s="3">
        <f t="shared" si="13"/>
        <v>211.1686</v>
      </c>
      <c r="V44">
        <f t="shared" si="14"/>
        <v>2</v>
      </c>
      <c r="W44">
        <f t="shared" si="15"/>
        <v>192</v>
      </c>
      <c r="Y44" t="s">
        <v>61</v>
      </c>
      <c r="Z44">
        <v>97</v>
      </c>
      <c r="AA44" t="s">
        <v>86</v>
      </c>
      <c r="AB44">
        <v>95</v>
      </c>
    </row>
    <row r="45" spans="1:40" x14ac:dyDescent="0.3">
      <c r="L45" s="82" t="s">
        <v>225</v>
      </c>
      <c r="M45" s="22">
        <v>5</v>
      </c>
      <c r="N45" s="22">
        <v>9</v>
      </c>
      <c r="O45" s="23" t="s">
        <v>226</v>
      </c>
      <c r="P45" s="83">
        <f>(AF$2*M45-(N45-M45))*W46</f>
        <v>3.5105263157894733</v>
      </c>
      <c r="R45" s="20" t="s">
        <v>102</v>
      </c>
      <c r="S45">
        <v>12</v>
      </c>
      <c r="T45" s="31">
        <f>(AF$1*S45-(S46-S45))*W46</f>
        <v>14.719999999999999</v>
      </c>
      <c r="V45">
        <f>V32+T45</f>
        <v>111.38666666666666</v>
      </c>
      <c r="W45" t="s">
        <v>145</v>
      </c>
    </row>
    <row r="46" spans="1:40" x14ac:dyDescent="0.3">
      <c r="L46" s="84"/>
      <c r="M46" s="26"/>
      <c r="N46" s="26"/>
      <c r="O46" s="81" t="s">
        <v>202</v>
      </c>
      <c r="P46" s="85">
        <f>P33+P45</f>
        <v>87.164473684210535</v>
      </c>
      <c r="R46" s="20" t="s">
        <v>103</v>
      </c>
      <c r="S46">
        <v>20</v>
      </c>
      <c r="V46" t="s">
        <v>147</v>
      </c>
      <c r="W46">
        <f>FLOOR(V32/20,1)</f>
        <v>4</v>
      </c>
    </row>
    <row r="47" spans="1:40" x14ac:dyDescent="0.3">
      <c r="A47" s="22" t="s">
        <v>113</v>
      </c>
      <c r="B47" s="22"/>
      <c r="C47" s="22"/>
      <c r="D47" s="22"/>
      <c r="E47" s="22"/>
      <c r="F47" s="22"/>
      <c r="G47" s="22"/>
      <c r="H47" s="75"/>
      <c r="I47" s="75"/>
      <c r="J47" s="75"/>
      <c r="K47" s="75"/>
      <c r="L47" s="79"/>
      <c r="M47" s="22"/>
      <c r="N47" s="22"/>
      <c r="O47" s="23"/>
      <c r="P47" s="23"/>
      <c r="Q47" s="24"/>
      <c r="R47" s="25" t="s">
        <v>104</v>
      </c>
      <c r="S47" s="28">
        <f>S45/S46</f>
        <v>0.6</v>
      </c>
      <c r="T47" s="28">
        <f>T45/(S46*AH$1)</f>
        <v>0.1472</v>
      </c>
      <c r="U47" s="27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</row>
    <row r="48" spans="1:40" x14ac:dyDescent="0.3">
      <c r="A48" t="s">
        <v>77</v>
      </c>
      <c r="B48" t="s">
        <v>85</v>
      </c>
      <c r="F48">
        <v>7.5</v>
      </c>
      <c r="G48">
        <v>7.5</v>
      </c>
      <c r="K48" s="74">
        <v>193.5</v>
      </c>
      <c r="L48" s="78">
        <v>193.5</v>
      </c>
      <c r="O48" s="13">
        <v>108.7919</v>
      </c>
      <c r="P48" s="13">
        <v>102.339</v>
      </c>
      <c r="S48" s="6">
        <f t="shared" ref="S48:S50" si="16">O48-P48</f>
        <v>6.4528999999999996</v>
      </c>
      <c r="T48" s="11">
        <f t="shared" ref="T48:T50" si="17">O48+P48</f>
        <v>211.1309</v>
      </c>
      <c r="V48">
        <f t="shared" ref="V48:V50" si="18">Z48-AB48</f>
        <v>7</v>
      </c>
      <c r="W48">
        <f t="shared" ref="W48:W50" si="19">Z48+AB48</f>
        <v>193</v>
      </c>
      <c r="Y48" t="s">
        <v>77</v>
      </c>
      <c r="Z48">
        <v>100</v>
      </c>
      <c r="AA48" t="s">
        <v>85</v>
      </c>
      <c r="AB48">
        <v>93</v>
      </c>
    </row>
    <row r="49" spans="1:40" x14ac:dyDescent="0.3">
      <c r="A49" t="s">
        <v>84</v>
      </c>
      <c r="B49" t="s">
        <v>66</v>
      </c>
      <c r="F49">
        <v>-11</v>
      </c>
      <c r="G49">
        <v>-11</v>
      </c>
      <c r="K49" s="74">
        <v>220.5</v>
      </c>
      <c r="L49" s="78">
        <v>220.5</v>
      </c>
      <c r="O49" s="13">
        <v>109.2119</v>
      </c>
      <c r="P49" s="13">
        <v>104.9418</v>
      </c>
      <c r="S49" s="12">
        <f t="shared" si="16"/>
        <v>4.2700999999999993</v>
      </c>
      <c r="T49" s="3">
        <f t="shared" si="17"/>
        <v>214.15370000000001</v>
      </c>
      <c r="V49">
        <f t="shared" si="18"/>
        <v>-11</v>
      </c>
      <c r="W49">
        <f t="shared" si="19"/>
        <v>227</v>
      </c>
      <c r="Y49" t="s">
        <v>84</v>
      </c>
      <c r="Z49">
        <v>108</v>
      </c>
      <c r="AA49" t="s">
        <v>66</v>
      </c>
      <c r="AB49">
        <v>119</v>
      </c>
    </row>
    <row r="50" spans="1:40" x14ac:dyDescent="0.3">
      <c r="A50" t="s">
        <v>74</v>
      </c>
      <c r="B50" t="s">
        <v>65</v>
      </c>
      <c r="F50">
        <v>-5.5</v>
      </c>
      <c r="G50">
        <v>-5.5</v>
      </c>
      <c r="K50" s="74">
        <v>212</v>
      </c>
      <c r="L50" s="78">
        <v>212</v>
      </c>
      <c r="O50" s="13">
        <v>101.6294</v>
      </c>
      <c r="P50" s="13">
        <v>101.7604</v>
      </c>
      <c r="S50" s="6">
        <f t="shared" si="16"/>
        <v>-0.13100000000000023</v>
      </c>
      <c r="T50" s="1">
        <f t="shared" si="17"/>
        <v>203.38980000000001</v>
      </c>
      <c r="V50">
        <f t="shared" si="18"/>
        <v>10</v>
      </c>
      <c r="W50">
        <f t="shared" si="19"/>
        <v>186</v>
      </c>
      <c r="Y50" t="s">
        <v>74</v>
      </c>
      <c r="Z50">
        <v>98</v>
      </c>
      <c r="AA50" t="s">
        <v>65</v>
      </c>
      <c r="AB50">
        <v>88</v>
      </c>
    </row>
    <row r="51" spans="1:40" x14ac:dyDescent="0.3">
      <c r="L51" s="82" t="s">
        <v>225</v>
      </c>
      <c r="M51" s="22">
        <v>2</v>
      </c>
      <c r="N51" s="22">
        <v>3</v>
      </c>
      <c r="O51" s="23" t="s">
        <v>226</v>
      </c>
      <c r="P51" s="83">
        <f>(AF$2*M51-(N51-M51))*W52</f>
        <v>4.7552631578947366</v>
      </c>
      <c r="R51" s="20" t="s">
        <v>102</v>
      </c>
      <c r="S51">
        <v>5</v>
      </c>
      <c r="T51" s="31">
        <f>(AF$1*S51-(S52-S51))*W52</f>
        <v>19.333333333333332</v>
      </c>
      <c r="V51" s="30">
        <f>V45+T51</f>
        <v>130.72</v>
      </c>
      <c r="W51" t="s">
        <v>145</v>
      </c>
    </row>
    <row r="52" spans="1:40" x14ac:dyDescent="0.3">
      <c r="L52" s="84"/>
      <c r="M52" s="26"/>
      <c r="N52" s="26"/>
      <c r="O52" s="81" t="s">
        <v>202</v>
      </c>
      <c r="P52" s="85">
        <f>P46+P51</f>
        <v>91.919736842105266</v>
      </c>
      <c r="R52" s="20" t="s">
        <v>103</v>
      </c>
      <c r="S52">
        <v>6</v>
      </c>
      <c r="V52" t="s">
        <v>147</v>
      </c>
      <c r="W52">
        <f>FLOOR(V45/20,1)</f>
        <v>5</v>
      </c>
    </row>
    <row r="53" spans="1:40" x14ac:dyDescent="0.3">
      <c r="A53" s="22" t="s">
        <v>114</v>
      </c>
      <c r="B53" s="22"/>
      <c r="C53" s="22"/>
      <c r="D53" s="22"/>
      <c r="E53" s="22"/>
      <c r="F53" s="22"/>
      <c r="G53" s="22"/>
      <c r="H53" s="75"/>
      <c r="I53" s="75"/>
      <c r="J53" s="75"/>
      <c r="K53" s="75"/>
      <c r="L53" s="79"/>
      <c r="M53" s="22"/>
      <c r="N53" s="22"/>
      <c r="O53" s="23"/>
      <c r="P53" s="23"/>
      <c r="Q53" s="24"/>
      <c r="R53" s="25" t="s">
        <v>104</v>
      </c>
      <c r="S53" s="28">
        <f>S51/S52</f>
        <v>0.83333333333333337</v>
      </c>
      <c r="T53" s="28">
        <f>T51/(S52*AH$1)</f>
        <v>0.64444444444444438</v>
      </c>
      <c r="U53" s="27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</row>
    <row r="54" spans="1:40" x14ac:dyDescent="0.3">
      <c r="A54" t="s">
        <v>81</v>
      </c>
      <c r="B54" t="s">
        <v>105</v>
      </c>
      <c r="F54">
        <v>-4</v>
      </c>
      <c r="G54">
        <v>-4</v>
      </c>
      <c r="K54" s="74">
        <v>219</v>
      </c>
      <c r="L54" s="78">
        <v>220.5</v>
      </c>
      <c r="O54" s="13">
        <v>101.61</v>
      </c>
      <c r="P54" s="13">
        <v>111.18</v>
      </c>
      <c r="S54" s="6">
        <f t="shared" ref="S54:S61" si="20">O54-P54</f>
        <v>-9.5700000000000074</v>
      </c>
      <c r="T54" s="3">
        <f t="shared" ref="T54:T61" si="21">O54+P54</f>
        <v>212.79000000000002</v>
      </c>
      <c r="V54">
        <f t="shared" ref="V54:V61" si="22">Z54-AB54</f>
        <v>-12</v>
      </c>
      <c r="W54">
        <f t="shared" ref="W54:W61" si="23">Z54+AB54</f>
        <v>230</v>
      </c>
      <c r="Z54">
        <v>109</v>
      </c>
      <c r="AB54">
        <v>121</v>
      </c>
      <c r="AE54" t="s">
        <v>115</v>
      </c>
    </row>
    <row r="55" spans="1:40" x14ac:dyDescent="0.3">
      <c r="A55" t="s">
        <v>59</v>
      </c>
      <c r="B55" t="s">
        <v>60</v>
      </c>
      <c r="F55">
        <v>-2</v>
      </c>
      <c r="G55">
        <v>2</v>
      </c>
      <c r="K55" s="74">
        <v>225</v>
      </c>
      <c r="L55" s="78">
        <v>226.5</v>
      </c>
      <c r="O55" s="13">
        <v>113.07</v>
      </c>
      <c r="P55" s="13">
        <v>106.72</v>
      </c>
      <c r="S55" s="6">
        <f t="shared" si="20"/>
        <v>6.3499999999999943</v>
      </c>
      <c r="T55" s="1">
        <f t="shared" si="21"/>
        <v>219.79</v>
      </c>
      <c r="V55">
        <f t="shared" si="22"/>
        <v>22</v>
      </c>
      <c r="W55">
        <f t="shared" si="23"/>
        <v>204</v>
      </c>
      <c r="Z55">
        <v>113</v>
      </c>
      <c r="AB55">
        <v>91</v>
      </c>
      <c r="AE55" t="s">
        <v>116</v>
      </c>
    </row>
    <row r="56" spans="1:40" x14ac:dyDescent="0.3">
      <c r="A56" t="s">
        <v>75</v>
      </c>
      <c r="B56" t="s">
        <v>78</v>
      </c>
      <c r="F56">
        <v>1</v>
      </c>
      <c r="G56">
        <v>1.5</v>
      </c>
      <c r="K56" s="74">
        <v>202</v>
      </c>
      <c r="L56" s="78">
        <v>204</v>
      </c>
      <c r="O56" s="13">
        <v>106.62</v>
      </c>
      <c r="P56" s="13">
        <v>103.55</v>
      </c>
      <c r="S56" s="6">
        <f t="shared" si="20"/>
        <v>3.0700000000000074</v>
      </c>
      <c r="T56" s="1">
        <f t="shared" si="21"/>
        <v>210.17000000000002</v>
      </c>
      <c r="V56">
        <f t="shared" si="22"/>
        <v>10</v>
      </c>
      <c r="W56">
        <f t="shared" si="23"/>
        <v>226</v>
      </c>
      <c r="Z56">
        <v>118</v>
      </c>
      <c r="AB56">
        <v>108</v>
      </c>
      <c r="AE56" t="s">
        <v>117</v>
      </c>
    </row>
    <row r="57" spans="1:40" x14ac:dyDescent="0.3">
      <c r="A57" t="s">
        <v>106</v>
      </c>
      <c r="B57" t="s">
        <v>62</v>
      </c>
      <c r="F57">
        <v>-6.5</v>
      </c>
      <c r="G57">
        <v>-6.5</v>
      </c>
      <c r="K57" s="74">
        <v>198.5</v>
      </c>
      <c r="L57" s="78">
        <v>201</v>
      </c>
      <c r="O57" s="13">
        <v>89.47</v>
      </c>
      <c r="P57" s="13">
        <v>97.96</v>
      </c>
      <c r="S57" s="10">
        <f t="shared" si="20"/>
        <v>-8.4899999999999949</v>
      </c>
      <c r="T57" s="1">
        <f t="shared" si="21"/>
        <v>187.43</v>
      </c>
      <c r="V57">
        <f t="shared" si="22"/>
        <v>12</v>
      </c>
      <c r="W57">
        <f t="shared" si="23"/>
        <v>194</v>
      </c>
      <c r="Z57">
        <v>103</v>
      </c>
      <c r="AB57">
        <v>91</v>
      </c>
      <c r="AE57" t="s">
        <v>118</v>
      </c>
    </row>
    <row r="58" spans="1:40" x14ac:dyDescent="0.3">
      <c r="A58" t="s">
        <v>74</v>
      </c>
      <c r="B58" t="s">
        <v>64</v>
      </c>
      <c r="F58">
        <v>-17</v>
      </c>
      <c r="G58">
        <v>-16</v>
      </c>
      <c r="K58" s="74">
        <v>227</v>
      </c>
      <c r="L58" s="78">
        <v>228.5</v>
      </c>
      <c r="O58" s="13">
        <v>99.68</v>
      </c>
      <c r="P58" s="13">
        <v>115.8</v>
      </c>
      <c r="S58" s="6">
        <f t="shared" si="20"/>
        <v>-16.11999999999999</v>
      </c>
      <c r="T58" s="1">
        <f t="shared" si="21"/>
        <v>215.48000000000002</v>
      </c>
      <c r="V58">
        <f t="shared" si="22"/>
        <v>-14</v>
      </c>
      <c r="W58">
        <f t="shared" si="23"/>
        <v>220</v>
      </c>
      <c r="Z58">
        <v>103</v>
      </c>
      <c r="AB58">
        <v>117</v>
      </c>
      <c r="AE58" t="s">
        <v>119</v>
      </c>
    </row>
    <row r="59" spans="1:40" x14ac:dyDescent="0.3">
      <c r="A59" t="s">
        <v>80</v>
      </c>
      <c r="B59" t="s">
        <v>82</v>
      </c>
      <c r="F59">
        <v>-10</v>
      </c>
      <c r="G59">
        <v>-9.5</v>
      </c>
      <c r="K59" s="74">
        <v>193.5</v>
      </c>
      <c r="L59" s="78">
        <v>195</v>
      </c>
      <c r="O59" s="13">
        <v>98.05</v>
      </c>
      <c r="P59" s="13">
        <v>111.54</v>
      </c>
      <c r="S59" s="10">
        <f t="shared" si="20"/>
        <v>-13.490000000000009</v>
      </c>
      <c r="T59" s="1">
        <f t="shared" si="21"/>
        <v>209.59</v>
      </c>
      <c r="V59">
        <f t="shared" si="22"/>
        <v>-7</v>
      </c>
      <c r="W59">
        <f t="shared" si="23"/>
        <v>223</v>
      </c>
      <c r="Z59">
        <v>108</v>
      </c>
      <c r="AB59">
        <v>115</v>
      </c>
      <c r="AE59" t="s">
        <v>120</v>
      </c>
    </row>
    <row r="60" spans="1:40" x14ac:dyDescent="0.3">
      <c r="A60" t="s">
        <v>86</v>
      </c>
      <c r="B60" t="s">
        <v>68</v>
      </c>
      <c r="F60">
        <v>-15</v>
      </c>
      <c r="G60">
        <v>-14.5</v>
      </c>
      <c r="K60" s="74">
        <v>210</v>
      </c>
      <c r="L60" s="78">
        <v>211</v>
      </c>
      <c r="O60" s="13">
        <v>97.38</v>
      </c>
      <c r="P60" s="13">
        <v>114.43</v>
      </c>
      <c r="S60" s="10">
        <f t="shared" si="20"/>
        <v>-17.050000000000011</v>
      </c>
      <c r="T60" s="1">
        <f t="shared" si="21"/>
        <v>211.81</v>
      </c>
      <c r="V60">
        <f t="shared" si="22"/>
        <v>4</v>
      </c>
      <c r="W60">
        <f t="shared" si="23"/>
        <v>216</v>
      </c>
      <c r="Z60">
        <v>110</v>
      </c>
      <c r="AB60">
        <v>106</v>
      </c>
      <c r="AE60" t="s">
        <v>121</v>
      </c>
    </row>
    <row r="61" spans="1:40" x14ac:dyDescent="0.3">
      <c r="A61" t="s">
        <v>57</v>
      </c>
      <c r="B61" t="s">
        <v>61</v>
      </c>
      <c r="F61">
        <v>-4.5</v>
      </c>
      <c r="G61">
        <v>-4.5</v>
      </c>
      <c r="K61" s="74">
        <v>213.5</v>
      </c>
      <c r="L61" s="78">
        <v>215</v>
      </c>
      <c r="O61" s="13">
        <v>101.32</v>
      </c>
      <c r="P61" s="13">
        <v>108.55</v>
      </c>
      <c r="S61" s="6">
        <f t="shared" si="20"/>
        <v>-7.230000000000004</v>
      </c>
      <c r="T61" s="3">
        <f t="shared" si="21"/>
        <v>209.87</v>
      </c>
      <c r="V61">
        <f t="shared" si="22"/>
        <v>-5</v>
      </c>
      <c r="W61">
        <f t="shared" si="23"/>
        <v>235</v>
      </c>
      <c r="Z61">
        <v>115</v>
      </c>
      <c r="AB61">
        <v>120</v>
      </c>
      <c r="AE61" t="s">
        <v>122</v>
      </c>
    </row>
    <row r="62" spans="1:40" x14ac:dyDescent="0.3">
      <c r="L62" s="82" t="s">
        <v>225</v>
      </c>
      <c r="M62" s="22">
        <v>6</v>
      </c>
      <c r="N62" s="22">
        <v>8</v>
      </c>
      <c r="O62" s="23" t="s">
        <v>226</v>
      </c>
      <c r="P62" s="83">
        <f>(AF$2*M62-(N62-M62))*W63</f>
        <v>23.118947368421054</v>
      </c>
      <c r="R62" s="20" t="s">
        <v>102</v>
      </c>
      <c r="S62">
        <v>11</v>
      </c>
      <c r="T62" s="31">
        <f>(AF$1*S62-(S63-S62))*W63</f>
        <v>34.239999999999995</v>
      </c>
      <c r="V62" s="30">
        <f>V51+T62</f>
        <v>164.95999999999998</v>
      </c>
      <c r="W62" t="s">
        <v>145</v>
      </c>
    </row>
    <row r="63" spans="1:40" x14ac:dyDescent="0.3">
      <c r="L63" s="84"/>
      <c r="M63" s="26"/>
      <c r="N63" s="26"/>
      <c r="O63" s="81" t="s">
        <v>202</v>
      </c>
      <c r="P63" s="85">
        <f>P52+P62</f>
        <v>115.03868421052633</v>
      </c>
      <c r="R63" s="20" t="s">
        <v>103</v>
      </c>
      <c r="S63">
        <v>16</v>
      </c>
      <c r="V63" t="s">
        <v>147</v>
      </c>
      <c r="W63">
        <f>FLOOR(V51/20,1)</f>
        <v>6</v>
      </c>
    </row>
    <row r="64" spans="1:40" x14ac:dyDescent="0.3">
      <c r="A64" s="22" t="s">
        <v>127</v>
      </c>
      <c r="B64" s="22"/>
      <c r="C64" s="22"/>
      <c r="D64" s="22"/>
      <c r="E64" s="22"/>
      <c r="F64" s="22"/>
      <c r="G64" s="22"/>
      <c r="H64" s="75"/>
      <c r="I64" s="75"/>
      <c r="J64" s="75"/>
      <c r="K64" s="75"/>
      <c r="L64" s="79"/>
      <c r="M64" s="22"/>
      <c r="N64" s="22"/>
      <c r="O64" s="23"/>
      <c r="P64" s="23"/>
      <c r="Q64" s="24"/>
      <c r="R64" s="25" t="s">
        <v>104</v>
      </c>
      <c r="S64" s="28">
        <f>S62/S63</f>
        <v>0.6875</v>
      </c>
      <c r="T64" s="28">
        <f>T62/(S63*AH$1)</f>
        <v>0.42799999999999994</v>
      </c>
      <c r="U64" s="27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</row>
    <row r="65" spans="1:40" x14ac:dyDescent="0.3">
      <c r="A65" t="s">
        <v>77</v>
      </c>
      <c r="B65" t="s">
        <v>59</v>
      </c>
      <c r="F65">
        <v>-4.5</v>
      </c>
      <c r="G65">
        <v>-3.5</v>
      </c>
      <c r="K65" s="74">
        <v>207</v>
      </c>
      <c r="L65" s="78">
        <v>210</v>
      </c>
      <c r="O65" s="13">
        <v>105.30710000000001</v>
      </c>
      <c r="P65" s="13">
        <v>108.0423</v>
      </c>
      <c r="S65">
        <f t="shared" ref="S65" si="24">O65-P65</f>
        <v>-2.7351999999999919</v>
      </c>
      <c r="T65">
        <f t="shared" ref="T65" si="25">O65+P65</f>
        <v>213.3494</v>
      </c>
      <c r="V65">
        <f t="shared" ref="V65:V69" si="26">Z65-AB65</f>
        <v>-11</v>
      </c>
      <c r="W65">
        <f t="shared" ref="W65:W69" si="27">Z65+AB65</f>
        <v>205</v>
      </c>
      <c r="Y65" t="s">
        <v>77</v>
      </c>
      <c r="Z65">
        <v>97</v>
      </c>
      <c r="AA65" t="s">
        <v>59</v>
      </c>
      <c r="AB65">
        <v>108</v>
      </c>
      <c r="AE65" t="s">
        <v>128</v>
      </c>
    </row>
    <row r="66" spans="1:40" x14ac:dyDescent="0.3">
      <c r="A66" t="s">
        <v>72</v>
      </c>
      <c r="B66" t="s">
        <v>66</v>
      </c>
      <c r="F66">
        <v>-5.5</v>
      </c>
      <c r="G66">
        <v>-5</v>
      </c>
      <c r="K66" s="74">
        <v>211</v>
      </c>
      <c r="L66" s="78">
        <v>213.5</v>
      </c>
      <c r="O66" s="13">
        <v>113.2929</v>
      </c>
      <c r="P66" s="13">
        <v>108.3082</v>
      </c>
      <c r="S66" s="1">
        <f t="shared" ref="S66:S69" si="28">O66-P66</f>
        <v>4.9847000000000037</v>
      </c>
      <c r="T66">
        <f t="shared" ref="T66:T69" si="29">O66+P66</f>
        <v>221.6011</v>
      </c>
      <c r="V66">
        <f t="shared" si="26"/>
        <v>3</v>
      </c>
      <c r="W66">
        <f t="shared" si="27"/>
        <v>181</v>
      </c>
      <c r="Y66" t="s">
        <v>72</v>
      </c>
      <c r="Z66">
        <v>92</v>
      </c>
      <c r="AA66" t="s">
        <v>66</v>
      </c>
      <c r="AB66">
        <v>89</v>
      </c>
      <c r="AE66" t="s">
        <v>129</v>
      </c>
    </row>
    <row r="67" spans="1:40" ht="18" x14ac:dyDescent="0.35">
      <c r="A67" t="s">
        <v>84</v>
      </c>
      <c r="B67" s="48" t="s">
        <v>85</v>
      </c>
      <c r="F67">
        <v>-1</v>
      </c>
      <c r="G67">
        <v>1</v>
      </c>
      <c r="K67" s="74">
        <v>212</v>
      </c>
      <c r="L67" s="78">
        <v>213.5</v>
      </c>
      <c r="O67" s="13">
        <v>109.2741</v>
      </c>
      <c r="P67" s="13">
        <v>103.7299</v>
      </c>
      <c r="S67" s="1">
        <f t="shared" si="28"/>
        <v>5.5442000000000036</v>
      </c>
      <c r="T67" s="9">
        <f t="shared" si="29"/>
        <v>213.00400000000002</v>
      </c>
      <c r="V67">
        <f t="shared" si="26"/>
        <v>5</v>
      </c>
      <c r="W67">
        <f t="shared" si="27"/>
        <v>203</v>
      </c>
      <c r="Y67" t="s">
        <v>84</v>
      </c>
      <c r="Z67">
        <v>104</v>
      </c>
      <c r="AA67" t="s">
        <v>85</v>
      </c>
      <c r="AB67">
        <v>99</v>
      </c>
      <c r="AE67" t="s">
        <v>130</v>
      </c>
    </row>
    <row r="68" spans="1:40" x14ac:dyDescent="0.3">
      <c r="A68" t="s">
        <v>79</v>
      </c>
      <c r="B68" t="s">
        <v>70</v>
      </c>
      <c r="F68">
        <v>-2</v>
      </c>
      <c r="G68">
        <v>-1.5</v>
      </c>
      <c r="K68" s="74">
        <v>206</v>
      </c>
      <c r="L68" s="78">
        <v>208.5</v>
      </c>
      <c r="O68" s="13">
        <v>98.160960000000003</v>
      </c>
      <c r="P68" s="13">
        <v>104.3802</v>
      </c>
      <c r="S68" s="1">
        <f t="shared" si="28"/>
        <v>-6.2192399999999992</v>
      </c>
      <c r="T68" s="1">
        <f t="shared" si="29"/>
        <v>202.54115999999999</v>
      </c>
      <c r="V68">
        <f t="shared" si="26"/>
        <v>-29</v>
      </c>
      <c r="W68">
        <f t="shared" si="27"/>
        <v>183</v>
      </c>
      <c r="Y68" t="s">
        <v>79</v>
      </c>
      <c r="Z68">
        <v>77</v>
      </c>
      <c r="AA68" t="s">
        <v>70</v>
      </c>
      <c r="AB68">
        <v>106</v>
      </c>
      <c r="AE68" t="s">
        <v>131</v>
      </c>
    </row>
    <row r="69" spans="1:40" x14ac:dyDescent="0.3">
      <c r="A69" t="s">
        <v>69</v>
      </c>
      <c r="B69" t="s">
        <v>86</v>
      </c>
      <c r="F69">
        <v>5.5</v>
      </c>
      <c r="G69">
        <v>7</v>
      </c>
      <c r="K69" s="74">
        <v>196</v>
      </c>
      <c r="L69" s="78">
        <v>199.5</v>
      </c>
      <c r="O69" s="13">
        <v>108.06100000000001</v>
      </c>
      <c r="P69" s="13">
        <v>99.058109999999999</v>
      </c>
      <c r="S69" s="1">
        <f t="shared" si="28"/>
        <v>9.0028900000000078</v>
      </c>
      <c r="T69" s="1">
        <f t="shared" si="29"/>
        <v>207.11911000000001</v>
      </c>
      <c r="V69">
        <f t="shared" si="26"/>
        <v>25</v>
      </c>
      <c r="W69">
        <f t="shared" si="27"/>
        <v>199</v>
      </c>
      <c r="Y69" t="s">
        <v>69</v>
      </c>
      <c r="Z69">
        <v>112</v>
      </c>
      <c r="AA69" t="s">
        <v>86</v>
      </c>
      <c r="AB69">
        <v>87</v>
      </c>
      <c r="AE69" t="s">
        <v>132</v>
      </c>
    </row>
    <row r="70" spans="1:40" x14ac:dyDescent="0.3">
      <c r="L70" s="82" t="s">
        <v>225</v>
      </c>
      <c r="M70" s="22">
        <v>2</v>
      </c>
      <c r="N70" s="22">
        <v>4</v>
      </c>
      <c r="O70" s="23" t="s">
        <v>226</v>
      </c>
      <c r="P70" s="83">
        <f>(AF$2*M70-(N70-M70))*W71</f>
        <v>-0.39157894736842103</v>
      </c>
      <c r="R70" s="20" t="s">
        <v>102</v>
      </c>
      <c r="S70">
        <v>6</v>
      </c>
      <c r="T70" s="31">
        <f>(AF$1*S70-(S71-S70))*W71</f>
        <v>22.72</v>
      </c>
      <c r="V70" s="30">
        <f>V62+T70</f>
        <v>187.67999999999998</v>
      </c>
      <c r="W70" t="s">
        <v>145</v>
      </c>
    </row>
    <row r="71" spans="1:40" x14ac:dyDescent="0.3">
      <c r="L71" s="84"/>
      <c r="M71" s="26"/>
      <c r="N71" s="26"/>
      <c r="O71" s="81" t="s">
        <v>202</v>
      </c>
      <c r="P71" s="85">
        <f>P63+P70</f>
        <v>114.64710526315791</v>
      </c>
      <c r="R71" s="20" t="s">
        <v>103</v>
      </c>
      <c r="S71">
        <v>9</v>
      </c>
      <c r="V71" t="s">
        <v>147</v>
      </c>
      <c r="W71">
        <f>FLOOR(V62/20,1)</f>
        <v>8</v>
      </c>
    </row>
    <row r="72" spans="1:40" x14ac:dyDescent="0.3">
      <c r="A72" s="22" t="s">
        <v>133</v>
      </c>
      <c r="B72" s="22"/>
      <c r="C72" s="22"/>
      <c r="D72" s="22"/>
      <c r="E72" s="22"/>
      <c r="F72" s="22"/>
      <c r="G72" s="22"/>
      <c r="H72" s="75"/>
      <c r="I72" s="75"/>
      <c r="J72" s="75"/>
      <c r="K72" s="75"/>
      <c r="L72" s="79"/>
      <c r="M72" s="22"/>
      <c r="N72" s="22"/>
      <c r="O72" s="23"/>
      <c r="P72" s="23"/>
      <c r="Q72" s="24"/>
      <c r="R72" s="25" t="s">
        <v>104</v>
      </c>
      <c r="S72" s="28">
        <f>S70/S71</f>
        <v>0.66666666666666663</v>
      </c>
      <c r="T72" s="28">
        <f>T70/(S71*AH$1)</f>
        <v>0.50488888888888883</v>
      </c>
      <c r="U72" s="27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</row>
    <row r="73" spans="1:40" x14ac:dyDescent="0.3">
      <c r="A73" t="s">
        <v>72</v>
      </c>
      <c r="B73" t="s">
        <v>60</v>
      </c>
      <c r="F73">
        <v>-5.5</v>
      </c>
      <c r="G73">
        <v>-5</v>
      </c>
      <c r="K73" s="74">
        <v>212</v>
      </c>
      <c r="L73" s="78">
        <v>213</v>
      </c>
      <c r="O73" s="13">
        <v>103.25960000000001</v>
      </c>
      <c r="P73" s="13">
        <v>107.87139999999999</v>
      </c>
      <c r="S73" s="1">
        <f t="shared" ref="S73" si="30">O73-P73</f>
        <v>-4.6117999999999881</v>
      </c>
      <c r="T73">
        <f t="shared" ref="T73" si="31">O73+P73</f>
        <v>211.131</v>
      </c>
      <c r="V73">
        <f t="shared" ref="V73" si="32">Z73-AB73</f>
        <v>-5</v>
      </c>
      <c r="W73">
        <f t="shared" ref="W73" si="33">Z73+AB73</f>
        <v>231</v>
      </c>
      <c r="Y73" t="s">
        <v>72</v>
      </c>
      <c r="Z73">
        <v>113</v>
      </c>
      <c r="AA73" t="s">
        <v>60</v>
      </c>
      <c r="AB73">
        <v>118</v>
      </c>
      <c r="AE73" t="s">
        <v>134</v>
      </c>
    </row>
    <row r="74" spans="1:40" x14ac:dyDescent="0.3">
      <c r="A74" t="s">
        <v>84</v>
      </c>
      <c r="B74" t="s">
        <v>106</v>
      </c>
      <c r="F74">
        <v>-12</v>
      </c>
      <c r="G74">
        <v>-11</v>
      </c>
      <c r="K74" s="74">
        <v>215</v>
      </c>
      <c r="L74" s="78">
        <v>218</v>
      </c>
      <c r="O74" s="13">
        <v>100.1427</v>
      </c>
      <c r="P74" s="13">
        <v>105.06610000000001</v>
      </c>
      <c r="S74">
        <f t="shared" ref="S74:S82" si="34">O74-P74</f>
        <v>-4.9234000000000009</v>
      </c>
      <c r="T74">
        <f t="shared" ref="T74:T82" si="35">O74+P74</f>
        <v>205.2088</v>
      </c>
      <c r="V74">
        <f t="shared" ref="V74:V82" si="36">Z74-AB74</f>
        <v>-24</v>
      </c>
      <c r="W74">
        <f t="shared" ref="W74:W82" si="37">Z74+AB74</f>
        <v>238</v>
      </c>
      <c r="Y74" t="s">
        <v>84</v>
      </c>
      <c r="Z74">
        <v>107</v>
      </c>
      <c r="AA74" t="s">
        <v>106</v>
      </c>
      <c r="AB74">
        <v>131</v>
      </c>
      <c r="AE74" t="s">
        <v>122</v>
      </c>
    </row>
    <row r="75" spans="1:40" x14ac:dyDescent="0.3">
      <c r="A75" t="s">
        <v>83</v>
      </c>
      <c r="B75" t="s">
        <v>81</v>
      </c>
      <c r="F75">
        <v>5.5</v>
      </c>
      <c r="G75">
        <v>6</v>
      </c>
      <c r="K75" s="74">
        <v>211.5</v>
      </c>
      <c r="L75" s="78">
        <v>212.5</v>
      </c>
      <c r="O75" s="13">
        <v>100.9252</v>
      </c>
      <c r="P75" s="13">
        <v>101.42740000000001</v>
      </c>
      <c r="S75" s="1">
        <f t="shared" si="34"/>
        <v>-0.50220000000000198</v>
      </c>
      <c r="T75">
        <f t="shared" si="35"/>
        <v>202.3526</v>
      </c>
      <c r="V75">
        <f t="shared" si="36"/>
        <v>-13</v>
      </c>
      <c r="W75">
        <f t="shared" si="37"/>
        <v>229</v>
      </c>
      <c r="Y75" t="s">
        <v>83</v>
      </c>
      <c r="Z75">
        <v>108</v>
      </c>
      <c r="AA75" t="s">
        <v>81</v>
      </c>
      <c r="AB75">
        <v>121</v>
      </c>
      <c r="AE75" t="s">
        <v>135</v>
      </c>
    </row>
    <row r="76" spans="1:40" x14ac:dyDescent="0.3">
      <c r="A76" t="s">
        <v>58</v>
      </c>
      <c r="B76" t="s">
        <v>63</v>
      </c>
      <c r="F76">
        <v>-8</v>
      </c>
      <c r="G76">
        <v>-7</v>
      </c>
      <c r="K76" s="74">
        <v>203.5</v>
      </c>
      <c r="L76" s="78">
        <v>206</v>
      </c>
      <c r="O76" s="13">
        <v>96.481650000000002</v>
      </c>
      <c r="P76" s="13">
        <v>115.2336</v>
      </c>
      <c r="S76" s="1">
        <f t="shared" si="34"/>
        <v>-18.751949999999994</v>
      </c>
      <c r="T76" s="1">
        <f t="shared" si="35"/>
        <v>211.71525</v>
      </c>
      <c r="V76">
        <f t="shared" si="36"/>
        <v>-13</v>
      </c>
      <c r="W76">
        <f t="shared" si="37"/>
        <v>239</v>
      </c>
      <c r="Y76" t="s">
        <v>58</v>
      </c>
      <c r="Z76">
        <v>113</v>
      </c>
      <c r="AA76" t="s">
        <v>63</v>
      </c>
      <c r="AB76">
        <v>126</v>
      </c>
      <c r="AE76" t="s">
        <v>136</v>
      </c>
    </row>
    <row r="77" spans="1:40" x14ac:dyDescent="0.3">
      <c r="A77" t="s">
        <v>77</v>
      </c>
      <c r="B77" t="s">
        <v>78</v>
      </c>
      <c r="F77">
        <v>-1.5</v>
      </c>
      <c r="G77">
        <v>1</v>
      </c>
      <c r="K77" s="74">
        <v>201</v>
      </c>
      <c r="L77" s="78">
        <v>205.5</v>
      </c>
      <c r="O77" s="13">
        <v>99.773570000000007</v>
      </c>
      <c r="P77" s="13">
        <v>107.4747</v>
      </c>
      <c r="S77" s="1">
        <f t="shared" si="34"/>
        <v>-7.701129999999992</v>
      </c>
      <c r="T77">
        <f t="shared" si="35"/>
        <v>207.24826999999999</v>
      </c>
      <c r="V77">
        <f t="shared" si="36"/>
        <v>-29</v>
      </c>
      <c r="W77">
        <f t="shared" si="37"/>
        <v>201</v>
      </c>
      <c r="Y77" t="s">
        <v>77</v>
      </c>
      <c r="Z77">
        <v>86</v>
      </c>
      <c r="AA77" t="s">
        <v>78</v>
      </c>
      <c r="AB77">
        <v>115</v>
      </c>
      <c r="AE77" t="s">
        <v>137</v>
      </c>
    </row>
    <row r="78" spans="1:40" x14ac:dyDescent="0.3">
      <c r="A78" t="s">
        <v>105</v>
      </c>
      <c r="B78" t="s">
        <v>64</v>
      </c>
      <c r="F78">
        <v>-12</v>
      </c>
      <c r="G78">
        <v>-12</v>
      </c>
      <c r="K78" s="74">
        <v>222</v>
      </c>
      <c r="L78" s="78">
        <v>224.5</v>
      </c>
      <c r="O78" s="13">
        <v>104.6203</v>
      </c>
      <c r="P78" s="13">
        <v>115.31529999999999</v>
      </c>
      <c r="S78">
        <f t="shared" si="34"/>
        <v>-10.694999999999993</v>
      </c>
      <c r="T78" s="1">
        <f t="shared" si="35"/>
        <v>219.93559999999999</v>
      </c>
      <c r="V78">
        <f t="shared" si="36"/>
        <v>-21</v>
      </c>
      <c r="W78">
        <f t="shared" si="37"/>
        <v>215</v>
      </c>
      <c r="Y78" t="s">
        <v>105</v>
      </c>
      <c r="Z78">
        <v>97</v>
      </c>
      <c r="AA78" t="s">
        <v>64</v>
      </c>
      <c r="AB78">
        <v>118</v>
      </c>
      <c r="AE78" t="s">
        <v>115</v>
      </c>
    </row>
    <row r="79" spans="1:40" x14ac:dyDescent="0.3">
      <c r="A79" t="s">
        <v>66</v>
      </c>
      <c r="B79" t="s">
        <v>67</v>
      </c>
      <c r="F79">
        <v>-6</v>
      </c>
      <c r="G79">
        <v>-4</v>
      </c>
      <c r="K79" s="74">
        <v>214.5</v>
      </c>
      <c r="L79" s="78">
        <v>218</v>
      </c>
      <c r="O79" s="13">
        <v>108.4843</v>
      </c>
      <c r="P79" s="13">
        <v>115.29300000000001</v>
      </c>
      <c r="S79">
        <f t="shared" si="34"/>
        <v>-6.8087000000000018</v>
      </c>
      <c r="T79" s="1">
        <f t="shared" si="35"/>
        <v>223.77730000000003</v>
      </c>
      <c r="V79">
        <f t="shared" si="36"/>
        <v>18</v>
      </c>
      <c r="W79">
        <f t="shared" si="37"/>
        <v>222</v>
      </c>
      <c r="Y79" t="s">
        <v>66</v>
      </c>
      <c r="Z79">
        <v>120</v>
      </c>
      <c r="AA79" t="s">
        <v>67</v>
      </c>
      <c r="AB79">
        <v>102</v>
      </c>
      <c r="AE79" t="s">
        <v>122</v>
      </c>
    </row>
    <row r="80" spans="1:40" x14ac:dyDescent="0.3">
      <c r="A80" t="s">
        <v>65</v>
      </c>
      <c r="B80" t="s">
        <v>82</v>
      </c>
      <c r="F80">
        <v>-8</v>
      </c>
      <c r="G80">
        <v>-8</v>
      </c>
      <c r="K80" s="74">
        <v>194</v>
      </c>
      <c r="L80" s="78">
        <v>195.5</v>
      </c>
      <c r="O80" s="13">
        <v>97.417749999999998</v>
      </c>
      <c r="P80" s="13">
        <v>105.4175</v>
      </c>
      <c r="S80">
        <f t="shared" si="34"/>
        <v>-7.9997500000000059</v>
      </c>
      <c r="T80" s="1">
        <f t="shared" si="35"/>
        <v>202.83525</v>
      </c>
      <c r="V80">
        <f t="shared" si="36"/>
        <v>-9</v>
      </c>
      <c r="W80">
        <f t="shared" si="37"/>
        <v>199</v>
      </c>
      <c r="Y80" t="s">
        <v>65</v>
      </c>
      <c r="Z80">
        <v>95</v>
      </c>
      <c r="AA80" t="s">
        <v>82</v>
      </c>
      <c r="AB80">
        <v>104</v>
      </c>
      <c r="AE80" t="s">
        <v>138</v>
      </c>
    </row>
    <row r="81" spans="1:45" x14ac:dyDescent="0.3">
      <c r="A81" t="s">
        <v>74</v>
      </c>
      <c r="B81" t="s">
        <v>80</v>
      </c>
      <c r="F81">
        <v>-6</v>
      </c>
      <c r="G81">
        <v>-4.5</v>
      </c>
      <c r="K81" s="74">
        <v>208.5</v>
      </c>
      <c r="L81" s="78">
        <v>213</v>
      </c>
      <c r="O81" s="13">
        <v>108.7978</v>
      </c>
      <c r="P81" s="13">
        <v>107.89790000000001</v>
      </c>
      <c r="S81" s="1">
        <f t="shared" si="34"/>
        <v>0.89989999999998815</v>
      </c>
      <c r="T81" s="1">
        <f t="shared" si="35"/>
        <v>216.69569999999999</v>
      </c>
      <c r="V81">
        <f t="shared" si="36"/>
        <v>5</v>
      </c>
      <c r="W81">
        <f t="shared" si="37"/>
        <v>213</v>
      </c>
      <c r="Y81" t="s">
        <v>74</v>
      </c>
      <c r="Z81">
        <v>109</v>
      </c>
      <c r="AA81" t="s">
        <v>80</v>
      </c>
      <c r="AB81">
        <v>104</v>
      </c>
      <c r="AE81" t="s">
        <v>119</v>
      </c>
    </row>
    <row r="82" spans="1:45" x14ac:dyDescent="0.3">
      <c r="A82" t="s">
        <v>68</v>
      </c>
      <c r="B82" t="s">
        <v>57</v>
      </c>
      <c r="F82">
        <v>10</v>
      </c>
      <c r="G82">
        <v>12.5</v>
      </c>
      <c r="K82" s="74">
        <v>225</v>
      </c>
      <c r="L82" s="78">
        <v>228</v>
      </c>
      <c r="O82" s="13">
        <v>113.2711</v>
      </c>
      <c r="P82" s="13">
        <v>104.3147</v>
      </c>
      <c r="S82" s="1">
        <f t="shared" si="34"/>
        <v>8.9564000000000021</v>
      </c>
      <c r="T82">
        <f t="shared" si="35"/>
        <v>217.58580000000001</v>
      </c>
      <c r="V82">
        <f t="shared" si="36"/>
        <v>4</v>
      </c>
      <c r="W82">
        <f t="shared" si="37"/>
        <v>250</v>
      </c>
      <c r="Y82" t="s">
        <v>68</v>
      </c>
      <c r="Z82">
        <v>127</v>
      </c>
      <c r="AA82" t="s">
        <v>57</v>
      </c>
      <c r="AB82">
        <v>123</v>
      </c>
      <c r="AC82" t="s">
        <v>73</v>
      </c>
      <c r="AE82" t="s">
        <v>139</v>
      </c>
    </row>
    <row r="83" spans="1:45" x14ac:dyDescent="0.3">
      <c r="L83" s="82" t="s">
        <v>225</v>
      </c>
      <c r="M83" s="22">
        <v>5</v>
      </c>
      <c r="N83" s="22">
        <v>10</v>
      </c>
      <c r="O83" s="23" t="s">
        <v>226</v>
      </c>
      <c r="P83" s="83">
        <f>(AF$2*M83-(N83-M83))*W84</f>
        <v>-1.1013157894736851</v>
      </c>
      <c r="R83" s="20" t="s">
        <v>102</v>
      </c>
      <c r="S83">
        <v>11</v>
      </c>
      <c r="T83" s="31">
        <f>(AF$1*S83-(S84-S83))*W84</f>
        <v>15.359999999999987</v>
      </c>
      <c r="V83" s="30">
        <f>V70+T83</f>
        <v>203.03999999999996</v>
      </c>
      <c r="W83" t="s">
        <v>145</v>
      </c>
    </row>
    <row r="84" spans="1:45" x14ac:dyDescent="0.3">
      <c r="L84" s="84"/>
      <c r="M84" s="26"/>
      <c r="N84" s="26"/>
      <c r="O84" s="81" t="s">
        <v>202</v>
      </c>
      <c r="P84" s="85">
        <f>P71+P83</f>
        <v>113.54578947368422</v>
      </c>
      <c r="R84" s="20" t="s">
        <v>103</v>
      </c>
      <c r="S84">
        <v>20</v>
      </c>
      <c r="V84" t="s">
        <v>147</v>
      </c>
      <c r="W84">
        <f>FLOOR(V70/20,1)</f>
        <v>9</v>
      </c>
    </row>
    <row r="85" spans="1:45" x14ac:dyDescent="0.3">
      <c r="A85" s="22" t="s">
        <v>140</v>
      </c>
      <c r="B85" s="22"/>
      <c r="C85" s="22"/>
      <c r="D85" s="22"/>
      <c r="E85" s="22"/>
      <c r="F85" s="22"/>
      <c r="G85" s="22"/>
      <c r="H85" s="75"/>
      <c r="I85" s="75"/>
      <c r="J85" s="75"/>
      <c r="K85" s="75"/>
      <c r="L85" s="79"/>
      <c r="M85" s="22"/>
      <c r="N85" s="22"/>
      <c r="O85" s="23"/>
      <c r="P85" s="23"/>
      <c r="Q85" s="24"/>
      <c r="R85" s="25" t="s">
        <v>104</v>
      </c>
      <c r="S85" s="28">
        <f>S83/S84</f>
        <v>0.55000000000000004</v>
      </c>
      <c r="T85" s="28">
        <f>T83/(S84*AH$1)</f>
        <v>0.15359999999999988</v>
      </c>
      <c r="U85" s="27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</row>
    <row r="86" spans="1:45" x14ac:dyDescent="0.3">
      <c r="A86" t="s">
        <v>60</v>
      </c>
      <c r="B86" t="s">
        <v>62</v>
      </c>
      <c r="C86">
        <v>-9</v>
      </c>
      <c r="F86">
        <v>-9</v>
      </c>
      <c r="G86">
        <v>-8</v>
      </c>
      <c r="H86" s="74">
        <v>210</v>
      </c>
      <c r="K86" s="74">
        <v>210</v>
      </c>
      <c r="L86" s="78">
        <v>212.5</v>
      </c>
      <c r="O86" s="14">
        <v>95.625479999999996</v>
      </c>
      <c r="P86" s="14">
        <v>105.25230000000001</v>
      </c>
      <c r="S86" s="1">
        <f t="shared" ref="S86" si="38">O86-P86</f>
        <v>-9.6268200000000093</v>
      </c>
      <c r="T86" s="1">
        <f t="shared" ref="T86" si="39">O86+P86</f>
        <v>200.87778</v>
      </c>
      <c r="V86">
        <f t="shared" ref="V86:V88" si="40">Z86-AB86</f>
        <v>-11</v>
      </c>
      <c r="W86">
        <f t="shared" ref="W86:W88" si="41">Z86+AB86</f>
        <v>205</v>
      </c>
      <c r="Y86" t="s">
        <v>60</v>
      </c>
      <c r="Z86">
        <v>97</v>
      </c>
      <c r="AA86" t="s">
        <v>62</v>
      </c>
      <c r="AB86">
        <v>108</v>
      </c>
      <c r="AE86" t="s">
        <v>150</v>
      </c>
    </row>
    <row r="87" spans="1:45" x14ac:dyDescent="0.3">
      <c r="A87" t="s">
        <v>59</v>
      </c>
      <c r="B87" t="s">
        <v>76</v>
      </c>
      <c r="C87">
        <v>7.5</v>
      </c>
      <c r="F87">
        <v>7.5</v>
      </c>
      <c r="G87">
        <v>8.5</v>
      </c>
      <c r="H87" s="74">
        <v>215.5</v>
      </c>
      <c r="K87" s="74">
        <v>215.5</v>
      </c>
      <c r="L87" s="78">
        <v>217.5</v>
      </c>
      <c r="O87" s="14">
        <v>118.6416</v>
      </c>
      <c r="P87" s="14">
        <v>105.15730000000001</v>
      </c>
      <c r="S87">
        <f t="shared" ref="S87:S90" si="42">O87-P87</f>
        <v>13.48429999999999</v>
      </c>
      <c r="T87" s="1">
        <f t="shared" ref="T87:T90" si="43">O87+P87</f>
        <v>223.7989</v>
      </c>
      <c r="V87">
        <f t="shared" si="40"/>
        <v>7</v>
      </c>
      <c r="W87">
        <f t="shared" si="41"/>
        <v>235</v>
      </c>
      <c r="Y87" t="s">
        <v>59</v>
      </c>
      <c r="Z87">
        <v>121</v>
      </c>
      <c r="AA87" t="s">
        <v>76</v>
      </c>
      <c r="AB87">
        <v>114</v>
      </c>
      <c r="AE87" t="s">
        <v>151</v>
      </c>
    </row>
    <row r="88" spans="1:45" ht="18" x14ac:dyDescent="0.35">
      <c r="A88" s="48" t="s">
        <v>85</v>
      </c>
      <c r="B88" t="s">
        <v>79</v>
      </c>
      <c r="C88">
        <v>-12</v>
      </c>
      <c r="F88">
        <v>-11</v>
      </c>
      <c r="G88">
        <v>-11</v>
      </c>
      <c r="H88" s="74">
        <v>208.5</v>
      </c>
      <c r="K88" s="74">
        <v>208.5</v>
      </c>
      <c r="L88" s="78">
        <v>209.5</v>
      </c>
      <c r="O88" s="14">
        <v>104.1931</v>
      </c>
      <c r="P88" s="14">
        <v>114.2396</v>
      </c>
      <c r="S88" s="1">
        <f t="shared" si="42"/>
        <v>-10.046499999999995</v>
      </c>
      <c r="T88" s="1">
        <f t="shared" si="43"/>
        <v>218.43270000000001</v>
      </c>
      <c r="V88">
        <f t="shared" si="40"/>
        <v>-1</v>
      </c>
      <c r="W88">
        <f t="shared" si="41"/>
        <v>221</v>
      </c>
      <c r="Y88" t="s">
        <v>85</v>
      </c>
      <c r="Z88">
        <v>110</v>
      </c>
      <c r="AA88" t="s">
        <v>79</v>
      </c>
      <c r="AB88">
        <v>111</v>
      </c>
      <c r="AE88" t="s">
        <v>152</v>
      </c>
    </row>
    <row r="89" spans="1:45" x14ac:dyDescent="0.3">
      <c r="A89" t="s">
        <v>69</v>
      </c>
      <c r="B89" t="s">
        <v>75</v>
      </c>
      <c r="C89">
        <v>-2</v>
      </c>
      <c r="F89">
        <v>-4</v>
      </c>
      <c r="G89">
        <v>-3.5</v>
      </c>
      <c r="H89" s="74">
        <v>200.5</v>
      </c>
      <c r="K89" s="74">
        <v>201</v>
      </c>
      <c r="L89" s="78">
        <v>202.5</v>
      </c>
      <c r="O89" s="14">
        <v>102.5258</v>
      </c>
      <c r="P89" s="14">
        <v>102.6567</v>
      </c>
      <c r="S89" s="1">
        <f t="shared" si="42"/>
        <v>-0.13089999999999691</v>
      </c>
      <c r="T89">
        <f t="shared" si="43"/>
        <v>205.1825</v>
      </c>
      <c r="V89">
        <f t="shared" ref="V89:V90" si="44">Z89-AB89</f>
        <v>12</v>
      </c>
      <c r="W89">
        <f t="shared" ref="W89:W90" si="45">Z89+AB89</f>
        <v>194</v>
      </c>
      <c r="Y89" t="s">
        <v>69</v>
      </c>
      <c r="Z89">
        <v>103</v>
      </c>
      <c r="AA89" t="s">
        <v>75</v>
      </c>
      <c r="AB89">
        <v>91</v>
      </c>
      <c r="AE89" t="s">
        <v>122</v>
      </c>
    </row>
    <row r="90" spans="1:45" x14ac:dyDescent="0.3">
      <c r="A90" t="s">
        <v>70</v>
      </c>
      <c r="B90" t="s">
        <v>61</v>
      </c>
      <c r="C90">
        <v>1</v>
      </c>
      <c r="F90">
        <v>1.5</v>
      </c>
      <c r="G90">
        <v>2</v>
      </c>
      <c r="H90" s="74">
        <v>200</v>
      </c>
      <c r="K90" s="74">
        <v>201.5</v>
      </c>
      <c r="L90" s="78">
        <v>202.5</v>
      </c>
      <c r="O90" s="14">
        <v>101.84910000000001</v>
      </c>
      <c r="P90" s="14">
        <v>106.8216</v>
      </c>
      <c r="S90">
        <f t="shared" si="42"/>
        <v>-4.9724999999999966</v>
      </c>
      <c r="T90" s="1">
        <f t="shared" si="43"/>
        <v>208.67070000000001</v>
      </c>
      <c r="V90">
        <f t="shared" si="44"/>
        <v>19</v>
      </c>
      <c r="W90">
        <f t="shared" si="45"/>
        <v>233</v>
      </c>
      <c r="Y90" t="s">
        <v>70</v>
      </c>
      <c r="Z90">
        <v>126</v>
      </c>
      <c r="AA90" t="s">
        <v>61</v>
      </c>
      <c r="AB90">
        <v>107</v>
      </c>
      <c r="AE90" t="s">
        <v>153</v>
      </c>
    </row>
    <row r="91" spans="1:45" x14ac:dyDescent="0.3">
      <c r="L91" s="82" t="s">
        <v>225</v>
      </c>
      <c r="M91" s="22">
        <v>4</v>
      </c>
      <c r="N91" s="22">
        <v>5</v>
      </c>
      <c r="O91" s="23" t="s">
        <v>226</v>
      </c>
      <c r="P91" s="83">
        <f>(AF$2*M91-(N91-M91))*W92</f>
        <v>29.021052631578947</v>
      </c>
      <c r="R91" s="20" t="s">
        <v>102</v>
      </c>
      <c r="S91">
        <v>7</v>
      </c>
      <c r="T91" s="31">
        <f>(AF$1*S91-(S92-S91))*W92</f>
        <v>38.133333333333326</v>
      </c>
      <c r="V91" s="30">
        <f>V83+T91</f>
        <v>241.17333333333329</v>
      </c>
      <c r="W91" t="s">
        <v>145</v>
      </c>
    </row>
    <row r="92" spans="1:45" x14ac:dyDescent="0.3">
      <c r="L92" s="84"/>
      <c r="M92" s="26"/>
      <c r="N92" s="26"/>
      <c r="O92" s="81" t="s">
        <v>202</v>
      </c>
      <c r="P92" s="85">
        <f>P84+P91</f>
        <v>142.56684210526316</v>
      </c>
      <c r="R92" s="20" t="s">
        <v>103</v>
      </c>
      <c r="S92">
        <v>10</v>
      </c>
      <c r="V92" t="s">
        <v>147</v>
      </c>
      <c r="W92">
        <f>FLOOR(V83/20,1)</f>
        <v>10</v>
      </c>
    </row>
    <row r="93" spans="1:45" x14ac:dyDescent="0.3">
      <c r="A93" s="22" t="s">
        <v>167</v>
      </c>
      <c r="B93" s="22"/>
      <c r="C93" s="22"/>
      <c r="D93" s="22"/>
      <c r="E93" s="22"/>
      <c r="F93" s="22"/>
      <c r="G93" s="22"/>
      <c r="H93" s="75"/>
      <c r="I93" s="75"/>
      <c r="J93" s="75"/>
      <c r="K93" s="75"/>
      <c r="L93" s="79"/>
      <c r="M93" s="22"/>
      <c r="N93" s="22"/>
      <c r="O93" s="23"/>
      <c r="P93" s="23"/>
      <c r="Q93" s="24"/>
      <c r="R93" s="25" t="s">
        <v>104</v>
      </c>
      <c r="S93" s="28">
        <f>S91/S92</f>
        <v>0.7</v>
      </c>
      <c r="T93" s="28">
        <f>T91/(S92*AH$1)</f>
        <v>0.76266666666666649</v>
      </c>
      <c r="U93" s="27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</row>
    <row r="94" spans="1:45" x14ac:dyDescent="0.3">
      <c r="A94" t="s">
        <v>106</v>
      </c>
      <c r="B94" t="s">
        <v>72</v>
      </c>
      <c r="C94">
        <v>1</v>
      </c>
      <c r="F94">
        <v>1</v>
      </c>
      <c r="G94">
        <v>2</v>
      </c>
      <c r="H94" s="74">
        <v>206</v>
      </c>
      <c r="K94" s="74">
        <v>206</v>
      </c>
      <c r="L94" s="78">
        <v>206.5</v>
      </c>
      <c r="O94">
        <v>98.280810000000002</v>
      </c>
      <c r="P94">
        <v>103.9414</v>
      </c>
      <c r="S94" s="1">
        <f t="shared" ref="S94:S100" si="46">O94-P94</f>
        <v>-5.6605899999999991</v>
      </c>
      <c r="T94" s="1">
        <f t="shared" ref="T94:T100" si="47">O94+P94</f>
        <v>202.22221000000002</v>
      </c>
      <c r="V94">
        <f t="shared" ref="V94:V100" si="48">Z94-AB94</f>
        <v>-18</v>
      </c>
      <c r="W94">
        <f t="shared" ref="W94:W100" si="49">Z94+AB94</f>
        <v>200</v>
      </c>
      <c r="Y94" t="s">
        <v>106</v>
      </c>
      <c r="Z94">
        <v>91</v>
      </c>
      <c r="AA94" t="s">
        <v>72</v>
      </c>
      <c r="AB94">
        <v>109</v>
      </c>
      <c r="AE94" t="s">
        <v>154</v>
      </c>
      <c r="AR94" s="72">
        <v>43070</v>
      </c>
      <c r="AS94" s="30">
        <v>100</v>
      </c>
    </row>
    <row r="95" spans="1:45" x14ac:dyDescent="0.3">
      <c r="A95" t="s">
        <v>68</v>
      </c>
      <c r="B95" t="s">
        <v>81</v>
      </c>
      <c r="C95">
        <v>11</v>
      </c>
      <c r="F95">
        <v>10.5</v>
      </c>
      <c r="G95">
        <v>11</v>
      </c>
      <c r="H95" s="74">
        <v>227.5</v>
      </c>
      <c r="K95" s="74">
        <v>227</v>
      </c>
      <c r="L95" s="78">
        <v>227.5</v>
      </c>
      <c r="O95">
        <v>110.4046</v>
      </c>
      <c r="P95">
        <v>103.0566</v>
      </c>
      <c r="S95">
        <f t="shared" si="46"/>
        <v>7.347999999999999</v>
      </c>
      <c r="T95">
        <f t="shared" si="47"/>
        <v>213.46120000000002</v>
      </c>
      <c r="V95">
        <f t="shared" si="48"/>
        <v>21</v>
      </c>
      <c r="W95">
        <f t="shared" si="49"/>
        <v>245</v>
      </c>
      <c r="Y95" t="s">
        <v>68</v>
      </c>
      <c r="Z95">
        <v>133</v>
      </c>
      <c r="AA95" t="s">
        <v>81</v>
      </c>
      <c r="AB95">
        <v>112</v>
      </c>
      <c r="AE95" t="s">
        <v>155</v>
      </c>
      <c r="AR95" s="72">
        <v>43079</v>
      </c>
      <c r="AS95" s="30">
        <v>140.88999999999999</v>
      </c>
    </row>
    <row r="96" spans="1:45" x14ac:dyDescent="0.3">
      <c r="A96" t="s">
        <v>105</v>
      </c>
      <c r="B96" t="s">
        <v>63</v>
      </c>
      <c r="C96">
        <v>-6.5</v>
      </c>
      <c r="F96">
        <v>-8</v>
      </c>
      <c r="G96">
        <v>-7.5</v>
      </c>
      <c r="H96" s="74">
        <v>215.5</v>
      </c>
      <c r="K96" s="74">
        <v>217.5</v>
      </c>
      <c r="L96" s="78">
        <v>218</v>
      </c>
      <c r="O96">
        <v>103.53830000000001</v>
      </c>
      <c r="P96">
        <v>115.9127</v>
      </c>
      <c r="S96">
        <f t="shared" si="46"/>
        <v>-12.374399999999994</v>
      </c>
      <c r="T96" s="1">
        <f t="shared" si="47"/>
        <v>219.45100000000002</v>
      </c>
      <c r="V96">
        <f t="shared" si="48"/>
        <v>-5</v>
      </c>
      <c r="W96">
        <f t="shared" si="49"/>
        <v>235</v>
      </c>
      <c r="Y96" t="s">
        <v>105</v>
      </c>
      <c r="Z96">
        <v>115</v>
      </c>
      <c r="AA96" t="s">
        <v>63</v>
      </c>
      <c r="AB96">
        <v>120</v>
      </c>
      <c r="AE96" t="s">
        <v>156</v>
      </c>
      <c r="AR96" s="72">
        <v>43088</v>
      </c>
      <c r="AS96" s="30">
        <f>(AS95/AS94)*AS95</f>
        <v>198.49992099999994</v>
      </c>
    </row>
    <row r="97" spans="1:45" x14ac:dyDescent="0.3">
      <c r="A97" t="s">
        <v>66</v>
      </c>
      <c r="B97" t="s">
        <v>83</v>
      </c>
      <c r="C97">
        <v>-4.5</v>
      </c>
      <c r="F97">
        <v>-5.5</v>
      </c>
      <c r="G97">
        <v>-5</v>
      </c>
      <c r="H97" s="74">
        <v>211</v>
      </c>
      <c r="K97" s="74">
        <v>209.5</v>
      </c>
      <c r="L97" s="78">
        <v>210</v>
      </c>
      <c r="O97">
        <v>104.1083</v>
      </c>
      <c r="P97">
        <v>112.066</v>
      </c>
      <c r="S97">
        <f t="shared" si="46"/>
        <v>-7.9577000000000027</v>
      </c>
      <c r="T97" s="1">
        <f t="shared" si="47"/>
        <v>216.17430000000002</v>
      </c>
      <c r="V97">
        <f t="shared" si="48"/>
        <v>-4</v>
      </c>
      <c r="W97">
        <f t="shared" si="49"/>
        <v>218</v>
      </c>
      <c r="Y97" t="s">
        <v>66</v>
      </c>
      <c r="Z97">
        <v>107</v>
      </c>
      <c r="AA97" t="s">
        <v>83</v>
      </c>
      <c r="AB97">
        <v>111</v>
      </c>
      <c r="AE97" t="s">
        <v>157</v>
      </c>
      <c r="AR97" s="72">
        <v>43097</v>
      </c>
      <c r="AS97" s="30">
        <f t="shared" ref="AS97:AS110" si="50">(AS96/AS95)*AS96</f>
        <v>279.66653869689986</v>
      </c>
    </row>
    <row r="98" spans="1:45" x14ac:dyDescent="0.3">
      <c r="A98" t="s">
        <v>82</v>
      </c>
      <c r="B98" t="s">
        <v>65</v>
      </c>
      <c r="C98">
        <v>4</v>
      </c>
      <c r="F98">
        <v>4</v>
      </c>
      <c r="G98">
        <v>4.5</v>
      </c>
      <c r="H98" s="74">
        <v>193.5</v>
      </c>
      <c r="K98" s="74">
        <v>191.5</v>
      </c>
      <c r="L98" s="78">
        <v>193</v>
      </c>
      <c r="O98">
        <v>97.233850000000004</v>
      </c>
      <c r="P98">
        <v>99.443830000000005</v>
      </c>
      <c r="S98">
        <f t="shared" si="46"/>
        <v>-2.2099800000000016</v>
      </c>
      <c r="T98">
        <f t="shared" si="47"/>
        <v>196.67768000000001</v>
      </c>
      <c r="V98">
        <f t="shared" si="48"/>
        <v>16</v>
      </c>
      <c r="W98">
        <f t="shared" si="49"/>
        <v>174</v>
      </c>
      <c r="Y98" t="s">
        <v>82</v>
      </c>
      <c r="Z98">
        <v>95</v>
      </c>
      <c r="AA98" t="s">
        <v>65</v>
      </c>
      <c r="AB98">
        <v>79</v>
      </c>
      <c r="AE98" t="s">
        <v>158</v>
      </c>
      <c r="AR98" s="72">
        <v>43106</v>
      </c>
      <c r="AS98" s="30">
        <f t="shared" si="50"/>
        <v>394.02218637006217</v>
      </c>
    </row>
    <row r="99" spans="1:45" x14ac:dyDescent="0.3">
      <c r="A99" t="s">
        <v>58</v>
      </c>
      <c r="B99" t="s">
        <v>77</v>
      </c>
      <c r="C99">
        <v>-2</v>
      </c>
      <c r="F99">
        <v>-3.5</v>
      </c>
      <c r="G99">
        <v>-2</v>
      </c>
      <c r="H99" s="74">
        <v>206.5</v>
      </c>
      <c r="K99" s="74">
        <v>201</v>
      </c>
      <c r="L99" s="78">
        <v>202.5</v>
      </c>
      <c r="O99">
        <v>102.19289999999999</v>
      </c>
      <c r="P99">
        <v>106.8246</v>
      </c>
      <c r="S99" s="1">
        <f t="shared" si="46"/>
        <v>-4.6317000000000093</v>
      </c>
      <c r="T99" s="1">
        <f t="shared" si="47"/>
        <v>209.01749999999998</v>
      </c>
      <c r="V99">
        <f t="shared" si="48"/>
        <v>-5</v>
      </c>
      <c r="W99">
        <f t="shared" si="49"/>
        <v>205</v>
      </c>
      <c r="Y99" t="s">
        <v>58</v>
      </c>
      <c r="Z99">
        <v>100</v>
      </c>
      <c r="AA99" t="s">
        <v>77</v>
      </c>
      <c r="AB99">
        <v>105</v>
      </c>
      <c r="AE99" t="s">
        <v>159</v>
      </c>
      <c r="AR99" s="72">
        <v>43115</v>
      </c>
      <c r="AS99" s="30">
        <f t="shared" si="50"/>
        <v>555.13785837678051</v>
      </c>
    </row>
    <row r="100" spans="1:45" ht="15.6" x14ac:dyDescent="0.3">
      <c r="A100" t="s">
        <v>67</v>
      </c>
      <c r="B100" t="s">
        <v>70</v>
      </c>
      <c r="C100">
        <v>2.5</v>
      </c>
      <c r="F100">
        <v>2</v>
      </c>
      <c r="G100" s="41">
        <v>3</v>
      </c>
      <c r="H100" s="74">
        <v>207.5</v>
      </c>
      <c r="K100" s="76">
        <v>205.5</v>
      </c>
      <c r="L100" s="78">
        <v>206</v>
      </c>
      <c r="M100" s="41">
        <v>-104</v>
      </c>
      <c r="N100" s="36">
        <v>-102</v>
      </c>
      <c r="O100">
        <v>103.7787</v>
      </c>
      <c r="P100">
        <v>107.5712</v>
      </c>
      <c r="S100" s="35">
        <f t="shared" si="46"/>
        <v>-3.792500000000004</v>
      </c>
      <c r="T100" s="35">
        <f t="shared" si="47"/>
        <v>211.34989999999999</v>
      </c>
      <c r="V100">
        <f t="shared" si="48"/>
        <v>-6</v>
      </c>
      <c r="W100">
        <f t="shared" si="49"/>
        <v>222</v>
      </c>
      <c r="Y100" t="s">
        <v>67</v>
      </c>
      <c r="Z100">
        <v>108</v>
      </c>
      <c r="AA100" t="s">
        <v>70</v>
      </c>
      <c r="AB100">
        <v>114</v>
      </c>
      <c r="AE100" t="s">
        <v>160</v>
      </c>
      <c r="AR100" s="72">
        <v>43124</v>
      </c>
      <c r="AS100" s="30">
        <f t="shared" si="50"/>
        <v>782.13372866704594</v>
      </c>
    </row>
    <row r="101" spans="1:45" ht="15.6" x14ac:dyDescent="0.3">
      <c r="L101" s="82" t="s">
        <v>225</v>
      </c>
      <c r="M101" s="22">
        <v>5</v>
      </c>
      <c r="N101" s="22">
        <v>7</v>
      </c>
      <c r="O101" s="23" t="s">
        <v>226</v>
      </c>
      <c r="P101" s="83">
        <f>(AF$2*M101-(N101-M101))*W102</f>
        <v>34.531578947368416</v>
      </c>
      <c r="R101" s="20" t="s">
        <v>102</v>
      </c>
      <c r="S101">
        <v>8</v>
      </c>
      <c r="T101" s="31">
        <f>(AF$1*S101-(S102-S101))*W102</f>
        <v>21.439999999999994</v>
      </c>
      <c r="V101" s="30">
        <f>V91+T101</f>
        <v>262.61333333333329</v>
      </c>
      <c r="W101" t="s">
        <v>145</v>
      </c>
      <c r="Y101" s="56" t="s">
        <v>201</v>
      </c>
      <c r="Z101" s="56"/>
      <c r="AA101" s="56"/>
      <c r="AB101" s="57">
        <f>(AF$2*AC101-(AD101-AC101))*AF101</f>
        <v>23.021052631578947</v>
      </c>
      <c r="AC101" s="56">
        <v>5</v>
      </c>
      <c r="AD101" s="56">
        <v>7</v>
      </c>
      <c r="AE101" s="58" t="s">
        <v>161</v>
      </c>
      <c r="AF101" s="59">
        <f>FLOOR(AN101*AC$1,1)</f>
        <v>8</v>
      </c>
      <c r="AG101" s="56"/>
      <c r="AH101" s="60" t="s">
        <v>164</v>
      </c>
      <c r="AI101" s="61" t="s">
        <v>165</v>
      </c>
      <c r="AJ101" s="57">
        <f>AP101-AL$1</f>
        <v>23.021052631578954</v>
      </c>
      <c r="AK101" s="62" t="s">
        <v>166</v>
      </c>
      <c r="AL101" s="57">
        <f>AJ101</f>
        <v>23.021052631578954</v>
      </c>
      <c r="AM101" s="63" t="s">
        <v>202</v>
      </c>
      <c r="AN101" s="59">
        <f>AL1</f>
        <v>100</v>
      </c>
      <c r="AO101" s="63" t="s">
        <v>203</v>
      </c>
      <c r="AP101" s="57">
        <f>AN101+AB101</f>
        <v>123.02105263157895</v>
      </c>
      <c r="AR101" s="72">
        <v>43133</v>
      </c>
      <c r="AS101" s="30">
        <f t="shared" si="50"/>
        <v>1101.948210319001</v>
      </c>
    </row>
    <row r="102" spans="1:45" ht="15.6" x14ac:dyDescent="0.3">
      <c r="L102" s="84"/>
      <c r="M102" s="26"/>
      <c r="N102" s="26"/>
      <c r="O102" s="81" t="s">
        <v>202</v>
      </c>
      <c r="P102" s="85">
        <f>P92+P101</f>
        <v>177.09842105263158</v>
      </c>
      <c r="R102" s="20" t="s">
        <v>103</v>
      </c>
      <c r="S102">
        <v>14</v>
      </c>
      <c r="V102" t="s">
        <v>147</v>
      </c>
      <c r="W102">
        <f>FLOOR(V91/20,1)</f>
        <v>12</v>
      </c>
      <c r="Y102" s="36" t="s">
        <v>162</v>
      </c>
      <c r="Z102" s="36" t="s">
        <v>163</v>
      </c>
      <c r="AA102" s="36"/>
      <c r="AB102" s="43">
        <v>10</v>
      </c>
      <c r="AE102" s="36" t="s">
        <v>161</v>
      </c>
      <c r="AF102" s="37">
        <v>5</v>
      </c>
      <c r="AH102" s="33" t="s">
        <v>164</v>
      </c>
      <c r="AI102" s="39" t="s">
        <v>165</v>
      </c>
      <c r="AJ102" s="34">
        <v>10</v>
      </c>
      <c r="AK102" s="40" t="s">
        <v>166</v>
      </c>
      <c r="AL102" s="34">
        <v>10</v>
      </c>
      <c r="AR102" s="72">
        <v>43142</v>
      </c>
      <c r="AS102" s="30">
        <f t="shared" si="50"/>
        <v>1552.5348335184403</v>
      </c>
    </row>
    <row r="103" spans="1:45" x14ac:dyDescent="0.3">
      <c r="A103" s="22" t="s">
        <v>168</v>
      </c>
      <c r="B103" s="22"/>
      <c r="C103" s="22"/>
      <c r="D103" s="22"/>
      <c r="E103" s="22"/>
      <c r="F103" s="22"/>
      <c r="G103" s="22"/>
      <c r="H103" s="75"/>
      <c r="I103" s="75"/>
      <c r="J103" s="75"/>
      <c r="K103" s="75"/>
      <c r="L103" s="79"/>
      <c r="M103" s="22"/>
      <c r="N103" s="22"/>
      <c r="O103" s="23"/>
      <c r="P103" s="23"/>
      <c r="Q103" s="24"/>
      <c r="R103" s="25" t="s">
        <v>104</v>
      </c>
      <c r="S103" s="28">
        <f>S101/S102</f>
        <v>0.5714285714285714</v>
      </c>
      <c r="T103" s="28">
        <f>T101/(S102*AH$1)</f>
        <v>0.30628571428571422</v>
      </c>
      <c r="U103" s="27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R103" s="72">
        <v>43151</v>
      </c>
      <c r="AS103" s="30">
        <f t="shared" si="50"/>
        <v>2187.3663269441304</v>
      </c>
    </row>
    <row r="104" spans="1:45" x14ac:dyDescent="0.3">
      <c r="A104" s="42" t="s">
        <v>84</v>
      </c>
      <c r="B104" t="s">
        <v>62</v>
      </c>
      <c r="C104">
        <v>-13</v>
      </c>
      <c r="F104">
        <v>-11.5</v>
      </c>
      <c r="G104">
        <v>-102</v>
      </c>
      <c r="H104" s="74">
        <v>214</v>
      </c>
      <c r="L104" s="78">
        <v>215.5</v>
      </c>
      <c r="M104" s="3">
        <v>-104</v>
      </c>
      <c r="O104" s="13">
        <v>92.147189999999995</v>
      </c>
      <c r="P104" s="13">
        <v>100.6443</v>
      </c>
      <c r="S104" s="1">
        <f t="shared" ref="S104:S111" si="51">O104-P104</f>
        <v>-8.4971100000000064</v>
      </c>
      <c r="T104">
        <f t="shared" ref="T104:T111" si="52">O104+P104</f>
        <v>192.79149000000001</v>
      </c>
      <c r="V104">
        <f t="shared" ref="V104:V106" si="53">Z104-AB104</f>
        <v>-5</v>
      </c>
      <c r="W104">
        <f t="shared" ref="W104:W106" si="54">Z104+AB104</f>
        <v>227</v>
      </c>
      <c r="Y104" t="s">
        <v>84</v>
      </c>
      <c r="Z104">
        <v>111</v>
      </c>
      <c r="AA104" t="s">
        <v>62</v>
      </c>
      <c r="AB104" s="42">
        <v>116</v>
      </c>
      <c r="AE104" t="s">
        <v>169</v>
      </c>
      <c r="AR104" s="72">
        <v>43160</v>
      </c>
      <c r="AS104" s="30">
        <f t="shared" si="50"/>
        <v>3081.7804180315848</v>
      </c>
    </row>
    <row r="105" spans="1:45" x14ac:dyDescent="0.3">
      <c r="A105" s="42" t="s">
        <v>61</v>
      </c>
      <c r="B105" t="s">
        <v>80</v>
      </c>
      <c r="C105">
        <v>-5</v>
      </c>
      <c r="F105">
        <v>-4</v>
      </c>
      <c r="G105">
        <v>-102</v>
      </c>
      <c r="H105" s="74">
        <v>207</v>
      </c>
      <c r="L105" s="78">
        <v>208</v>
      </c>
      <c r="M105" s="3">
        <v>-103</v>
      </c>
      <c r="O105" s="13">
        <v>105.0067</v>
      </c>
      <c r="P105" s="13">
        <v>104.2901</v>
      </c>
      <c r="S105">
        <f t="shared" si="51"/>
        <v>0.71659999999999968</v>
      </c>
      <c r="T105">
        <f t="shared" si="52"/>
        <v>209.29679999999999</v>
      </c>
      <c r="V105">
        <f t="shared" si="53"/>
        <v>-26</v>
      </c>
      <c r="W105">
        <f t="shared" si="54"/>
        <v>190</v>
      </c>
      <c r="Y105" t="s">
        <v>61</v>
      </c>
      <c r="Z105">
        <v>82</v>
      </c>
      <c r="AA105" t="s">
        <v>80</v>
      </c>
      <c r="AB105" s="42">
        <v>108</v>
      </c>
      <c r="AE105" t="s">
        <v>170</v>
      </c>
      <c r="AR105" s="72">
        <v>43169</v>
      </c>
      <c r="AS105" s="30">
        <f t="shared" si="50"/>
        <v>4341.9204309646993</v>
      </c>
    </row>
    <row r="106" spans="1:45" x14ac:dyDescent="0.3">
      <c r="A106" s="42" t="s">
        <v>76</v>
      </c>
      <c r="B106" t="s">
        <v>74</v>
      </c>
      <c r="C106">
        <v>-4.5</v>
      </c>
      <c r="F106">
        <v>-5.5</v>
      </c>
      <c r="G106">
        <v>-100</v>
      </c>
      <c r="H106" s="74">
        <v>219</v>
      </c>
      <c r="L106" s="78">
        <v>219</v>
      </c>
      <c r="M106" s="3">
        <v>-102</v>
      </c>
      <c r="O106" s="13">
        <v>103.2869</v>
      </c>
      <c r="P106" s="13">
        <v>117.49939999999999</v>
      </c>
      <c r="S106">
        <f t="shared" si="51"/>
        <v>-14.212499999999991</v>
      </c>
      <c r="T106">
        <f t="shared" si="52"/>
        <v>220.78629999999998</v>
      </c>
      <c r="V106">
        <f t="shared" si="53"/>
        <v>12</v>
      </c>
      <c r="W106">
        <f t="shared" si="54"/>
        <v>216</v>
      </c>
      <c r="Y106" t="s">
        <v>76</v>
      </c>
      <c r="Z106">
        <v>114</v>
      </c>
      <c r="AA106" t="s">
        <v>74</v>
      </c>
      <c r="AB106" s="42">
        <v>102</v>
      </c>
      <c r="AE106" t="s">
        <v>119</v>
      </c>
      <c r="AR106" s="72">
        <v>43178</v>
      </c>
      <c r="AS106" s="30">
        <f t="shared" si="50"/>
        <v>6117.3316951861643</v>
      </c>
    </row>
    <row r="107" spans="1:45" x14ac:dyDescent="0.3">
      <c r="A107" s="42" t="s">
        <v>106</v>
      </c>
      <c r="B107" t="s">
        <v>60</v>
      </c>
      <c r="C107">
        <v>-5</v>
      </c>
      <c r="F107">
        <v>-5.5</v>
      </c>
      <c r="G107">
        <v>-102</v>
      </c>
      <c r="H107" s="74">
        <v>214</v>
      </c>
      <c r="L107" s="78">
        <v>214.5</v>
      </c>
      <c r="M107">
        <v>-110</v>
      </c>
      <c r="O107" s="13">
        <v>102.6948</v>
      </c>
      <c r="P107" s="13">
        <v>110.83920000000001</v>
      </c>
      <c r="S107">
        <f t="shared" si="51"/>
        <v>-8.1444000000000045</v>
      </c>
      <c r="T107" s="1">
        <f t="shared" si="52"/>
        <v>213.53399999999999</v>
      </c>
      <c r="V107">
        <f t="shared" ref="V107:V111" si="55">Z107-AB107</f>
        <v>-5</v>
      </c>
      <c r="W107">
        <f t="shared" ref="W107:W111" si="56">Z107+AB107</f>
        <v>211</v>
      </c>
      <c r="Y107" t="s">
        <v>106</v>
      </c>
      <c r="Z107">
        <v>103</v>
      </c>
      <c r="AA107" t="s">
        <v>60</v>
      </c>
      <c r="AB107" s="42">
        <v>108</v>
      </c>
      <c r="AE107" t="s">
        <v>122</v>
      </c>
      <c r="AR107" s="72">
        <v>43187</v>
      </c>
      <c r="AS107" s="30">
        <f t="shared" si="50"/>
        <v>8618.7086253477864</v>
      </c>
    </row>
    <row r="108" spans="1:45" x14ac:dyDescent="0.3">
      <c r="A108" s="42" t="s">
        <v>65</v>
      </c>
      <c r="B108" t="s">
        <v>59</v>
      </c>
      <c r="C108">
        <v>-11.5</v>
      </c>
      <c r="F108">
        <v>-11.5</v>
      </c>
      <c r="G108">
        <v>-103</v>
      </c>
      <c r="H108" s="74">
        <v>207</v>
      </c>
      <c r="L108" s="78">
        <v>206</v>
      </c>
      <c r="M108">
        <v>-102</v>
      </c>
      <c r="O108" s="13">
        <v>103.0176</v>
      </c>
      <c r="P108" s="13">
        <v>114.0847</v>
      </c>
      <c r="S108" s="1">
        <f t="shared" si="51"/>
        <v>-11.067099999999996</v>
      </c>
      <c r="T108" s="1">
        <f t="shared" si="52"/>
        <v>217.10230000000001</v>
      </c>
      <c r="V108">
        <f t="shared" si="55"/>
        <v>-5</v>
      </c>
      <c r="W108">
        <f t="shared" si="56"/>
        <v>227</v>
      </c>
      <c r="Y108" t="s">
        <v>65</v>
      </c>
      <c r="Z108">
        <v>111</v>
      </c>
      <c r="AA108" t="s">
        <v>59</v>
      </c>
      <c r="AB108" s="42">
        <v>116</v>
      </c>
      <c r="AE108" t="s">
        <v>171</v>
      </c>
      <c r="AR108" s="72">
        <v>43196</v>
      </c>
      <c r="AS108" s="30">
        <f t="shared" si="50"/>
        <v>12142.898582252496</v>
      </c>
    </row>
    <row r="109" spans="1:45" x14ac:dyDescent="0.3">
      <c r="A109" s="42" t="s">
        <v>86</v>
      </c>
      <c r="B109" t="s">
        <v>69</v>
      </c>
      <c r="C109">
        <v>-11.5</v>
      </c>
      <c r="F109">
        <v>-12</v>
      </c>
      <c r="G109">
        <v>-103</v>
      </c>
      <c r="H109" s="74">
        <v>198</v>
      </c>
      <c r="L109" s="78">
        <v>200</v>
      </c>
      <c r="M109">
        <v>-103</v>
      </c>
      <c r="O109" s="13">
        <v>95.729029999999995</v>
      </c>
      <c r="P109" s="13">
        <v>106.45050000000001</v>
      </c>
      <c r="S109" s="1">
        <f t="shared" si="51"/>
        <v>-10.721470000000011</v>
      </c>
      <c r="T109" s="1">
        <f t="shared" si="52"/>
        <v>202.17953</v>
      </c>
      <c r="V109">
        <f t="shared" si="55"/>
        <v>-5</v>
      </c>
      <c r="W109">
        <f t="shared" si="56"/>
        <v>213</v>
      </c>
      <c r="Y109" t="s">
        <v>86</v>
      </c>
      <c r="Z109">
        <v>104</v>
      </c>
      <c r="AA109" t="s">
        <v>69</v>
      </c>
      <c r="AB109" s="42">
        <v>109</v>
      </c>
      <c r="AE109" t="s">
        <v>122</v>
      </c>
      <c r="AR109" s="72">
        <v>43205</v>
      </c>
      <c r="AS109" s="30">
        <f t="shared" si="50"/>
        <v>17108.129812535539</v>
      </c>
    </row>
    <row r="110" spans="1:45" x14ac:dyDescent="0.3">
      <c r="A110" s="42" t="s">
        <v>67</v>
      </c>
      <c r="B110" t="s">
        <v>75</v>
      </c>
      <c r="C110">
        <v>-3.5</v>
      </c>
      <c r="F110">
        <v>-6.5</v>
      </c>
      <c r="G110">
        <v>-100</v>
      </c>
      <c r="H110" s="74">
        <v>208</v>
      </c>
      <c r="L110" s="78">
        <v>208</v>
      </c>
      <c r="M110">
        <v>-103</v>
      </c>
      <c r="O110" s="13">
        <v>102.92740000000001</v>
      </c>
      <c r="P110" s="13">
        <v>108.5873</v>
      </c>
      <c r="S110" s="1">
        <f t="shared" si="51"/>
        <v>-5.6598999999999933</v>
      </c>
      <c r="T110" s="1">
        <f t="shared" si="52"/>
        <v>211.5147</v>
      </c>
      <c r="V110">
        <f t="shared" si="55"/>
        <v>7</v>
      </c>
      <c r="W110">
        <f t="shared" si="56"/>
        <v>239</v>
      </c>
      <c r="Y110" t="s">
        <v>67</v>
      </c>
      <c r="Z110">
        <v>123</v>
      </c>
      <c r="AA110" t="s">
        <v>75</v>
      </c>
      <c r="AB110" s="42">
        <v>116</v>
      </c>
      <c r="AE110" t="s">
        <v>173</v>
      </c>
      <c r="AR110" s="72">
        <v>43214</v>
      </c>
      <c r="AS110" s="30">
        <f t="shared" si="50"/>
        <v>24103.644092881317</v>
      </c>
    </row>
    <row r="111" spans="1:45" x14ac:dyDescent="0.3">
      <c r="A111" s="42" t="s">
        <v>57</v>
      </c>
      <c r="B111" t="s">
        <v>79</v>
      </c>
      <c r="F111">
        <v>-5</v>
      </c>
      <c r="G111">
        <v>-100</v>
      </c>
      <c r="L111" s="78">
        <v>221</v>
      </c>
      <c r="M111">
        <v>-103</v>
      </c>
      <c r="O111" s="13">
        <v>102.3395</v>
      </c>
      <c r="P111" s="13">
        <v>111.6512</v>
      </c>
      <c r="S111" s="1">
        <f t="shared" si="51"/>
        <v>-9.3117000000000019</v>
      </c>
      <c r="T111" s="1">
        <f t="shared" si="52"/>
        <v>213.9907</v>
      </c>
      <c r="V111">
        <f t="shared" si="55"/>
        <v>-15</v>
      </c>
      <c r="W111">
        <f t="shared" si="56"/>
        <v>215</v>
      </c>
      <c r="Y111" t="s">
        <v>57</v>
      </c>
      <c r="Z111">
        <v>100</v>
      </c>
      <c r="AA111" t="s">
        <v>79</v>
      </c>
      <c r="AB111" s="42">
        <v>115</v>
      </c>
      <c r="AE111" t="s">
        <v>172</v>
      </c>
    </row>
    <row r="112" spans="1:45" ht="15.6" x14ac:dyDescent="0.3">
      <c r="L112" s="82" t="s">
        <v>225</v>
      </c>
      <c r="M112" s="22">
        <v>5</v>
      </c>
      <c r="N112" s="22">
        <v>8</v>
      </c>
      <c r="O112" s="23" t="s">
        <v>226</v>
      </c>
      <c r="P112" s="83">
        <f>(AF$2*M112-(N112-M112))*W113</f>
        <v>24.409210526315789</v>
      </c>
      <c r="R112" s="20" t="s">
        <v>102</v>
      </c>
      <c r="S112">
        <v>10</v>
      </c>
      <c r="T112" s="31">
        <f>(AF$1*S112-(S113-S112))*W113</f>
        <v>48.533333333333324</v>
      </c>
      <c r="V112" s="30">
        <f>V101+T112</f>
        <v>311.14666666666659</v>
      </c>
      <c r="W112" t="s">
        <v>145</v>
      </c>
      <c r="Y112" s="56" t="s">
        <v>201</v>
      </c>
      <c r="Z112" s="56"/>
      <c r="AA112" s="56"/>
      <c r="AB112" s="57">
        <f>(AF$2*AC112-(AD112-AC112))*AF112</f>
        <v>18.776315789473685</v>
      </c>
      <c r="AC112" s="56">
        <v>5</v>
      </c>
      <c r="AD112" s="56">
        <v>8</v>
      </c>
      <c r="AE112" s="58" t="s">
        <v>161</v>
      </c>
      <c r="AF112" s="59">
        <f>FLOOR(AN112*AC$1,1)</f>
        <v>10</v>
      </c>
      <c r="AG112" s="56"/>
      <c r="AH112" s="60" t="s">
        <v>164</v>
      </c>
      <c r="AI112" s="61" t="s">
        <v>165</v>
      </c>
      <c r="AJ112" s="57">
        <f>AP112-AL$1</f>
        <v>41.797368421052624</v>
      </c>
      <c r="AK112" s="62" t="s">
        <v>166</v>
      </c>
      <c r="AL112" s="57">
        <f>AJ112</f>
        <v>41.797368421052624</v>
      </c>
      <c r="AM112" s="63" t="s">
        <v>202</v>
      </c>
      <c r="AN112" s="57">
        <f>AP101</f>
        <v>123.02105263157895</v>
      </c>
      <c r="AO112" s="63" t="s">
        <v>203</v>
      </c>
      <c r="AP112" s="57">
        <f>AN112+AB112</f>
        <v>141.79736842105262</v>
      </c>
    </row>
    <row r="113" spans="1:42" ht="15.6" x14ac:dyDescent="0.3">
      <c r="L113" s="84"/>
      <c r="M113" s="26"/>
      <c r="N113" s="26"/>
      <c r="O113" s="81" t="s">
        <v>202</v>
      </c>
      <c r="P113" s="85">
        <f>P102+P112</f>
        <v>201.50763157894738</v>
      </c>
      <c r="R113" s="20" t="s">
        <v>103</v>
      </c>
      <c r="S113">
        <v>16</v>
      </c>
      <c r="V113" t="s">
        <v>147</v>
      </c>
      <c r="W113">
        <f>FLOOR(V101/20,1)</f>
        <v>13</v>
      </c>
      <c r="Y113" s="36" t="s">
        <v>162</v>
      </c>
      <c r="Z113" s="36" t="s">
        <v>163</v>
      </c>
      <c r="AA113" s="36"/>
      <c r="AB113" s="43">
        <v>23.22</v>
      </c>
      <c r="AE113" s="36" t="s">
        <v>161</v>
      </c>
      <c r="AF113" s="37">
        <v>6</v>
      </c>
      <c r="AH113" s="33" t="s">
        <v>164</v>
      </c>
      <c r="AI113" s="39" t="s">
        <v>165</v>
      </c>
      <c r="AJ113" s="45">
        <f>AJ102+AB113</f>
        <v>33.22</v>
      </c>
      <c r="AK113" s="40" t="s">
        <v>166</v>
      </c>
      <c r="AL113" s="45">
        <f>AJ113</f>
        <v>33.22</v>
      </c>
    </row>
    <row r="114" spans="1:42" x14ac:dyDescent="0.3">
      <c r="A114" s="22" t="s">
        <v>174</v>
      </c>
      <c r="B114" s="22"/>
      <c r="C114" s="22"/>
      <c r="D114" s="22"/>
      <c r="E114" s="22"/>
      <c r="F114" s="22"/>
      <c r="G114" s="22"/>
      <c r="H114" s="75"/>
      <c r="I114" s="75"/>
      <c r="J114" s="75"/>
      <c r="K114" s="75"/>
      <c r="L114" s="79"/>
      <c r="M114" s="22"/>
      <c r="N114" s="22"/>
      <c r="O114" s="23"/>
      <c r="P114" s="23"/>
      <c r="Q114" s="24"/>
      <c r="R114" s="25" t="s">
        <v>104</v>
      </c>
      <c r="S114" s="28">
        <f>S112/S113</f>
        <v>0.625</v>
      </c>
      <c r="T114" s="28">
        <f>T112/(S113*AH$1)</f>
        <v>0.60666666666666658</v>
      </c>
      <c r="U114" s="27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</row>
    <row r="115" spans="1:42" x14ac:dyDescent="0.3">
      <c r="A115" s="14" t="s">
        <v>81</v>
      </c>
      <c r="B115" s="14" t="s">
        <v>78</v>
      </c>
      <c r="C115">
        <v>-1.5</v>
      </c>
      <c r="F115">
        <v>-2</v>
      </c>
      <c r="G115">
        <v>-100</v>
      </c>
      <c r="H115" s="74">
        <v>212.5</v>
      </c>
      <c r="K115" s="74">
        <v>214</v>
      </c>
      <c r="L115" s="78">
        <v>-103</v>
      </c>
      <c r="O115" s="13">
        <v>102.21</v>
      </c>
      <c r="P115" s="13">
        <v>108.8</v>
      </c>
      <c r="S115">
        <f t="shared" ref="S115:S119" si="57">O115-P115</f>
        <v>-6.5900000000000034</v>
      </c>
      <c r="T115" s="1">
        <f t="shared" ref="T115:T119" si="58">O115+P115</f>
        <v>211.01</v>
      </c>
      <c r="V115">
        <f t="shared" ref="V115" si="59">Z115-AB115</f>
        <v>5</v>
      </c>
      <c r="W115">
        <f t="shared" ref="W115" si="60">Z115+AB115</f>
        <v>205</v>
      </c>
      <c r="Y115" s="42" t="s">
        <v>81</v>
      </c>
      <c r="Z115">
        <v>105</v>
      </c>
      <c r="AA115" t="s">
        <v>78</v>
      </c>
      <c r="AB115" s="42">
        <v>100</v>
      </c>
      <c r="AE115" t="s">
        <v>175</v>
      </c>
    </row>
    <row r="116" spans="1:42" x14ac:dyDescent="0.3">
      <c r="A116" s="14" t="s">
        <v>68</v>
      </c>
      <c r="B116" s="14" t="s">
        <v>77</v>
      </c>
      <c r="C116">
        <v>10.5</v>
      </c>
      <c r="F116">
        <v>9.5</v>
      </c>
      <c r="G116">
        <v>-101</v>
      </c>
      <c r="H116" s="74">
        <v>219</v>
      </c>
      <c r="K116" s="74">
        <v>219.5</v>
      </c>
      <c r="L116" s="78">
        <v>-104</v>
      </c>
      <c r="O116" s="13">
        <v>111.03</v>
      </c>
      <c r="P116" s="13">
        <v>106.92</v>
      </c>
      <c r="S116">
        <f t="shared" si="57"/>
        <v>4.1099999999999994</v>
      </c>
      <c r="T116" s="1">
        <f t="shared" si="58"/>
        <v>217.95</v>
      </c>
      <c r="V116">
        <f t="shared" ref="V116:V119" si="61">Z116-AB116</f>
        <v>28</v>
      </c>
      <c r="W116">
        <f t="shared" ref="W116:W119" si="62">Z116+AB116</f>
        <v>218</v>
      </c>
      <c r="Y116" s="14" t="s">
        <v>68</v>
      </c>
      <c r="Z116">
        <v>123</v>
      </c>
      <c r="AA116" s="14" t="s">
        <v>77</v>
      </c>
      <c r="AB116" s="42">
        <v>95</v>
      </c>
      <c r="AE116" t="s">
        <v>176</v>
      </c>
    </row>
    <row r="117" spans="1:42" x14ac:dyDescent="0.3">
      <c r="A117" s="14" t="s">
        <v>61</v>
      </c>
      <c r="B117" s="14" t="s">
        <v>66</v>
      </c>
      <c r="C117">
        <v>-11.5</v>
      </c>
      <c r="F117">
        <v>-13</v>
      </c>
      <c r="G117">
        <v>-101</v>
      </c>
      <c r="H117" s="74">
        <v>213.5</v>
      </c>
      <c r="K117" s="74">
        <v>211.5</v>
      </c>
      <c r="L117" s="78">
        <v>-104</v>
      </c>
      <c r="O117" s="13">
        <v>96.72</v>
      </c>
      <c r="P117" s="13">
        <v>109.52</v>
      </c>
      <c r="S117" s="3">
        <f t="shared" si="57"/>
        <v>-12.799999999999997</v>
      </c>
      <c r="T117">
        <f t="shared" si="58"/>
        <v>206.24</v>
      </c>
      <c r="V117">
        <f t="shared" si="61"/>
        <v>-6</v>
      </c>
      <c r="W117">
        <f t="shared" si="62"/>
        <v>218</v>
      </c>
      <c r="Y117" s="14" t="s">
        <v>61</v>
      </c>
      <c r="Z117">
        <v>106</v>
      </c>
      <c r="AA117" s="14" t="s">
        <v>66</v>
      </c>
      <c r="AB117" s="42">
        <v>112</v>
      </c>
      <c r="AE117" t="s">
        <v>177</v>
      </c>
    </row>
    <row r="118" spans="1:42" x14ac:dyDescent="0.3">
      <c r="A118" s="14" t="s">
        <v>82</v>
      </c>
      <c r="B118" s="14" t="s">
        <v>83</v>
      </c>
      <c r="C118">
        <v>-4.5</v>
      </c>
      <c r="F118">
        <v>-3</v>
      </c>
      <c r="G118" s="38">
        <v>-88</v>
      </c>
      <c r="H118" s="74">
        <v>199.5</v>
      </c>
      <c r="K118" s="74">
        <v>198</v>
      </c>
      <c r="L118" s="78">
        <v>-104</v>
      </c>
      <c r="O118" s="13">
        <v>98.37</v>
      </c>
      <c r="P118" s="13">
        <v>99.52</v>
      </c>
      <c r="R118" s="65" t="s">
        <v>215</v>
      </c>
      <c r="S118" s="44">
        <f t="shared" si="57"/>
        <v>-1.1499999999999915</v>
      </c>
      <c r="T118" s="1">
        <f t="shared" si="58"/>
        <v>197.89</v>
      </c>
      <c r="V118">
        <f t="shared" si="61"/>
        <v>-3</v>
      </c>
      <c r="W118">
        <f t="shared" si="62"/>
        <v>177</v>
      </c>
      <c r="Y118" s="14" t="s">
        <v>82</v>
      </c>
      <c r="Z118">
        <v>87</v>
      </c>
      <c r="AA118" s="14" t="s">
        <v>83</v>
      </c>
      <c r="AB118" s="42">
        <v>90</v>
      </c>
      <c r="AE118" t="s">
        <v>120</v>
      </c>
    </row>
    <row r="119" spans="1:42" x14ac:dyDescent="0.3">
      <c r="A119" s="14" t="s">
        <v>64</v>
      </c>
      <c r="B119" s="14" t="s">
        <v>57</v>
      </c>
      <c r="C119">
        <v>11</v>
      </c>
      <c r="F119">
        <v>13.5</v>
      </c>
      <c r="G119" s="38">
        <v>-95</v>
      </c>
      <c r="H119" s="74">
        <v>225</v>
      </c>
      <c r="K119" s="74">
        <v>224</v>
      </c>
      <c r="L119" s="80">
        <v>-97</v>
      </c>
      <c r="O119" s="13">
        <v>117.02</v>
      </c>
      <c r="P119" s="13">
        <v>99.25</v>
      </c>
      <c r="S119" s="1">
        <f t="shared" si="57"/>
        <v>17.769999999999996</v>
      </c>
      <c r="T119" s="1">
        <f t="shared" si="58"/>
        <v>216.26999999999998</v>
      </c>
      <c r="V119">
        <f t="shared" si="61"/>
        <v>23</v>
      </c>
      <c r="W119">
        <f t="shared" si="62"/>
        <v>213</v>
      </c>
      <c r="Y119" s="14" t="s">
        <v>64</v>
      </c>
      <c r="Z119">
        <v>118</v>
      </c>
      <c r="AA119" s="14" t="s">
        <v>57</v>
      </c>
      <c r="AB119" s="42">
        <v>95</v>
      </c>
      <c r="AE119" t="s">
        <v>122</v>
      </c>
    </row>
    <row r="120" spans="1:42" ht="15.6" x14ac:dyDescent="0.3">
      <c r="L120" s="82" t="s">
        <v>225</v>
      </c>
      <c r="M120" s="22">
        <v>4</v>
      </c>
      <c r="N120" s="22">
        <v>6</v>
      </c>
      <c r="O120" s="23" t="s">
        <v>226</v>
      </c>
      <c r="P120" s="83">
        <f>(AF$2*M120-(N120-M120))*W121</f>
        <v>28.53157894736842</v>
      </c>
      <c r="R120" s="20" t="s">
        <v>102</v>
      </c>
      <c r="S120">
        <v>5</v>
      </c>
      <c r="T120" s="31">
        <f>(AF$1*S120-(S121-S120))*W121</f>
        <v>12.999999999999993</v>
      </c>
      <c r="V120" s="30">
        <f>V112+T120</f>
        <v>324.14666666666659</v>
      </c>
      <c r="W120" t="s">
        <v>145</v>
      </c>
      <c r="Y120" s="56" t="s">
        <v>201</v>
      </c>
      <c r="Z120" s="56"/>
      <c r="AA120" s="56"/>
      <c r="AB120" s="57">
        <f>(AF$2*AC120-(AD120-AC120))*AF120</f>
        <v>31.923157894736843</v>
      </c>
      <c r="AC120" s="56">
        <v>4</v>
      </c>
      <c r="AD120" s="56">
        <v>5</v>
      </c>
      <c r="AE120" s="58" t="s">
        <v>161</v>
      </c>
      <c r="AF120" s="59">
        <f>FLOOR(AN120*AC$1,1)</f>
        <v>11</v>
      </c>
      <c r="AG120" s="56"/>
      <c r="AH120" s="60" t="s">
        <v>164</v>
      </c>
      <c r="AI120" s="61" t="s">
        <v>165</v>
      </c>
      <c r="AJ120" s="57">
        <f>AP120-AL$1</f>
        <v>73.720526315789471</v>
      </c>
      <c r="AK120" s="62" t="s">
        <v>166</v>
      </c>
      <c r="AL120" s="57">
        <f>AJ120</f>
        <v>73.720526315789471</v>
      </c>
      <c r="AM120" s="63" t="s">
        <v>202</v>
      </c>
      <c r="AN120" s="57">
        <f>AP112</f>
        <v>141.79736842105262</v>
      </c>
      <c r="AO120" s="63" t="s">
        <v>203</v>
      </c>
      <c r="AP120" s="57">
        <f>AN120+AB120</f>
        <v>173.72052631578947</v>
      </c>
    </row>
    <row r="121" spans="1:42" ht="15.6" x14ac:dyDescent="0.3">
      <c r="L121" s="84"/>
      <c r="M121" s="26"/>
      <c r="N121" s="26"/>
      <c r="O121" s="81" t="s">
        <v>202</v>
      </c>
      <c r="P121" s="85">
        <f>P113+P120</f>
        <v>230.0392105263158</v>
      </c>
      <c r="R121" s="20" t="s">
        <v>103</v>
      </c>
      <c r="S121">
        <v>9</v>
      </c>
      <c r="V121" t="s">
        <v>147</v>
      </c>
      <c r="W121">
        <f>FLOOR(V112/20,1)</f>
        <v>15</v>
      </c>
      <c r="Y121" s="36" t="s">
        <v>162</v>
      </c>
      <c r="Z121" s="36" t="s">
        <v>163</v>
      </c>
      <c r="AA121" s="36"/>
      <c r="AB121" s="43">
        <v>7.14</v>
      </c>
      <c r="AE121" s="36" t="s">
        <v>161</v>
      </c>
      <c r="AF121" s="37">
        <v>7</v>
      </c>
      <c r="AH121" s="33" t="s">
        <v>164</v>
      </c>
      <c r="AI121" s="39" t="s">
        <v>165</v>
      </c>
      <c r="AJ121" s="45">
        <f>AJ113+AB121</f>
        <v>40.36</v>
      </c>
      <c r="AK121" s="40" t="s">
        <v>166</v>
      </c>
      <c r="AL121" s="45">
        <f>AJ121</f>
        <v>40.36</v>
      </c>
    </row>
    <row r="122" spans="1:42" x14ac:dyDescent="0.3">
      <c r="A122" s="22" t="s">
        <v>178</v>
      </c>
      <c r="B122" s="22"/>
      <c r="C122" s="22"/>
      <c r="D122" s="22"/>
      <c r="E122" s="22"/>
      <c r="F122" s="22"/>
      <c r="G122" s="22"/>
      <c r="H122" s="75"/>
      <c r="I122" s="75"/>
      <c r="J122" s="75"/>
      <c r="K122" s="75"/>
      <c r="L122" s="79"/>
      <c r="M122" s="22"/>
      <c r="N122" s="22"/>
      <c r="O122" s="23"/>
      <c r="P122" s="23"/>
      <c r="Q122" s="24"/>
      <c r="R122" s="25" t="s">
        <v>104</v>
      </c>
      <c r="S122" s="28">
        <f>S120/S121</f>
        <v>0.55555555555555558</v>
      </c>
      <c r="T122" s="28">
        <f>T120/(S121*AH$1)</f>
        <v>0.28888888888888875</v>
      </c>
      <c r="U122" s="27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</row>
    <row r="123" spans="1:42" x14ac:dyDescent="0.3">
      <c r="A123" s="14" t="s">
        <v>78</v>
      </c>
      <c r="B123" s="14" t="s">
        <v>105</v>
      </c>
      <c r="F123">
        <v>-10</v>
      </c>
      <c r="G123">
        <v>-100</v>
      </c>
      <c r="K123" s="74">
        <v>211</v>
      </c>
      <c r="L123" s="78">
        <v>-103</v>
      </c>
      <c r="O123" s="13">
        <v>104.33</v>
      </c>
      <c r="P123" s="13">
        <v>107.26</v>
      </c>
      <c r="S123">
        <f t="shared" ref="S123:S133" si="63">O123-P123</f>
        <v>-2.9300000000000068</v>
      </c>
      <c r="T123" s="1">
        <f t="shared" ref="T123:T133" si="64">O123+P123</f>
        <v>211.59</v>
      </c>
      <c r="V123">
        <f t="shared" ref="V123:V133" si="65">Z123-AB123</f>
        <v>-18</v>
      </c>
      <c r="W123">
        <f t="shared" ref="W123:W133" si="66">Z123+AB123</f>
        <v>212</v>
      </c>
      <c r="Y123" t="s">
        <v>78</v>
      </c>
      <c r="Z123">
        <v>97</v>
      </c>
      <c r="AA123" t="s">
        <v>105</v>
      </c>
      <c r="AB123">
        <v>115</v>
      </c>
    </row>
    <row r="124" spans="1:42" x14ac:dyDescent="0.3">
      <c r="A124" s="14" t="s">
        <v>81</v>
      </c>
      <c r="B124" s="14" t="s">
        <v>58</v>
      </c>
      <c r="F124">
        <v>-7</v>
      </c>
      <c r="G124">
        <v>-102</v>
      </c>
      <c r="K124" s="74">
        <v>218.5</v>
      </c>
      <c r="L124" s="78">
        <v>-104</v>
      </c>
      <c r="O124" s="13">
        <v>105.09</v>
      </c>
      <c r="P124" s="13">
        <v>109.01</v>
      </c>
      <c r="S124">
        <f t="shared" si="63"/>
        <v>-3.9200000000000017</v>
      </c>
      <c r="T124" s="1">
        <f t="shared" si="64"/>
        <v>214.10000000000002</v>
      </c>
      <c r="V124">
        <f t="shared" si="65"/>
        <v>-10</v>
      </c>
      <c r="W124">
        <f t="shared" si="66"/>
        <v>198</v>
      </c>
      <c r="Y124" t="s">
        <v>81</v>
      </c>
      <c r="Z124">
        <v>94</v>
      </c>
      <c r="AA124" t="s">
        <v>58</v>
      </c>
      <c r="AB124">
        <v>104</v>
      </c>
    </row>
    <row r="125" spans="1:42" x14ac:dyDescent="0.3">
      <c r="A125" s="14" t="s">
        <v>84</v>
      </c>
      <c r="B125" s="14" t="s">
        <v>60</v>
      </c>
      <c r="F125">
        <v>-10</v>
      </c>
      <c r="G125">
        <v>-102</v>
      </c>
      <c r="K125" s="74">
        <v>227.5</v>
      </c>
      <c r="L125" s="78">
        <v>-104</v>
      </c>
      <c r="O125" s="13">
        <v>103.87</v>
      </c>
      <c r="P125" s="13">
        <v>110.48</v>
      </c>
      <c r="S125" s="1">
        <f t="shared" si="63"/>
        <v>-6.6099999999999994</v>
      </c>
      <c r="T125" s="1">
        <f t="shared" si="64"/>
        <v>214.35000000000002</v>
      </c>
      <c r="V125">
        <f t="shared" si="65"/>
        <v>14</v>
      </c>
      <c r="W125">
        <f t="shared" si="66"/>
        <v>216</v>
      </c>
      <c r="Y125" t="s">
        <v>84</v>
      </c>
      <c r="Z125">
        <v>115</v>
      </c>
      <c r="AA125" t="s">
        <v>60</v>
      </c>
      <c r="AB125">
        <v>101</v>
      </c>
    </row>
    <row r="126" spans="1:42" x14ac:dyDescent="0.3">
      <c r="A126" s="14" t="s">
        <v>69</v>
      </c>
      <c r="B126" s="14" t="s">
        <v>62</v>
      </c>
      <c r="F126">
        <v>-5.5</v>
      </c>
      <c r="G126">
        <v>-101</v>
      </c>
      <c r="K126" s="74">
        <v>203</v>
      </c>
      <c r="L126" s="78">
        <v>-103</v>
      </c>
      <c r="O126" s="13">
        <v>97.01</v>
      </c>
      <c r="P126" s="13">
        <v>103.07</v>
      </c>
      <c r="S126" s="1">
        <f t="shared" si="63"/>
        <v>-6.0599999999999881</v>
      </c>
      <c r="T126">
        <f t="shared" si="64"/>
        <v>200.07999999999998</v>
      </c>
      <c r="V126">
        <f t="shared" si="65"/>
        <v>-11</v>
      </c>
      <c r="W126">
        <f t="shared" si="66"/>
        <v>211</v>
      </c>
      <c r="Y126" t="s">
        <v>69</v>
      </c>
      <c r="Z126">
        <v>100</v>
      </c>
      <c r="AA126" t="s">
        <v>62</v>
      </c>
      <c r="AB126">
        <v>111</v>
      </c>
    </row>
    <row r="127" spans="1:42" x14ac:dyDescent="0.3">
      <c r="A127" s="14" t="s">
        <v>74</v>
      </c>
      <c r="B127" s="14" t="s">
        <v>76</v>
      </c>
      <c r="K127" s="74">
        <v>220</v>
      </c>
      <c r="L127" s="78">
        <v>-103</v>
      </c>
      <c r="O127" s="13">
        <v>111.03</v>
      </c>
      <c r="P127" s="13">
        <v>111.78</v>
      </c>
      <c r="S127" s="46">
        <f t="shared" si="63"/>
        <v>-0.75</v>
      </c>
      <c r="T127">
        <f t="shared" si="64"/>
        <v>222.81</v>
      </c>
      <c r="V127">
        <f t="shared" si="65"/>
        <v>-20</v>
      </c>
      <c r="W127">
        <f t="shared" si="66"/>
        <v>200</v>
      </c>
      <c r="Y127" t="s">
        <v>76</v>
      </c>
      <c r="Z127">
        <v>90</v>
      </c>
      <c r="AA127" t="s">
        <v>74</v>
      </c>
      <c r="AB127">
        <v>110</v>
      </c>
    </row>
    <row r="128" spans="1:42" ht="18" x14ac:dyDescent="0.35">
      <c r="A128" s="14" t="s">
        <v>59</v>
      </c>
      <c r="B128" s="48" t="s">
        <v>85</v>
      </c>
      <c r="F128">
        <v>9.5</v>
      </c>
      <c r="G128">
        <v>-102</v>
      </c>
      <c r="K128" s="74">
        <v>211.5</v>
      </c>
      <c r="L128" s="78">
        <v>-104</v>
      </c>
      <c r="O128" s="13">
        <v>114.94</v>
      </c>
      <c r="P128" s="13">
        <v>104.7</v>
      </c>
      <c r="S128" s="1">
        <f t="shared" si="63"/>
        <v>10.239999999999995</v>
      </c>
      <c r="T128">
        <f t="shared" si="64"/>
        <v>219.64</v>
      </c>
      <c r="V128">
        <f t="shared" si="65"/>
        <v>22</v>
      </c>
      <c r="W128">
        <f t="shared" si="66"/>
        <v>204</v>
      </c>
      <c r="Y128" t="s">
        <v>59</v>
      </c>
      <c r="Z128">
        <v>113</v>
      </c>
      <c r="AA128" t="s">
        <v>85</v>
      </c>
      <c r="AB128">
        <v>91</v>
      </c>
    </row>
    <row r="129" spans="1:42" x14ac:dyDescent="0.3">
      <c r="A129" s="14" t="s">
        <v>66</v>
      </c>
      <c r="B129" s="14" t="s">
        <v>65</v>
      </c>
      <c r="F129">
        <v>2</v>
      </c>
      <c r="G129">
        <v>-102</v>
      </c>
      <c r="K129" s="74">
        <v>202.5</v>
      </c>
      <c r="L129" s="78">
        <v>-104</v>
      </c>
      <c r="O129" s="13">
        <v>105.75</v>
      </c>
      <c r="P129" s="13">
        <v>106.01</v>
      </c>
      <c r="S129" s="1">
        <f t="shared" si="63"/>
        <v>-0.26000000000000512</v>
      </c>
      <c r="T129">
        <f t="shared" si="64"/>
        <v>211.76</v>
      </c>
      <c r="V129">
        <f t="shared" si="65"/>
        <v>-3</v>
      </c>
      <c r="W129">
        <f t="shared" si="66"/>
        <v>187</v>
      </c>
      <c r="Y129" t="s">
        <v>66</v>
      </c>
      <c r="Z129">
        <v>92</v>
      </c>
      <c r="AA129" t="s">
        <v>65</v>
      </c>
      <c r="AB129">
        <v>95</v>
      </c>
    </row>
    <row r="130" spans="1:42" x14ac:dyDescent="0.3">
      <c r="A130" s="14" t="s">
        <v>68</v>
      </c>
      <c r="B130" s="14" t="s">
        <v>67</v>
      </c>
      <c r="F130">
        <v>8.5</v>
      </c>
      <c r="G130">
        <v>-102</v>
      </c>
      <c r="K130" s="74">
        <v>227.5</v>
      </c>
      <c r="L130" s="78">
        <v>-104</v>
      </c>
      <c r="O130" s="13">
        <v>103.75</v>
      </c>
      <c r="P130" s="13">
        <v>108.17</v>
      </c>
      <c r="S130">
        <f t="shared" si="63"/>
        <v>-4.4200000000000017</v>
      </c>
      <c r="T130">
        <f t="shared" si="64"/>
        <v>211.92000000000002</v>
      </c>
      <c r="V130">
        <f t="shared" si="65"/>
        <v>10</v>
      </c>
      <c r="W130">
        <f t="shared" si="66"/>
        <v>240</v>
      </c>
      <c r="Y130" t="s">
        <v>68</v>
      </c>
      <c r="Z130">
        <v>125</v>
      </c>
      <c r="AA130" t="s">
        <v>67</v>
      </c>
      <c r="AB130">
        <v>115</v>
      </c>
    </row>
    <row r="131" spans="1:42" x14ac:dyDescent="0.3">
      <c r="A131" s="14" t="s">
        <v>79</v>
      </c>
      <c r="B131" s="14" t="s">
        <v>80</v>
      </c>
      <c r="K131" s="74">
        <v>208.5</v>
      </c>
      <c r="L131" s="78">
        <v>-104</v>
      </c>
      <c r="O131" s="13">
        <v>104.54</v>
      </c>
      <c r="P131" s="13">
        <v>107.49</v>
      </c>
      <c r="S131" s="46">
        <f t="shared" si="63"/>
        <v>-2.9499999999999886</v>
      </c>
      <c r="T131" s="1">
        <f t="shared" si="64"/>
        <v>212.03</v>
      </c>
      <c r="V131">
        <f t="shared" si="65"/>
        <v>-17</v>
      </c>
      <c r="W131">
        <f t="shared" si="66"/>
        <v>227</v>
      </c>
      <c r="Y131" t="s">
        <v>79</v>
      </c>
      <c r="Z131">
        <v>105</v>
      </c>
      <c r="AA131" t="s">
        <v>80</v>
      </c>
      <c r="AB131">
        <v>122</v>
      </c>
    </row>
    <row r="132" spans="1:42" x14ac:dyDescent="0.3">
      <c r="A132" s="14" t="s">
        <v>106</v>
      </c>
      <c r="B132" s="14" t="s">
        <v>82</v>
      </c>
      <c r="K132" s="74">
        <v>198.5</v>
      </c>
      <c r="L132" s="78">
        <v>-104</v>
      </c>
      <c r="O132" s="13">
        <v>99.45</v>
      </c>
      <c r="P132" s="13">
        <v>103.23</v>
      </c>
      <c r="S132" s="46">
        <f t="shared" si="63"/>
        <v>-3.7800000000000011</v>
      </c>
      <c r="T132">
        <f t="shared" si="64"/>
        <v>202.68</v>
      </c>
      <c r="V132">
        <f t="shared" si="65"/>
        <v>-3</v>
      </c>
      <c r="W132">
        <f t="shared" si="66"/>
        <v>189</v>
      </c>
      <c r="Y132" t="s">
        <v>106</v>
      </c>
      <c r="Z132">
        <v>93</v>
      </c>
      <c r="AA132" t="s">
        <v>82</v>
      </c>
      <c r="AB132">
        <v>96</v>
      </c>
    </row>
    <row r="133" spans="1:42" x14ac:dyDescent="0.3">
      <c r="A133" s="14" t="s">
        <v>72</v>
      </c>
      <c r="B133" s="14" t="s">
        <v>70</v>
      </c>
      <c r="O133" s="13">
        <v>96.44</v>
      </c>
      <c r="P133" s="13">
        <v>99.98</v>
      </c>
      <c r="S133" s="46">
        <f t="shared" si="63"/>
        <v>-3.5400000000000063</v>
      </c>
      <c r="T133" s="46">
        <f t="shared" si="64"/>
        <v>196.42000000000002</v>
      </c>
      <c r="V133">
        <f t="shared" si="65"/>
        <v>47</v>
      </c>
      <c r="W133">
        <f t="shared" si="66"/>
        <v>185</v>
      </c>
      <c r="Y133" t="s">
        <v>70</v>
      </c>
      <c r="Z133">
        <v>116</v>
      </c>
      <c r="AA133" t="s">
        <v>72</v>
      </c>
      <c r="AB133">
        <v>69</v>
      </c>
    </row>
    <row r="134" spans="1:42" ht="15.6" x14ac:dyDescent="0.3">
      <c r="L134" s="82" t="s">
        <v>225</v>
      </c>
      <c r="M134" s="22">
        <v>4</v>
      </c>
      <c r="N134" s="22">
        <v>10</v>
      </c>
      <c r="O134" s="23" t="s">
        <v>226</v>
      </c>
      <c r="P134" s="83">
        <f>(AF$2*M134-(N134-M134))*W135</f>
        <v>-33.566315789473684</v>
      </c>
      <c r="R134" s="20" t="s">
        <v>102</v>
      </c>
      <c r="S134">
        <v>8</v>
      </c>
      <c r="T134" s="31">
        <f>(AF$1*S134-(S135-S134))*W135</f>
        <v>-19.413333333333341</v>
      </c>
      <c r="V134" s="30">
        <f>V120+T134</f>
        <v>304.73333333333323</v>
      </c>
      <c r="W134" t="s">
        <v>145</v>
      </c>
      <c r="Y134" s="56" t="s">
        <v>201</v>
      </c>
      <c r="Z134" s="56"/>
      <c r="AA134" s="56"/>
      <c r="AB134" s="57">
        <f>(AF$2*AC134-(AD134-AC134))*AF134</f>
        <v>-29.370526315789473</v>
      </c>
      <c r="AC134" s="56">
        <v>4</v>
      </c>
      <c r="AD134" s="56">
        <v>10</v>
      </c>
      <c r="AE134" s="58" t="s">
        <v>161</v>
      </c>
      <c r="AF134" s="59">
        <f>FLOOR(AN134*AC$1,1)</f>
        <v>14</v>
      </c>
      <c r="AG134" s="56"/>
      <c r="AH134" s="60" t="s">
        <v>164</v>
      </c>
      <c r="AI134" s="61" t="s">
        <v>165</v>
      </c>
      <c r="AJ134" s="57">
        <f>AP134-AL$1</f>
        <v>44.349999999999994</v>
      </c>
      <c r="AK134" s="62" t="s">
        <v>166</v>
      </c>
      <c r="AL134" s="57">
        <f>AJ134</f>
        <v>44.349999999999994</v>
      </c>
      <c r="AM134" s="63" t="s">
        <v>202</v>
      </c>
      <c r="AN134" s="57">
        <f>AP120</f>
        <v>173.72052631578947</v>
      </c>
      <c r="AO134" s="63" t="s">
        <v>203</v>
      </c>
      <c r="AP134" s="57">
        <f>AN134+AB134</f>
        <v>144.35</v>
      </c>
    </row>
    <row r="135" spans="1:42" ht="15.6" x14ac:dyDescent="0.3">
      <c r="L135" s="84"/>
      <c r="M135" s="26"/>
      <c r="N135" s="26"/>
      <c r="O135" s="81" t="s">
        <v>202</v>
      </c>
      <c r="P135" s="85">
        <f>P121+P134</f>
        <v>196.47289473684211</v>
      </c>
      <c r="R135" s="20" t="s">
        <v>103</v>
      </c>
      <c r="S135">
        <v>17</v>
      </c>
      <c r="V135" t="s">
        <v>147</v>
      </c>
      <c r="W135">
        <f>FLOOR(V120/20,1)</f>
        <v>16</v>
      </c>
      <c r="Y135" s="36" t="s">
        <v>162</v>
      </c>
      <c r="Z135" s="36" t="s">
        <v>163</v>
      </c>
      <c r="AA135" s="36"/>
      <c r="AB135" s="43">
        <f>180.28-190.36</f>
        <v>-10.080000000000013</v>
      </c>
      <c r="AE135" s="36" t="s">
        <v>161</v>
      </c>
      <c r="AF135" s="37">
        <v>8</v>
      </c>
      <c r="AH135" s="33" t="s">
        <v>164</v>
      </c>
      <c r="AI135" s="39" t="s">
        <v>165</v>
      </c>
      <c r="AJ135" s="45">
        <f>AJ121+AB135</f>
        <v>30.279999999999987</v>
      </c>
      <c r="AK135" s="40" t="s">
        <v>166</v>
      </c>
      <c r="AL135" s="45">
        <f>AJ135</f>
        <v>30.279999999999987</v>
      </c>
    </row>
    <row r="136" spans="1:42" x14ac:dyDescent="0.3">
      <c r="A136" s="22" t="s">
        <v>179</v>
      </c>
      <c r="B136" s="22"/>
      <c r="C136" s="22"/>
      <c r="D136" s="22"/>
      <c r="E136" s="22"/>
      <c r="F136" s="22"/>
      <c r="G136" s="22"/>
      <c r="H136" s="75"/>
      <c r="I136" s="75"/>
      <c r="J136" s="75"/>
      <c r="K136" s="75"/>
      <c r="L136" s="79"/>
      <c r="M136" s="22"/>
      <c r="N136" s="22"/>
      <c r="O136" s="23"/>
      <c r="P136" s="23"/>
      <c r="Q136" s="24"/>
      <c r="R136" s="25" t="s">
        <v>104</v>
      </c>
      <c r="S136" s="28">
        <f>S134/S135</f>
        <v>0.47058823529411764</v>
      </c>
      <c r="T136" s="28">
        <f>T134/(S135*AH$1)</f>
        <v>-0.22839215686274519</v>
      </c>
      <c r="U136" s="27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</row>
    <row r="137" spans="1:42" x14ac:dyDescent="0.3">
      <c r="A137" s="42" t="s">
        <v>84</v>
      </c>
      <c r="B137" t="s">
        <v>63</v>
      </c>
      <c r="C137">
        <v>-13.5</v>
      </c>
      <c r="D137">
        <v>-13.5</v>
      </c>
      <c r="E137">
        <v>-13</v>
      </c>
      <c r="F137">
        <v>-14.5</v>
      </c>
      <c r="G137">
        <v>-95</v>
      </c>
      <c r="H137" s="74">
        <v>224.5</v>
      </c>
      <c r="I137" s="74">
        <v>224.5</v>
      </c>
      <c r="J137" s="74">
        <v>226</v>
      </c>
      <c r="K137" s="74">
        <v>224</v>
      </c>
      <c r="L137" s="78">
        <v>-97</v>
      </c>
      <c r="O137">
        <v>99.16</v>
      </c>
      <c r="P137">
        <v>114.5</v>
      </c>
      <c r="S137">
        <f t="shared" ref="S137:S139" si="67">O137-P137</f>
        <v>-15.340000000000003</v>
      </c>
      <c r="T137">
        <f t="shared" ref="T137:T139" si="68">O137+P137</f>
        <v>213.66</v>
      </c>
      <c r="V137" s="52">
        <f t="shared" ref="V137:V139" si="69">Z137-AB137</f>
        <v>-13</v>
      </c>
      <c r="W137">
        <f t="shared" ref="W137:W139" si="70">Z137+AB137</f>
        <v>239</v>
      </c>
      <c r="Y137" t="s">
        <v>84</v>
      </c>
      <c r="Z137">
        <v>113</v>
      </c>
      <c r="AA137" t="s">
        <v>63</v>
      </c>
      <c r="AB137">
        <v>126</v>
      </c>
      <c r="AE137" t="s">
        <v>122</v>
      </c>
    </row>
    <row r="138" spans="1:42" x14ac:dyDescent="0.3">
      <c r="A138" s="42" t="s">
        <v>70</v>
      </c>
      <c r="B138" t="s">
        <v>83</v>
      </c>
      <c r="C138">
        <v>-7</v>
      </c>
      <c r="D138">
        <v>-7</v>
      </c>
      <c r="E138">
        <v>-7</v>
      </c>
      <c r="F138">
        <v>-7</v>
      </c>
      <c r="G138">
        <v>-103</v>
      </c>
      <c r="H138" s="74">
        <v>203.5</v>
      </c>
      <c r="I138" s="74">
        <v>203.5</v>
      </c>
      <c r="J138" s="74">
        <v>204</v>
      </c>
      <c r="K138" s="74">
        <v>197.5</v>
      </c>
      <c r="L138" s="78">
        <v>-104</v>
      </c>
      <c r="O138">
        <v>101.35</v>
      </c>
      <c r="P138">
        <v>101.85</v>
      </c>
      <c r="S138" s="1">
        <f t="shared" si="67"/>
        <v>-0.5</v>
      </c>
      <c r="T138">
        <f t="shared" si="68"/>
        <v>203.2</v>
      </c>
      <c r="V138">
        <f t="shared" si="69"/>
        <v>-6</v>
      </c>
      <c r="W138">
        <f t="shared" si="70"/>
        <v>194</v>
      </c>
      <c r="Y138" t="s">
        <v>70</v>
      </c>
      <c r="Z138">
        <v>94</v>
      </c>
      <c r="AA138" t="s">
        <v>83</v>
      </c>
      <c r="AB138">
        <v>100</v>
      </c>
      <c r="AE138" t="s">
        <v>182</v>
      </c>
    </row>
    <row r="139" spans="1:42" x14ac:dyDescent="0.3">
      <c r="A139" s="42" t="s">
        <v>72</v>
      </c>
      <c r="B139" t="s">
        <v>75</v>
      </c>
      <c r="C139">
        <v>-5.5</v>
      </c>
      <c r="D139">
        <v>-6</v>
      </c>
      <c r="E139">
        <v>-5.5</v>
      </c>
      <c r="F139">
        <v>-5</v>
      </c>
      <c r="G139">
        <v>-95</v>
      </c>
      <c r="H139" s="74">
        <v>203</v>
      </c>
      <c r="I139" s="74">
        <v>203</v>
      </c>
      <c r="J139" s="74">
        <v>204</v>
      </c>
      <c r="K139" s="74">
        <v>203</v>
      </c>
      <c r="L139" s="78">
        <v>-102</v>
      </c>
      <c r="O139">
        <v>99.64</v>
      </c>
      <c r="P139">
        <v>103.14</v>
      </c>
      <c r="S139" s="1">
        <f t="shared" si="67"/>
        <v>-3.5</v>
      </c>
      <c r="T139" s="1">
        <f t="shared" si="68"/>
        <v>202.78</v>
      </c>
      <c r="V139">
        <f t="shared" si="69"/>
        <v>-14</v>
      </c>
      <c r="W139">
        <f t="shared" si="70"/>
        <v>198</v>
      </c>
      <c r="Y139" t="s">
        <v>75</v>
      </c>
      <c r="Z139">
        <v>92</v>
      </c>
      <c r="AA139" t="s">
        <v>72</v>
      </c>
      <c r="AB139">
        <v>106</v>
      </c>
      <c r="AE139" t="s">
        <v>129</v>
      </c>
    </row>
    <row r="140" spans="1:42" ht="15.6" x14ac:dyDescent="0.3">
      <c r="L140" s="82" t="s">
        <v>225</v>
      </c>
      <c r="M140" s="22">
        <v>1</v>
      </c>
      <c r="N140" s="22">
        <v>3</v>
      </c>
      <c r="O140" s="23" t="s">
        <v>226</v>
      </c>
      <c r="P140" s="83">
        <f>(AF$2*M140-(N140-M140))*W141</f>
        <v>-15.367105263157896</v>
      </c>
      <c r="R140" s="20" t="s">
        <v>102</v>
      </c>
      <c r="S140">
        <v>3</v>
      </c>
      <c r="T140" s="31">
        <f>(AF$1*S140-(S141-S140))*W141</f>
        <v>-1.2000000000000011</v>
      </c>
      <c r="V140" s="30">
        <f>V134+T140</f>
        <v>303.53333333333325</v>
      </c>
      <c r="W140" t="s">
        <v>145</v>
      </c>
      <c r="Y140" s="56" t="s">
        <v>201</v>
      </c>
      <c r="Z140" s="56"/>
      <c r="AA140" s="56"/>
      <c r="AB140" s="57">
        <f>(AF$2*AC140-(AD140-AC140))*AF140</f>
        <v>-12.293684210526317</v>
      </c>
      <c r="AC140" s="56">
        <v>1</v>
      </c>
      <c r="AD140" s="56">
        <v>3</v>
      </c>
      <c r="AE140" s="58" t="s">
        <v>161</v>
      </c>
      <c r="AF140" s="59">
        <f>FLOOR(AN140*AC$1,1)</f>
        <v>12</v>
      </c>
      <c r="AG140" s="56"/>
      <c r="AH140" s="60" t="s">
        <v>164</v>
      </c>
      <c r="AI140" s="61" t="s">
        <v>165</v>
      </c>
      <c r="AJ140" s="57">
        <f>AP140-AL$1</f>
        <v>32.056315789473672</v>
      </c>
      <c r="AK140" s="62" t="s">
        <v>166</v>
      </c>
      <c r="AL140" s="57">
        <f>AJ140</f>
        <v>32.056315789473672</v>
      </c>
      <c r="AM140" s="63" t="s">
        <v>202</v>
      </c>
      <c r="AN140" s="57">
        <f>AP134</f>
        <v>144.35</v>
      </c>
      <c r="AO140" s="63" t="s">
        <v>203</v>
      </c>
      <c r="AP140" s="57">
        <f>AN140+AB140</f>
        <v>132.05631578947367</v>
      </c>
    </row>
    <row r="141" spans="1:42" ht="15.6" x14ac:dyDescent="0.3">
      <c r="L141" s="84"/>
      <c r="M141" s="26"/>
      <c r="N141" s="26"/>
      <c r="O141" s="81" t="s">
        <v>202</v>
      </c>
      <c r="P141" s="85">
        <f>P135+P140</f>
        <v>181.10578947368421</v>
      </c>
      <c r="R141" s="20" t="s">
        <v>103</v>
      </c>
      <c r="S141">
        <v>6</v>
      </c>
      <c r="V141" t="s">
        <v>147</v>
      </c>
      <c r="W141">
        <f>FLOOR(V134/20,1)</f>
        <v>15</v>
      </c>
      <c r="Y141" s="36" t="s">
        <v>162</v>
      </c>
      <c r="Z141" s="36" t="s">
        <v>163</v>
      </c>
      <c r="AA141" s="36"/>
      <c r="AB141" s="43">
        <f>0.1</f>
        <v>0.1</v>
      </c>
      <c r="AE141" s="36" t="s">
        <v>161</v>
      </c>
      <c r="AF141" s="37">
        <v>8</v>
      </c>
      <c r="AH141" s="33" t="s">
        <v>164</v>
      </c>
      <c r="AI141" s="39" t="s">
        <v>165</v>
      </c>
      <c r="AJ141" s="45">
        <f>AJ135+AB141</f>
        <v>30.379999999999988</v>
      </c>
      <c r="AK141" s="40" t="s">
        <v>166</v>
      </c>
      <c r="AL141" s="45">
        <f>AJ141</f>
        <v>30.379999999999988</v>
      </c>
    </row>
    <row r="142" spans="1:42" x14ac:dyDescent="0.3">
      <c r="A142" s="22" t="s">
        <v>188</v>
      </c>
      <c r="B142" s="22"/>
      <c r="C142" s="22"/>
      <c r="D142" s="22"/>
      <c r="E142" s="22"/>
      <c r="F142" s="22"/>
      <c r="G142" s="22"/>
      <c r="H142" s="75"/>
      <c r="I142" s="75"/>
      <c r="J142" s="75"/>
      <c r="K142" s="75"/>
      <c r="L142" s="79"/>
      <c r="M142" s="22"/>
      <c r="N142" s="22"/>
      <c r="O142" s="23"/>
      <c r="P142" s="23"/>
      <c r="Q142" s="24"/>
      <c r="R142" s="25" t="s">
        <v>104</v>
      </c>
      <c r="S142" s="28">
        <f>S140/S141</f>
        <v>0.5</v>
      </c>
      <c r="T142" s="28">
        <f>T140/(S141*AH$1)</f>
        <v>-4.0000000000000036E-2</v>
      </c>
      <c r="U142" s="27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</row>
    <row r="143" spans="1:42" x14ac:dyDescent="0.3">
      <c r="A143" t="s">
        <v>76</v>
      </c>
      <c r="B143" t="s">
        <v>81</v>
      </c>
      <c r="C143">
        <v>-6</v>
      </c>
      <c r="D143">
        <v>-6.5</v>
      </c>
      <c r="E143">
        <v>-6</v>
      </c>
      <c r="F143">
        <v>-7</v>
      </c>
      <c r="G143">
        <v>-101</v>
      </c>
      <c r="H143" s="74">
        <v>217</v>
      </c>
      <c r="I143" s="74">
        <v>215.5</v>
      </c>
      <c r="J143" s="74">
        <v>217.5</v>
      </c>
      <c r="K143" s="74">
        <v>217.5</v>
      </c>
      <c r="L143" s="78">
        <v>-104</v>
      </c>
      <c r="O143" s="13">
        <v>106.19</v>
      </c>
      <c r="P143" s="13">
        <v>112.8</v>
      </c>
      <c r="R143" s="51" t="s">
        <v>190</v>
      </c>
      <c r="S143" s="50">
        <f t="shared" ref="S143:S152" si="71">O143-P143</f>
        <v>-6.6099999999999994</v>
      </c>
      <c r="T143">
        <f t="shared" ref="T143:T152" si="72">O143+P143</f>
        <v>218.99</v>
      </c>
      <c r="V143">
        <f t="shared" ref="V143:V152" si="73">Z143-AB143</f>
        <v>-4</v>
      </c>
      <c r="W143" s="52">
        <f t="shared" ref="W143:W152" si="74">Z143+AB143</f>
        <v>216</v>
      </c>
      <c r="Y143" t="s">
        <v>76</v>
      </c>
      <c r="Z143">
        <v>106</v>
      </c>
      <c r="AA143" t="s">
        <v>81</v>
      </c>
      <c r="AB143">
        <v>110</v>
      </c>
      <c r="AE143" t="s">
        <v>122</v>
      </c>
    </row>
    <row r="144" spans="1:42" ht="18" x14ac:dyDescent="0.35">
      <c r="A144" s="48" t="s">
        <v>85</v>
      </c>
      <c r="B144" t="s">
        <v>105</v>
      </c>
      <c r="C144">
        <v>-9.5</v>
      </c>
      <c r="D144">
        <v>-10</v>
      </c>
      <c r="E144">
        <v>-9.5</v>
      </c>
      <c r="F144">
        <v>-10</v>
      </c>
      <c r="G144">
        <v>-102</v>
      </c>
      <c r="H144" s="74">
        <v>209</v>
      </c>
      <c r="I144" s="74">
        <v>208</v>
      </c>
      <c r="J144" s="74">
        <v>209.5</v>
      </c>
      <c r="K144" s="74">
        <v>208</v>
      </c>
      <c r="L144" s="78">
        <v>-103</v>
      </c>
      <c r="O144" s="13">
        <v>98.81</v>
      </c>
      <c r="P144" s="13">
        <v>117.57</v>
      </c>
      <c r="S144" s="48">
        <f t="shared" si="71"/>
        <v>-18.759999999999991</v>
      </c>
      <c r="T144" s="48">
        <f t="shared" si="72"/>
        <v>216.38</v>
      </c>
      <c r="V144">
        <f t="shared" si="73"/>
        <v>-2</v>
      </c>
      <c r="W144">
        <f t="shared" si="74"/>
        <v>194</v>
      </c>
      <c r="Y144" t="s">
        <v>85</v>
      </c>
      <c r="Z144">
        <v>96</v>
      </c>
      <c r="AA144" t="s">
        <v>105</v>
      </c>
      <c r="AB144">
        <v>98</v>
      </c>
      <c r="AE144" t="s">
        <v>122</v>
      </c>
    </row>
    <row r="145" spans="1:42" x14ac:dyDescent="0.3">
      <c r="A145" t="s">
        <v>86</v>
      </c>
      <c r="B145" t="s">
        <v>59</v>
      </c>
      <c r="C145">
        <v>-12.5</v>
      </c>
      <c r="D145">
        <v>-12.5</v>
      </c>
      <c r="E145">
        <v>-12</v>
      </c>
      <c r="F145">
        <v>-13</v>
      </c>
      <c r="G145">
        <v>-102</v>
      </c>
      <c r="H145" s="74">
        <v>210.5</v>
      </c>
      <c r="I145" s="74">
        <v>210</v>
      </c>
      <c r="J145" s="74">
        <v>211</v>
      </c>
      <c r="K145" s="74">
        <v>210</v>
      </c>
      <c r="L145" s="78">
        <v>-103</v>
      </c>
      <c r="O145" s="13">
        <v>100.01</v>
      </c>
      <c r="P145" s="13">
        <v>114.16</v>
      </c>
      <c r="S145">
        <f t="shared" si="71"/>
        <v>-14.149999999999991</v>
      </c>
      <c r="T145">
        <f t="shared" si="72"/>
        <v>214.17000000000002</v>
      </c>
      <c r="V145">
        <f t="shared" si="73"/>
        <v>-6</v>
      </c>
      <c r="W145">
        <f t="shared" si="74"/>
        <v>196</v>
      </c>
      <c r="Y145" t="s">
        <v>86</v>
      </c>
      <c r="Z145">
        <v>95</v>
      </c>
      <c r="AA145" t="s">
        <v>59</v>
      </c>
      <c r="AB145">
        <v>101</v>
      </c>
      <c r="AE145" t="s">
        <v>151</v>
      </c>
    </row>
    <row r="146" spans="1:42" x14ac:dyDescent="0.3">
      <c r="A146" t="s">
        <v>65</v>
      </c>
      <c r="B146" t="s">
        <v>78</v>
      </c>
      <c r="C146">
        <v>-2.5</v>
      </c>
      <c r="D146">
        <v>-3</v>
      </c>
      <c r="E146">
        <v>-2</v>
      </c>
      <c r="F146">
        <v>-2.5</v>
      </c>
      <c r="G146">
        <v>-100</v>
      </c>
      <c r="H146" s="74">
        <v>197</v>
      </c>
      <c r="I146" s="74">
        <v>196.5</v>
      </c>
      <c r="J146" s="74">
        <v>197</v>
      </c>
      <c r="K146" s="74">
        <v>196</v>
      </c>
      <c r="L146" s="78">
        <v>-103</v>
      </c>
      <c r="O146" s="13">
        <v>104.56</v>
      </c>
      <c r="P146" s="13">
        <v>108.22</v>
      </c>
      <c r="S146" s="1">
        <f t="shared" si="71"/>
        <v>-3.6599999999999966</v>
      </c>
      <c r="T146">
        <f t="shared" si="72"/>
        <v>212.78</v>
      </c>
      <c r="V146">
        <f t="shared" si="73"/>
        <v>-11</v>
      </c>
      <c r="W146">
        <f t="shared" si="74"/>
        <v>187</v>
      </c>
      <c r="Y146" t="s">
        <v>65</v>
      </c>
      <c r="Z146">
        <v>88</v>
      </c>
      <c r="AA146" t="s">
        <v>78</v>
      </c>
      <c r="AB146">
        <v>99</v>
      </c>
      <c r="AE146" t="s">
        <v>183</v>
      </c>
    </row>
    <row r="147" spans="1:42" x14ac:dyDescent="0.3">
      <c r="A147" t="s">
        <v>80</v>
      </c>
      <c r="B147" t="s">
        <v>62</v>
      </c>
      <c r="C147">
        <v>-8.5</v>
      </c>
      <c r="D147">
        <v>-9</v>
      </c>
      <c r="E147">
        <v>-9</v>
      </c>
      <c r="F147">
        <v>-9</v>
      </c>
      <c r="G147">
        <v>-102</v>
      </c>
      <c r="H147" s="74">
        <v>203</v>
      </c>
      <c r="I147" s="74">
        <v>201.5</v>
      </c>
      <c r="J147" s="74">
        <v>203</v>
      </c>
      <c r="K147" s="74">
        <v>201</v>
      </c>
      <c r="L147" s="78">
        <v>-103</v>
      </c>
      <c r="O147" s="13">
        <v>91.41</v>
      </c>
      <c r="P147" s="13">
        <v>109.17</v>
      </c>
      <c r="S147">
        <f t="shared" si="71"/>
        <v>-17.760000000000005</v>
      </c>
      <c r="T147" s="1">
        <f t="shared" si="72"/>
        <v>200.57999999999998</v>
      </c>
      <c r="V147">
        <f t="shared" si="73"/>
        <v>-7</v>
      </c>
      <c r="W147">
        <f t="shared" si="74"/>
        <v>187</v>
      </c>
      <c r="Y147" t="s">
        <v>80</v>
      </c>
      <c r="Z147">
        <v>90</v>
      </c>
      <c r="AA147" t="s">
        <v>62</v>
      </c>
      <c r="AB147">
        <v>97</v>
      </c>
      <c r="AE147" t="s">
        <v>169</v>
      </c>
    </row>
    <row r="148" spans="1:42" x14ac:dyDescent="0.3">
      <c r="A148" t="s">
        <v>79</v>
      </c>
      <c r="B148" t="s">
        <v>67</v>
      </c>
      <c r="C148">
        <v>-4</v>
      </c>
      <c r="D148">
        <v>-5</v>
      </c>
      <c r="E148">
        <v>-4.5</v>
      </c>
      <c r="F148">
        <v>-5.5</v>
      </c>
      <c r="G148">
        <v>-101</v>
      </c>
      <c r="H148" s="74">
        <v>218.5</v>
      </c>
      <c r="I148" s="74">
        <v>218.5</v>
      </c>
      <c r="J148" s="74">
        <v>221</v>
      </c>
      <c r="K148" s="74">
        <v>221.5</v>
      </c>
      <c r="L148" s="78">
        <v>-103</v>
      </c>
      <c r="O148" s="13">
        <v>105.14</v>
      </c>
      <c r="P148" s="13">
        <v>112.58</v>
      </c>
      <c r="S148" s="1">
        <f t="shared" si="71"/>
        <v>-7.4399999999999977</v>
      </c>
      <c r="T148">
        <f t="shared" si="72"/>
        <v>217.72</v>
      </c>
      <c r="V148">
        <f t="shared" si="73"/>
        <v>-9</v>
      </c>
      <c r="W148">
        <f t="shared" si="74"/>
        <v>237</v>
      </c>
      <c r="Y148" t="s">
        <v>79</v>
      </c>
      <c r="Z148">
        <v>114</v>
      </c>
      <c r="AA148" t="s">
        <v>67</v>
      </c>
      <c r="AB148">
        <v>123</v>
      </c>
      <c r="AE148" t="s">
        <v>184</v>
      </c>
    </row>
    <row r="149" spans="1:42" x14ac:dyDescent="0.3">
      <c r="A149" t="s">
        <v>68</v>
      </c>
      <c r="B149" t="s">
        <v>58</v>
      </c>
      <c r="C149">
        <v>5</v>
      </c>
      <c r="D149">
        <v>5</v>
      </c>
      <c r="E149">
        <v>6</v>
      </c>
      <c r="F149">
        <v>4</v>
      </c>
      <c r="G149">
        <v>-89</v>
      </c>
      <c r="H149" s="74">
        <v>219.5</v>
      </c>
      <c r="I149" s="74">
        <v>216.5</v>
      </c>
      <c r="J149" s="74">
        <v>219.5</v>
      </c>
      <c r="K149" s="74">
        <v>214.5</v>
      </c>
      <c r="L149" s="78">
        <v>-97</v>
      </c>
      <c r="O149" s="13">
        <v>103.51</v>
      </c>
      <c r="P149" s="13">
        <v>105.1</v>
      </c>
      <c r="S149">
        <f t="shared" si="71"/>
        <v>-1.5899999999999892</v>
      </c>
      <c r="T149" s="1">
        <f t="shared" si="72"/>
        <v>208.61</v>
      </c>
      <c r="V149">
        <f t="shared" si="73"/>
        <v>14</v>
      </c>
      <c r="W149">
        <f t="shared" si="74"/>
        <v>188</v>
      </c>
      <c r="Y149" t="s">
        <v>68</v>
      </c>
      <c r="Z149">
        <v>101</v>
      </c>
      <c r="AA149" t="s">
        <v>58</v>
      </c>
      <c r="AB149">
        <v>87</v>
      </c>
      <c r="AE149" t="s">
        <v>185</v>
      </c>
    </row>
    <row r="150" spans="1:42" x14ac:dyDescent="0.3">
      <c r="A150" t="s">
        <v>106</v>
      </c>
      <c r="B150" t="s">
        <v>69</v>
      </c>
      <c r="C150">
        <v>-3</v>
      </c>
      <c r="D150">
        <v>-4.5</v>
      </c>
      <c r="E150">
        <v>-3.5</v>
      </c>
      <c r="F150">
        <v>-3.5</v>
      </c>
      <c r="G150">
        <v>-100</v>
      </c>
      <c r="H150" s="74">
        <v>205</v>
      </c>
      <c r="I150" s="74">
        <v>205</v>
      </c>
      <c r="J150" s="74">
        <v>206</v>
      </c>
      <c r="K150" s="74">
        <v>203.5</v>
      </c>
      <c r="L150" s="78">
        <v>-104</v>
      </c>
      <c r="O150" s="13">
        <v>100.35</v>
      </c>
      <c r="P150" s="13">
        <v>100.81</v>
      </c>
      <c r="S150">
        <f t="shared" si="71"/>
        <v>-0.46000000000000796</v>
      </c>
      <c r="T150">
        <f t="shared" si="72"/>
        <v>201.16</v>
      </c>
      <c r="V150" s="52">
        <f t="shared" si="73"/>
        <v>-4</v>
      </c>
      <c r="W150" s="52">
        <f t="shared" si="74"/>
        <v>204</v>
      </c>
      <c r="Y150" t="s">
        <v>106</v>
      </c>
      <c r="Z150">
        <v>100</v>
      </c>
      <c r="AA150" t="s">
        <v>69</v>
      </c>
      <c r="AB150">
        <v>104</v>
      </c>
      <c r="AE150" t="s">
        <v>122</v>
      </c>
    </row>
    <row r="151" spans="1:42" x14ac:dyDescent="0.3">
      <c r="A151" t="s">
        <v>77</v>
      </c>
      <c r="B151" t="s">
        <v>82</v>
      </c>
      <c r="C151">
        <v>-7.5</v>
      </c>
      <c r="D151">
        <v>-8</v>
      </c>
      <c r="E151">
        <v>-7.5</v>
      </c>
      <c r="F151">
        <v>-8.5</v>
      </c>
      <c r="G151">
        <v>-102</v>
      </c>
      <c r="H151" s="74">
        <v>197.5</v>
      </c>
      <c r="I151" s="74">
        <v>196</v>
      </c>
      <c r="J151" s="74">
        <v>197.5</v>
      </c>
      <c r="K151" s="74">
        <v>198</v>
      </c>
      <c r="L151" s="78">
        <v>-103</v>
      </c>
      <c r="O151" s="13">
        <v>99.37</v>
      </c>
      <c r="P151" s="13">
        <v>108.51</v>
      </c>
      <c r="S151" s="1">
        <f t="shared" si="71"/>
        <v>-9.14</v>
      </c>
      <c r="T151" s="1">
        <f t="shared" si="72"/>
        <v>207.88</v>
      </c>
      <c r="V151">
        <f t="shared" si="73"/>
        <v>-12</v>
      </c>
      <c r="W151">
        <f t="shared" si="74"/>
        <v>222</v>
      </c>
      <c r="Y151" t="s">
        <v>77</v>
      </c>
      <c r="Z151">
        <v>105</v>
      </c>
      <c r="AA151" t="s">
        <v>82</v>
      </c>
      <c r="AB151">
        <v>117</v>
      </c>
      <c r="AE151" t="s">
        <v>186</v>
      </c>
    </row>
    <row r="152" spans="1:42" x14ac:dyDescent="0.3">
      <c r="A152" t="s">
        <v>66</v>
      </c>
      <c r="B152" t="s">
        <v>61</v>
      </c>
      <c r="C152">
        <v>5.5</v>
      </c>
      <c r="D152">
        <v>5</v>
      </c>
      <c r="E152">
        <v>5.5</v>
      </c>
      <c r="F152">
        <v>4.5</v>
      </c>
      <c r="G152">
        <v>-92</v>
      </c>
      <c r="H152" s="74">
        <v>214</v>
      </c>
      <c r="I152" s="74">
        <v>212.5</v>
      </c>
      <c r="J152" s="74">
        <v>214</v>
      </c>
      <c r="K152" s="74">
        <v>212</v>
      </c>
      <c r="L152" s="78">
        <v>-97</v>
      </c>
      <c r="O152" s="13">
        <v>109.86</v>
      </c>
      <c r="P152" s="13">
        <v>108.19</v>
      </c>
      <c r="S152">
        <f t="shared" si="71"/>
        <v>1.6700000000000017</v>
      </c>
      <c r="T152" s="1">
        <f t="shared" si="72"/>
        <v>218.05</v>
      </c>
      <c r="V152">
        <f t="shared" si="73"/>
        <v>6</v>
      </c>
      <c r="W152">
        <f t="shared" si="74"/>
        <v>220</v>
      </c>
      <c r="Y152" t="s">
        <v>66</v>
      </c>
      <c r="Z152">
        <v>113</v>
      </c>
      <c r="AA152" t="s">
        <v>61</v>
      </c>
      <c r="AB152">
        <v>107</v>
      </c>
      <c r="AE152" t="s">
        <v>187</v>
      </c>
    </row>
    <row r="153" spans="1:42" ht="15.6" x14ac:dyDescent="0.3">
      <c r="L153" s="82" t="s">
        <v>225</v>
      </c>
      <c r="M153" s="22">
        <v>4</v>
      </c>
      <c r="N153" s="22">
        <v>10</v>
      </c>
      <c r="O153" s="23" t="s">
        <v>226</v>
      </c>
      <c r="P153" s="83">
        <f>(AF$2*M153-(N153-M153))*W154</f>
        <v>-31.46842105263158</v>
      </c>
      <c r="R153" s="20" t="s">
        <v>102</v>
      </c>
      <c r="S153">
        <v>8</v>
      </c>
      <c r="T153" s="31">
        <f>(AF$1*S153-(S154-S153))*W154</f>
        <v>-63.20000000000001</v>
      </c>
      <c r="V153" s="30">
        <f>V140+T153</f>
        <v>240.33333333333323</v>
      </c>
      <c r="W153" t="s">
        <v>145</v>
      </c>
      <c r="Y153" s="56" t="s">
        <v>201</v>
      </c>
      <c r="Z153" s="56"/>
      <c r="AA153" s="56"/>
      <c r="AB153" s="57">
        <f>(AF$2*AC153-(AD153-AC153))*AF153</f>
        <v>-23.076842105263157</v>
      </c>
      <c r="AC153" s="56">
        <v>4</v>
      </c>
      <c r="AD153" s="56">
        <v>10</v>
      </c>
      <c r="AE153" s="58" t="s">
        <v>161</v>
      </c>
      <c r="AF153" s="59">
        <f>FLOOR(AN153*AC$1,1)</f>
        <v>11</v>
      </c>
      <c r="AG153" s="56"/>
      <c r="AH153" s="60" t="s">
        <v>164</v>
      </c>
      <c r="AI153" s="61" t="s">
        <v>165</v>
      </c>
      <c r="AJ153" s="57">
        <f>AP153-AL$1</f>
        <v>8.9794736842105181</v>
      </c>
      <c r="AK153" s="62" t="s">
        <v>166</v>
      </c>
      <c r="AL153" s="57">
        <f>AJ153</f>
        <v>8.9794736842105181</v>
      </c>
      <c r="AM153" s="63" t="s">
        <v>202</v>
      </c>
      <c r="AN153" s="57">
        <f>AP140</f>
        <v>132.05631578947367</v>
      </c>
      <c r="AO153" s="63" t="s">
        <v>203</v>
      </c>
      <c r="AP153" s="57">
        <f>AN153+AB153</f>
        <v>108.97947368421052</v>
      </c>
    </row>
    <row r="154" spans="1:42" ht="15.6" x14ac:dyDescent="0.3">
      <c r="L154" s="84"/>
      <c r="M154" s="26"/>
      <c r="N154" s="26"/>
      <c r="O154" s="81" t="s">
        <v>202</v>
      </c>
      <c r="P154" s="85">
        <f>P141+P153</f>
        <v>149.63736842105263</v>
      </c>
      <c r="R154" s="20" t="s">
        <v>103</v>
      </c>
      <c r="S154">
        <v>20</v>
      </c>
      <c r="V154" t="s">
        <v>147</v>
      </c>
      <c r="W154">
        <f>FLOOR(V140/20,1)</f>
        <v>15</v>
      </c>
      <c r="Y154" s="36" t="s">
        <v>162</v>
      </c>
      <c r="Z154" s="36" t="s">
        <v>163</v>
      </c>
      <c r="AA154" s="36"/>
      <c r="AB154" s="43">
        <f>130.68-180.36</f>
        <v>-49.680000000000007</v>
      </c>
      <c r="AE154" s="36" t="s">
        <v>161</v>
      </c>
      <c r="AF154" s="37">
        <v>8</v>
      </c>
      <c r="AH154" s="33" t="s">
        <v>164</v>
      </c>
      <c r="AI154" s="39" t="s">
        <v>165</v>
      </c>
      <c r="AJ154" s="45">
        <f>AJ141+AB154</f>
        <v>-19.300000000000018</v>
      </c>
      <c r="AK154" s="40" t="s">
        <v>166</v>
      </c>
      <c r="AL154" s="45">
        <f>AJ154</f>
        <v>-19.300000000000018</v>
      </c>
      <c r="AN154" s="30">
        <v>130.68</v>
      </c>
    </row>
    <row r="155" spans="1:42" x14ac:dyDescent="0.3">
      <c r="A155" s="22" t="s">
        <v>191</v>
      </c>
      <c r="B155" s="22"/>
      <c r="C155" s="22"/>
      <c r="D155" s="22"/>
      <c r="E155" s="22"/>
      <c r="F155" s="22"/>
      <c r="G155" s="22"/>
      <c r="H155" s="75"/>
      <c r="I155" s="75"/>
      <c r="J155" s="75"/>
      <c r="K155" s="75"/>
      <c r="L155" s="79"/>
      <c r="M155" s="22"/>
      <c r="N155" s="22"/>
      <c r="O155" s="23"/>
      <c r="P155" s="23"/>
      <c r="Q155" s="24"/>
      <c r="R155" s="25" t="s">
        <v>104</v>
      </c>
      <c r="S155" s="28">
        <f>S153/S154</f>
        <v>0.4</v>
      </c>
      <c r="T155" s="28">
        <f>T153/(S154*AH$1)</f>
        <v>-0.63200000000000012</v>
      </c>
      <c r="U155" s="27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</row>
    <row r="156" spans="1:42" x14ac:dyDescent="0.3">
      <c r="A156" t="s">
        <v>57</v>
      </c>
      <c r="B156" t="s">
        <v>60</v>
      </c>
      <c r="C156">
        <v>-8</v>
      </c>
      <c r="D156">
        <v>-7.5</v>
      </c>
      <c r="E156">
        <v>-7.5</v>
      </c>
      <c r="F156">
        <v>-8.5</v>
      </c>
      <c r="G156">
        <v>-103</v>
      </c>
      <c r="H156" s="74">
        <v>221</v>
      </c>
      <c r="I156" s="74">
        <v>220.5</v>
      </c>
      <c r="J156" s="74">
        <v>221</v>
      </c>
      <c r="K156" s="74">
        <v>218</v>
      </c>
      <c r="L156" s="78">
        <v>-97</v>
      </c>
      <c r="O156">
        <v>97.5</v>
      </c>
      <c r="P156">
        <v>114</v>
      </c>
      <c r="Q156" s="3"/>
      <c r="R156"/>
      <c r="S156">
        <f t="shared" ref="S156:S159" si="75">O156-P156</f>
        <v>-16.5</v>
      </c>
      <c r="T156" s="1">
        <f t="shared" ref="T156:T159" si="76">O156+P156</f>
        <v>211.5</v>
      </c>
      <c r="V156">
        <f t="shared" ref="V156:V159" si="77">Z156-AB156</f>
        <v>3</v>
      </c>
      <c r="W156">
        <f t="shared" ref="W156:W159" si="78">Z156+AB156</f>
        <v>211</v>
      </c>
      <c r="Y156" t="s">
        <v>57</v>
      </c>
      <c r="Z156">
        <v>107</v>
      </c>
      <c r="AA156" t="s">
        <v>60</v>
      </c>
      <c r="AB156">
        <v>104</v>
      </c>
      <c r="AE156" t="s">
        <v>122</v>
      </c>
    </row>
    <row r="157" spans="1:42" x14ac:dyDescent="0.3">
      <c r="A157" t="s">
        <v>72</v>
      </c>
      <c r="B157" t="s">
        <v>84</v>
      </c>
      <c r="C157">
        <v>7.5</v>
      </c>
      <c r="D157">
        <v>7.5</v>
      </c>
      <c r="E157">
        <v>8</v>
      </c>
      <c r="F157">
        <v>6.5</v>
      </c>
      <c r="G157">
        <v>-103</v>
      </c>
      <c r="H157" s="74">
        <v>215.5</v>
      </c>
      <c r="I157" s="74">
        <v>215</v>
      </c>
      <c r="J157" s="74">
        <v>215.5</v>
      </c>
      <c r="K157" s="74">
        <v>213</v>
      </c>
      <c r="L157" s="78">
        <v>-103</v>
      </c>
      <c r="O157">
        <v>101</v>
      </c>
      <c r="P157">
        <v>102</v>
      </c>
      <c r="Q157" s="3"/>
      <c r="R157"/>
      <c r="S157">
        <f t="shared" si="75"/>
        <v>-1</v>
      </c>
      <c r="T157" s="1">
        <f t="shared" si="76"/>
        <v>203</v>
      </c>
      <c r="V157">
        <f t="shared" si="77"/>
        <v>10</v>
      </c>
      <c r="W157">
        <f t="shared" si="78"/>
        <v>208</v>
      </c>
      <c r="Y157" t="s">
        <v>72</v>
      </c>
      <c r="Z157">
        <v>109</v>
      </c>
      <c r="AA157" t="s">
        <v>84</v>
      </c>
      <c r="AB157">
        <v>99</v>
      </c>
      <c r="AE157" t="s">
        <v>192</v>
      </c>
    </row>
    <row r="158" spans="1:42" x14ac:dyDescent="0.3">
      <c r="A158" t="s">
        <v>83</v>
      </c>
      <c r="B158" t="s">
        <v>74</v>
      </c>
      <c r="C158">
        <v>7.5</v>
      </c>
      <c r="D158">
        <v>7</v>
      </c>
      <c r="E158">
        <v>7.5</v>
      </c>
      <c r="F158">
        <v>5.5</v>
      </c>
      <c r="G158">
        <v>-103</v>
      </c>
      <c r="H158" s="74">
        <v>215</v>
      </c>
      <c r="I158" s="74">
        <v>214.5</v>
      </c>
      <c r="J158" s="74">
        <v>216</v>
      </c>
      <c r="K158" s="74">
        <v>213</v>
      </c>
      <c r="L158" s="78">
        <v>-103</v>
      </c>
      <c r="O158">
        <v>103</v>
      </c>
      <c r="P158">
        <v>109</v>
      </c>
      <c r="Q158" s="3"/>
      <c r="R158"/>
      <c r="S158" s="1">
        <f t="shared" si="75"/>
        <v>-6</v>
      </c>
      <c r="T158" s="1">
        <f t="shared" si="76"/>
        <v>212</v>
      </c>
      <c r="V158">
        <f t="shared" si="77"/>
        <v>-5</v>
      </c>
      <c r="W158">
        <f t="shared" si="78"/>
        <v>195</v>
      </c>
      <c r="Y158" t="s">
        <v>83</v>
      </c>
      <c r="Z158">
        <v>95</v>
      </c>
      <c r="AA158" t="s">
        <v>74</v>
      </c>
      <c r="AB158">
        <v>100</v>
      </c>
      <c r="AE158" t="s">
        <v>119</v>
      </c>
    </row>
    <row r="159" spans="1:42" x14ac:dyDescent="0.3">
      <c r="A159" t="s">
        <v>64</v>
      </c>
      <c r="B159" t="s">
        <v>70</v>
      </c>
      <c r="C159">
        <v>5</v>
      </c>
      <c r="D159">
        <v>5.5</v>
      </c>
      <c r="E159">
        <v>6</v>
      </c>
      <c r="F159">
        <v>5</v>
      </c>
      <c r="G159">
        <v>-94</v>
      </c>
      <c r="H159" s="74">
        <v>208</v>
      </c>
      <c r="I159" s="74">
        <v>208</v>
      </c>
      <c r="J159" s="74">
        <v>208.5</v>
      </c>
      <c r="K159" s="74">
        <v>208</v>
      </c>
      <c r="L159" s="78">
        <v>-97</v>
      </c>
      <c r="O159">
        <v>98.2</v>
      </c>
      <c r="P159">
        <v>96.4</v>
      </c>
      <c r="Q159" s="3"/>
      <c r="R159"/>
      <c r="S159">
        <f t="shared" si="75"/>
        <v>1.7999999999999972</v>
      </c>
      <c r="T159">
        <f t="shared" si="76"/>
        <v>194.60000000000002</v>
      </c>
      <c r="V159">
        <f t="shared" si="77"/>
        <v>11</v>
      </c>
      <c r="W159">
        <f t="shared" si="78"/>
        <v>213</v>
      </c>
      <c r="Y159" t="s">
        <v>64</v>
      </c>
      <c r="Z159">
        <v>112</v>
      </c>
      <c r="AA159" t="s">
        <v>70</v>
      </c>
      <c r="AB159">
        <v>101</v>
      </c>
      <c r="AE159" t="s">
        <v>182</v>
      </c>
    </row>
    <row r="160" spans="1:42" ht="15.6" x14ac:dyDescent="0.3">
      <c r="L160" s="82" t="s">
        <v>225</v>
      </c>
      <c r="M160" s="22">
        <v>3</v>
      </c>
      <c r="N160" s="22">
        <v>4</v>
      </c>
      <c r="O160" s="23" t="s">
        <v>226</v>
      </c>
      <c r="P160" s="83">
        <f>(AF$2*M160-(N160-M160))*W161</f>
        <v>23.118947368421054</v>
      </c>
      <c r="R160" s="20" t="s">
        <v>102</v>
      </c>
      <c r="S160">
        <v>4</v>
      </c>
      <c r="T160" s="31">
        <f>(AF$1*S160-(S161-S160))*W161</f>
        <v>-1.2800000000000029</v>
      </c>
      <c r="V160" s="30">
        <f>V153+T160</f>
        <v>239.05333333333323</v>
      </c>
      <c r="W160" t="s">
        <v>145</v>
      </c>
      <c r="Y160" s="56" t="s">
        <v>201</v>
      </c>
      <c r="Z160" s="56"/>
      <c r="AA160" s="56"/>
      <c r="AB160" s="57">
        <f>(AF$2*AC160-(AD160-AC160))*AF160</f>
        <v>17.339210526315789</v>
      </c>
      <c r="AC160" s="56">
        <v>3</v>
      </c>
      <c r="AD160" s="56">
        <v>4</v>
      </c>
      <c r="AE160" s="58" t="s">
        <v>161</v>
      </c>
      <c r="AF160" s="59">
        <f>FLOOR(AN160*AC$1,1)</f>
        <v>9</v>
      </c>
      <c r="AG160" s="56"/>
      <c r="AH160" s="60" t="s">
        <v>164</v>
      </c>
      <c r="AI160" s="61" t="s">
        <v>165</v>
      </c>
      <c r="AJ160" s="57">
        <f>AP160-AL$1</f>
        <v>26.3186842105263</v>
      </c>
      <c r="AK160" s="62" t="s">
        <v>166</v>
      </c>
      <c r="AL160" s="57">
        <f>AJ160</f>
        <v>26.3186842105263</v>
      </c>
      <c r="AM160" s="63" t="s">
        <v>202</v>
      </c>
      <c r="AN160" s="57">
        <f>AP153</f>
        <v>108.97947368421052</v>
      </c>
      <c r="AO160" s="63" t="s">
        <v>203</v>
      </c>
      <c r="AP160" s="57">
        <f>AN160+AB160</f>
        <v>126.3186842105263</v>
      </c>
    </row>
    <row r="161" spans="1:42" ht="15.6" x14ac:dyDescent="0.3">
      <c r="L161" s="84"/>
      <c r="M161" s="26"/>
      <c r="N161" s="26"/>
      <c r="O161" s="81" t="s">
        <v>202</v>
      </c>
      <c r="P161" s="85">
        <f>P154+P160</f>
        <v>172.75631578947369</v>
      </c>
      <c r="R161" s="20" t="s">
        <v>103</v>
      </c>
      <c r="S161">
        <v>8</v>
      </c>
      <c r="V161" t="s">
        <v>147</v>
      </c>
      <c r="W161">
        <f>FLOOR(V153/20,1)</f>
        <v>12</v>
      </c>
      <c r="Y161" s="36" t="s">
        <v>162</v>
      </c>
      <c r="Z161" s="36" t="s">
        <v>163</v>
      </c>
      <c r="AA161" s="36"/>
      <c r="AB161" s="43">
        <v>-0.24</v>
      </c>
      <c r="AE161" s="36" t="s">
        <v>161</v>
      </c>
      <c r="AF161" s="37">
        <v>8</v>
      </c>
      <c r="AH161" s="33" t="s">
        <v>164</v>
      </c>
      <c r="AI161" s="39" t="s">
        <v>165</v>
      </c>
      <c r="AJ161" s="45">
        <f>AJ154+AB161</f>
        <v>-19.540000000000017</v>
      </c>
      <c r="AK161" s="40" t="s">
        <v>166</v>
      </c>
      <c r="AL161" s="45">
        <f>AJ161</f>
        <v>-19.540000000000017</v>
      </c>
      <c r="AM161" s="55" t="s">
        <v>202</v>
      </c>
      <c r="AN161" s="30">
        <v>130.44</v>
      </c>
    </row>
    <row r="162" spans="1:42" x14ac:dyDescent="0.3">
      <c r="A162" s="22" t="s">
        <v>199</v>
      </c>
      <c r="B162" s="22"/>
      <c r="C162" s="22"/>
      <c r="D162" s="22"/>
      <c r="E162" s="22"/>
      <c r="F162" s="22"/>
      <c r="G162" s="22"/>
      <c r="H162" s="75"/>
      <c r="I162" s="75"/>
      <c r="J162" s="75"/>
      <c r="K162" s="75"/>
      <c r="L162" s="79"/>
      <c r="M162" s="22"/>
      <c r="N162" s="22"/>
      <c r="O162" s="23"/>
      <c r="P162" s="23"/>
      <c r="Q162" s="24"/>
      <c r="R162" s="25" t="s">
        <v>104</v>
      </c>
      <c r="S162" s="28">
        <f>S160/S161</f>
        <v>0.5</v>
      </c>
      <c r="T162" s="28">
        <f>T160/(S161*AH$1)</f>
        <v>-3.200000000000007E-2</v>
      </c>
      <c r="U162" s="27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</row>
    <row r="163" spans="1:42" x14ac:dyDescent="0.3">
      <c r="A163" t="s">
        <v>85</v>
      </c>
      <c r="B163" t="s">
        <v>58</v>
      </c>
      <c r="C163">
        <v>-11</v>
      </c>
      <c r="D163">
        <v>-9.5</v>
      </c>
      <c r="E163">
        <v>-9</v>
      </c>
      <c r="F163">
        <v>-9.5</v>
      </c>
      <c r="G163">
        <v>-102</v>
      </c>
      <c r="H163" s="74">
        <v>202</v>
      </c>
      <c r="I163" s="74">
        <v>202.5</v>
      </c>
      <c r="J163" s="74">
        <v>203.5</v>
      </c>
      <c r="K163" s="74">
        <v>203</v>
      </c>
      <c r="L163" s="78">
        <v>-103</v>
      </c>
      <c r="O163" s="13">
        <v>100.18</v>
      </c>
      <c r="P163" s="13">
        <v>111.26</v>
      </c>
      <c r="S163" s="8">
        <f t="shared" ref="S163:S170" si="79">O163-P163</f>
        <v>-11.079999999999998</v>
      </c>
      <c r="T163" s="54">
        <f t="shared" ref="T163:T170" si="80">O163+P163</f>
        <v>211.44</v>
      </c>
      <c r="V163">
        <f t="shared" ref="V163:V170" si="81">Z163-AB163</f>
        <v>8</v>
      </c>
      <c r="W163">
        <f t="shared" ref="W163:W170" si="82">Z163+AB163</f>
        <v>230</v>
      </c>
      <c r="Y163" t="s">
        <v>85</v>
      </c>
      <c r="Z163">
        <v>119</v>
      </c>
      <c r="AA163" t="s">
        <v>58</v>
      </c>
      <c r="AB163" s="42">
        <v>111</v>
      </c>
      <c r="AE163" s="3" t="s">
        <v>122</v>
      </c>
    </row>
    <row r="164" spans="1:42" x14ac:dyDescent="0.3">
      <c r="A164" t="s">
        <v>59</v>
      </c>
      <c r="B164" t="s">
        <v>105</v>
      </c>
      <c r="C164">
        <v>2</v>
      </c>
      <c r="D164">
        <v>3</v>
      </c>
      <c r="E164">
        <v>4</v>
      </c>
      <c r="F164">
        <v>4</v>
      </c>
      <c r="G164">
        <v>-100</v>
      </c>
      <c r="H164" s="74">
        <v>220.5</v>
      </c>
      <c r="I164" s="74">
        <v>218</v>
      </c>
      <c r="J164" s="74">
        <v>218.5</v>
      </c>
      <c r="K164" s="74">
        <v>220.5</v>
      </c>
      <c r="L164" s="78">
        <v>-104</v>
      </c>
      <c r="O164" s="13">
        <v>112.7</v>
      </c>
      <c r="P164" s="13">
        <v>108.53</v>
      </c>
      <c r="S164" s="53">
        <f t="shared" si="79"/>
        <v>4.1700000000000017</v>
      </c>
      <c r="T164" s="8">
        <f t="shared" si="80"/>
        <v>221.23000000000002</v>
      </c>
      <c r="V164">
        <f t="shared" si="81"/>
        <v>-4</v>
      </c>
      <c r="W164">
        <f t="shared" si="82"/>
        <v>208</v>
      </c>
      <c r="Y164" t="s">
        <v>59</v>
      </c>
      <c r="Z164">
        <v>102</v>
      </c>
      <c r="AA164" t="s">
        <v>105</v>
      </c>
      <c r="AB164" s="42">
        <v>106</v>
      </c>
      <c r="AE164" s="3" t="s">
        <v>193</v>
      </c>
      <c r="AI164" s="3"/>
      <c r="AJ164" s="3"/>
    </row>
    <row r="165" spans="1:42" x14ac:dyDescent="0.3">
      <c r="A165" t="s">
        <v>79</v>
      </c>
      <c r="B165" t="s">
        <v>81</v>
      </c>
      <c r="C165">
        <v>-1</v>
      </c>
      <c r="D165">
        <v>-1.5</v>
      </c>
      <c r="E165">
        <v>-1.5</v>
      </c>
      <c r="F165">
        <v>-2.5</v>
      </c>
      <c r="G165">
        <v>-100</v>
      </c>
      <c r="H165" s="74">
        <v>218</v>
      </c>
      <c r="I165" s="74">
        <v>218</v>
      </c>
      <c r="J165" s="74">
        <v>218.5</v>
      </c>
      <c r="K165" s="74">
        <v>218</v>
      </c>
      <c r="L165" s="78">
        <v>-104</v>
      </c>
      <c r="O165" s="13">
        <v>104.73</v>
      </c>
      <c r="P165" s="13">
        <v>107.29</v>
      </c>
      <c r="S165" s="53">
        <f t="shared" si="79"/>
        <v>-2.5600000000000023</v>
      </c>
      <c r="T165" s="54">
        <f t="shared" si="80"/>
        <v>212.02</v>
      </c>
      <c r="V165">
        <f t="shared" si="81"/>
        <v>14</v>
      </c>
      <c r="W165">
        <f t="shared" si="82"/>
        <v>192</v>
      </c>
      <c r="Y165" t="s">
        <v>79</v>
      </c>
      <c r="Z165">
        <v>103</v>
      </c>
      <c r="AA165" t="s">
        <v>81</v>
      </c>
      <c r="AB165" s="42">
        <v>89</v>
      </c>
      <c r="AE165" s="3" t="s">
        <v>194</v>
      </c>
    </row>
    <row r="166" spans="1:42" x14ac:dyDescent="0.3">
      <c r="A166" t="s">
        <v>68</v>
      </c>
      <c r="B166" t="s">
        <v>106</v>
      </c>
      <c r="C166">
        <v>4.5</v>
      </c>
      <c r="D166">
        <v>4.5</v>
      </c>
      <c r="E166">
        <v>4.5</v>
      </c>
      <c r="F166">
        <v>5.5</v>
      </c>
      <c r="G166">
        <v>-102</v>
      </c>
      <c r="H166" s="74">
        <v>213</v>
      </c>
      <c r="I166" s="74">
        <v>213</v>
      </c>
      <c r="J166" s="74">
        <v>213</v>
      </c>
      <c r="K166" s="74">
        <v>211.5</v>
      </c>
      <c r="L166" s="78">
        <v>-103</v>
      </c>
      <c r="O166" s="13">
        <v>111.1</v>
      </c>
      <c r="P166" s="13">
        <v>102.8</v>
      </c>
      <c r="S166" s="8">
        <f t="shared" si="79"/>
        <v>8.2999999999999972</v>
      </c>
      <c r="T166" s="8">
        <f t="shared" si="80"/>
        <v>213.89999999999998</v>
      </c>
      <c r="V166">
        <f t="shared" si="81"/>
        <v>4</v>
      </c>
      <c r="W166">
        <f t="shared" si="82"/>
        <v>200</v>
      </c>
      <c r="Y166" t="s">
        <v>68</v>
      </c>
      <c r="Z166">
        <v>102</v>
      </c>
      <c r="AA166" t="s">
        <v>106</v>
      </c>
      <c r="AB166" s="42">
        <v>98</v>
      </c>
      <c r="AE166" s="3" t="s">
        <v>195</v>
      </c>
    </row>
    <row r="167" spans="1:42" x14ac:dyDescent="0.3">
      <c r="A167" t="s">
        <v>86</v>
      </c>
      <c r="B167" t="s">
        <v>67</v>
      </c>
      <c r="C167">
        <v>-7</v>
      </c>
      <c r="D167">
        <v>0</v>
      </c>
      <c r="E167">
        <v>0</v>
      </c>
      <c r="F167">
        <v>-9.5</v>
      </c>
      <c r="G167">
        <v>-103</v>
      </c>
      <c r="H167" s="74">
        <v>200</v>
      </c>
      <c r="I167" s="74">
        <v>0</v>
      </c>
      <c r="J167" s="74">
        <v>0</v>
      </c>
      <c r="K167" s="74">
        <v>212</v>
      </c>
      <c r="L167" s="78">
        <v>-103</v>
      </c>
      <c r="O167" s="13">
        <v>104.93</v>
      </c>
      <c r="P167" s="13">
        <v>113.58</v>
      </c>
      <c r="S167" s="54">
        <f t="shared" si="79"/>
        <v>-8.6499999999999915</v>
      </c>
      <c r="T167" s="54">
        <f t="shared" si="80"/>
        <v>218.51</v>
      </c>
      <c r="V167">
        <f t="shared" si="81"/>
        <v>7</v>
      </c>
      <c r="W167">
        <f t="shared" si="82"/>
        <v>225</v>
      </c>
      <c r="Y167" t="s">
        <v>86</v>
      </c>
      <c r="Z167">
        <v>116</v>
      </c>
      <c r="AA167" t="s">
        <v>67</v>
      </c>
      <c r="AB167" s="42">
        <v>109</v>
      </c>
      <c r="AE167" s="3" t="s">
        <v>173</v>
      </c>
      <c r="AF167" s="3"/>
      <c r="AG167" s="3"/>
      <c r="AH167" s="3"/>
      <c r="AI167" s="3"/>
    </row>
    <row r="168" spans="1:42" x14ac:dyDescent="0.3">
      <c r="A168" t="s">
        <v>80</v>
      </c>
      <c r="B168" t="s">
        <v>69</v>
      </c>
      <c r="C168">
        <v>-5</v>
      </c>
      <c r="D168">
        <v>-7</v>
      </c>
      <c r="E168">
        <v>-6</v>
      </c>
      <c r="F168">
        <v>-7.5</v>
      </c>
      <c r="G168">
        <v>-102</v>
      </c>
      <c r="H168" s="74">
        <v>202</v>
      </c>
      <c r="I168" s="74">
        <v>201</v>
      </c>
      <c r="J168" s="74">
        <v>201</v>
      </c>
      <c r="K168" s="74">
        <v>202.5</v>
      </c>
      <c r="L168" s="78">
        <v>-104</v>
      </c>
      <c r="O168" s="13">
        <v>96.64</v>
      </c>
      <c r="P168" s="13">
        <v>107.49</v>
      </c>
      <c r="S168" s="53">
        <f t="shared" si="79"/>
        <v>-10.849999999999994</v>
      </c>
      <c r="T168" s="54">
        <f t="shared" si="80"/>
        <v>204.13</v>
      </c>
      <c r="V168">
        <f t="shared" si="81"/>
        <v>-7</v>
      </c>
      <c r="W168">
        <f t="shared" si="82"/>
        <v>211</v>
      </c>
      <c r="Y168" t="s">
        <v>80</v>
      </c>
      <c r="Z168">
        <v>102</v>
      </c>
      <c r="AA168" t="s">
        <v>69</v>
      </c>
      <c r="AB168" s="42">
        <v>109</v>
      </c>
      <c r="AE168" s="3" t="s">
        <v>196</v>
      </c>
    </row>
    <row r="169" spans="1:42" x14ac:dyDescent="0.3">
      <c r="A169" t="s">
        <v>63</v>
      </c>
      <c r="B169" t="s">
        <v>65</v>
      </c>
      <c r="C169">
        <v>5</v>
      </c>
      <c r="D169">
        <v>5.5</v>
      </c>
      <c r="E169">
        <v>6</v>
      </c>
      <c r="F169">
        <v>6</v>
      </c>
      <c r="G169">
        <v>-101</v>
      </c>
      <c r="H169" s="74">
        <v>201</v>
      </c>
      <c r="I169" s="74">
        <v>202</v>
      </c>
      <c r="J169" s="74">
        <v>202.5</v>
      </c>
      <c r="K169" s="74">
        <v>200.5</v>
      </c>
      <c r="L169" s="78">
        <v>-103</v>
      </c>
      <c r="O169" s="13">
        <v>110.14</v>
      </c>
      <c r="P169" s="13">
        <v>99.82</v>
      </c>
      <c r="S169" s="54">
        <f t="shared" si="79"/>
        <v>10.320000000000007</v>
      </c>
      <c r="T169" s="54">
        <f t="shared" si="80"/>
        <v>209.95999999999998</v>
      </c>
      <c r="V169">
        <f t="shared" si="81"/>
        <v>9</v>
      </c>
      <c r="W169">
        <f t="shared" si="82"/>
        <v>223</v>
      </c>
      <c r="Y169" t="s">
        <v>63</v>
      </c>
      <c r="Z169">
        <v>116</v>
      </c>
      <c r="AA169" t="s">
        <v>65</v>
      </c>
      <c r="AB169" s="42">
        <v>107</v>
      </c>
      <c r="AE169" s="3" t="s">
        <v>197</v>
      </c>
    </row>
    <row r="170" spans="1:42" x14ac:dyDescent="0.3">
      <c r="A170" s="3" t="s">
        <v>62</v>
      </c>
      <c r="B170" s="3" t="s">
        <v>82</v>
      </c>
      <c r="C170">
        <v>-1</v>
      </c>
      <c r="D170">
        <v>-2.5</v>
      </c>
      <c r="E170">
        <v>-2</v>
      </c>
      <c r="F170">
        <v>-2</v>
      </c>
      <c r="G170">
        <v>-102</v>
      </c>
      <c r="H170" s="74">
        <v>197</v>
      </c>
      <c r="I170" s="74">
        <v>197</v>
      </c>
      <c r="J170" s="74">
        <v>197</v>
      </c>
      <c r="K170" s="74">
        <v>197</v>
      </c>
      <c r="L170" s="78">
        <v>-103</v>
      </c>
      <c r="O170" s="13">
        <v>96.86</v>
      </c>
      <c r="P170" s="13">
        <v>98.35</v>
      </c>
      <c r="S170" s="8">
        <f t="shared" si="79"/>
        <v>-1.4899999999999949</v>
      </c>
      <c r="T170" s="8">
        <f t="shared" si="80"/>
        <v>195.20999999999998</v>
      </c>
      <c r="V170">
        <f t="shared" si="81"/>
        <v>-3</v>
      </c>
      <c r="W170">
        <f t="shared" si="82"/>
        <v>207</v>
      </c>
      <c r="Y170" t="s">
        <v>62</v>
      </c>
      <c r="Z170">
        <v>102</v>
      </c>
      <c r="AA170" t="s">
        <v>82</v>
      </c>
      <c r="AB170" s="42">
        <v>105</v>
      </c>
      <c r="AE170" s="3" t="s">
        <v>198</v>
      </c>
    </row>
    <row r="171" spans="1:42" ht="15.6" x14ac:dyDescent="0.3">
      <c r="L171" s="82" t="s">
        <v>225</v>
      </c>
      <c r="M171" s="22">
        <v>5</v>
      </c>
      <c r="N171" s="22">
        <v>7</v>
      </c>
      <c r="O171" s="23" t="s">
        <v>226</v>
      </c>
      <c r="P171" s="83">
        <f>(AF$2*M171-(N171-M171))*W172</f>
        <v>31.653947368421051</v>
      </c>
      <c r="R171" s="20" t="s">
        <v>102</v>
      </c>
      <c r="S171">
        <v>4</v>
      </c>
      <c r="T171" s="31">
        <f>(AF$1*S171-(S172-S171))*W172</f>
        <v>-1.173333333333336</v>
      </c>
      <c r="V171" s="30">
        <f>V160+T171</f>
        <v>237.87999999999988</v>
      </c>
      <c r="W171" t="s">
        <v>145</v>
      </c>
      <c r="Y171" s="56" t="s">
        <v>201</v>
      </c>
      <c r="Z171" s="56"/>
      <c r="AA171" s="56"/>
      <c r="AB171" s="57">
        <f>(AF$2*AC171-(AD171-AC171))*AF171</f>
        <v>18.776315789473685</v>
      </c>
      <c r="AC171" s="56">
        <v>5</v>
      </c>
      <c r="AD171" s="56">
        <v>8</v>
      </c>
      <c r="AE171" s="58" t="s">
        <v>161</v>
      </c>
      <c r="AF171" s="59">
        <f>FLOOR(AN171*AC$1,1)</f>
        <v>10</v>
      </c>
      <c r="AG171" s="56"/>
      <c r="AH171" s="60" t="s">
        <v>164</v>
      </c>
      <c r="AI171" s="61" t="s">
        <v>165</v>
      </c>
      <c r="AJ171" s="57">
        <f>AP171-AL$1</f>
        <v>45.09499999999997</v>
      </c>
      <c r="AK171" s="62" t="s">
        <v>166</v>
      </c>
      <c r="AL171" s="57">
        <f>AJ171</f>
        <v>45.09499999999997</v>
      </c>
      <c r="AM171" s="63" t="s">
        <v>202</v>
      </c>
      <c r="AN171" s="57">
        <f>AP160</f>
        <v>126.3186842105263</v>
      </c>
      <c r="AO171" s="63" t="s">
        <v>203</v>
      </c>
      <c r="AP171" s="57">
        <f>AN171+AB171</f>
        <v>145.09499999999997</v>
      </c>
    </row>
    <row r="172" spans="1:42" ht="15.6" x14ac:dyDescent="0.3">
      <c r="L172" s="84"/>
      <c r="M172" s="26"/>
      <c r="N172" s="26"/>
      <c r="O172" s="81" t="s">
        <v>202</v>
      </c>
      <c r="P172" s="85">
        <f>P161+P171</f>
        <v>204.41026315789475</v>
      </c>
      <c r="R172" s="20" t="s">
        <v>103</v>
      </c>
      <c r="S172">
        <v>8</v>
      </c>
      <c r="V172" t="s">
        <v>147</v>
      </c>
      <c r="W172">
        <f>FLOOR(V160/20,1)</f>
        <v>11</v>
      </c>
      <c r="Y172" s="36" t="s">
        <v>162</v>
      </c>
      <c r="Z172" s="36" t="s">
        <v>163</v>
      </c>
      <c r="AA172" s="36"/>
      <c r="AB172" s="43">
        <f>AN172-AN161</f>
        <v>-17.439999999999998</v>
      </c>
      <c r="AE172" s="36" t="s">
        <v>161</v>
      </c>
      <c r="AF172" s="37">
        <v>8</v>
      </c>
      <c r="AH172" s="33" t="s">
        <v>164</v>
      </c>
      <c r="AI172" s="39" t="s">
        <v>165</v>
      </c>
      <c r="AJ172" s="45">
        <f>AJ161+AB172</f>
        <v>-36.980000000000018</v>
      </c>
      <c r="AK172" s="40" t="s">
        <v>166</v>
      </c>
      <c r="AL172" s="45">
        <f>AJ172</f>
        <v>-36.980000000000018</v>
      </c>
      <c r="AM172" s="55" t="s">
        <v>202</v>
      </c>
      <c r="AN172" s="30">
        <v>113</v>
      </c>
    </row>
    <row r="173" spans="1:42" x14ac:dyDescent="0.3">
      <c r="A173" s="22" t="s">
        <v>204</v>
      </c>
      <c r="B173" s="22"/>
      <c r="C173" s="22"/>
      <c r="D173" s="22"/>
      <c r="E173" s="22"/>
      <c r="F173" s="22"/>
      <c r="G173" s="22"/>
      <c r="H173" s="75"/>
      <c r="I173" s="75"/>
      <c r="J173" s="75"/>
      <c r="K173" s="75"/>
      <c r="L173" s="79"/>
      <c r="M173" s="22"/>
      <c r="N173" s="22"/>
      <c r="O173" s="23"/>
      <c r="P173" s="23"/>
      <c r="Q173" s="24"/>
      <c r="R173" s="25" t="s">
        <v>104</v>
      </c>
      <c r="S173" s="28">
        <f>S171/S172</f>
        <v>0.5</v>
      </c>
      <c r="T173" s="28">
        <f>T171/(S172*AH$1)</f>
        <v>-2.9333333333333399E-2</v>
      </c>
      <c r="U173" s="27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</row>
    <row r="174" spans="1:42" x14ac:dyDescent="0.3">
      <c r="A174" t="s">
        <v>72</v>
      </c>
      <c r="B174" t="s">
        <v>61</v>
      </c>
      <c r="C174">
        <v>2.5</v>
      </c>
      <c r="D174">
        <v>2.5</v>
      </c>
      <c r="E174">
        <v>3</v>
      </c>
      <c r="H174" s="74">
        <v>207.5</v>
      </c>
      <c r="I174" s="74">
        <v>206.5</v>
      </c>
      <c r="J174" s="74">
        <v>207.5</v>
      </c>
      <c r="K174" s="74">
        <v>205.5</v>
      </c>
      <c r="L174" s="78">
        <v>-104</v>
      </c>
      <c r="O174" s="13">
        <v>103.33</v>
      </c>
      <c r="P174" s="13">
        <v>103.27</v>
      </c>
      <c r="S174" s="1">
        <f t="shared" ref="S174:S183" si="83">O174-P174</f>
        <v>6.0000000000002274E-2</v>
      </c>
      <c r="T174" s="1">
        <f t="shared" ref="T174:T183" si="84">O174+P174</f>
        <v>206.6</v>
      </c>
      <c r="V174">
        <f t="shared" ref="V174:V183" si="85">Z174-AB174</f>
        <v>-1</v>
      </c>
      <c r="W174">
        <f t="shared" ref="W174:W183" si="86">Z174+AB174</f>
        <v>225</v>
      </c>
      <c r="Y174" t="s">
        <v>72</v>
      </c>
      <c r="Z174">
        <v>112</v>
      </c>
      <c r="AA174" t="s">
        <v>61</v>
      </c>
      <c r="AB174" s="42">
        <v>113</v>
      </c>
      <c r="AE174" t="s">
        <v>206</v>
      </c>
    </row>
    <row r="175" spans="1:42" x14ac:dyDescent="0.3">
      <c r="A175" t="s">
        <v>77</v>
      </c>
      <c r="B175" t="s">
        <v>74</v>
      </c>
      <c r="C175">
        <v>2</v>
      </c>
      <c r="D175">
        <v>2</v>
      </c>
      <c r="E175">
        <v>2</v>
      </c>
      <c r="H175" s="74">
        <v>212.5</v>
      </c>
      <c r="I175" s="74">
        <v>212.5</v>
      </c>
      <c r="J175" s="74">
        <v>212.5</v>
      </c>
      <c r="K175" s="74">
        <v>211.5</v>
      </c>
      <c r="L175" s="78">
        <v>-97</v>
      </c>
      <c r="O175" s="13">
        <v>105.49</v>
      </c>
      <c r="P175" s="13">
        <v>105.59</v>
      </c>
      <c r="S175">
        <f t="shared" si="83"/>
        <v>-0.10000000000000853</v>
      </c>
      <c r="T175" s="1">
        <f t="shared" si="84"/>
        <v>211.07999999999998</v>
      </c>
      <c r="V175">
        <f t="shared" si="85"/>
        <v>12</v>
      </c>
      <c r="W175">
        <f t="shared" si="86"/>
        <v>190</v>
      </c>
      <c r="Y175" t="s">
        <v>77</v>
      </c>
      <c r="Z175">
        <v>101</v>
      </c>
      <c r="AA175" t="s">
        <v>74</v>
      </c>
      <c r="AB175" s="42">
        <v>89</v>
      </c>
      <c r="AE175" t="s">
        <v>207</v>
      </c>
    </row>
    <row r="176" spans="1:42" x14ac:dyDescent="0.3">
      <c r="A176" t="s">
        <v>57</v>
      </c>
      <c r="B176" t="s">
        <v>58</v>
      </c>
      <c r="C176">
        <v>-5.5</v>
      </c>
      <c r="D176">
        <v>-5.5</v>
      </c>
      <c r="E176">
        <v>-5</v>
      </c>
      <c r="H176" s="74">
        <v>213.5</v>
      </c>
      <c r="I176" s="74">
        <v>213.5</v>
      </c>
      <c r="J176" s="74">
        <v>213.5</v>
      </c>
      <c r="K176" s="74">
        <v>213.5</v>
      </c>
      <c r="L176" s="78">
        <v>-104</v>
      </c>
      <c r="O176" s="13">
        <v>101.9</v>
      </c>
      <c r="P176" s="13">
        <v>106.24</v>
      </c>
      <c r="S176" s="1">
        <f t="shared" si="83"/>
        <v>-4.3399999999999892</v>
      </c>
      <c r="T176" s="50">
        <f t="shared" si="84"/>
        <v>208.14</v>
      </c>
      <c r="V176">
        <f t="shared" si="85"/>
        <v>11</v>
      </c>
      <c r="W176">
        <f t="shared" si="86"/>
        <v>209</v>
      </c>
      <c r="Y176" t="s">
        <v>57</v>
      </c>
      <c r="Z176">
        <v>110</v>
      </c>
      <c r="AA176" t="s">
        <v>58</v>
      </c>
      <c r="AB176" s="42">
        <v>99</v>
      </c>
      <c r="AE176" t="s">
        <v>122</v>
      </c>
    </row>
    <row r="177" spans="1:42" x14ac:dyDescent="0.3">
      <c r="A177" t="s">
        <v>81</v>
      </c>
      <c r="B177" t="s">
        <v>76</v>
      </c>
      <c r="C177">
        <v>-2</v>
      </c>
      <c r="D177">
        <v>-4.5</v>
      </c>
      <c r="E177">
        <v>-2</v>
      </c>
      <c r="H177" s="74">
        <v>212.5</v>
      </c>
      <c r="I177" s="74">
        <v>209.5</v>
      </c>
      <c r="J177" s="74">
        <v>212.5</v>
      </c>
      <c r="K177" s="74">
        <v>211</v>
      </c>
      <c r="L177" s="78">
        <v>-104</v>
      </c>
      <c r="O177" s="13">
        <v>110.61</v>
      </c>
      <c r="P177" s="13">
        <v>107.62</v>
      </c>
      <c r="S177" s="46">
        <f t="shared" si="83"/>
        <v>2.9899999999999949</v>
      </c>
      <c r="T177" s="1">
        <f t="shared" si="84"/>
        <v>218.23000000000002</v>
      </c>
      <c r="V177">
        <f t="shared" si="85"/>
        <v>-7</v>
      </c>
      <c r="W177">
        <f t="shared" si="86"/>
        <v>227</v>
      </c>
      <c r="Y177" t="s">
        <v>81</v>
      </c>
      <c r="Z177">
        <v>110</v>
      </c>
      <c r="AA177" t="s">
        <v>76</v>
      </c>
      <c r="AB177" s="42">
        <v>117</v>
      </c>
      <c r="AE177" t="s">
        <v>208</v>
      </c>
    </row>
    <row r="178" spans="1:42" x14ac:dyDescent="0.3">
      <c r="A178" t="s">
        <v>60</v>
      </c>
      <c r="B178" t="s">
        <v>59</v>
      </c>
      <c r="C178">
        <v>-5</v>
      </c>
      <c r="D178">
        <v>-7.5</v>
      </c>
      <c r="E178">
        <v>-5</v>
      </c>
      <c r="H178" s="74">
        <v>218</v>
      </c>
      <c r="I178" s="74">
        <v>215.5</v>
      </c>
      <c r="J178" s="74">
        <v>219</v>
      </c>
      <c r="K178" s="74">
        <v>219</v>
      </c>
      <c r="L178" s="78">
        <v>-103</v>
      </c>
      <c r="O178" s="13">
        <v>107.67</v>
      </c>
      <c r="P178" s="13">
        <v>105.71</v>
      </c>
      <c r="S178" s="46">
        <f t="shared" si="83"/>
        <v>1.960000000000008</v>
      </c>
      <c r="T178" s="1">
        <f t="shared" si="84"/>
        <v>213.38</v>
      </c>
      <c r="V178">
        <f t="shared" si="85"/>
        <v>-7</v>
      </c>
      <c r="W178">
        <f t="shared" si="86"/>
        <v>203</v>
      </c>
      <c r="Y178" t="s">
        <v>60</v>
      </c>
      <c r="Z178">
        <v>98</v>
      </c>
      <c r="AA178" t="s">
        <v>59</v>
      </c>
      <c r="AB178" s="42">
        <v>105</v>
      </c>
      <c r="AE178" t="s">
        <v>209</v>
      </c>
    </row>
    <row r="179" spans="1:42" x14ac:dyDescent="0.3">
      <c r="A179" t="s">
        <v>78</v>
      </c>
      <c r="B179" t="s">
        <v>85</v>
      </c>
      <c r="C179">
        <v>4</v>
      </c>
      <c r="D179">
        <v>3</v>
      </c>
      <c r="E179">
        <v>4</v>
      </c>
      <c r="H179" s="74">
        <v>199</v>
      </c>
      <c r="I179" s="74">
        <v>198</v>
      </c>
      <c r="J179" s="74">
        <v>201.5</v>
      </c>
      <c r="K179" s="74">
        <v>201.5</v>
      </c>
      <c r="L179" s="78">
        <v>-104</v>
      </c>
      <c r="O179" s="13">
        <v>108.15</v>
      </c>
      <c r="P179" s="13">
        <v>104.28</v>
      </c>
      <c r="S179" s="46">
        <f t="shared" si="83"/>
        <v>3.8700000000000045</v>
      </c>
      <c r="T179" s="1">
        <f t="shared" si="84"/>
        <v>212.43</v>
      </c>
      <c r="V179">
        <f t="shared" si="85"/>
        <v>-2</v>
      </c>
      <c r="W179">
        <f t="shared" si="86"/>
        <v>206</v>
      </c>
      <c r="Y179" t="s">
        <v>78</v>
      </c>
      <c r="Z179">
        <v>102</v>
      </c>
      <c r="AA179" t="s">
        <v>85</v>
      </c>
      <c r="AB179" s="42">
        <v>104</v>
      </c>
      <c r="AE179" t="s">
        <v>210</v>
      </c>
    </row>
    <row r="180" spans="1:42" x14ac:dyDescent="0.3">
      <c r="A180" t="s">
        <v>70</v>
      </c>
      <c r="B180" t="s">
        <v>69</v>
      </c>
      <c r="C180">
        <v>-3</v>
      </c>
      <c r="D180">
        <v>-3</v>
      </c>
      <c r="E180">
        <v>-2.5</v>
      </c>
      <c r="H180" s="74">
        <v>199</v>
      </c>
      <c r="I180" s="74">
        <v>199</v>
      </c>
      <c r="J180" s="74">
        <v>200</v>
      </c>
      <c r="K180" s="74">
        <v>199</v>
      </c>
      <c r="L180" s="78">
        <v>-97</v>
      </c>
      <c r="O180" s="13">
        <v>103.04</v>
      </c>
      <c r="P180" s="13">
        <v>96.86</v>
      </c>
      <c r="S180">
        <f t="shared" si="83"/>
        <v>6.1800000000000068</v>
      </c>
      <c r="T180" s="1">
        <f t="shared" si="84"/>
        <v>199.9</v>
      </c>
      <c r="V180">
        <f t="shared" si="85"/>
        <v>-17</v>
      </c>
      <c r="W180">
        <f t="shared" si="86"/>
        <v>217</v>
      </c>
      <c r="Y180" t="s">
        <v>70</v>
      </c>
      <c r="Z180">
        <v>100</v>
      </c>
      <c r="AA180" t="s">
        <v>69</v>
      </c>
      <c r="AB180" s="42">
        <v>117</v>
      </c>
      <c r="AE180" t="s">
        <v>211</v>
      </c>
    </row>
    <row r="181" spans="1:42" x14ac:dyDescent="0.3">
      <c r="A181" t="s">
        <v>82</v>
      </c>
      <c r="B181" t="s">
        <v>84</v>
      </c>
      <c r="C181">
        <v>8.5</v>
      </c>
      <c r="D181">
        <v>7.5</v>
      </c>
      <c r="E181">
        <v>8.5</v>
      </c>
      <c r="H181" s="74">
        <v>205</v>
      </c>
      <c r="I181" s="74">
        <v>202.5</v>
      </c>
      <c r="J181" s="74">
        <v>205</v>
      </c>
      <c r="K181" s="74">
        <v>205</v>
      </c>
      <c r="L181" s="78">
        <v>-103</v>
      </c>
      <c r="O181" s="13">
        <v>99.68</v>
      </c>
      <c r="P181" s="13">
        <v>95.2</v>
      </c>
      <c r="S181" s="1">
        <f t="shared" si="83"/>
        <v>4.480000000000004</v>
      </c>
      <c r="T181" s="44">
        <f t="shared" si="84"/>
        <v>194.88</v>
      </c>
      <c r="V181">
        <f t="shared" si="85"/>
        <v>3</v>
      </c>
      <c r="W181" s="44">
        <f t="shared" si="86"/>
        <v>205</v>
      </c>
      <c r="Y181" t="s">
        <v>82</v>
      </c>
      <c r="Z181">
        <v>104</v>
      </c>
      <c r="AA181" t="s">
        <v>84</v>
      </c>
      <c r="AB181" s="42">
        <v>101</v>
      </c>
      <c r="AE181" t="s">
        <v>212</v>
      </c>
    </row>
    <row r="182" spans="1:42" x14ac:dyDescent="0.3">
      <c r="A182" t="s">
        <v>83</v>
      </c>
      <c r="B182" t="s">
        <v>65</v>
      </c>
      <c r="C182">
        <v>-50</v>
      </c>
      <c r="D182">
        <v>-100</v>
      </c>
      <c r="E182">
        <v>0</v>
      </c>
      <c r="H182" s="74">
        <v>200</v>
      </c>
      <c r="I182" s="74">
        <v>0</v>
      </c>
      <c r="J182" s="74">
        <v>0</v>
      </c>
      <c r="K182" s="74">
        <v>197.5</v>
      </c>
      <c r="L182" s="78">
        <v>-104</v>
      </c>
      <c r="O182" s="13">
        <v>104.84</v>
      </c>
      <c r="P182" s="13">
        <v>98.78</v>
      </c>
      <c r="S182" s="46">
        <f t="shared" si="83"/>
        <v>6.0600000000000023</v>
      </c>
      <c r="T182" s="1">
        <f t="shared" si="84"/>
        <v>203.62</v>
      </c>
      <c r="U182" s="50"/>
      <c r="V182">
        <f t="shared" si="85"/>
        <v>1</v>
      </c>
      <c r="W182">
        <f t="shared" si="86"/>
        <v>203</v>
      </c>
      <c r="Y182" t="s">
        <v>83</v>
      </c>
      <c r="Z182">
        <v>102</v>
      </c>
      <c r="AA182" t="s">
        <v>65</v>
      </c>
      <c r="AB182" s="42">
        <v>101</v>
      </c>
      <c r="AC182" t="s">
        <v>73</v>
      </c>
      <c r="AE182" t="s">
        <v>213</v>
      </c>
    </row>
    <row r="183" spans="1:42" x14ac:dyDescent="0.3">
      <c r="A183" t="s">
        <v>64</v>
      </c>
      <c r="B183" t="s">
        <v>75</v>
      </c>
      <c r="C183">
        <v>9</v>
      </c>
      <c r="D183">
        <v>9.5</v>
      </c>
      <c r="E183">
        <v>10</v>
      </c>
      <c r="H183" s="74">
        <v>212.5</v>
      </c>
      <c r="I183" s="74">
        <v>212.5</v>
      </c>
      <c r="J183" s="74">
        <v>216.5</v>
      </c>
      <c r="K183" s="74">
        <v>217</v>
      </c>
      <c r="L183" s="78">
        <v>-104</v>
      </c>
      <c r="O183" s="13">
        <v>109.64</v>
      </c>
      <c r="P183" s="13">
        <v>98.68</v>
      </c>
      <c r="S183">
        <f t="shared" si="83"/>
        <v>10.959999999999994</v>
      </c>
      <c r="T183">
        <f t="shared" si="84"/>
        <v>208.32</v>
      </c>
      <c r="V183">
        <f t="shared" si="85"/>
        <v>7</v>
      </c>
      <c r="W183">
        <f t="shared" si="86"/>
        <v>241</v>
      </c>
      <c r="Y183" t="s">
        <v>64</v>
      </c>
      <c r="Z183">
        <v>124</v>
      </c>
      <c r="AA183" t="s">
        <v>75</v>
      </c>
      <c r="AB183" s="42">
        <v>117</v>
      </c>
      <c r="AE183" t="s">
        <v>214</v>
      </c>
    </row>
    <row r="184" spans="1:42" ht="15.6" x14ac:dyDescent="0.3">
      <c r="L184" s="82" t="s">
        <v>225</v>
      </c>
      <c r="M184" s="22">
        <v>8</v>
      </c>
      <c r="N184" s="22">
        <v>10</v>
      </c>
      <c r="O184" s="23" t="s">
        <v>226</v>
      </c>
      <c r="P184" s="83">
        <f>(AF$2*M184-(N184-M184))*W185</f>
        <v>63.846315789473685</v>
      </c>
      <c r="R184" s="20" t="s">
        <v>102</v>
      </c>
      <c r="S184">
        <v>10</v>
      </c>
      <c r="T184" s="31">
        <f>(AF$1*S184-(S185-S184))*W185</f>
        <v>52.066666666666656</v>
      </c>
      <c r="V184" s="30">
        <f>V171+T184</f>
        <v>289.94666666666654</v>
      </c>
      <c r="W184" t="s">
        <v>145</v>
      </c>
      <c r="Y184" s="56" t="s">
        <v>201</v>
      </c>
      <c r="Z184" s="56"/>
      <c r="AA184" s="56"/>
      <c r="AB184" s="57">
        <f>(AF$2*AC184-(AD184-AC184))*AF184</f>
        <v>57.944210526315786</v>
      </c>
      <c r="AC184" s="56">
        <v>7</v>
      </c>
      <c r="AD184" s="56">
        <v>9</v>
      </c>
      <c r="AE184" s="58" t="s">
        <v>161</v>
      </c>
      <c r="AF184" s="59">
        <f>FLOOR(AN184*AC$1,1)</f>
        <v>12</v>
      </c>
      <c r="AG184" s="56"/>
      <c r="AH184" s="60" t="s">
        <v>164</v>
      </c>
      <c r="AI184" s="61" t="s">
        <v>165</v>
      </c>
      <c r="AJ184" s="57">
        <f>AP184-AL$1</f>
        <v>103.03921052631574</v>
      </c>
      <c r="AK184" s="62" t="s">
        <v>166</v>
      </c>
      <c r="AL184" s="57">
        <f>AJ184</f>
        <v>103.03921052631574</v>
      </c>
      <c r="AM184" s="63" t="s">
        <v>202</v>
      </c>
      <c r="AN184" s="57">
        <f>AP171</f>
        <v>145.09499999999997</v>
      </c>
      <c r="AO184" s="63" t="s">
        <v>203</v>
      </c>
      <c r="AP184" s="57">
        <f>AN184+AB184</f>
        <v>203.03921052631574</v>
      </c>
    </row>
    <row r="185" spans="1:42" ht="15.6" x14ac:dyDescent="0.3">
      <c r="L185" s="84"/>
      <c r="M185" s="26"/>
      <c r="N185" s="26"/>
      <c r="O185" s="81" t="s">
        <v>202</v>
      </c>
      <c r="P185" s="85">
        <f>P172+P184</f>
        <v>268.25657894736844</v>
      </c>
      <c r="R185" s="20" t="s">
        <v>103</v>
      </c>
      <c r="S185">
        <v>15</v>
      </c>
      <c r="V185" t="s">
        <v>147</v>
      </c>
      <c r="W185">
        <f>FLOOR(V171/20,1)</f>
        <v>11</v>
      </c>
      <c r="Y185" s="36" t="s">
        <v>162</v>
      </c>
      <c r="Z185" s="36" t="s">
        <v>163</v>
      </c>
      <c r="AA185" s="36"/>
      <c r="AB185" s="43">
        <f>AN185-AN172</f>
        <v>53.75</v>
      </c>
      <c r="AE185" s="36" t="s">
        <v>161</v>
      </c>
      <c r="AF185" s="68">
        <v>11</v>
      </c>
      <c r="AH185" s="33" t="s">
        <v>164</v>
      </c>
      <c r="AI185" s="39" t="s">
        <v>165</v>
      </c>
      <c r="AJ185" s="45">
        <f>AJ172+AB185</f>
        <v>16.769999999999982</v>
      </c>
      <c r="AK185" s="40" t="s">
        <v>166</v>
      </c>
      <c r="AL185" s="45">
        <f>AJ185</f>
        <v>16.769999999999982</v>
      </c>
      <c r="AM185" s="55" t="s">
        <v>202</v>
      </c>
      <c r="AN185" s="30">
        <v>166.75</v>
      </c>
    </row>
    <row r="186" spans="1:42" ht="20.399999999999999" customHeight="1" x14ac:dyDescent="0.3">
      <c r="A186" s="22" t="s">
        <v>221</v>
      </c>
      <c r="B186" s="22"/>
      <c r="C186" s="22"/>
      <c r="D186" s="22"/>
      <c r="E186" s="71" t="s">
        <v>223</v>
      </c>
      <c r="F186" s="70" t="s">
        <v>222</v>
      </c>
      <c r="G186" s="22"/>
      <c r="H186" s="75"/>
      <c r="I186" s="75"/>
      <c r="J186" s="75"/>
      <c r="K186" s="75"/>
      <c r="L186" s="79"/>
      <c r="M186" s="22"/>
      <c r="N186" s="22"/>
      <c r="O186" s="23"/>
      <c r="P186" s="23"/>
      <c r="Q186" s="24"/>
      <c r="R186" s="25" t="s">
        <v>104</v>
      </c>
      <c r="S186" s="28">
        <f>S184/S185</f>
        <v>0.66666666666666663</v>
      </c>
      <c r="T186" s="28">
        <f>T184/(S185*AH$1)</f>
        <v>0.69422222222222207</v>
      </c>
      <c r="U186" s="27"/>
      <c r="V186" s="26"/>
      <c r="W186" s="26"/>
      <c r="X186" s="26"/>
      <c r="Y186" s="66" t="s">
        <v>216</v>
      </c>
      <c r="Z186" s="26"/>
      <c r="AA186" s="67" t="s">
        <v>217</v>
      </c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</row>
    <row r="187" spans="1:42" x14ac:dyDescent="0.3">
      <c r="A187" t="s">
        <v>63</v>
      </c>
      <c r="B187" t="s">
        <v>86</v>
      </c>
      <c r="C187">
        <v>7</v>
      </c>
      <c r="D187">
        <v>8</v>
      </c>
      <c r="E187">
        <v>8.5</v>
      </c>
      <c r="F187">
        <v>9</v>
      </c>
      <c r="G187">
        <v>-93</v>
      </c>
      <c r="H187" s="74">
        <v>206</v>
      </c>
      <c r="I187" s="74">
        <v>207.5</v>
      </c>
      <c r="J187" s="74">
        <v>208</v>
      </c>
      <c r="K187" s="74">
        <v>207.5</v>
      </c>
      <c r="L187" s="78">
        <v>-104</v>
      </c>
      <c r="O187">
        <v>112.09</v>
      </c>
      <c r="P187">
        <v>97.27</v>
      </c>
      <c r="Q187"/>
      <c r="R187"/>
      <c r="S187" s="1">
        <f t="shared" ref="S187:S192" si="87">O187-P187</f>
        <v>14.820000000000007</v>
      </c>
      <c r="T187">
        <f t="shared" ref="T187:T192" si="88">O187+P187</f>
        <v>209.36</v>
      </c>
      <c r="V187">
        <f t="shared" ref="V187:V192" si="89">Z187-AB187</f>
        <v>15</v>
      </c>
      <c r="W187">
        <f t="shared" ref="W187:W192" si="90">Z187+AB187</f>
        <v>189</v>
      </c>
      <c r="Y187" t="s">
        <v>63</v>
      </c>
      <c r="Z187">
        <v>102</v>
      </c>
      <c r="AA187" t="s">
        <v>86</v>
      </c>
      <c r="AB187">
        <v>87</v>
      </c>
      <c r="AE187" t="s">
        <v>122</v>
      </c>
    </row>
    <row r="188" spans="1:42" x14ac:dyDescent="0.3">
      <c r="A188" t="s">
        <v>62</v>
      </c>
      <c r="B188" t="s">
        <v>106</v>
      </c>
      <c r="C188">
        <v>1</v>
      </c>
      <c r="D188">
        <v>1</v>
      </c>
      <c r="E188">
        <v>2</v>
      </c>
      <c r="F188">
        <v>2</v>
      </c>
      <c r="G188">
        <v>-103</v>
      </c>
      <c r="H188" s="74">
        <v>202</v>
      </c>
      <c r="I188" s="74">
        <v>202</v>
      </c>
      <c r="J188" s="74">
        <v>202.5</v>
      </c>
      <c r="K188" s="74">
        <v>202</v>
      </c>
      <c r="L188" s="78">
        <v>-103</v>
      </c>
      <c r="O188">
        <v>104.19</v>
      </c>
      <c r="P188">
        <v>100.05</v>
      </c>
      <c r="Q188"/>
      <c r="R188"/>
      <c r="S188" s="1">
        <f t="shared" si="87"/>
        <v>4.1400000000000006</v>
      </c>
      <c r="T188">
        <f t="shared" si="88"/>
        <v>204.24</v>
      </c>
      <c r="V188">
        <f t="shared" si="89"/>
        <v>10</v>
      </c>
      <c r="W188">
        <f t="shared" si="90"/>
        <v>172</v>
      </c>
      <c r="Y188" t="s">
        <v>62</v>
      </c>
      <c r="Z188">
        <v>91</v>
      </c>
      <c r="AA188" t="s">
        <v>106</v>
      </c>
      <c r="AB188">
        <v>81</v>
      </c>
      <c r="AE188" t="s">
        <v>169</v>
      </c>
    </row>
    <row r="189" spans="1:42" x14ac:dyDescent="0.3">
      <c r="A189" t="s">
        <v>79</v>
      </c>
      <c r="B189" t="s">
        <v>105</v>
      </c>
      <c r="C189">
        <v>-6.5</v>
      </c>
      <c r="D189">
        <v>-6</v>
      </c>
      <c r="E189">
        <v>-5</v>
      </c>
      <c r="H189" s="74">
        <v>219</v>
      </c>
      <c r="I189" s="74">
        <v>216.5</v>
      </c>
      <c r="J189" s="74">
        <v>217.5</v>
      </c>
      <c r="K189" s="74">
        <v>217</v>
      </c>
      <c r="L189" s="78">
        <v>-103</v>
      </c>
      <c r="O189">
        <v>105.33</v>
      </c>
      <c r="P189">
        <v>110.45</v>
      </c>
      <c r="Q189"/>
      <c r="R189"/>
      <c r="S189" s="49">
        <f t="shared" si="87"/>
        <v>-5.1200000000000045</v>
      </c>
      <c r="T189">
        <f t="shared" si="88"/>
        <v>215.78</v>
      </c>
      <c r="U189" s="69">
        <v>228</v>
      </c>
      <c r="V189">
        <f t="shared" si="89"/>
        <v>-10</v>
      </c>
      <c r="W189">
        <f t="shared" si="90"/>
        <v>242</v>
      </c>
      <c r="Y189" t="s">
        <v>79</v>
      </c>
      <c r="Z189">
        <v>116</v>
      </c>
      <c r="AA189" t="s">
        <v>105</v>
      </c>
      <c r="AB189">
        <v>126</v>
      </c>
      <c r="AC189" t="s">
        <v>73</v>
      </c>
      <c r="AE189" t="s">
        <v>218</v>
      </c>
    </row>
    <row r="190" spans="1:42" x14ac:dyDescent="0.3">
      <c r="A190" t="s">
        <v>80</v>
      </c>
      <c r="B190" t="s">
        <v>66</v>
      </c>
      <c r="C190">
        <v>-8</v>
      </c>
      <c r="D190">
        <v>-8.5</v>
      </c>
      <c r="E190">
        <v>-8</v>
      </c>
      <c r="F190">
        <v>-8.5</v>
      </c>
      <c r="G190">
        <v>-98</v>
      </c>
      <c r="H190" s="74">
        <v>207</v>
      </c>
      <c r="I190" s="74">
        <v>206</v>
      </c>
      <c r="J190" s="74">
        <v>207.5</v>
      </c>
      <c r="O190">
        <v>96.04</v>
      </c>
      <c r="P190">
        <v>112.4</v>
      </c>
      <c r="Q190"/>
      <c r="R190"/>
      <c r="S190">
        <f t="shared" si="87"/>
        <v>-16.36</v>
      </c>
      <c r="T190" s="49">
        <f t="shared" si="88"/>
        <v>208.44</v>
      </c>
      <c r="V190">
        <f t="shared" si="89"/>
        <v>-5</v>
      </c>
      <c r="W190">
        <f t="shared" si="90"/>
        <v>189</v>
      </c>
      <c r="Y190" t="s">
        <v>80</v>
      </c>
      <c r="Z190">
        <v>92</v>
      </c>
      <c r="AA190" t="s">
        <v>66</v>
      </c>
      <c r="AB190">
        <v>97</v>
      </c>
      <c r="AE190" t="s">
        <v>219</v>
      </c>
    </row>
    <row r="191" spans="1:42" x14ac:dyDescent="0.3">
      <c r="A191" t="s">
        <v>60</v>
      </c>
      <c r="B191" t="s">
        <v>67</v>
      </c>
      <c r="C191">
        <v>-4.5</v>
      </c>
      <c r="D191">
        <v>-6</v>
      </c>
      <c r="E191">
        <v>-6</v>
      </c>
      <c r="F191">
        <v>-6</v>
      </c>
      <c r="G191">
        <v>-100</v>
      </c>
      <c r="H191" s="74">
        <v>223.5</v>
      </c>
      <c r="I191" s="74">
        <v>220.5</v>
      </c>
      <c r="J191" s="74">
        <v>222</v>
      </c>
      <c r="K191" s="74">
        <v>220.5</v>
      </c>
      <c r="L191" s="78">
        <v>-104</v>
      </c>
      <c r="O191">
        <v>111.6</v>
      </c>
      <c r="P191">
        <v>113.35</v>
      </c>
      <c r="Q191"/>
      <c r="R191"/>
      <c r="S191">
        <f t="shared" si="87"/>
        <v>-1.75</v>
      </c>
      <c r="T191" s="1">
        <f t="shared" si="88"/>
        <v>224.95</v>
      </c>
      <c r="V191">
        <f t="shared" si="89"/>
        <v>-7</v>
      </c>
      <c r="W191">
        <f t="shared" si="90"/>
        <v>255</v>
      </c>
      <c r="Y191" t="s">
        <v>60</v>
      </c>
      <c r="Z191">
        <v>124</v>
      </c>
      <c r="AA191" t="s">
        <v>67</v>
      </c>
      <c r="AB191">
        <v>131</v>
      </c>
      <c r="AE191" t="s">
        <v>122</v>
      </c>
    </row>
    <row r="192" spans="1:42" x14ac:dyDescent="0.3">
      <c r="A192" t="s">
        <v>76</v>
      </c>
      <c r="B192" t="s">
        <v>78</v>
      </c>
      <c r="C192">
        <v>-6</v>
      </c>
      <c r="D192">
        <v>-5.5</v>
      </c>
      <c r="E192">
        <v>-5</v>
      </c>
      <c r="F192">
        <v>-5.5</v>
      </c>
      <c r="G192">
        <v>-101</v>
      </c>
      <c r="H192" s="74">
        <v>205</v>
      </c>
      <c r="I192" s="74">
        <v>206</v>
      </c>
      <c r="J192" s="74">
        <v>206.5</v>
      </c>
      <c r="K192" s="74">
        <v>207</v>
      </c>
      <c r="L192" s="78">
        <v>-103</v>
      </c>
      <c r="O192">
        <v>103.79</v>
      </c>
      <c r="P192">
        <v>114.89</v>
      </c>
      <c r="Q192"/>
      <c r="R192"/>
      <c r="S192">
        <f t="shared" si="87"/>
        <v>-11.099999999999994</v>
      </c>
      <c r="T192" s="1">
        <f t="shared" si="88"/>
        <v>218.68</v>
      </c>
      <c r="V192">
        <f t="shared" si="89"/>
        <v>-4</v>
      </c>
      <c r="W192">
        <f t="shared" si="90"/>
        <v>218</v>
      </c>
      <c r="Y192" t="s">
        <v>76</v>
      </c>
      <c r="Z192">
        <v>107</v>
      </c>
      <c r="AA192" t="s">
        <v>78</v>
      </c>
      <c r="AB192">
        <v>111</v>
      </c>
      <c r="AE192" t="s">
        <v>220</v>
      </c>
    </row>
    <row r="193" spans="1:42" ht="15.6" x14ac:dyDescent="0.3">
      <c r="L193" s="82" t="s">
        <v>225</v>
      </c>
      <c r="M193" s="22">
        <v>2</v>
      </c>
      <c r="N193" s="22">
        <v>5</v>
      </c>
      <c r="O193" s="23" t="s">
        <v>226</v>
      </c>
      <c r="P193" s="83">
        <f>(AF$2*M193-(N193-M193))*W194</f>
        <v>-14.685263157894736</v>
      </c>
      <c r="R193" s="20" t="s">
        <v>102</v>
      </c>
      <c r="S193">
        <v>4</v>
      </c>
      <c r="T193" s="31">
        <f>(AF$1*S193-(S194-S193))*W194</f>
        <v>-29.493333333333336</v>
      </c>
      <c r="V193" s="30">
        <f>V184+T193</f>
        <v>260.45333333333321</v>
      </c>
      <c r="W193" t="s">
        <v>145</v>
      </c>
      <c r="Y193" s="56" t="s">
        <v>201</v>
      </c>
      <c r="Z193" s="56"/>
      <c r="AA193" s="56"/>
      <c r="AB193" s="57">
        <f>(AF$2*AC193-(AD193-AC193))*AF193</f>
        <v>-16.783157894736842</v>
      </c>
      <c r="AC193" s="56">
        <v>2</v>
      </c>
      <c r="AD193" s="56">
        <v>5</v>
      </c>
      <c r="AE193" s="58" t="s">
        <v>161</v>
      </c>
      <c r="AF193" s="59">
        <f>FLOOR(AN193*AC$1,1)</f>
        <v>16</v>
      </c>
      <c r="AG193" s="56"/>
      <c r="AH193" s="60" t="s">
        <v>164</v>
      </c>
      <c r="AI193" s="61" t="s">
        <v>165</v>
      </c>
      <c r="AJ193" s="57">
        <f>AP193-AL$1</f>
        <v>86.25605263157891</v>
      </c>
      <c r="AK193" s="62" t="s">
        <v>166</v>
      </c>
      <c r="AL193" s="57">
        <f>AJ193</f>
        <v>86.25605263157891</v>
      </c>
      <c r="AM193" s="63" t="s">
        <v>202</v>
      </c>
      <c r="AN193" s="57">
        <f>AP184</f>
        <v>203.03921052631574</v>
      </c>
      <c r="AO193" s="63" t="s">
        <v>203</v>
      </c>
      <c r="AP193" s="57">
        <f>AN193+AB193</f>
        <v>186.25605263157891</v>
      </c>
    </row>
    <row r="194" spans="1:42" ht="15.6" x14ac:dyDescent="0.3">
      <c r="L194" s="84"/>
      <c r="M194" s="26"/>
      <c r="N194" s="26"/>
      <c r="O194" s="81" t="s">
        <v>202</v>
      </c>
      <c r="P194" s="85">
        <f>P185+P193</f>
        <v>253.57131578947372</v>
      </c>
      <c r="R194" s="20" t="s">
        <v>103</v>
      </c>
      <c r="S194">
        <v>10</v>
      </c>
      <c r="V194" t="s">
        <v>147</v>
      </c>
      <c r="W194">
        <f>FLOOR(V184/20,1)</f>
        <v>14</v>
      </c>
      <c r="Y194" s="36" t="s">
        <v>162</v>
      </c>
      <c r="Z194" s="36" t="s">
        <v>163</v>
      </c>
      <c r="AA194" s="36"/>
      <c r="AB194" s="43">
        <f>AN194-AN185</f>
        <v>-18.539999999999992</v>
      </c>
      <c r="AE194" s="36" t="s">
        <v>161</v>
      </c>
      <c r="AF194" s="68">
        <v>16</v>
      </c>
      <c r="AH194" s="33" t="s">
        <v>164</v>
      </c>
      <c r="AI194" s="39" t="s">
        <v>165</v>
      </c>
      <c r="AJ194" s="45">
        <f>AJ185+AB194</f>
        <v>-1.7700000000000102</v>
      </c>
      <c r="AK194" s="40" t="s">
        <v>166</v>
      </c>
      <c r="AL194" s="45">
        <f>AJ194</f>
        <v>-1.7700000000000102</v>
      </c>
      <c r="AM194" s="55" t="s">
        <v>202</v>
      </c>
      <c r="AN194" s="30">
        <v>148.21</v>
      </c>
    </row>
    <row r="195" spans="1:42" ht="20.399999999999999" customHeight="1" x14ac:dyDescent="0.3">
      <c r="A195" s="22" t="s">
        <v>224</v>
      </c>
      <c r="B195" s="22"/>
      <c r="C195" s="22"/>
      <c r="D195" s="22"/>
      <c r="E195" s="71" t="s">
        <v>223</v>
      </c>
      <c r="F195" s="70" t="s">
        <v>222</v>
      </c>
      <c r="G195" s="22"/>
      <c r="H195" s="75"/>
      <c r="I195" s="75"/>
      <c r="J195" s="75"/>
      <c r="K195" s="75"/>
      <c r="L195" s="79"/>
      <c r="M195" s="22"/>
      <c r="N195" s="22"/>
      <c r="O195" s="23"/>
      <c r="P195" s="23"/>
      <c r="Q195" s="24"/>
      <c r="R195" s="25" t="s">
        <v>104</v>
      </c>
      <c r="S195" s="28">
        <f>S193/S194</f>
        <v>0.4</v>
      </c>
      <c r="T195" s="28">
        <f>T193/(S194*AH$1)</f>
        <v>-0.58986666666666676</v>
      </c>
      <c r="U195" s="27"/>
      <c r="V195" s="26"/>
      <c r="W195" s="26"/>
      <c r="X195" s="26"/>
      <c r="Y195" s="66" t="s">
        <v>216</v>
      </c>
      <c r="Z195" s="26"/>
      <c r="AA195" s="67" t="s">
        <v>217</v>
      </c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</row>
    <row r="196" spans="1:42" x14ac:dyDescent="0.3">
      <c r="A196" s="42" t="s">
        <v>62</v>
      </c>
      <c r="B196" t="s">
        <v>85</v>
      </c>
      <c r="C196">
        <v>7.5</v>
      </c>
      <c r="F196">
        <v>7.5</v>
      </c>
      <c r="G196">
        <v>-101</v>
      </c>
      <c r="H196" s="74">
        <v>200.5</v>
      </c>
      <c r="K196" s="74">
        <v>198.5</v>
      </c>
      <c r="L196" s="78">
        <v>-104</v>
      </c>
      <c r="O196">
        <v>103.27</v>
      </c>
      <c r="P196">
        <v>90.31</v>
      </c>
      <c r="Q196"/>
      <c r="R196"/>
      <c r="S196" s="3">
        <f t="shared" ref="S196:S201" si="91">O196-P196</f>
        <v>12.959999999999994</v>
      </c>
      <c r="T196" s="1">
        <f t="shared" ref="T196:T201" si="92">O196+P196</f>
        <v>193.57999999999998</v>
      </c>
      <c r="V196">
        <f t="shared" ref="V196:V201" si="93">Z196-AB196</f>
        <v>-23</v>
      </c>
      <c r="W196">
        <f t="shared" ref="W196:W201" si="94">Z196+AB196</f>
        <v>193</v>
      </c>
      <c r="Y196" s="42" t="s">
        <v>62</v>
      </c>
      <c r="Z196">
        <v>85</v>
      </c>
      <c r="AA196" t="s">
        <v>85</v>
      </c>
      <c r="AB196">
        <v>108</v>
      </c>
    </row>
    <row r="197" spans="1:42" x14ac:dyDescent="0.3">
      <c r="A197" s="42" t="s">
        <v>77</v>
      </c>
      <c r="B197" t="s">
        <v>65</v>
      </c>
      <c r="C197">
        <v>-1.5</v>
      </c>
      <c r="F197">
        <v>-1</v>
      </c>
      <c r="G197">
        <v>-110</v>
      </c>
      <c r="H197" s="74">
        <v>195</v>
      </c>
      <c r="K197" s="74">
        <v>194.5</v>
      </c>
      <c r="L197" s="78">
        <v>-104</v>
      </c>
      <c r="O197">
        <v>97.66</v>
      </c>
      <c r="P197">
        <v>99.27</v>
      </c>
      <c r="Q197"/>
      <c r="R197"/>
      <c r="S197" s="3">
        <f t="shared" si="91"/>
        <v>-1.6099999999999994</v>
      </c>
      <c r="T197" s="3">
        <f t="shared" si="92"/>
        <v>196.93</v>
      </c>
      <c r="V197">
        <f t="shared" si="93"/>
        <v>25</v>
      </c>
      <c r="W197">
        <f t="shared" si="94"/>
        <v>189</v>
      </c>
      <c r="Y197" s="42" t="s">
        <v>77</v>
      </c>
      <c r="Z197">
        <v>107</v>
      </c>
      <c r="AA197" t="s">
        <v>65</v>
      </c>
      <c r="AB197">
        <v>82</v>
      </c>
    </row>
    <row r="198" spans="1:42" x14ac:dyDescent="0.3">
      <c r="A198" s="42" t="s">
        <v>67</v>
      </c>
      <c r="B198" t="s">
        <v>64</v>
      </c>
      <c r="C198">
        <v>-12</v>
      </c>
      <c r="F198">
        <v>-12</v>
      </c>
      <c r="G198">
        <v>-94</v>
      </c>
      <c r="H198" s="74">
        <v>226.5</v>
      </c>
      <c r="K198" s="74">
        <v>227.5</v>
      </c>
      <c r="L198" s="78">
        <v>-97</v>
      </c>
      <c r="O198">
        <v>102.58</v>
      </c>
      <c r="P198">
        <v>114.18</v>
      </c>
      <c r="Q198"/>
      <c r="R198"/>
      <c r="S198" s="1">
        <f t="shared" si="91"/>
        <v>-11.600000000000009</v>
      </c>
      <c r="T198" s="3">
        <f t="shared" si="92"/>
        <v>216.76</v>
      </c>
      <c r="V198">
        <f t="shared" si="93"/>
        <v>-7</v>
      </c>
      <c r="W198">
        <f t="shared" si="94"/>
        <v>253</v>
      </c>
      <c r="Y198" s="42" t="s">
        <v>67</v>
      </c>
      <c r="Z198">
        <v>123</v>
      </c>
      <c r="AA198" t="s">
        <v>64</v>
      </c>
      <c r="AB198">
        <v>130</v>
      </c>
    </row>
    <row r="199" spans="1:42" x14ac:dyDescent="0.3">
      <c r="A199" s="42" t="s">
        <v>58</v>
      </c>
      <c r="B199" t="s">
        <v>83</v>
      </c>
      <c r="C199">
        <v>-7</v>
      </c>
      <c r="F199">
        <v>-7.5</v>
      </c>
      <c r="G199">
        <v>-103</v>
      </c>
      <c r="H199" s="74">
        <v>202.5</v>
      </c>
      <c r="K199" s="74">
        <v>206</v>
      </c>
      <c r="L199" s="78">
        <v>-104</v>
      </c>
      <c r="O199">
        <v>94.58</v>
      </c>
      <c r="P199">
        <v>107.04</v>
      </c>
      <c r="Q199"/>
      <c r="R199"/>
      <c r="S199" s="3">
        <f t="shared" si="91"/>
        <v>-12.460000000000008</v>
      </c>
      <c r="T199" s="3">
        <f t="shared" si="92"/>
        <v>201.62</v>
      </c>
      <c r="V199">
        <f t="shared" si="93"/>
        <v>13</v>
      </c>
      <c r="W199">
        <f t="shared" si="94"/>
        <v>219</v>
      </c>
      <c r="Y199" s="42" t="s">
        <v>58</v>
      </c>
      <c r="Z199">
        <v>116</v>
      </c>
      <c r="AA199" t="s">
        <v>83</v>
      </c>
      <c r="AB199">
        <v>103</v>
      </c>
    </row>
    <row r="200" spans="1:42" x14ac:dyDescent="0.3">
      <c r="A200" s="42" t="s">
        <v>75</v>
      </c>
      <c r="B200" t="s">
        <v>68</v>
      </c>
      <c r="F200">
        <v>-11</v>
      </c>
      <c r="G200">
        <v>-102</v>
      </c>
      <c r="K200" s="74">
        <v>215</v>
      </c>
      <c r="L200" s="78">
        <v>-103</v>
      </c>
      <c r="O200">
        <v>103.19</v>
      </c>
      <c r="P200">
        <v>103.41</v>
      </c>
      <c r="Q200"/>
      <c r="R200"/>
      <c r="S200" s="1">
        <f t="shared" si="91"/>
        <v>-0.21999999999999886</v>
      </c>
      <c r="T200" s="44">
        <f t="shared" si="92"/>
        <v>206.6</v>
      </c>
      <c r="V200">
        <f t="shared" si="93"/>
        <v>-7</v>
      </c>
      <c r="W200">
        <f t="shared" si="94"/>
        <v>215</v>
      </c>
      <c r="Y200" s="42" t="s">
        <v>75</v>
      </c>
      <c r="Z200">
        <v>104</v>
      </c>
      <c r="AA200" t="s">
        <v>68</v>
      </c>
      <c r="AB200">
        <v>111</v>
      </c>
    </row>
    <row r="201" spans="1:42" x14ac:dyDescent="0.3">
      <c r="A201" s="42" t="s">
        <v>63</v>
      </c>
      <c r="B201" t="s">
        <v>61</v>
      </c>
      <c r="C201">
        <v>5.5</v>
      </c>
      <c r="F201">
        <v>-6.5</v>
      </c>
      <c r="G201">
        <v>-92</v>
      </c>
      <c r="H201" s="74">
        <v>216</v>
      </c>
      <c r="K201" s="74">
        <v>215.5</v>
      </c>
      <c r="L201" s="78">
        <v>-97</v>
      </c>
      <c r="O201">
        <v>112.48</v>
      </c>
      <c r="P201">
        <v>105.55</v>
      </c>
      <c r="Q201"/>
      <c r="R201"/>
      <c r="S201" s="3">
        <f t="shared" si="91"/>
        <v>6.9300000000000068</v>
      </c>
      <c r="T201" s="3">
        <f t="shared" si="92"/>
        <v>218.03</v>
      </c>
      <c r="V201">
        <f t="shared" si="93"/>
        <v>-5</v>
      </c>
      <c r="W201">
        <f t="shared" si="94"/>
        <v>187</v>
      </c>
      <c r="Y201" s="42" t="s">
        <v>63</v>
      </c>
      <c r="Z201">
        <v>91</v>
      </c>
      <c r="AA201" t="s">
        <v>61</v>
      </c>
      <c r="AB201">
        <v>96</v>
      </c>
    </row>
    <row r="202" spans="1:42" ht="15.6" x14ac:dyDescent="0.3">
      <c r="L202" s="82" t="s">
        <v>225</v>
      </c>
      <c r="M202" s="22">
        <v>1</v>
      </c>
      <c r="N202" s="22">
        <v>5</v>
      </c>
      <c r="O202" s="23" t="s">
        <v>226</v>
      </c>
      <c r="P202" s="83">
        <f>(AF$2*M202-(N202-M202))*W203</f>
        <v>-39.318157894736842</v>
      </c>
      <c r="R202" s="20" t="s">
        <v>102</v>
      </c>
      <c r="S202">
        <v>3</v>
      </c>
      <c r="T202" s="31">
        <f>(AF$1*S202-(S203-S202))*W203</f>
        <v>-66.040000000000006</v>
      </c>
      <c r="V202" s="30">
        <f>V193+T202</f>
        <v>194.41333333333318</v>
      </c>
      <c r="W202" t="s">
        <v>145</v>
      </c>
      <c r="Y202" s="56" t="s">
        <v>201</v>
      </c>
      <c r="Z202" s="56"/>
      <c r="AA202" s="56"/>
      <c r="AB202" s="57">
        <f>(AF$2*AC202-(AD202-AC202))*AF202</f>
        <v>-45.367105263157896</v>
      </c>
      <c r="AC202" s="56">
        <v>1</v>
      </c>
      <c r="AD202" s="56">
        <v>5</v>
      </c>
      <c r="AE202" s="58" t="s">
        <v>161</v>
      </c>
      <c r="AF202" s="59">
        <f>FLOOR(AN202*AC$1,1)</f>
        <v>15</v>
      </c>
      <c r="AG202" s="56"/>
      <c r="AH202" s="60" t="s">
        <v>164</v>
      </c>
      <c r="AI202" s="61" t="s">
        <v>165</v>
      </c>
      <c r="AJ202" s="57">
        <f>AP202-AL$1</f>
        <v>40.888947368421015</v>
      </c>
      <c r="AK202" s="62" t="s">
        <v>166</v>
      </c>
      <c r="AL202" s="57">
        <f>AJ202</f>
        <v>40.888947368421015</v>
      </c>
      <c r="AM202" s="63" t="s">
        <v>202</v>
      </c>
      <c r="AN202" s="57">
        <f>AP193</f>
        <v>186.25605263157891</v>
      </c>
      <c r="AO202" s="63" t="s">
        <v>203</v>
      </c>
      <c r="AP202" s="57">
        <f>AN202+AB202</f>
        <v>140.88894736842101</v>
      </c>
    </row>
    <row r="203" spans="1:42" ht="15.6" x14ac:dyDescent="0.3">
      <c r="L203" s="84"/>
      <c r="M203" s="26"/>
      <c r="N203" s="26"/>
      <c r="O203" s="81" t="s">
        <v>202</v>
      </c>
      <c r="P203" s="85">
        <f>P194+P202</f>
        <v>214.25315789473689</v>
      </c>
      <c r="R203" s="20" t="s">
        <v>103</v>
      </c>
      <c r="S203">
        <v>11</v>
      </c>
      <c r="V203" t="s">
        <v>147</v>
      </c>
      <c r="W203">
        <f>FLOOR(V193/20,1)</f>
        <v>13</v>
      </c>
      <c r="Y203" s="36" t="s">
        <v>162</v>
      </c>
      <c r="Z203" s="36" t="s">
        <v>163</v>
      </c>
      <c r="AA203" s="36"/>
      <c r="AB203" s="43">
        <f>AN203-AN194</f>
        <v>-45.2</v>
      </c>
      <c r="AE203" s="36" t="s">
        <v>161</v>
      </c>
      <c r="AF203" s="68">
        <f>FLOOR(AN194/10,1)</f>
        <v>14</v>
      </c>
      <c r="AH203" s="33" t="s">
        <v>164</v>
      </c>
      <c r="AI203" s="39" t="s">
        <v>165</v>
      </c>
      <c r="AJ203" s="45">
        <f>AJ194+AB203</f>
        <v>-46.970000000000013</v>
      </c>
      <c r="AK203" s="40" t="s">
        <v>166</v>
      </c>
      <c r="AL203" s="45">
        <f>AJ203</f>
        <v>-46.970000000000013</v>
      </c>
      <c r="AM203" s="55" t="s">
        <v>202</v>
      </c>
      <c r="AN203" s="30">
        <v>103.01</v>
      </c>
    </row>
    <row r="204" spans="1:42" ht="20.399999999999999" customHeight="1" x14ac:dyDescent="0.3">
      <c r="A204" s="22" t="s">
        <v>233</v>
      </c>
      <c r="B204" s="22"/>
      <c r="C204" s="22"/>
      <c r="D204" s="22"/>
      <c r="E204" s="71" t="s">
        <v>223</v>
      </c>
      <c r="F204" s="70" t="s">
        <v>222</v>
      </c>
      <c r="G204" s="22"/>
      <c r="H204" s="75"/>
      <c r="I204" s="75"/>
      <c r="J204" s="75"/>
      <c r="K204" s="75"/>
      <c r="L204" s="79"/>
      <c r="M204" s="22"/>
      <c r="N204" s="22"/>
      <c r="O204" s="23"/>
      <c r="P204" s="23"/>
      <c r="Q204" s="24"/>
      <c r="R204" s="25" t="s">
        <v>104</v>
      </c>
      <c r="S204" s="28">
        <f>S202/S203</f>
        <v>0.27272727272727271</v>
      </c>
      <c r="T204" s="28">
        <f>T202/(S203*AH$1)</f>
        <v>-1.2007272727272729</v>
      </c>
      <c r="U204" s="27"/>
      <c r="V204" s="26"/>
      <c r="W204" s="26"/>
      <c r="X204" s="26"/>
      <c r="Y204" s="66" t="s">
        <v>216</v>
      </c>
      <c r="Z204" s="26"/>
      <c r="AA204" s="67" t="s">
        <v>217</v>
      </c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</row>
    <row r="205" spans="1:42" x14ac:dyDescent="0.3">
      <c r="A205" t="s">
        <v>76</v>
      </c>
      <c r="B205" t="s">
        <v>59</v>
      </c>
      <c r="C205">
        <v>-11</v>
      </c>
      <c r="D205">
        <v>-11.5</v>
      </c>
      <c r="E205">
        <v>-11</v>
      </c>
      <c r="F205">
        <v>-12</v>
      </c>
      <c r="G205">
        <v>-102</v>
      </c>
      <c r="H205" s="74">
        <v>219.5</v>
      </c>
      <c r="I205" s="74">
        <v>216</v>
      </c>
      <c r="J205" s="74">
        <v>217.5</v>
      </c>
      <c r="K205" s="74">
        <v>218</v>
      </c>
      <c r="L205" s="78">
        <v>-103</v>
      </c>
      <c r="O205">
        <v>103.8</v>
      </c>
      <c r="P205">
        <v>118.98</v>
      </c>
      <c r="S205" s="3">
        <f t="shared" ref="S205:S211" si="95">O205-P205</f>
        <v>-15.180000000000007</v>
      </c>
      <c r="T205" s="3">
        <f t="shared" ref="T205:T211" si="96">O205+P205</f>
        <v>222.78</v>
      </c>
      <c r="AE205" t="s">
        <v>227</v>
      </c>
    </row>
    <row r="206" spans="1:42" x14ac:dyDescent="0.3">
      <c r="A206" t="s">
        <v>79</v>
      </c>
      <c r="B206" t="s">
        <v>106</v>
      </c>
      <c r="C206">
        <v>-7</v>
      </c>
      <c r="D206">
        <v>-6.5</v>
      </c>
      <c r="E206">
        <v>-6</v>
      </c>
      <c r="F206">
        <v>-6.5</v>
      </c>
      <c r="G206">
        <v>-110</v>
      </c>
      <c r="H206" s="74">
        <v>208.5</v>
      </c>
      <c r="I206" s="74">
        <v>211.5</v>
      </c>
      <c r="J206" s="74">
        <v>212.5</v>
      </c>
      <c r="K206" s="74">
        <v>209.5</v>
      </c>
      <c r="L206" s="78">
        <v>-102</v>
      </c>
      <c r="O206">
        <v>100.38</v>
      </c>
      <c r="P206">
        <v>106.48</v>
      </c>
      <c r="S206" s="49">
        <f t="shared" si="95"/>
        <v>-6.1000000000000085</v>
      </c>
      <c r="T206" s="3">
        <f t="shared" si="96"/>
        <v>206.86</v>
      </c>
      <c r="AE206" t="s">
        <v>228</v>
      </c>
    </row>
    <row r="207" spans="1:42" x14ac:dyDescent="0.3">
      <c r="A207" t="s">
        <v>57</v>
      </c>
      <c r="B207" t="s">
        <v>78</v>
      </c>
      <c r="C207">
        <v>-3.5</v>
      </c>
      <c r="D207">
        <v>-3.5</v>
      </c>
      <c r="E207">
        <v>-2.5</v>
      </c>
      <c r="F207">
        <v>-4</v>
      </c>
      <c r="G207">
        <v>-100</v>
      </c>
      <c r="H207" s="74">
        <v>212.5</v>
      </c>
      <c r="I207" s="74">
        <v>212</v>
      </c>
      <c r="J207" s="74">
        <v>213</v>
      </c>
      <c r="K207" s="74">
        <v>212.5</v>
      </c>
      <c r="L207" s="78">
        <v>-104</v>
      </c>
      <c r="O207">
        <v>102.22</v>
      </c>
      <c r="P207">
        <v>106.91</v>
      </c>
      <c r="S207" s="3">
        <f t="shared" si="95"/>
        <v>-4.6899999999999977</v>
      </c>
      <c r="T207" s="3">
        <f t="shared" si="96"/>
        <v>209.13</v>
      </c>
      <c r="AE207" t="s">
        <v>220</v>
      </c>
    </row>
    <row r="208" spans="1:42" x14ac:dyDescent="0.3">
      <c r="A208" t="s">
        <v>72</v>
      </c>
      <c r="B208" t="s">
        <v>74</v>
      </c>
      <c r="C208">
        <v>3</v>
      </c>
      <c r="D208">
        <v>3</v>
      </c>
      <c r="E208">
        <v>3.5</v>
      </c>
      <c r="F208">
        <v>5</v>
      </c>
      <c r="G208">
        <v>-100</v>
      </c>
      <c r="H208" s="74">
        <v>212</v>
      </c>
      <c r="I208" s="74">
        <v>213.5</v>
      </c>
      <c r="J208" s="74">
        <v>214.5</v>
      </c>
      <c r="K208" s="74">
        <v>215.5</v>
      </c>
      <c r="L208" s="78">
        <v>-104</v>
      </c>
      <c r="O208">
        <v>113.07</v>
      </c>
      <c r="P208">
        <v>104.5</v>
      </c>
      <c r="S208" s="3">
        <f t="shared" si="95"/>
        <v>8.5699999999999932</v>
      </c>
      <c r="T208" s="3">
        <f t="shared" si="96"/>
        <v>217.57</v>
      </c>
      <c r="AE208" t="s">
        <v>229</v>
      </c>
    </row>
    <row r="209" spans="1:31" x14ac:dyDescent="0.3">
      <c r="A209" t="s">
        <v>60</v>
      </c>
      <c r="B209" t="s">
        <v>66</v>
      </c>
      <c r="C209">
        <v>-6.5</v>
      </c>
      <c r="D209">
        <v>-5.5</v>
      </c>
      <c r="E209">
        <v>-5</v>
      </c>
      <c r="F209">
        <v>-6</v>
      </c>
      <c r="G209">
        <v>-101</v>
      </c>
      <c r="H209" s="74">
        <v>216.5</v>
      </c>
      <c r="I209" s="74">
        <v>214.5</v>
      </c>
      <c r="J209" s="74">
        <v>215.5</v>
      </c>
      <c r="K209" s="74">
        <v>215.5</v>
      </c>
      <c r="L209" s="78">
        <v>-104</v>
      </c>
      <c r="O209">
        <v>107.7</v>
      </c>
      <c r="P209">
        <v>115.26</v>
      </c>
      <c r="S209" s="3">
        <f t="shared" si="95"/>
        <v>-7.5600000000000023</v>
      </c>
      <c r="T209" s="3">
        <f t="shared" si="96"/>
        <v>222.96</v>
      </c>
      <c r="AE209" t="s">
        <v>230</v>
      </c>
    </row>
    <row r="210" spans="1:31" x14ac:dyDescent="0.3">
      <c r="A210" t="s">
        <v>82</v>
      </c>
      <c r="B210" t="s">
        <v>80</v>
      </c>
      <c r="C210">
        <v>5.5</v>
      </c>
      <c r="D210">
        <v>5.5</v>
      </c>
      <c r="E210">
        <v>6.5</v>
      </c>
      <c r="F210">
        <v>6.5</v>
      </c>
      <c r="G210">
        <v>-110</v>
      </c>
      <c r="H210" s="74">
        <v>198.5</v>
      </c>
      <c r="I210" s="74">
        <v>196.5</v>
      </c>
      <c r="J210" s="74">
        <v>199</v>
      </c>
      <c r="K210" s="74">
        <v>197</v>
      </c>
      <c r="L210" s="78">
        <v>-103</v>
      </c>
      <c r="O210">
        <v>101.77</v>
      </c>
      <c r="P210">
        <v>91.85</v>
      </c>
      <c r="S210" s="3">
        <f t="shared" si="95"/>
        <v>9.9200000000000017</v>
      </c>
      <c r="T210" s="3">
        <f t="shared" si="96"/>
        <v>193.62</v>
      </c>
      <c r="AE210" t="s">
        <v>231</v>
      </c>
    </row>
    <row r="211" spans="1:31" x14ac:dyDescent="0.3">
      <c r="A211" t="s">
        <v>84</v>
      </c>
      <c r="B211" t="s">
        <v>86</v>
      </c>
      <c r="C211">
        <v>-4</v>
      </c>
      <c r="D211">
        <v>-4.5</v>
      </c>
      <c r="E211">
        <v>-4</v>
      </c>
      <c r="F211">
        <v>-5</v>
      </c>
      <c r="G211">
        <v>-100</v>
      </c>
      <c r="H211" s="74">
        <v>209</v>
      </c>
      <c r="I211" s="74">
        <v>210.5</v>
      </c>
      <c r="J211" s="74">
        <v>211</v>
      </c>
      <c r="K211" s="74">
        <v>211</v>
      </c>
      <c r="L211" s="78">
        <v>-103</v>
      </c>
      <c r="O211">
        <v>107.02</v>
      </c>
      <c r="P211">
        <v>93.91</v>
      </c>
      <c r="S211" s="3">
        <f t="shared" si="95"/>
        <v>13.11</v>
      </c>
      <c r="T211" s="3">
        <f t="shared" si="96"/>
        <v>200.93</v>
      </c>
      <c r="AE211" t="s">
        <v>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matchups-raw-20171122</vt:lpstr>
      <vt:lpstr>matchups-coarse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Tamalunas, Paul (CORP)</dc:creator>
  <cp:lastModifiedBy>Tamalunas, Paul (CORP)</cp:lastModifiedBy>
  <dcterms:created xsi:type="dcterms:W3CDTF">2017-11-22T21:48:03Z</dcterms:created>
  <dcterms:modified xsi:type="dcterms:W3CDTF">2017-12-12T21:34:11Z</dcterms:modified>
</cp:coreProperties>
</file>