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Y PC\Desktop\"/>
    </mc:Choice>
  </mc:AlternateContent>
  <xr:revisionPtr revIDLastSave="0" documentId="13_ncr:1_{A0BC1306-B8EA-4B8D-9369-8495782F7D4D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Mókuskerék" sheetId="1" r:id="rId1"/>
    <sheet name="Gyorsító sáv" sheetId="2" r:id="rId2"/>
    <sheet name="Adatok" sheetId="3" state="hidden" r:id="rId3"/>
  </sheets>
  <definedNames>
    <definedName name="_xlnm._FilterDatabase" localSheetId="2" hidden="1">Adatok!$G$26:$G$62</definedName>
    <definedName name="MyDataFastLane">'Gyorsító sáv'!$A$33,'Gyorsító sáv'!$A$53,'Gyorsító sáv'!$A$34:$D$54,'Gyorsító sáv'!$J$33:$L$54</definedName>
    <definedName name="MyDataRatRace">Mókuskerék!$B$7,Mókuskerék!$B$1,Mókuskerék!$I$1,Mókuskerék!$I$4,Mókuskerék!$D$7:$E$9,Mókuskerék!$B$8,Mókuskerék!$B$9,Mókuskerék!$A$11:$B$20,Mókuskerék!$D$11:$E$20,Mókuskerék!$J$18,Mókuskerék!$R$8,Mókuskerék!$Q$12,Mókuskerék!$Q$13,Mókuskerék!$A$36:$A$41,Mókuskerék!$C$36:$C$41,Mókuskerék!$E$36:$E$41,Mókuskerék!$C$43:$C$52,Mókuskerék!$E$43:$E$52,Mókuskerék!$I$53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4" i="1" l="1"/>
  <c r="J20" i="1"/>
  <c r="D6" i="1"/>
  <c r="K38" i="1"/>
  <c r="K37" i="1"/>
  <c r="K36" i="1"/>
  <c r="K35" i="1"/>
  <c r="K34" i="1"/>
  <c r="K44" i="1"/>
  <c r="K49" i="1"/>
  <c r="K52" i="1"/>
  <c r="K51" i="1"/>
  <c r="K50" i="1"/>
  <c r="K48" i="1"/>
  <c r="K47" i="1"/>
  <c r="K46" i="1"/>
  <c r="K45" i="1"/>
  <c r="K43" i="1"/>
  <c r="D28" i="1"/>
  <c r="D27" i="1"/>
  <c r="D26" i="1"/>
  <c r="D25" i="1"/>
  <c r="D24" i="1"/>
  <c r="D23" i="1"/>
  <c r="D22" i="1"/>
  <c r="D30" i="1"/>
  <c r="K8" i="1" l="1"/>
  <c r="J10" i="2" s="1"/>
  <c r="A49" i="1"/>
  <c r="G49" i="1" s="1"/>
  <c r="A50" i="1"/>
  <c r="G50" i="1" s="1"/>
  <c r="A51" i="1"/>
  <c r="G51" i="1" s="1"/>
  <c r="A52" i="1"/>
  <c r="G52" i="1" s="1"/>
  <c r="H4" i="2"/>
  <c r="H1" i="2"/>
  <c r="A48" i="1"/>
  <c r="G48" i="1" s="1"/>
  <c r="A47" i="1"/>
  <c r="G47" i="1" s="1"/>
  <c r="A46" i="1"/>
  <c r="G46" i="1" s="1"/>
  <c r="A45" i="1"/>
  <c r="G45" i="1" s="1"/>
  <c r="A44" i="1"/>
  <c r="G44" i="1" s="1"/>
  <c r="A43" i="1"/>
  <c r="G43" i="1" s="1"/>
  <c r="D31" i="1"/>
  <c r="D29" i="1"/>
  <c r="S13" i="1"/>
  <c r="R13" i="1"/>
  <c r="S12" i="1"/>
  <c r="R12" i="1"/>
  <c r="K39" i="1" s="1"/>
  <c r="K14" i="1"/>
  <c r="K23" i="1" l="1"/>
  <c r="K26" i="1" s="1"/>
  <c r="J12" i="2"/>
  <c r="J17" i="2" l="1"/>
  <c r="J23" i="2" l="1"/>
  <c r="J29" i="2"/>
</calcChain>
</file>

<file path=xl/sharedStrings.xml><?xml version="1.0" encoding="utf-8"?>
<sst xmlns="http://schemas.openxmlformats.org/spreadsheetml/2006/main" count="313" uniqueCount="142">
  <si>
    <t>Foglalkozás</t>
  </si>
  <si>
    <t>A játékos neve</t>
  </si>
  <si>
    <t>Eredménykimutatás</t>
  </si>
  <si>
    <t>(A tőled jobbra ülő személy)</t>
  </si>
  <si>
    <t>Cash Flow összege:</t>
  </si>
  <si>
    <t>Forrása:</t>
  </si>
  <si>
    <t>Fizetés</t>
  </si>
  <si>
    <t>Kamat/Osztalék</t>
  </si>
  <si>
    <t>Ingatlan/Üzlet</t>
  </si>
  <si>
    <t>Bevételek ($/hó)</t>
  </si>
  <si>
    <t>Kiadások ($/hó)</t>
  </si>
  <si>
    <t>Adók:</t>
  </si>
  <si>
    <t>Saját lakás jelzálog törlesztése:</t>
  </si>
  <si>
    <t>Tandíjhitel törlesztése</t>
  </si>
  <si>
    <t>Autóhitel törlesztése</t>
  </si>
  <si>
    <t>Hitelkártya tartozás törlesztése</t>
  </si>
  <si>
    <t>Áruhitel törlesztése</t>
  </si>
  <si>
    <t>Egyéb költségek:</t>
  </si>
  <si>
    <t>Kiadás gyermekekre:</t>
  </si>
  <si>
    <t>Bakkölcsön kamata:</t>
  </si>
  <si>
    <t>Források ($)</t>
  </si>
  <si>
    <t>Ingatlan/Üzlet:</t>
  </si>
  <si>
    <t>(A Kamat/Osztalék + Ingatlan/Üzlet sorokbol származó készpénzáramlások)</t>
  </si>
  <si>
    <t xml:space="preserve">Gyermekek száma: </t>
  </si>
  <si>
    <t>(Kezdéskor 0, később max. 3)</t>
  </si>
  <si>
    <t>Kiadás gyermekenként:</t>
  </si>
  <si>
    <t>$/hó</t>
  </si>
  <si>
    <t>(Összes bevétel - Összes kiadás=Cashflow)</t>
  </si>
  <si>
    <t>Jelzálog/Tartozás:</t>
  </si>
  <si>
    <t>Bankkölcsön:</t>
  </si>
  <si>
    <t>Könyvvizsgáló</t>
  </si>
  <si>
    <t>Hitelkártya tartozás:</t>
  </si>
  <si>
    <t>Áruhitel:</t>
  </si>
  <si>
    <t>Autóhitel:</t>
  </si>
  <si>
    <t>Tandíjhitel:</t>
  </si>
  <si>
    <t>Saját lakás jelzálog:</t>
  </si>
  <si>
    <t>Összes Passzív Jövedelem =</t>
  </si>
  <si>
    <t>Összes kiadás =</t>
  </si>
  <si>
    <t>Havi készpénzáramlás =</t>
  </si>
  <si>
    <r>
      <rPr>
        <b/>
        <sz val="12"/>
        <color theme="1"/>
        <rFont val="Times New Roman"/>
        <family val="1"/>
        <charset val="238"/>
      </rPr>
      <t>Cél</t>
    </r>
    <r>
      <rPr>
        <sz val="12"/>
        <color theme="1"/>
        <rFont val="Times New Roman"/>
        <family val="1"/>
        <charset val="238"/>
      </rPr>
      <t>: átjutni a Mókuskerékből a gyorsító Sávra Passzív Jövedelmeidnek az Összes Kiadásod fölé növelésével</t>
    </r>
  </si>
  <si>
    <t>Fogadd elismerésünket!</t>
  </si>
  <si>
    <t>Sikerült kiszabadulnod a Mókuskerékből!</t>
  </si>
  <si>
    <t>Új céljaid:</t>
  </si>
  <si>
    <t>Akkor nyered meg a játékot,</t>
  </si>
  <si>
    <t>VAGY</t>
  </si>
  <si>
    <t>Azért kapod a passzív jövedelmed 100x-osát, mert bizonyságát adtad a pénzügyi intelligenciádnak! A Mókuskerékben történt befektetéseid sikeresek voltak. Ott szerzett bevételeidet újra befektetted kiváló eredménnyel, így passzív jövedelmed a százszorosára növekedett!</t>
  </si>
  <si>
    <t>Induló havi CF számítása</t>
  </si>
  <si>
    <t>Jutalom szorzó:</t>
  </si>
  <si>
    <t>Induló havi CASHFLOW DAY bevételed: =</t>
  </si>
  <si>
    <t>(1000-re kerekítve): =</t>
  </si>
  <si>
    <t>Mennyi pénz kell a győzelemhez?</t>
  </si>
  <si>
    <t>A mókuskerékben elért passzív jövedelmed</t>
  </si>
  <si>
    <t>A győzelemhez szükséges új havi CASHFLOW DAY bevételi célod: =</t>
  </si>
  <si>
    <t>Kimutatás havi CASHFLOW bevételeid alakulásáról:</t>
  </si>
  <si>
    <t>Új havi CASHFLOW Day bevétel = az induló havi Cashflow Day bevétel + a Gyorsító Sávon vásárolt újabb és újabb üzletekből származó havi többlet készpénzáramlások.</t>
  </si>
  <si>
    <t>Üzleti lehetőség:</t>
  </si>
  <si>
    <t>Havi többlet készpénzáramlás:</t>
  </si>
  <si>
    <r>
      <t xml:space="preserve">1. </t>
    </r>
    <r>
      <rPr>
        <b/>
        <sz val="12"/>
        <color theme="1"/>
        <rFont val="Times New Roman"/>
        <family val="1"/>
        <charset val="238"/>
      </rPr>
      <t>Álmod</t>
    </r>
    <r>
      <rPr>
        <sz val="12"/>
        <color theme="1"/>
        <rFont val="Times New Roman"/>
        <family val="1"/>
        <charset val="238"/>
      </rPr>
      <t xml:space="preserve"> megvalósítása azáltal, hogy a Gyorsító Sávnak a játék kezdetekor megjelölt álommezőjén landolva megvásárolod azt.</t>
    </r>
  </si>
  <si>
    <r>
      <t xml:space="preserve">2. Induló Havi </t>
    </r>
    <r>
      <rPr>
        <b/>
        <sz val="12"/>
        <color theme="1"/>
        <rFont val="Times New Roman"/>
        <family val="1"/>
        <charset val="238"/>
      </rPr>
      <t>Készpénzáramlásod</t>
    </r>
    <r>
      <rPr>
        <sz val="12"/>
        <color theme="1"/>
        <rFont val="Times New Roman"/>
        <family val="1"/>
        <charset val="238"/>
      </rPr>
      <t xml:space="preserve"> növelése a Gyorsító Sávon adodó üzleti lehetőségek kihasználásával.</t>
    </r>
  </si>
  <si>
    <r>
      <t xml:space="preserve">1. ha te vásárolod meg először az </t>
    </r>
    <r>
      <rPr>
        <b/>
        <sz val="12"/>
        <color theme="1"/>
        <rFont val="Times New Roman"/>
        <family val="1"/>
        <charset val="238"/>
      </rPr>
      <t>álmodat</t>
    </r>
    <r>
      <rPr>
        <sz val="12"/>
        <color theme="1"/>
        <rFont val="Times New Roman"/>
        <family val="1"/>
        <charset val="238"/>
      </rPr>
      <t>,</t>
    </r>
  </si>
  <si>
    <r>
      <t xml:space="preserve">2. ha te éred el először a </t>
    </r>
    <r>
      <rPr>
        <b/>
        <sz val="12"/>
        <color theme="1"/>
        <rFont val="Times New Roman"/>
        <family val="1"/>
        <charset val="238"/>
      </rPr>
      <t>plusz</t>
    </r>
    <r>
      <rPr>
        <sz val="12"/>
        <color theme="1"/>
        <rFont val="Times New Roman"/>
        <family val="1"/>
        <charset val="238"/>
      </rPr>
      <t xml:space="preserve"> </t>
    </r>
    <r>
      <rPr>
        <b/>
        <sz val="12"/>
        <color theme="1"/>
        <rFont val="Times New Roman"/>
        <family val="1"/>
        <charset val="238"/>
      </rPr>
      <t>50 000$</t>
    </r>
    <r>
      <rPr>
        <sz val="12"/>
        <color theme="1"/>
        <rFont val="Times New Roman"/>
        <family val="1"/>
        <charset val="238"/>
      </rPr>
      <t xml:space="preserve"> havi többlet készpénzáramlást a Gyorsító sáv üzleteinek megvárlása révén.</t>
    </r>
  </si>
  <si>
    <t>Összes Bevétel =</t>
  </si>
  <si>
    <t>Mókuskerék</t>
  </si>
  <si>
    <t>Adatok</t>
  </si>
  <si>
    <t>1.</t>
  </si>
  <si>
    <t>2.</t>
  </si>
  <si>
    <t>3.</t>
  </si>
  <si>
    <t>Repülő pilóta</t>
  </si>
  <si>
    <t>Adók</t>
  </si>
  <si>
    <t>Lakás jelzálog törlesztése</t>
  </si>
  <si>
    <t>Autóhitel</t>
  </si>
  <si>
    <t>Kiadás gyermekenként</t>
  </si>
  <si>
    <t>Havi készpénzáramlás</t>
  </si>
  <si>
    <t>Megtakarítás</t>
  </si>
  <si>
    <t>Lakás jelzálog:</t>
  </si>
  <si>
    <t>Tandíjhitel</t>
  </si>
  <si>
    <t>Hitelkártya tartozás</t>
  </si>
  <si>
    <t>Áruhitel</t>
  </si>
  <si>
    <t>4.</t>
  </si>
  <si>
    <t>5.</t>
  </si>
  <si>
    <t>6.</t>
  </si>
  <si>
    <t>7.</t>
  </si>
  <si>
    <t>8.</t>
  </si>
  <si>
    <t>9.</t>
  </si>
  <si>
    <t>10.</t>
  </si>
  <si>
    <t>11.</t>
  </si>
  <si>
    <t>12.</t>
  </si>
  <si>
    <t>Üzleti menedzser</t>
  </si>
  <si>
    <t>Doktor</t>
  </si>
  <si>
    <t>Mérnök</t>
  </si>
  <si>
    <t>Gondnok</t>
  </si>
  <si>
    <t>Ügyvéd</t>
  </si>
  <si>
    <t>Szerelő</t>
  </si>
  <si>
    <t>Ápoló</t>
  </si>
  <si>
    <t>Rendőr</t>
  </si>
  <si>
    <t>Titkár</t>
  </si>
  <si>
    <t>Tanár</t>
  </si>
  <si>
    <t>Kamionsofőr</t>
  </si>
  <si>
    <t>Részvények</t>
  </si>
  <si>
    <t>GRO4US</t>
  </si>
  <si>
    <t xml:space="preserve">MYT4U </t>
  </si>
  <si>
    <t xml:space="preserve">OK4U </t>
  </si>
  <si>
    <t xml:space="preserve">ON2U </t>
  </si>
  <si>
    <t xml:space="preserve">2BIG </t>
  </si>
  <si>
    <t>Havi CASHFLOW Day bevétel =</t>
  </si>
  <si>
    <t>x</t>
  </si>
  <si>
    <t>A gyorsító sávon összegyűjtendő készpénzáramlás:                                    +</t>
  </si>
  <si>
    <t>Számok</t>
  </si>
  <si>
    <t xml:space="preserve"> </t>
  </si>
  <si>
    <t>Kézben tartott összeg</t>
  </si>
  <si>
    <t>Hajóhitel törlesztése</t>
  </si>
  <si>
    <t>Különleges esetek/kacatok</t>
  </si>
  <si>
    <t>Különleges esetek</t>
  </si>
  <si>
    <t>Hajó</t>
  </si>
  <si>
    <t>Nagy TV</t>
  </si>
  <si>
    <t>Tartozás</t>
  </si>
  <si>
    <t>Ingatlanok</t>
  </si>
  <si>
    <t>Ár</t>
  </si>
  <si>
    <t>Letét, jelzálog</t>
  </si>
  <si>
    <t>Előleg</t>
  </si>
  <si>
    <t>Cashflow</t>
  </si>
  <si>
    <t>4-plex</t>
  </si>
  <si>
    <t>Eszközök ($)</t>
  </si>
  <si>
    <t>Megtakarítás:</t>
  </si>
  <si>
    <t>Részvények:</t>
  </si>
  <si>
    <t>Részvények száma</t>
  </si>
  <si>
    <t>Ár/db:</t>
  </si>
  <si>
    <t>Előleg:</t>
  </si>
  <si>
    <t>Vételár:</t>
  </si>
  <si>
    <t>Terület</t>
  </si>
  <si>
    <t>Automatizált üzlet</t>
  </si>
  <si>
    <t>Apartman ház</t>
  </si>
  <si>
    <t>Apartman házak</t>
  </si>
  <si>
    <t>Partner</t>
  </si>
  <si>
    <t>Ház</t>
  </si>
  <si>
    <t>Autó mosó</t>
  </si>
  <si>
    <t>Lakás komplexum</t>
  </si>
  <si>
    <t>Pizza Franchise</t>
  </si>
  <si>
    <t>Bevásárló központ</t>
  </si>
  <si>
    <t xml:space="preserve">8-plex </t>
  </si>
  <si>
    <t xml:space="preserve">Ágy és reggeli </t>
  </si>
  <si>
    <t xml:space="preserve">Duplex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</si>
</sst>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* #,##0.00\ &quot;Ft&quot;_-;\-* #,##0.00\ &quot;Ft&quot;_-;_-* &quot;-&quot;??\ &quot;Ft&quot;_-;_-@_-"/>
    <numFmt numFmtId="164" formatCode="_-[$$-409]* #,##0_ ;_-[$$-409]* \-#,##0\ ;_-[$$-409]* &quot;-&quot;??_ ;_-@_ "/>
    <numFmt numFmtId="165" formatCode="_ * #,##0_ \ [$$-C0C]_ ;_ * \-#,##0\ \ [$$-C0C]_ ;_ * &quot;-&quot;??_ \ [$$-C0C]_ ;_ @_ "/>
    <numFmt numFmtId="166" formatCode="_ * #,##0_ \ [$$-C0C]_ ;_ * \-#,##0\ \ [$$-C0C]_ ;_ * &quot;-&quot;_ \ [$$-C0C]_ ;_ @_ "/>
  </numFmts>
  <fonts count="11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38"/>
    </font>
    <font>
      <b/>
      <sz val="12"/>
      <color theme="1"/>
      <name val="Times New Roman"/>
      <family val="1"/>
      <charset val="238"/>
    </font>
    <font>
      <sz val="12"/>
      <color theme="0"/>
      <name val="Times New Roman"/>
      <family val="1"/>
      <charset val="238"/>
    </font>
    <font>
      <b/>
      <sz val="14"/>
      <color theme="1"/>
      <name val="Times New Roman"/>
      <family val="1"/>
      <charset val="238"/>
    </font>
    <font>
      <sz val="14"/>
      <color theme="0"/>
      <name val="Times New Roman"/>
      <family val="1"/>
      <charset val="238"/>
    </font>
    <font>
      <sz val="16"/>
      <color theme="0"/>
      <name val="Times New Roman"/>
      <family val="1"/>
      <charset val="238"/>
    </font>
    <font>
      <b/>
      <sz val="16"/>
      <color theme="1"/>
      <name val="Times New Roman"/>
      <family val="1"/>
      <charset val="238"/>
    </font>
    <font>
      <b/>
      <sz val="12"/>
      <name val="Times New Roman"/>
      <family val="1"/>
      <charset val="238"/>
    </font>
    <font>
      <sz val="12"/>
      <name val="Times New Roman"/>
      <family val="1"/>
      <charset val="238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FF000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44" fontId="10" fillId="0" borderId="0" applyFont="0" applyFill="0" applyBorder="0" applyAlignment="0" applyProtection="0"/>
  </cellStyleXfs>
  <cellXfs count="134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vertical="top" wrapText="1"/>
    </xf>
    <xf numFmtId="0" fontId="1" fillId="0" borderId="1" xfId="0" applyFont="1" applyBorder="1" applyAlignment="1">
      <alignment vertical="top" wrapText="1"/>
    </xf>
    <xf numFmtId="0" fontId="1" fillId="0" borderId="0" xfId="0" applyFont="1" applyAlignment="1"/>
    <xf numFmtId="0" fontId="1" fillId="0" borderId="1" xfId="0" applyFont="1" applyBorder="1"/>
    <xf numFmtId="0" fontId="1" fillId="0" borderId="2" xfId="0" applyFont="1" applyBorder="1"/>
    <xf numFmtId="0" fontId="1" fillId="0" borderId="0" xfId="0" applyFont="1" applyBorder="1"/>
    <xf numFmtId="0" fontId="4" fillId="0" borderId="0" xfId="0" applyFont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3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10" xfId="0" applyFont="1" applyBorder="1"/>
    <xf numFmtId="0" fontId="1" fillId="0" borderId="11" xfId="0" applyFont="1" applyBorder="1"/>
    <xf numFmtId="0" fontId="1" fillId="0" borderId="0" xfId="0" applyFont="1" applyBorder="1" applyAlignment="1">
      <alignment horizontal="center" vertical="top" wrapText="1"/>
    </xf>
    <xf numFmtId="0" fontId="1" fillId="0" borderId="0" xfId="0" applyFont="1" applyBorder="1" applyAlignment="1">
      <alignment vertical="top" wrapText="1"/>
    </xf>
    <xf numFmtId="0" fontId="1" fillId="0" borderId="0" xfId="0" applyFont="1" applyBorder="1" applyAlignment="1">
      <alignment horizontal="left" vertical="top"/>
    </xf>
    <xf numFmtId="0" fontId="1" fillId="0" borderId="5" xfId="0" applyFont="1" applyBorder="1" applyAlignment="1">
      <alignment vertical="top" wrapText="1"/>
    </xf>
    <xf numFmtId="0" fontId="7" fillId="0" borderId="0" xfId="0" applyFont="1"/>
    <xf numFmtId="0" fontId="5" fillId="2" borderId="0" xfId="0" applyFont="1" applyFill="1" applyAlignment="1">
      <alignment horizontal="center"/>
    </xf>
    <xf numFmtId="0" fontId="3" fillId="2" borderId="6" xfId="0" applyFont="1" applyFill="1" applyBorder="1"/>
    <xf numFmtId="0" fontId="5" fillId="2" borderId="6" xfId="0" applyFont="1" applyFill="1" applyBorder="1"/>
    <xf numFmtId="0" fontId="3" fillId="2" borderId="9" xfId="0" applyFont="1" applyFill="1" applyBorder="1"/>
    <xf numFmtId="0" fontId="1" fillId="0" borderId="0" xfId="0" applyFont="1" applyAlignment="1">
      <alignment horizontal="right"/>
    </xf>
    <xf numFmtId="0" fontId="1" fillId="5" borderId="2" xfId="0" applyFont="1" applyFill="1" applyBorder="1" applyAlignment="1"/>
    <xf numFmtId="0" fontId="1" fillId="0" borderId="4" xfId="0" applyFont="1" applyBorder="1" applyAlignment="1">
      <alignment horizontal="left"/>
    </xf>
    <xf numFmtId="0" fontId="1" fillId="5" borderId="11" xfId="0" applyFont="1" applyFill="1" applyBorder="1" applyAlignment="1"/>
    <xf numFmtId="0" fontId="1" fillId="3" borderId="2" xfId="0" applyFont="1" applyFill="1" applyBorder="1" applyProtection="1">
      <protection locked="0"/>
    </xf>
    <xf numFmtId="0" fontId="1" fillId="3" borderId="5" xfId="0" applyFont="1" applyFill="1" applyBorder="1" applyProtection="1">
      <protection locked="0"/>
    </xf>
    <xf numFmtId="0" fontId="1" fillId="3" borderId="2" xfId="0" applyFont="1" applyFill="1" applyBorder="1" applyAlignment="1" applyProtection="1">
      <protection locked="0"/>
    </xf>
    <xf numFmtId="0" fontId="1" fillId="3" borderId="7" xfId="0" applyFont="1" applyFill="1" applyBorder="1" applyProtection="1">
      <protection locked="0"/>
    </xf>
    <xf numFmtId="0" fontId="1" fillId="0" borderId="0" xfId="0" applyNumberFormat="1" applyFont="1" applyBorder="1" applyAlignment="1">
      <alignment vertical="top" wrapText="1"/>
    </xf>
    <xf numFmtId="0" fontId="0" fillId="0" borderId="0" xfId="0" applyNumberFormat="1"/>
    <xf numFmtId="0" fontId="0" fillId="4" borderId="0" xfId="0" applyNumberFormat="1" applyFill="1"/>
    <xf numFmtId="0" fontId="0" fillId="0" borderId="0" xfId="0" applyNumberFormat="1" applyAlignment="1">
      <alignment horizontal="center"/>
    </xf>
    <xf numFmtId="0" fontId="0" fillId="4" borderId="0" xfId="0" applyNumberFormat="1" applyFill="1" applyAlignment="1">
      <alignment horizontal="center"/>
    </xf>
    <xf numFmtId="0" fontId="9" fillId="5" borderId="12" xfId="0" applyFont="1" applyFill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8" fillId="5" borderId="12" xfId="0" applyFont="1" applyFill="1" applyBorder="1" applyAlignment="1">
      <alignment horizontal="center"/>
    </xf>
    <xf numFmtId="0" fontId="1" fillId="3" borderId="12" xfId="0" applyFont="1" applyFill="1" applyBorder="1" applyAlignment="1" applyProtection="1">
      <alignment horizontal="center"/>
      <protection locked="0"/>
    </xf>
    <xf numFmtId="165" fontId="1" fillId="3" borderId="0" xfId="0" applyNumberFormat="1" applyFont="1" applyFill="1" applyProtection="1">
      <protection locked="0"/>
    </xf>
    <xf numFmtId="0" fontId="1" fillId="5" borderId="2" xfId="0" applyFont="1" applyFill="1" applyBorder="1" applyAlignment="1">
      <alignment horizontal="center"/>
    </xf>
    <xf numFmtId="165" fontId="1" fillId="3" borderId="1" xfId="0" applyNumberFormat="1" applyFont="1" applyFill="1" applyBorder="1" applyAlignment="1" applyProtection="1">
      <alignment horizontal="center"/>
      <protection locked="0"/>
    </xf>
    <xf numFmtId="0" fontId="1" fillId="0" borderId="0" xfId="0" applyFont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0" fillId="7" borderId="13" xfId="0" applyNumberFormat="1" applyFont="1" applyFill="1" applyBorder="1"/>
    <xf numFmtId="0" fontId="0" fillId="7" borderId="14" xfId="0" applyNumberFormat="1" applyFont="1" applyFill="1" applyBorder="1"/>
    <xf numFmtId="0" fontId="0" fillId="7" borderId="14" xfId="0" applyNumberFormat="1" applyFont="1" applyFill="1" applyBorder="1" applyAlignment="1"/>
    <xf numFmtId="0" fontId="0" fillId="6" borderId="14" xfId="0" applyNumberFormat="1" applyFont="1" applyFill="1" applyBorder="1"/>
    <xf numFmtId="0" fontId="0" fillId="7" borderId="0" xfId="0" applyNumberFormat="1" applyFont="1" applyFill="1" applyBorder="1"/>
    <xf numFmtId="0" fontId="0" fillId="0" borderId="13" xfId="0" applyNumberFormat="1" applyBorder="1"/>
    <xf numFmtId="0" fontId="0" fillId="0" borderId="14" xfId="0" applyNumberFormat="1" applyBorder="1"/>
    <xf numFmtId="0" fontId="2" fillId="0" borderId="0" xfId="0" applyFont="1" applyAlignment="1">
      <alignment horizontal="center"/>
    </xf>
    <xf numFmtId="0" fontId="1" fillId="0" borderId="1" xfId="0" applyFont="1" applyBorder="1"/>
    <xf numFmtId="0" fontId="1" fillId="0" borderId="2" xfId="0" applyFont="1" applyBorder="1"/>
    <xf numFmtId="0" fontId="1" fillId="0" borderId="5" xfId="0" applyFont="1" applyBorder="1"/>
    <xf numFmtId="0" fontId="1" fillId="0" borderId="10" xfId="0" applyFont="1" applyBorder="1"/>
    <xf numFmtId="0" fontId="1" fillId="0" borderId="11" xfId="0" applyFont="1" applyBorder="1"/>
    <xf numFmtId="0" fontId="5" fillId="2" borderId="8" xfId="0" applyFont="1" applyFill="1" applyBorder="1"/>
    <xf numFmtId="0" fontId="3" fillId="2" borderId="6" xfId="0" applyFont="1" applyFill="1" applyBorder="1"/>
    <xf numFmtId="165" fontId="1" fillId="0" borderId="7" xfId="0" applyNumberFormat="1" applyFont="1" applyBorder="1"/>
    <xf numFmtId="0" fontId="0" fillId="7" borderId="13" xfId="0" applyNumberFormat="1" applyFont="1" applyFill="1" applyBorder="1"/>
    <xf numFmtId="0" fontId="0" fillId="7" borderId="14" xfId="0" applyNumberFormat="1" applyFont="1" applyFill="1" applyBorder="1"/>
    <xf numFmtId="0" fontId="0" fillId="7" borderId="14" xfId="0" applyNumberFormat="1" applyFont="1" applyFill="1" applyBorder="1" applyAlignment="1"/>
    <xf numFmtId="0" fontId="0" fillId="6" borderId="14" xfId="0" applyNumberFormat="1" applyFont="1" applyFill="1" applyBorder="1"/>
    <xf numFmtId="165" fontId="1" fillId="3" borderId="7" xfId="1" applyNumberFormat="1" applyFont="1" applyFill="1" applyBorder="1" applyProtection="1">
      <protection locked="0"/>
    </xf>
    <xf numFmtId="166" fontId="0" fillId="0" borderId="0" xfId="0" applyNumberFormat="1"/>
    <xf numFmtId="165" fontId="1" fillId="0" borderId="0" xfId="0" applyNumberFormat="1" applyFont="1"/>
    <xf numFmtId="165" fontId="1" fillId="0" borderId="2" xfId="0" applyNumberFormat="1" applyFont="1" applyBorder="1" applyAlignment="1">
      <alignment horizontal="center"/>
    </xf>
    <xf numFmtId="165" fontId="1" fillId="0" borderId="10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0" fontId="1" fillId="0" borderId="11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165" fontId="1" fillId="0" borderId="1" xfId="0" applyNumberFormat="1" applyFont="1" applyBorder="1" applyAlignment="1">
      <alignment horizontal="left"/>
    </xf>
    <xf numFmtId="0" fontId="1" fillId="0" borderId="2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0" borderId="7" xfId="0" applyNumberFormat="1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5" borderId="11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165" fontId="1" fillId="3" borderId="2" xfId="0" applyNumberFormat="1" applyFont="1" applyFill="1" applyBorder="1" applyAlignment="1" applyProtection="1">
      <alignment horizontal="center"/>
      <protection locked="0"/>
    </xf>
    <xf numFmtId="0" fontId="1" fillId="3" borderId="11" xfId="0" applyFont="1" applyFill="1" applyBorder="1" applyAlignment="1" applyProtection="1">
      <alignment horizontal="center"/>
      <protection locked="0"/>
    </xf>
    <xf numFmtId="0" fontId="1" fillId="3" borderId="2" xfId="0" applyFont="1" applyFill="1" applyBorder="1" applyAlignment="1" applyProtection="1">
      <alignment horizontal="center"/>
      <protection locked="0"/>
    </xf>
    <xf numFmtId="165" fontId="1" fillId="3" borderId="1" xfId="0" applyNumberFormat="1" applyFont="1" applyFill="1" applyBorder="1" applyAlignment="1" applyProtection="1">
      <alignment horizontal="center"/>
      <protection locked="0"/>
    </xf>
    <xf numFmtId="165" fontId="1" fillId="3" borderId="7" xfId="0" applyNumberFormat="1" applyFont="1" applyFill="1" applyBorder="1" applyAlignment="1" applyProtection="1">
      <alignment horizontal="center"/>
      <protection locked="0"/>
    </xf>
    <xf numFmtId="165" fontId="1" fillId="0" borderId="1" xfId="0" applyNumberFormat="1" applyFont="1" applyBorder="1" applyAlignment="1">
      <alignment horizontal="right"/>
    </xf>
    <xf numFmtId="165" fontId="1" fillId="0" borderId="7" xfId="0" applyNumberFormat="1" applyFont="1" applyBorder="1" applyAlignment="1">
      <alignment horizontal="right"/>
    </xf>
    <xf numFmtId="0" fontId="1" fillId="0" borderId="8" xfId="0" applyFont="1" applyBorder="1" applyAlignment="1">
      <alignment horizontal="center" vertical="top"/>
    </xf>
    <xf numFmtId="0" fontId="1" fillId="0" borderId="6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1" fillId="3" borderId="2" xfId="0" applyFont="1" applyFill="1" applyBorder="1" applyAlignment="1" applyProtection="1">
      <alignment horizontal="center" vertical="top" wrapText="1"/>
      <protection locked="0"/>
    </xf>
    <xf numFmtId="0" fontId="5" fillId="2" borderId="8" xfId="0" applyFont="1" applyFill="1" applyBorder="1" applyAlignment="1">
      <alignment horizontal="left"/>
    </xf>
    <xf numFmtId="0" fontId="5" fillId="2" borderId="6" xfId="0" applyFont="1" applyFill="1" applyBorder="1" applyAlignment="1">
      <alignment horizontal="left"/>
    </xf>
    <xf numFmtId="0" fontId="5" fillId="2" borderId="9" xfId="0" applyFont="1" applyFill="1" applyBorder="1" applyAlignment="1">
      <alignment horizontal="left"/>
    </xf>
    <xf numFmtId="165" fontId="1" fillId="0" borderId="7" xfId="0" applyNumberFormat="1" applyFont="1" applyBorder="1" applyAlignment="1">
      <alignment horizontal="left"/>
    </xf>
    <xf numFmtId="164" fontId="1" fillId="0" borderId="1" xfId="0" applyNumberFormat="1" applyFont="1" applyBorder="1" applyAlignment="1">
      <alignment horizontal="center"/>
    </xf>
    <xf numFmtId="164" fontId="1" fillId="0" borderId="7" xfId="0" applyNumberFormat="1" applyFont="1" applyBorder="1" applyAlignment="1">
      <alignment horizontal="center"/>
    </xf>
    <xf numFmtId="0" fontId="5" fillId="2" borderId="0" xfId="0" applyFont="1" applyFill="1" applyAlignment="1">
      <alignment horizontal="left"/>
    </xf>
    <xf numFmtId="0" fontId="1" fillId="0" borderId="0" xfId="0" applyFont="1" applyAlignment="1">
      <alignment horizontal="right"/>
    </xf>
    <xf numFmtId="0" fontId="1" fillId="3" borderId="1" xfId="0" applyFont="1" applyFill="1" applyBorder="1" applyAlignment="1" applyProtection="1">
      <alignment horizontal="left"/>
      <protection locked="0"/>
    </xf>
    <xf numFmtId="0" fontId="1" fillId="0" borderId="0" xfId="0" applyFont="1" applyAlignment="1">
      <alignment horizontal="center" wrapText="1"/>
    </xf>
    <xf numFmtId="0" fontId="4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165" fontId="1" fillId="3" borderId="10" xfId="0" applyNumberFormat="1" applyFont="1" applyFill="1" applyBorder="1" applyAlignment="1" applyProtection="1">
      <alignment horizontal="center"/>
      <protection locked="0"/>
    </xf>
    <xf numFmtId="0" fontId="1" fillId="0" borderId="5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6" fillId="2" borderId="8" xfId="0" applyFont="1" applyFill="1" applyBorder="1" applyAlignment="1">
      <alignment horizontal="center" vertical="top"/>
    </xf>
    <xf numFmtId="0" fontId="6" fillId="2" borderId="6" xfId="0" applyFont="1" applyFill="1" applyBorder="1" applyAlignment="1">
      <alignment horizontal="center" vertical="top"/>
    </xf>
    <xf numFmtId="0" fontId="6" fillId="2" borderId="9" xfId="0" applyFont="1" applyFill="1" applyBorder="1" applyAlignment="1">
      <alignment horizontal="center" vertical="top"/>
    </xf>
    <xf numFmtId="0" fontId="1" fillId="0" borderId="3" xfId="0" applyFont="1" applyBorder="1" applyAlignment="1">
      <alignment horizontal="left" vertical="top" wrapText="1"/>
    </xf>
    <xf numFmtId="0" fontId="1" fillId="0" borderId="0" xfId="0" applyFont="1" applyBorder="1" applyAlignment="1">
      <alignment horizontal="left" vertical="top" wrapText="1"/>
    </xf>
    <xf numFmtId="0" fontId="1" fillId="0" borderId="0" xfId="0" applyFont="1" applyBorder="1" applyAlignment="1">
      <alignment horizontal="right"/>
    </xf>
    <xf numFmtId="0" fontId="5" fillId="2" borderId="5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 vertical="top" indent="1"/>
    </xf>
    <xf numFmtId="0" fontId="1" fillId="0" borderId="3" xfId="0" applyFont="1" applyBorder="1" applyAlignment="1">
      <alignment horizontal="center" wrapText="1"/>
    </xf>
    <xf numFmtId="0" fontId="1" fillId="0" borderId="0" xfId="0" applyFont="1" applyBorder="1" applyAlignment="1">
      <alignment horizontal="center" wrapText="1"/>
    </xf>
    <xf numFmtId="0" fontId="5" fillId="2" borderId="0" xfId="0" applyFont="1" applyFill="1" applyAlignment="1">
      <alignment horizontal="right"/>
    </xf>
    <xf numFmtId="0" fontId="5" fillId="2" borderId="0" xfId="0" applyFont="1" applyFill="1" applyAlignment="1">
      <alignment horizontal="center"/>
    </xf>
    <xf numFmtId="0" fontId="1" fillId="0" borderId="0" xfId="0" applyFont="1" applyAlignment="1">
      <alignment horizontal="left" vertical="top" wrapText="1" indent="1"/>
    </xf>
    <xf numFmtId="0" fontId="1" fillId="0" borderId="0" xfId="0" applyFont="1" applyAlignment="1">
      <alignment horizontal="left" wrapText="1" indent="1"/>
    </xf>
    <xf numFmtId="0" fontId="1" fillId="0" borderId="0" xfId="0" applyFont="1" applyAlignment="1">
      <alignment horizontal="left" vertical="center" wrapText="1"/>
    </xf>
  </cellXfs>
  <cellStyles count="2">
    <cellStyle name="Currency" xfId="1" builtinId="4"/>
    <cellStyle name="Normal" xfId="0" builtinId="0"/>
  </cellStyles>
  <dxfs count="46"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28F832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00CC00"/>
        </patternFill>
      </fill>
    </dxf>
    <dxf>
      <font>
        <color theme="0"/>
      </font>
      <fill>
        <patternFill>
          <bgColor theme="0"/>
        </patternFill>
      </fill>
    </dxf>
  </dxfs>
  <tableStyles count="0" defaultTableStyle="TableStyleMedium2" defaultPivotStyle="PivotStyleLight16"/>
  <colors>
    <mruColors>
      <color rgb="FF28F832"/>
      <color rgb="FF00CC00"/>
      <color rgb="FFFF00FF"/>
      <color rgb="FFC00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S53"/>
  <sheetViews>
    <sheetView showGridLines="0" tabSelected="1" zoomScale="90" zoomScaleNormal="90" workbookViewId="0">
      <selection activeCell="B1" sqref="B1:D1"/>
    </sheetView>
  </sheetViews>
  <sheetFormatPr defaultRowHeight="15.75" x14ac:dyDescent="0.25"/>
  <cols>
    <col min="1" max="1" width="15.28515625" style="1" customWidth="1"/>
    <col min="2" max="2" width="12.140625" style="1" customWidth="1"/>
    <col min="3" max="3" width="13.42578125" style="1" customWidth="1"/>
    <col min="4" max="4" width="12.85546875" style="1" customWidth="1"/>
    <col min="5" max="5" width="15.85546875" style="1" customWidth="1"/>
    <col min="6" max="6" width="4.42578125" style="1" customWidth="1"/>
    <col min="7" max="8" width="9.140625" style="1"/>
    <col min="9" max="9" width="9.28515625" style="1" customWidth="1"/>
    <col min="10" max="12" width="9.140625" style="1"/>
    <col min="13" max="13" width="8.7109375" style="1" customWidth="1"/>
    <col min="14" max="15" width="9.140625" style="1"/>
    <col min="16" max="16" width="9.140625" style="1" customWidth="1"/>
    <col min="17" max="17" width="27.7109375" style="1" customWidth="1"/>
    <col min="18" max="18" width="14" style="1" customWidth="1"/>
    <col min="19" max="19" width="12.42578125" style="1" customWidth="1"/>
    <col min="20" max="16384" width="9.140625" style="1"/>
  </cols>
  <sheetData>
    <row r="1" spans="1:19" ht="18.75" x14ac:dyDescent="0.3">
      <c r="A1" s="26" t="s">
        <v>0</v>
      </c>
      <c r="B1" s="109" t="s">
        <v>108</v>
      </c>
      <c r="C1" s="109"/>
      <c r="D1" s="109"/>
      <c r="E1" s="5"/>
      <c r="F1" s="5"/>
      <c r="G1" s="107" t="s">
        <v>1</v>
      </c>
      <c r="H1" s="107"/>
      <c r="I1" s="109" t="s">
        <v>108</v>
      </c>
      <c r="J1" s="109"/>
      <c r="K1" s="109"/>
    </row>
    <row r="2" spans="1:19" x14ac:dyDescent="0.25">
      <c r="A2" s="112" t="s">
        <v>39</v>
      </c>
      <c r="B2" s="112"/>
      <c r="C2" s="112"/>
      <c r="D2" s="112"/>
      <c r="E2" s="112"/>
      <c r="F2" s="112"/>
      <c r="G2" s="112"/>
      <c r="H2" s="112"/>
      <c r="I2" s="112"/>
      <c r="J2" s="112"/>
      <c r="K2" s="112"/>
    </row>
    <row r="3" spans="1:19" ht="20.25" x14ac:dyDescent="0.3">
      <c r="A3" s="25" t="s">
        <v>2</v>
      </c>
      <c r="B3" s="2"/>
    </row>
    <row r="4" spans="1:19" ht="18.75" x14ac:dyDescent="0.3">
      <c r="A4" s="101" t="s">
        <v>9</v>
      </c>
      <c r="B4" s="102"/>
      <c r="C4" s="102"/>
      <c r="D4" s="102"/>
      <c r="E4" s="103"/>
      <c r="G4" s="107" t="s">
        <v>30</v>
      </c>
      <c r="H4" s="107"/>
      <c r="I4" s="109" t="s">
        <v>108</v>
      </c>
      <c r="J4" s="109"/>
      <c r="K4" s="109"/>
    </row>
    <row r="5" spans="1:19" x14ac:dyDescent="0.25">
      <c r="A5" s="12"/>
      <c r="B5" s="6" t="s">
        <v>5</v>
      </c>
      <c r="C5" s="6"/>
      <c r="D5" s="6" t="s">
        <v>4</v>
      </c>
      <c r="E5" s="14"/>
      <c r="I5" s="1" t="s">
        <v>3</v>
      </c>
    </row>
    <row r="6" spans="1:19" x14ac:dyDescent="0.25">
      <c r="A6" s="12" t="s">
        <v>6</v>
      </c>
      <c r="B6" s="6"/>
      <c r="C6" s="7"/>
      <c r="D6" s="84">
        <f>IFERROR(VLOOKUP(B1,Adatok!B1:C13,2,FALSE), 0)</f>
        <v>0</v>
      </c>
      <c r="E6" s="85"/>
    </row>
    <row r="7" spans="1:19" x14ac:dyDescent="0.25">
      <c r="A7" s="20" t="s">
        <v>7</v>
      </c>
      <c r="B7" s="34" t="s">
        <v>108</v>
      </c>
      <c r="C7" s="7"/>
      <c r="D7" s="92" t="s">
        <v>108</v>
      </c>
      <c r="E7" s="93"/>
    </row>
    <row r="8" spans="1:19" ht="18.75" x14ac:dyDescent="0.3">
      <c r="A8" s="20"/>
      <c r="B8" s="34" t="s">
        <v>108</v>
      </c>
      <c r="C8" s="7"/>
      <c r="D8" s="92" t="s">
        <v>108</v>
      </c>
      <c r="E8" s="93"/>
      <c r="G8" s="111" t="s">
        <v>36</v>
      </c>
      <c r="H8" s="111"/>
      <c r="I8" s="111"/>
      <c r="J8" s="111"/>
      <c r="K8" s="81">
        <f>SUM(D7:E20)</f>
        <v>0</v>
      </c>
      <c r="L8" s="81"/>
      <c r="M8" s="81"/>
      <c r="Q8" s="2" t="s">
        <v>109</v>
      </c>
      <c r="R8" s="47"/>
    </row>
    <row r="9" spans="1:19" ht="15" customHeight="1" x14ac:dyDescent="0.25">
      <c r="A9" s="20"/>
      <c r="B9" s="34" t="s">
        <v>108</v>
      </c>
      <c r="C9" s="7"/>
      <c r="D9" s="92" t="s">
        <v>108</v>
      </c>
      <c r="E9" s="93"/>
      <c r="G9" s="110" t="s">
        <v>22</v>
      </c>
      <c r="H9" s="110"/>
      <c r="I9" s="110"/>
      <c r="J9" s="110"/>
    </row>
    <row r="10" spans="1:19" x14ac:dyDescent="0.25">
      <c r="A10" s="20" t="s">
        <v>8</v>
      </c>
      <c r="B10" s="7"/>
      <c r="C10" s="7"/>
      <c r="D10" s="105"/>
      <c r="E10" s="106"/>
      <c r="G10" s="110"/>
      <c r="H10" s="110"/>
      <c r="I10" s="110"/>
      <c r="J10" s="110"/>
    </row>
    <row r="11" spans="1:19" x14ac:dyDescent="0.25">
      <c r="A11" s="90" t="s">
        <v>108</v>
      </c>
      <c r="B11" s="91"/>
      <c r="C11" s="7"/>
      <c r="D11" s="92" t="s">
        <v>108</v>
      </c>
      <c r="E11" s="93"/>
      <c r="Q11" s="45" t="s">
        <v>111</v>
      </c>
      <c r="R11" s="43" t="s">
        <v>115</v>
      </c>
      <c r="S11" s="43" t="s">
        <v>26</v>
      </c>
    </row>
    <row r="12" spans="1:19" x14ac:dyDescent="0.25">
      <c r="A12" s="90" t="s">
        <v>108</v>
      </c>
      <c r="B12" s="91"/>
      <c r="C12" s="7"/>
      <c r="D12" s="92"/>
      <c r="E12" s="93"/>
      <c r="Q12" s="46" t="s">
        <v>108</v>
      </c>
      <c r="R12" s="44">
        <f>_xlfn.IFNA(VLOOKUP(Q12,Adatok!G18:I20,2,FALSE),0)</f>
        <v>0</v>
      </c>
      <c r="S12" s="44">
        <f>_xlfn.IFNA(VLOOKUP(Q12,Adatok!G18:I20,3,FALSE),0)</f>
        <v>0</v>
      </c>
    </row>
    <row r="13" spans="1:19" x14ac:dyDescent="0.25">
      <c r="A13" s="90" t="s">
        <v>108</v>
      </c>
      <c r="B13" s="91"/>
      <c r="C13" s="7"/>
      <c r="D13" s="92" t="s">
        <v>108</v>
      </c>
      <c r="E13" s="93"/>
      <c r="Q13" s="46" t="s">
        <v>108</v>
      </c>
      <c r="R13" s="44">
        <f>_xlfn.IFNA(VLOOKUP(Q13,Adatok!G19:I21,2,FALSE),0)</f>
        <v>0</v>
      </c>
      <c r="S13" s="44">
        <f>_xlfn.IFNA(VLOOKUP(Q13,Adatok!G19:I21,3,FALSE),0)</f>
        <v>0</v>
      </c>
    </row>
    <row r="14" spans="1:19" x14ac:dyDescent="0.25">
      <c r="A14" s="90" t="s">
        <v>108</v>
      </c>
      <c r="B14" s="91"/>
      <c r="C14" s="7"/>
      <c r="D14" s="92" t="s">
        <v>108</v>
      </c>
      <c r="E14" s="93"/>
      <c r="G14" s="108" t="s">
        <v>61</v>
      </c>
      <c r="H14" s="108"/>
      <c r="I14" s="108"/>
      <c r="J14" s="108"/>
      <c r="K14" s="81">
        <f>SUM(D6:E20)</f>
        <v>0</v>
      </c>
      <c r="L14" s="81"/>
      <c r="M14" s="81"/>
    </row>
    <row r="15" spans="1:19" x14ac:dyDescent="0.25">
      <c r="A15" s="90" t="s">
        <v>108</v>
      </c>
      <c r="B15" s="91"/>
      <c r="C15" s="7"/>
      <c r="D15" s="92" t="s">
        <v>108</v>
      </c>
      <c r="E15" s="93"/>
    </row>
    <row r="16" spans="1:19" x14ac:dyDescent="0.25">
      <c r="A16" s="90" t="s">
        <v>108</v>
      </c>
      <c r="B16" s="91"/>
      <c r="C16" s="7"/>
      <c r="D16" s="92"/>
      <c r="E16" s="93"/>
      <c r="G16" s="6"/>
      <c r="H16" s="6"/>
      <c r="I16" s="6"/>
      <c r="J16" s="6"/>
      <c r="K16" s="6"/>
      <c r="L16" s="6"/>
      <c r="M16" s="6"/>
    </row>
    <row r="17" spans="1:13" x14ac:dyDescent="0.25">
      <c r="A17" s="90" t="s">
        <v>108</v>
      </c>
      <c r="B17" s="91"/>
      <c r="C17" s="7"/>
      <c r="D17" s="92" t="s">
        <v>108</v>
      </c>
      <c r="E17" s="93"/>
      <c r="K17" s="8"/>
      <c r="L17" s="8"/>
    </row>
    <row r="18" spans="1:13" ht="15" customHeight="1" x14ac:dyDescent="0.25">
      <c r="A18" s="90" t="s">
        <v>108</v>
      </c>
      <c r="B18" s="91"/>
      <c r="C18" s="7"/>
      <c r="D18" s="92" t="s">
        <v>108</v>
      </c>
      <c r="E18" s="93"/>
      <c r="G18" s="96" t="s">
        <v>23</v>
      </c>
      <c r="H18" s="97"/>
      <c r="I18" s="97"/>
      <c r="J18" s="100" t="s">
        <v>108</v>
      </c>
      <c r="K18" s="100"/>
      <c r="L18" s="16"/>
    </row>
    <row r="19" spans="1:13" x14ac:dyDescent="0.25">
      <c r="A19" s="90" t="s">
        <v>108</v>
      </c>
      <c r="B19" s="91"/>
      <c r="C19" s="7"/>
      <c r="D19" s="92" t="s">
        <v>108</v>
      </c>
      <c r="E19" s="93"/>
      <c r="G19" s="10"/>
      <c r="H19" s="23" t="s">
        <v>24</v>
      </c>
      <c r="I19" s="21"/>
      <c r="J19" s="22"/>
      <c r="K19" s="8"/>
      <c r="L19" s="11"/>
    </row>
    <row r="20" spans="1:13" x14ac:dyDescent="0.25">
      <c r="A20" s="90" t="s">
        <v>108</v>
      </c>
      <c r="B20" s="91"/>
      <c r="C20" s="7"/>
      <c r="D20" s="92" t="s">
        <v>108</v>
      </c>
      <c r="E20" s="93"/>
      <c r="G20" s="98" t="s">
        <v>25</v>
      </c>
      <c r="H20" s="99"/>
      <c r="I20" s="99"/>
      <c r="J20" s="38">
        <f>IFERROR(VLOOKUP(B1,Adatok!B1:U13,13,FALSE), 0)</f>
        <v>0</v>
      </c>
      <c r="K20" s="8" t="s">
        <v>26</v>
      </c>
      <c r="L20" s="11"/>
    </row>
    <row r="21" spans="1:13" ht="18.75" x14ac:dyDescent="0.3">
      <c r="A21" s="101" t="s">
        <v>10</v>
      </c>
      <c r="B21" s="102"/>
      <c r="C21" s="102"/>
      <c r="D21" s="102"/>
      <c r="E21" s="103"/>
      <c r="G21" s="24"/>
      <c r="H21" s="4"/>
      <c r="I21" s="4"/>
      <c r="J21" s="4"/>
      <c r="K21" s="6"/>
      <c r="L21" s="14"/>
    </row>
    <row r="22" spans="1:13" x14ac:dyDescent="0.25">
      <c r="A22" s="12" t="s">
        <v>11</v>
      </c>
      <c r="B22" s="6"/>
      <c r="C22" s="6"/>
      <c r="D22" s="94">
        <f>IFERROR(VLOOKUP(B1,Adatok!B1:U13,5,FALSE), 0)</f>
        <v>0</v>
      </c>
      <c r="E22" s="95"/>
      <c r="G22" s="3"/>
      <c r="H22" s="3"/>
      <c r="I22" s="3"/>
      <c r="J22" s="3"/>
    </row>
    <row r="23" spans="1:13" x14ac:dyDescent="0.25">
      <c r="A23" s="20" t="s">
        <v>12</v>
      </c>
      <c r="B23" s="7"/>
      <c r="C23" s="7"/>
      <c r="D23" s="94">
        <f>IFERROR(VLOOKUP(B1,Adatok!B1:U13,6,FALSE), 0)</f>
        <v>0</v>
      </c>
      <c r="E23" s="95"/>
      <c r="H23" s="60" t="s">
        <v>37</v>
      </c>
      <c r="I23" s="60"/>
      <c r="J23" s="60"/>
      <c r="K23" s="81">
        <f>SUM(D22:E31)</f>
        <v>0</v>
      </c>
      <c r="L23" s="81"/>
      <c r="M23" s="81"/>
    </row>
    <row r="24" spans="1:13" x14ac:dyDescent="0.25">
      <c r="A24" s="20" t="s">
        <v>13</v>
      </c>
      <c r="B24" s="7"/>
      <c r="C24" s="7"/>
      <c r="D24" s="94">
        <f>IFERROR(VLOOKUP(B1,Adatok!B1:U13,7,FALSE), 0)</f>
        <v>0</v>
      </c>
      <c r="E24" s="95"/>
      <c r="G24" s="6"/>
      <c r="H24" s="6"/>
      <c r="I24" s="6"/>
      <c r="J24" s="6"/>
      <c r="K24" s="6"/>
      <c r="L24" s="6"/>
      <c r="M24" s="6"/>
    </row>
    <row r="25" spans="1:13" x14ac:dyDescent="0.25">
      <c r="A25" s="20" t="s">
        <v>14</v>
      </c>
      <c r="B25" s="7"/>
      <c r="C25" s="7"/>
      <c r="D25" s="94">
        <f>IFERROR(VLOOKUP(B1,Adatok!B1:U13,8,FALSE), 0)</f>
        <v>0</v>
      </c>
      <c r="E25" s="95"/>
    </row>
    <row r="26" spans="1:13" x14ac:dyDescent="0.25">
      <c r="A26" s="20" t="s">
        <v>15</v>
      </c>
      <c r="B26" s="7"/>
      <c r="C26" s="7"/>
      <c r="D26" s="94">
        <f>IFERROR(VLOOKUP(B1,Adatok!B1:U13,9,FALSE)+IF(Q13="Nagy TV",S13,0), 0)</f>
        <v>0</v>
      </c>
      <c r="E26" s="95"/>
      <c r="H26" s="78" t="s">
        <v>38</v>
      </c>
      <c r="I26" s="78"/>
      <c r="J26" s="78"/>
      <c r="K26" s="81">
        <f>K14-K23</f>
        <v>0</v>
      </c>
      <c r="L26" s="81"/>
      <c r="M26" s="81"/>
    </row>
    <row r="27" spans="1:13" x14ac:dyDescent="0.25">
      <c r="A27" s="12" t="s">
        <v>16</v>
      </c>
      <c r="B27" s="6"/>
      <c r="C27" s="7"/>
      <c r="D27" s="94">
        <f>IFERROR(VLOOKUP(B1,Adatok!B1:U13,10,FALSE), 0)</f>
        <v>0</v>
      </c>
      <c r="E27" s="95"/>
      <c r="H27" s="50" t="s">
        <v>27</v>
      </c>
      <c r="I27" s="50"/>
      <c r="J27" s="50"/>
      <c r="K27" s="50"/>
      <c r="L27" s="50"/>
    </row>
    <row r="28" spans="1:13" x14ac:dyDescent="0.25">
      <c r="A28" s="20" t="s">
        <v>17</v>
      </c>
      <c r="B28" s="7"/>
      <c r="C28" s="7"/>
      <c r="D28" s="94">
        <f>IFERROR(VLOOKUP(B1,Adatok!B1:U13,11,FALSE), 0)</f>
        <v>0</v>
      </c>
      <c r="E28" s="95"/>
    </row>
    <row r="29" spans="1:13" x14ac:dyDescent="0.25">
      <c r="A29" s="20" t="s">
        <v>18</v>
      </c>
      <c r="B29" s="7"/>
      <c r="C29" s="7"/>
      <c r="D29" s="94">
        <f>IFERROR(J18*J20,0)</f>
        <v>0</v>
      </c>
      <c r="E29" s="95"/>
    </row>
    <row r="30" spans="1:13" x14ac:dyDescent="0.25">
      <c r="A30" s="20" t="s">
        <v>19</v>
      </c>
      <c r="B30" s="7"/>
      <c r="C30" s="7"/>
      <c r="D30" s="81">
        <f>IFERROR(I53/10, 0)</f>
        <v>0</v>
      </c>
      <c r="E30" s="104"/>
    </row>
    <row r="31" spans="1:13" x14ac:dyDescent="0.25">
      <c r="A31" s="51" t="s">
        <v>110</v>
      </c>
      <c r="B31" s="51"/>
      <c r="C31" s="6"/>
      <c r="D31" s="81">
        <f>IF(Q12="Hajó",S12,0)</f>
        <v>0</v>
      </c>
      <c r="E31" s="104"/>
    </row>
    <row r="32" spans="1:13" ht="20.25" x14ac:dyDescent="0.3">
      <c r="A32" s="25" t="s">
        <v>108</v>
      </c>
      <c r="C32" s="1" t="s">
        <v>108</v>
      </c>
    </row>
    <row r="33" spans="1:13" ht="18.75" x14ac:dyDescent="0.3">
      <c r="A33" s="66" t="s">
        <v>122</v>
      </c>
      <c r="B33" s="67"/>
      <c r="C33" s="67"/>
      <c r="D33" s="67"/>
      <c r="E33" s="67"/>
      <c r="F33" s="27"/>
      <c r="G33" s="28" t="s">
        <v>20</v>
      </c>
      <c r="H33" s="27"/>
      <c r="I33" s="27"/>
      <c r="J33" s="27"/>
      <c r="K33" s="27"/>
      <c r="L33" s="27"/>
      <c r="M33" s="29"/>
    </row>
    <row r="34" spans="1:13" x14ac:dyDescent="0.25">
      <c r="A34" s="63" t="s">
        <v>123</v>
      </c>
      <c r="B34" s="61"/>
      <c r="C34" s="61"/>
      <c r="D34" s="61"/>
      <c r="E34" s="68">
        <f>IFERROR(VLOOKUP(B1,Adatok!B1:U13,15,FALSE), 0)</f>
        <v>0</v>
      </c>
      <c r="F34" s="11"/>
      <c r="G34" s="52" t="s">
        <v>35</v>
      </c>
      <c r="H34" s="52"/>
      <c r="I34" s="6"/>
      <c r="J34" s="6"/>
      <c r="K34" s="84">
        <f>IFERROR(VLOOKUP(B1,Adatok!B1:U13,16,FALSE), 0)</f>
        <v>0</v>
      </c>
      <c r="L34" s="84"/>
      <c r="M34" s="85"/>
    </row>
    <row r="35" spans="1:13" x14ac:dyDescent="0.25">
      <c r="A35" s="65" t="s">
        <v>124</v>
      </c>
      <c r="B35" s="62"/>
      <c r="C35" s="62" t="s">
        <v>125</v>
      </c>
      <c r="D35" s="62"/>
      <c r="E35" s="64" t="s">
        <v>126</v>
      </c>
      <c r="F35" s="11"/>
      <c r="G35" s="7" t="s">
        <v>34</v>
      </c>
      <c r="H35" s="7"/>
      <c r="I35" s="7"/>
      <c r="J35" s="7"/>
      <c r="K35" s="76">
        <f>IFERROR(VLOOKUP(B1,Adatok!B1:U13,17,FALSE), 0)</f>
        <v>0</v>
      </c>
      <c r="L35" s="76"/>
      <c r="M35" s="77"/>
    </row>
    <row r="36" spans="1:13" x14ac:dyDescent="0.25">
      <c r="A36" s="35" t="s">
        <v>108</v>
      </c>
      <c r="B36" s="6"/>
      <c r="C36" s="36" t="s">
        <v>108</v>
      </c>
      <c r="D36" s="31"/>
      <c r="E36" s="37" t="s">
        <v>108</v>
      </c>
      <c r="F36" s="11"/>
      <c r="G36" s="7" t="s">
        <v>33</v>
      </c>
      <c r="H36" s="7"/>
      <c r="I36" s="7"/>
      <c r="J36" s="7"/>
      <c r="K36" s="76">
        <f>IFERROR(VLOOKUP(B1,Adatok!B1:U13,18,FALSE), 0)</f>
        <v>0</v>
      </c>
      <c r="L36" s="76"/>
      <c r="M36" s="77"/>
    </row>
    <row r="37" spans="1:13" x14ac:dyDescent="0.25">
      <c r="A37" s="35" t="s">
        <v>108</v>
      </c>
      <c r="B37" s="6"/>
      <c r="C37" s="36" t="s">
        <v>108</v>
      </c>
      <c r="D37" s="31"/>
      <c r="E37" s="37" t="s">
        <v>108</v>
      </c>
      <c r="F37" s="11"/>
      <c r="G37" s="52" t="s">
        <v>31</v>
      </c>
      <c r="H37" s="52"/>
      <c r="I37" s="6"/>
      <c r="J37" s="6"/>
      <c r="K37" s="76">
        <f>IFERROR(VLOOKUP(B1,Adatok!B1:U13,19,FALSE)+IF(Q13="Nagy TV",R13,0), 0)</f>
        <v>0</v>
      </c>
      <c r="L37" s="76"/>
      <c r="M37" s="77"/>
    </row>
    <row r="38" spans="1:13" x14ac:dyDescent="0.25">
      <c r="A38" s="35" t="s">
        <v>108</v>
      </c>
      <c r="B38" s="6"/>
      <c r="C38" s="36" t="s">
        <v>108</v>
      </c>
      <c r="D38" s="31"/>
      <c r="E38" s="37" t="s">
        <v>108</v>
      </c>
      <c r="F38" s="11"/>
      <c r="G38" s="7" t="s">
        <v>32</v>
      </c>
      <c r="H38" s="7"/>
      <c r="I38" s="7"/>
      <c r="J38" s="7"/>
      <c r="K38" s="76">
        <f>IFERROR(VLOOKUP(B1,Adatok!B1:U13,20,FALSE), 0)</f>
        <v>0</v>
      </c>
      <c r="L38" s="76"/>
      <c r="M38" s="77"/>
    </row>
    <row r="39" spans="1:13" x14ac:dyDescent="0.25">
      <c r="A39" s="35" t="s">
        <v>108</v>
      </c>
      <c r="B39" s="6"/>
      <c r="C39" s="36" t="s">
        <v>108</v>
      </c>
      <c r="D39" s="31"/>
      <c r="E39" s="37" t="s">
        <v>108</v>
      </c>
      <c r="G39" s="79" t="s">
        <v>110</v>
      </c>
      <c r="H39" s="80"/>
      <c r="I39" s="80"/>
      <c r="J39" s="80"/>
      <c r="K39" s="76">
        <f>IF(Q12="Hajó",R12,0)</f>
        <v>0</v>
      </c>
      <c r="L39" s="76"/>
      <c r="M39" s="77"/>
    </row>
    <row r="40" spans="1:13" x14ac:dyDescent="0.25">
      <c r="A40" s="35" t="s">
        <v>108</v>
      </c>
      <c r="B40" s="6"/>
      <c r="C40" s="36" t="s">
        <v>108</v>
      </c>
      <c r="D40" s="31"/>
      <c r="E40" s="37" t="s">
        <v>108</v>
      </c>
    </row>
    <row r="41" spans="1:13" x14ac:dyDescent="0.25">
      <c r="A41" s="35" t="s">
        <v>108</v>
      </c>
      <c r="B41" s="6"/>
      <c r="C41" s="36" t="s">
        <v>108</v>
      </c>
      <c r="D41" s="31"/>
      <c r="E41" s="37" t="s">
        <v>108</v>
      </c>
    </row>
    <row r="42" spans="1:13" x14ac:dyDescent="0.25">
      <c r="A42" s="20" t="s">
        <v>21</v>
      </c>
      <c r="B42" s="7"/>
      <c r="C42" s="62" t="s">
        <v>127</v>
      </c>
      <c r="D42" s="62"/>
      <c r="E42" s="64" t="s">
        <v>128</v>
      </c>
      <c r="F42" s="11"/>
      <c r="G42" s="51" t="s">
        <v>21</v>
      </c>
      <c r="H42" s="51"/>
      <c r="I42" s="7"/>
      <c r="J42" s="7"/>
      <c r="K42" s="82" t="s">
        <v>28</v>
      </c>
      <c r="L42" s="82"/>
      <c r="M42" s="83"/>
    </row>
    <row r="43" spans="1:13" x14ac:dyDescent="0.25">
      <c r="A43" s="33" t="str">
        <f t="shared" ref="A43:A48" si="0">A11</f>
        <v xml:space="preserve"> </v>
      </c>
      <c r="B43" s="31"/>
      <c r="C43" s="49" t="s">
        <v>108</v>
      </c>
      <c r="D43" s="6"/>
      <c r="E43" s="73" t="s">
        <v>108</v>
      </c>
      <c r="F43" s="8"/>
      <c r="G43" s="87" t="str">
        <f t="shared" ref="G43:G47" si="1">A43</f>
        <v xml:space="preserve"> </v>
      </c>
      <c r="H43" s="88"/>
      <c r="I43" s="88"/>
      <c r="J43" s="48"/>
      <c r="K43" s="76">
        <f t="shared" ref="K43:K52" si="2">IFERROR(E43-C43, 0)</f>
        <v>0</v>
      </c>
      <c r="L43" s="76"/>
      <c r="M43" s="77"/>
    </row>
    <row r="44" spans="1:13" x14ac:dyDescent="0.25">
      <c r="A44" s="33" t="str">
        <f t="shared" si="0"/>
        <v xml:space="preserve"> </v>
      </c>
      <c r="B44" s="31"/>
      <c r="C44" s="49" t="s">
        <v>108</v>
      </c>
      <c r="D44" s="6"/>
      <c r="E44" s="73" t="s">
        <v>108</v>
      </c>
      <c r="F44" s="8"/>
      <c r="G44" s="87" t="str">
        <f t="shared" si="1"/>
        <v xml:space="preserve"> </v>
      </c>
      <c r="H44" s="88"/>
      <c r="I44" s="88"/>
      <c r="J44" s="48"/>
      <c r="K44" s="76">
        <f t="shared" si="2"/>
        <v>0</v>
      </c>
      <c r="L44" s="76"/>
      <c r="M44" s="77"/>
    </row>
    <row r="45" spans="1:13" x14ac:dyDescent="0.25">
      <c r="A45" s="33" t="str">
        <f t="shared" si="0"/>
        <v xml:space="preserve"> </v>
      </c>
      <c r="B45" s="31"/>
      <c r="C45" s="49" t="s">
        <v>108</v>
      </c>
      <c r="D45" s="6"/>
      <c r="E45" s="73" t="s">
        <v>108</v>
      </c>
      <c r="F45" s="8"/>
      <c r="G45" s="87" t="str">
        <f t="shared" ref="G45" si="3">A45</f>
        <v xml:space="preserve"> </v>
      </c>
      <c r="H45" s="88"/>
      <c r="I45" s="88"/>
      <c r="J45" s="48"/>
      <c r="K45" s="76">
        <f t="shared" si="2"/>
        <v>0</v>
      </c>
      <c r="L45" s="76"/>
      <c r="M45" s="77"/>
    </row>
    <row r="46" spans="1:13" x14ac:dyDescent="0.25">
      <c r="A46" s="33" t="str">
        <f t="shared" si="0"/>
        <v xml:space="preserve"> </v>
      </c>
      <c r="B46" s="31"/>
      <c r="C46" s="49" t="s">
        <v>108</v>
      </c>
      <c r="D46" s="6"/>
      <c r="E46" s="73" t="s">
        <v>108</v>
      </c>
      <c r="F46" s="8"/>
      <c r="G46" s="87" t="str">
        <f t="shared" si="1"/>
        <v xml:space="preserve"> </v>
      </c>
      <c r="H46" s="88"/>
      <c r="I46" s="88"/>
      <c r="J46" s="48"/>
      <c r="K46" s="76">
        <f t="shared" si="2"/>
        <v>0</v>
      </c>
      <c r="L46" s="76"/>
      <c r="M46" s="77"/>
    </row>
    <row r="47" spans="1:13" x14ac:dyDescent="0.25">
      <c r="A47" s="33" t="str">
        <f t="shared" si="0"/>
        <v xml:space="preserve"> </v>
      </c>
      <c r="B47" s="31"/>
      <c r="C47" s="49" t="s">
        <v>108</v>
      </c>
      <c r="D47" s="6"/>
      <c r="E47" s="73" t="s">
        <v>108</v>
      </c>
      <c r="F47" s="8"/>
      <c r="G47" s="87" t="str">
        <f t="shared" si="1"/>
        <v xml:space="preserve"> </v>
      </c>
      <c r="H47" s="88"/>
      <c r="I47" s="88"/>
      <c r="J47" s="48"/>
      <c r="K47" s="76">
        <f t="shared" si="2"/>
        <v>0</v>
      </c>
      <c r="L47" s="76"/>
      <c r="M47" s="77"/>
    </row>
    <row r="48" spans="1:13" x14ac:dyDescent="0.25">
      <c r="A48" s="33" t="str">
        <f t="shared" si="0"/>
        <v xml:space="preserve"> </v>
      </c>
      <c r="B48" s="31"/>
      <c r="C48" s="49" t="s">
        <v>108</v>
      </c>
      <c r="D48" s="6"/>
      <c r="E48" s="73" t="s">
        <v>108</v>
      </c>
      <c r="F48" s="8"/>
      <c r="G48" s="87" t="str">
        <f>A48</f>
        <v xml:space="preserve"> </v>
      </c>
      <c r="H48" s="88"/>
      <c r="I48" s="88"/>
      <c r="J48" s="48"/>
      <c r="K48" s="76">
        <f t="shared" si="2"/>
        <v>0</v>
      </c>
      <c r="L48" s="76"/>
      <c r="M48" s="77"/>
    </row>
    <row r="49" spans="1:13" x14ac:dyDescent="0.25">
      <c r="A49" s="33" t="str">
        <f t="shared" ref="A49:A52" si="4">A17</f>
        <v xml:space="preserve"> </v>
      </c>
      <c r="B49" s="31"/>
      <c r="C49" s="49" t="s">
        <v>108</v>
      </c>
      <c r="D49" s="6"/>
      <c r="E49" s="73" t="s">
        <v>108</v>
      </c>
      <c r="F49" s="11"/>
      <c r="G49" s="87" t="str">
        <f t="shared" ref="G49:G51" si="5">A49</f>
        <v xml:space="preserve"> </v>
      </c>
      <c r="H49" s="88"/>
      <c r="I49" s="88"/>
      <c r="J49" s="48"/>
      <c r="K49" s="76">
        <f t="shared" si="2"/>
        <v>0</v>
      </c>
      <c r="L49" s="76"/>
      <c r="M49" s="77"/>
    </row>
    <row r="50" spans="1:13" x14ac:dyDescent="0.25">
      <c r="A50" s="33" t="str">
        <f t="shared" si="4"/>
        <v xml:space="preserve"> </v>
      </c>
      <c r="B50" s="31"/>
      <c r="C50" s="49" t="s">
        <v>108</v>
      </c>
      <c r="D50" s="6"/>
      <c r="E50" s="73" t="s">
        <v>108</v>
      </c>
      <c r="G50" s="87" t="str">
        <f t="shared" si="5"/>
        <v xml:space="preserve"> </v>
      </c>
      <c r="H50" s="88"/>
      <c r="I50" s="88"/>
      <c r="J50" s="48"/>
      <c r="K50" s="76">
        <f t="shared" si="2"/>
        <v>0</v>
      </c>
      <c r="L50" s="76"/>
      <c r="M50" s="77"/>
    </row>
    <row r="51" spans="1:13" x14ac:dyDescent="0.25">
      <c r="A51" s="33" t="str">
        <f t="shared" si="4"/>
        <v xml:space="preserve"> </v>
      </c>
      <c r="B51" s="31"/>
      <c r="C51" s="49" t="s">
        <v>108</v>
      </c>
      <c r="D51" s="6"/>
      <c r="E51" s="73" t="s">
        <v>108</v>
      </c>
      <c r="G51" s="87" t="str">
        <f t="shared" si="5"/>
        <v xml:space="preserve"> </v>
      </c>
      <c r="H51" s="88"/>
      <c r="I51" s="88"/>
      <c r="J51" s="48"/>
      <c r="K51" s="76">
        <f t="shared" si="2"/>
        <v>0</v>
      </c>
      <c r="L51" s="76"/>
      <c r="M51" s="77"/>
    </row>
    <row r="52" spans="1:13" x14ac:dyDescent="0.25">
      <c r="A52" s="33" t="str">
        <f t="shared" si="4"/>
        <v xml:space="preserve"> </v>
      </c>
      <c r="B52" s="31"/>
      <c r="C52" s="49" t="s">
        <v>108</v>
      </c>
      <c r="D52" s="6"/>
      <c r="E52" s="73" t="s">
        <v>108</v>
      </c>
      <c r="G52" s="87" t="str">
        <f>A52</f>
        <v xml:space="preserve"> </v>
      </c>
      <c r="H52" s="88"/>
      <c r="I52" s="88"/>
      <c r="J52" s="48"/>
      <c r="K52" s="76">
        <f t="shared" si="2"/>
        <v>0</v>
      </c>
      <c r="L52" s="76"/>
      <c r="M52" s="77"/>
    </row>
    <row r="53" spans="1:13" x14ac:dyDescent="0.25">
      <c r="G53" s="86" t="s">
        <v>29</v>
      </c>
      <c r="H53" s="82"/>
      <c r="I53" s="89" t="s">
        <v>108</v>
      </c>
      <c r="J53" s="89"/>
      <c r="K53" s="89"/>
      <c r="L53" s="89"/>
      <c r="M53" s="89"/>
    </row>
  </sheetData>
  <sheetProtection sheet="1" selectLockedCells="1"/>
  <protectedRanges>
    <protectedRange sqref="B1 I1 I4 B7:B9 D7:E9 D11:E20 R8 Q12:Q13 J18 A36:A41 C36:C41 E36:E41 C43:C52 E43:E52 J53 A11:B20" name="data"/>
  </protectedRanges>
  <mergeCells count="84">
    <mergeCell ref="D15:E15"/>
    <mergeCell ref="A11:B11"/>
    <mergeCell ref="A12:B12"/>
    <mergeCell ref="A13:B13"/>
    <mergeCell ref="A14:B14"/>
    <mergeCell ref="A15:B15"/>
    <mergeCell ref="G1:H1"/>
    <mergeCell ref="G14:J14"/>
    <mergeCell ref="D20:E20"/>
    <mergeCell ref="D18:E18"/>
    <mergeCell ref="D19:E19"/>
    <mergeCell ref="B1:D1"/>
    <mergeCell ref="I1:K1"/>
    <mergeCell ref="G4:H4"/>
    <mergeCell ref="I4:K4"/>
    <mergeCell ref="G9:J10"/>
    <mergeCell ref="K8:M8"/>
    <mergeCell ref="G8:J8"/>
    <mergeCell ref="A2:K2"/>
    <mergeCell ref="A4:E4"/>
    <mergeCell ref="D12:E12"/>
    <mergeCell ref="D13:E13"/>
    <mergeCell ref="K14:M14"/>
    <mergeCell ref="D6:E6"/>
    <mergeCell ref="D7:E7"/>
    <mergeCell ref="D8:E8"/>
    <mergeCell ref="D9:E9"/>
    <mergeCell ref="D10:E10"/>
    <mergeCell ref="D11:E11"/>
    <mergeCell ref="D14:E14"/>
    <mergeCell ref="D27:E27"/>
    <mergeCell ref="K35:M35"/>
    <mergeCell ref="G18:I18"/>
    <mergeCell ref="G20:I20"/>
    <mergeCell ref="J18:K18"/>
    <mergeCell ref="K23:M23"/>
    <mergeCell ref="D22:E22"/>
    <mergeCell ref="D23:E23"/>
    <mergeCell ref="A21:E21"/>
    <mergeCell ref="A20:B20"/>
    <mergeCell ref="A18:B18"/>
    <mergeCell ref="A19:B19"/>
    <mergeCell ref="D28:E28"/>
    <mergeCell ref="D29:E29"/>
    <mergeCell ref="D30:E30"/>
    <mergeCell ref="D31:E31"/>
    <mergeCell ref="A16:B16"/>
    <mergeCell ref="D16:E16"/>
    <mergeCell ref="D24:E24"/>
    <mergeCell ref="D25:E25"/>
    <mergeCell ref="D26:E26"/>
    <mergeCell ref="A17:B17"/>
    <mergeCell ref="D17:E17"/>
    <mergeCell ref="G53:H53"/>
    <mergeCell ref="K36:M36"/>
    <mergeCell ref="K37:M37"/>
    <mergeCell ref="K39:M39"/>
    <mergeCell ref="G43:I43"/>
    <mergeCell ref="G44:I44"/>
    <mergeCell ref="G45:I45"/>
    <mergeCell ref="G46:I46"/>
    <mergeCell ref="G47:I47"/>
    <mergeCell ref="G48:I48"/>
    <mergeCell ref="G49:I49"/>
    <mergeCell ref="G50:I50"/>
    <mergeCell ref="G51:I51"/>
    <mergeCell ref="G52:I52"/>
    <mergeCell ref="I53:M53"/>
    <mergeCell ref="K47:M47"/>
    <mergeCell ref="K48:M48"/>
    <mergeCell ref="K49:M49"/>
    <mergeCell ref="K50:M50"/>
    <mergeCell ref="K51:M51"/>
    <mergeCell ref="K52:M52"/>
    <mergeCell ref="K45:M45"/>
    <mergeCell ref="K46:M46"/>
    <mergeCell ref="H26:J26"/>
    <mergeCell ref="G39:J39"/>
    <mergeCell ref="K26:M26"/>
    <mergeCell ref="K42:M42"/>
    <mergeCell ref="K38:M38"/>
    <mergeCell ref="K34:M34"/>
    <mergeCell ref="K43:M43"/>
    <mergeCell ref="K44:M44"/>
  </mergeCells>
  <conditionalFormatting sqref="K8:M8">
    <cfRule type="expression" dxfId="45" priority="36">
      <formula>$K$8=0</formula>
    </cfRule>
    <cfRule type="cellIs" dxfId="44" priority="84" operator="greaterThanOrEqual">
      <formula>$K$23</formula>
    </cfRule>
  </conditionalFormatting>
  <conditionalFormatting sqref="D6:E6">
    <cfRule type="expression" dxfId="43" priority="37">
      <formula>$D$6=0</formula>
    </cfRule>
  </conditionalFormatting>
  <conditionalFormatting sqref="K14:M14">
    <cfRule type="expression" dxfId="42" priority="35">
      <formula>$K$14=0</formula>
    </cfRule>
  </conditionalFormatting>
  <conditionalFormatting sqref="J20">
    <cfRule type="expression" dxfId="41" priority="34">
      <formula>$J$20=0</formula>
    </cfRule>
  </conditionalFormatting>
  <conditionalFormatting sqref="D22:E22">
    <cfRule type="expression" dxfId="40" priority="33">
      <formula>$D$22=0</formula>
    </cfRule>
  </conditionalFormatting>
  <conditionalFormatting sqref="D23:E23">
    <cfRule type="expression" dxfId="39" priority="32">
      <formula>$D$23=0</formula>
    </cfRule>
  </conditionalFormatting>
  <conditionalFormatting sqref="D24:E24">
    <cfRule type="expression" dxfId="38" priority="31">
      <formula>$D$24=0</formula>
    </cfRule>
  </conditionalFormatting>
  <conditionalFormatting sqref="D25:E25">
    <cfRule type="expression" dxfId="37" priority="30">
      <formula>$D$25=0</formula>
    </cfRule>
  </conditionalFormatting>
  <conditionalFormatting sqref="D26:E26">
    <cfRule type="expression" dxfId="36" priority="29">
      <formula>$D$26=0</formula>
    </cfRule>
  </conditionalFormatting>
  <conditionalFormatting sqref="D27:E27">
    <cfRule type="expression" dxfId="35" priority="28">
      <formula>$D$27=0</formula>
    </cfRule>
  </conditionalFormatting>
  <conditionalFormatting sqref="D28:E28">
    <cfRule type="expression" dxfId="34" priority="27">
      <formula>$D$28=0</formula>
    </cfRule>
  </conditionalFormatting>
  <conditionalFormatting sqref="D29:E29">
    <cfRule type="expression" dxfId="33" priority="26">
      <formula>$D$29=0</formula>
    </cfRule>
  </conditionalFormatting>
  <conditionalFormatting sqref="D30:E30">
    <cfRule type="expression" dxfId="32" priority="25">
      <formula>$D$30=0</formula>
    </cfRule>
  </conditionalFormatting>
  <conditionalFormatting sqref="D31:E31">
    <cfRule type="expression" dxfId="31" priority="24">
      <formula>$D$31=0</formula>
    </cfRule>
  </conditionalFormatting>
  <conditionalFormatting sqref="K23:M23">
    <cfRule type="expression" dxfId="30" priority="23">
      <formula>$K$23=0</formula>
    </cfRule>
  </conditionalFormatting>
  <conditionalFormatting sqref="K26:M26">
    <cfRule type="expression" dxfId="29" priority="22">
      <formula>$K$26=0</formula>
    </cfRule>
  </conditionalFormatting>
  <conditionalFormatting sqref="K34:M34">
    <cfRule type="expression" dxfId="28" priority="21">
      <formula>$K$34=0</formula>
    </cfRule>
  </conditionalFormatting>
  <conditionalFormatting sqref="K35:M35">
    <cfRule type="expression" dxfId="27" priority="20">
      <formula>$K$35=0</formula>
    </cfRule>
  </conditionalFormatting>
  <conditionalFormatting sqref="K36:M36">
    <cfRule type="expression" dxfId="26" priority="19">
      <formula>$K$36=0</formula>
    </cfRule>
  </conditionalFormatting>
  <conditionalFormatting sqref="K37:M37">
    <cfRule type="expression" dxfId="25" priority="18">
      <formula>$K$37=0</formula>
    </cfRule>
  </conditionalFormatting>
  <conditionalFormatting sqref="K38:M38">
    <cfRule type="expression" dxfId="24" priority="17">
      <formula>$K$38=0</formula>
    </cfRule>
  </conditionalFormatting>
  <conditionalFormatting sqref="K39:M39">
    <cfRule type="expression" dxfId="23" priority="16">
      <formula>$K$39=0</formula>
    </cfRule>
  </conditionalFormatting>
  <conditionalFormatting sqref="K43:M43">
    <cfRule type="expression" dxfId="22" priority="15">
      <formula>$K$43=0</formula>
    </cfRule>
  </conditionalFormatting>
  <conditionalFormatting sqref="K44:M44">
    <cfRule type="expression" dxfId="21" priority="14">
      <formula>$K$44=0</formula>
    </cfRule>
  </conditionalFormatting>
  <conditionalFormatting sqref="K45:M45">
    <cfRule type="expression" dxfId="20" priority="13">
      <formula>$K$45=0</formula>
    </cfRule>
  </conditionalFormatting>
  <conditionalFormatting sqref="K46:M46">
    <cfRule type="expression" dxfId="19" priority="12">
      <formula>$K$46=0</formula>
    </cfRule>
  </conditionalFormatting>
  <conditionalFormatting sqref="K47:M47">
    <cfRule type="expression" dxfId="18" priority="11">
      <formula>$K$47=0</formula>
    </cfRule>
  </conditionalFormatting>
  <conditionalFormatting sqref="K48:M48">
    <cfRule type="expression" dxfId="17" priority="10">
      <formula>$K$48=0</formula>
    </cfRule>
  </conditionalFormatting>
  <conditionalFormatting sqref="K49:M49">
    <cfRule type="expression" dxfId="16" priority="9">
      <formula>$K$49=0</formula>
    </cfRule>
  </conditionalFormatting>
  <conditionalFormatting sqref="K50:M50">
    <cfRule type="expression" dxfId="15" priority="8">
      <formula>$K$50=0</formula>
    </cfRule>
  </conditionalFormatting>
  <conditionalFormatting sqref="K51:M51">
    <cfRule type="expression" dxfId="14" priority="7">
      <formula>$K$51=0</formula>
    </cfRule>
  </conditionalFormatting>
  <conditionalFormatting sqref="K52:M52">
    <cfRule type="expression" dxfId="13" priority="6">
      <formula>$K$52=0</formula>
    </cfRule>
  </conditionalFormatting>
  <conditionalFormatting sqref="R12">
    <cfRule type="expression" dxfId="12" priority="5">
      <formula>$R$12:$S$12=0</formula>
    </cfRule>
  </conditionalFormatting>
  <conditionalFormatting sqref="S12">
    <cfRule type="expression" dxfId="11" priority="4">
      <formula>$S$12=0</formula>
    </cfRule>
  </conditionalFormatting>
  <conditionalFormatting sqref="R13">
    <cfRule type="expression" dxfId="10" priority="3">
      <formula>$R$13=0</formula>
    </cfRule>
  </conditionalFormatting>
  <conditionalFormatting sqref="S13">
    <cfRule type="expression" dxfId="9" priority="2">
      <formula>$S$13=0</formula>
    </cfRule>
  </conditionalFormatting>
  <conditionalFormatting sqref="E34">
    <cfRule type="expression" dxfId="8" priority="1">
      <formula>$E$34=0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2535EA95-9C29-4840-92F8-7E5C7C655E64}">
          <x14:formula1>
            <xm:f>Adatok!$B$2:$B$14</xm:f>
          </x14:formula1>
          <xm:sqref>B1:D1</xm:sqref>
        </x14:dataValidation>
        <x14:dataValidation type="list" allowBlank="1" showInputMessage="1" showErrorMessage="1" xr:uid="{843F894E-48C0-4E5E-B331-3E6320FD09EE}">
          <x14:formula1>
            <xm:f>Adatok!$A$19:$A$24</xm:f>
          </x14:formula1>
          <xm:sqref>A36:A41</xm:sqref>
        </x14:dataValidation>
        <x14:dataValidation type="list" allowBlank="1" showInputMessage="1" showErrorMessage="1" xr:uid="{26176FDE-CAE0-4E31-9EBC-A0AAC5362D0B}">
          <x14:formula1>
            <xm:f>Adatok!$C$19:$C$22</xm:f>
          </x14:formula1>
          <xm:sqref>J18</xm:sqref>
        </x14:dataValidation>
        <x14:dataValidation type="list" allowBlank="1" showInputMessage="1" showErrorMessage="1" xr:uid="{131BFA0B-D4D0-4D54-BEE9-C662F3BD1750}">
          <x14:formula1>
            <xm:f>Adatok!$G$20</xm:f>
          </x14:formula1>
          <xm:sqref>Q13</xm:sqref>
        </x14:dataValidation>
        <x14:dataValidation type="list" allowBlank="1" showInputMessage="1" showErrorMessage="1" xr:uid="{87A1EC98-B89C-44A1-AAF5-AA908BDE710E}">
          <x14:formula1>
            <xm:f>Adatok!$G$19</xm:f>
          </x14:formula1>
          <xm:sqref>Q12</xm:sqref>
        </x14:dataValidation>
        <x14:dataValidation type="list" allowBlank="1" showInputMessage="1" xr:uid="{97725DC2-5DEA-45A4-8593-B0FDEF907E00}">
          <x14:formula1>
            <xm:f>Adatok!$G$26:$G$39</xm:f>
          </x14:formula1>
          <xm:sqref>A11:B20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E62E0-ECF2-4C83-9745-87DC1A87CFC7}">
  <sheetPr codeName="Sheet2"/>
  <dimension ref="A1:O54"/>
  <sheetViews>
    <sheetView showGridLines="0" topLeftCell="A14" workbookViewId="0">
      <selection activeCell="A33" sqref="A33:D33"/>
    </sheetView>
  </sheetViews>
  <sheetFormatPr defaultRowHeight="15.75" x14ac:dyDescent="0.25"/>
  <cols>
    <col min="1" max="1" width="9.140625" style="1"/>
    <col min="2" max="2" width="10.85546875" style="1" customWidth="1"/>
    <col min="3" max="3" width="10.5703125" style="1" customWidth="1"/>
    <col min="4" max="4" width="13" style="1" customWidth="1"/>
    <col min="5" max="6" width="9.140625" style="1"/>
    <col min="7" max="7" width="10.42578125" style="1" customWidth="1"/>
    <col min="8" max="11" width="9.140625" style="1"/>
    <col min="12" max="12" width="10.140625" style="1" customWidth="1"/>
    <col min="13" max="13" width="9.7109375" style="1" bestFit="1" customWidth="1"/>
    <col min="14" max="14" width="9.140625" style="1"/>
    <col min="15" max="15" width="10.140625" style="1" bestFit="1" customWidth="1"/>
    <col min="16" max="16" width="9.140625" style="1"/>
    <col min="17" max="17" width="27.42578125" style="1" customWidth="1"/>
    <col min="18" max="16384" width="9.140625" style="1"/>
  </cols>
  <sheetData>
    <row r="1" spans="1:13" ht="18.75" x14ac:dyDescent="0.3">
      <c r="A1" s="9" t="s">
        <v>40</v>
      </c>
      <c r="F1" s="129" t="s">
        <v>1</v>
      </c>
      <c r="G1" s="129"/>
      <c r="H1" s="115" t="str">
        <f>Mókuskerék!I1</f>
        <v xml:space="preserve"> </v>
      </c>
      <c r="I1" s="115"/>
      <c r="J1" s="115"/>
      <c r="K1" s="115"/>
    </row>
    <row r="2" spans="1:13" x14ac:dyDescent="0.25">
      <c r="A2" s="1" t="s">
        <v>41</v>
      </c>
    </row>
    <row r="3" spans="1:13" x14ac:dyDescent="0.25">
      <c r="A3" s="1" t="s">
        <v>42</v>
      </c>
    </row>
    <row r="4" spans="1:13" ht="15" customHeight="1" x14ac:dyDescent="0.3">
      <c r="A4" s="131" t="s">
        <v>57</v>
      </c>
      <c r="B4" s="131"/>
      <c r="C4" s="131"/>
      <c r="D4" s="131"/>
      <c r="E4" s="3"/>
      <c r="F4" s="129" t="s">
        <v>30</v>
      </c>
      <c r="G4" s="129"/>
      <c r="H4" s="115" t="str">
        <f>Mókuskerék!I4</f>
        <v xml:space="preserve"> </v>
      </c>
      <c r="I4" s="115"/>
      <c r="J4" s="115"/>
      <c r="K4" s="115"/>
    </row>
    <row r="5" spans="1:13" x14ac:dyDescent="0.25">
      <c r="A5" s="131"/>
      <c r="B5" s="131"/>
      <c r="C5" s="131"/>
      <c r="D5" s="131"/>
      <c r="E5" s="3"/>
      <c r="H5" s="1" t="s">
        <v>3</v>
      </c>
    </row>
    <row r="6" spans="1:13" x14ac:dyDescent="0.25">
      <c r="A6" s="131"/>
      <c r="B6" s="131"/>
      <c r="C6" s="131"/>
      <c r="D6" s="131"/>
      <c r="E6" s="3"/>
    </row>
    <row r="7" spans="1:13" x14ac:dyDescent="0.25">
      <c r="A7" s="131" t="s">
        <v>58</v>
      </c>
      <c r="B7" s="131"/>
      <c r="C7" s="131"/>
      <c r="D7" s="131"/>
      <c r="E7" s="3"/>
      <c r="L7" s="6"/>
    </row>
    <row r="8" spans="1:13" ht="18.75" x14ac:dyDescent="0.3">
      <c r="A8" s="131"/>
      <c r="B8" s="131"/>
      <c r="C8" s="131"/>
      <c r="D8" s="131"/>
      <c r="F8" s="130" t="s">
        <v>46</v>
      </c>
      <c r="G8" s="130"/>
      <c r="H8" s="130"/>
      <c r="I8" s="130"/>
      <c r="J8" s="130"/>
      <c r="K8" s="13"/>
      <c r="M8" s="10"/>
    </row>
    <row r="9" spans="1:13" x14ac:dyDescent="0.25">
      <c r="A9" s="131"/>
      <c r="B9" s="131"/>
      <c r="C9" s="131"/>
      <c r="D9" s="131"/>
      <c r="F9" s="10" t="s">
        <v>51</v>
      </c>
      <c r="M9" s="10"/>
    </row>
    <row r="10" spans="1:13" x14ac:dyDescent="0.25">
      <c r="A10" s="125" t="s">
        <v>43</v>
      </c>
      <c r="B10" s="125"/>
      <c r="C10" s="125"/>
      <c r="F10" s="10"/>
      <c r="G10" s="1" t="s">
        <v>49</v>
      </c>
      <c r="J10" s="81">
        <f>_xlfn.FLOOR.MATH(Mókuskerék!K8,10)</f>
        <v>0</v>
      </c>
      <c r="K10" s="81"/>
      <c r="L10" s="81"/>
      <c r="M10" s="10"/>
    </row>
    <row r="11" spans="1:13" x14ac:dyDescent="0.25">
      <c r="A11" s="126" t="s">
        <v>59</v>
      </c>
      <c r="B11" s="126"/>
      <c r="C11" s="126"/>
      <c r="D11" s="126"/>
      <c r="E11" s="126"/>
      <c r="F11" s="10"/>
      <c r="H11" s="1" t="s">
        <v>47</v>
      </c>
      <c r="J11" s="8"/>
      <c r="K11" s="30" t="s">
        <v>105</v>
      </c>
      <c r="L11" s="32">
        <v>100</v>
      </c>
    </row>
    <row r="12" spans="1:13" x14ac:dyDescent="0.25">
      <c r="C12" s="2" t="s">
        <v>44</v>
      </c>
      <c r="E12" s="11"/>
      <c r="F12" s="10" t="s">
        <v>48</v>
      </c>
      <c r="G12" s="8"/>
      <c r="H12" s="8"/>
      <c r="I12" s="8"/>
      <c r="J12" s="81">
        <f>J10*L11</f>
        <v>0</v>
      </c>
      <c r="K12" s="81"/>
      <c r="L12" s="81"/>
      <c r="M12" s="10"/>
    </row>
    <row r="13" spans="1:13" x14ac:dyDescent="0.25">
      <c r="A13" s="132" t="s">
        <v>60</v>
      </c>
      <c r="B13" s="132"/>
      <c r="C13" s="132"/>
      <c r="D13" s="132"/>
      <c r="F13" s="12"/>
      <c r="G13" s="6"/>
      <c r="H13" s="6"/>
      <c r="I13" s="6"/>
      <c r="J13" s="7"/>
      <c r="K13" s="7"/>
      <c r="L13" s="19"/>
    </row>
    <row r="14" spans="1:13" x14ac:dyDescent="0.25">
      <c r="A14" s="132"/>
      <c r="B14" s="132"/>
      <c r="C14" s="132"/>
      <c r="D14" s="132"/>
      <c r="E14" s="8"/>
    </row>
    <row r="15" spans="1:13" ht="18.75" x14ac:dyDescent="0.3">
      <c r="A15" s="132"/>
      <c r="B15" s="132"/>
      <c r="C15" s="132"/>
      <c r="D15" s="132"/>
      <c r="E15" s="8"/>
      <c r="F15" s="123" t="s">
        <v>50</v>
      </c>
      <c r="G15" s="124"/>
      <c r="H15" s="124"/>
      <c r="I15" s="124"/>
      <c r="J15" s="124"/>
      <c r="K15" s="124"/>
      <c r="L15" s="124"/>
    </row>
    <row r="16" spans="1:13" x14ac:dyDescent="0.25">
      <c r="A16" s="132"/>
      <c r="B16" s="132"/>
      <c r="C16" s="132"/>
      <c r="D16" s="132"/>
      <c r="F16" s="15"/>
      <c r="G16" s="13"/>
      <c r="H16" s="13"/>
      <c r="I16" s="13"/>
      <c r="J16" s="13"/>
      <c r="K16" s="13"/>
      <c r="L16" s="16"/>
    </row>
    <row r="17" spans="1:12" ht="15" customHeight="1" x14ac:dyDescent="0.25">
      <c r="A17" s="133" t="s">
        <v>45</v>
      </c>
      <c r="B17" s="133"/>
      <c r="C17" s="133"/>
      <c r="D17" s="133"/>
      <c r="F17" s="10" t="s">
        <v>48</v>
      </c>
      <c r="G17" s="8"/>
      <c r="H17" s="8"/>
      <c r="I17" s="8"/>
      <c r="J17" s="81">
        <f>J12</f>
        <v>0</v>
      </c>
      <c r="K17" s="81"/>
      <c r="L17" s="81"/>
    </row>
    <row r="18" spans="1:12" ht="15" customHeight="1" x14ac:dyDescent="0.25">
      <c r="A18" s="133"/>
      <c r="B18" s="133"/>
      <c r="C18" s="133"/>
      <c r="D18" s="133"/>
      <c r="F18" s="10"/>
      <c r="G18" s="8"/>
      <c r="H18" s="8"/>
      <c r="I18" s="8"/>
      <c r="J18" s="8"/>
      <c r="K18" s="8"/>
      <c r="L18" s="11"/>
    </row>
    <row r="19" spans="1:12" x14ac:dyDescent="0.25">
      <c r="A19" s="133"/>
      <c r="B19" s="133"/>
      <c r="C19" s="133"/>
      <c r="D19" s="133"/>
      <c r="F19" s="120" t="s">
        <v>106</v>
      </c>
      <c r="G19" s="121"/>
      <c r="H19" s="121"/>
      <c r="I19" s="121"/>
      <c r="J19" s="8"/>
      <c r="K19" s="8"/>
      <c r="L19" s="11"/>
    </row>
    <row r="20" spans="1:12" x14ac:dyDescent="0.25">
      <c r="A20" s="133"/>
      <c r="B20" s="133"/>
      <c r="C20" s="133"/>
      <c r="D20" s="133"/>
      <c r="F20" s="120"/>
      <c r="G20" s="121"/>
      <c r="H20" s="121"/>
      <c r="I20" s="121"/>
      <c r="J20" s="81">
        <v>50000</v>
      </c>
      <c r="K20" s="81"/>
      <c r="L20" s="81"/>
    </row>
    <row r="21" spans="1:12" x14ac:dyDescent="0.25">
      <c r="A21" s="133"/>
      <c r="B21" s="133"/>
      <c r="C21" s="133"/>
      <c r="D21" s="133"/>
      <c r="F21" s="17"/>
      <c r="G21" s="18"/>
      <c r="H21" s="18"/>
      <c r="I21" s="8"/>
      <c r="J21" s="8"/>
      <c r="K21" s="8"/>
      <c r="L21" s="11"/>
    </row>
    <row r="22" spans="1:12" x14ac:dyDescent="0.25">
      <c r="A22" s="133"/>
      <c r="B22" s="133"/>
      <c r="C22" s="133"/>
      <c r="D22" s="133"/>
      <c r="F22" s="127" t="s">
        <v>52</v>
      </c>
      <c r="G22" s="128"/>
      <c r="H22" s="128"/>
      <c r="I22" s="128"/>
      <c r="J22" s="8"/>
      <c r="K22" s="8"/>
      <c r="L22" s="11"/>
    </row>
    <row r="23" spans="1:12" x14ac:dyDescent="0.25">
      <c r="A23" s="133"/>
      <c r="B23" s="133"/>
      <c r="C23" s="133"/>
      <c r="D23" s="133"/>
      <c r="F23" s="127"/>
      <c r="G23" s="128"/>
      <c r="H23" s="128"/>
      <c r="I23" s="128"/>
      <c r="J23" s="81">
        <f>J17+J20</f>
        <v>50000</v>
      </c>
      <c r="K23" s="81"/>
      <c r="L23" s="81"/>
    </row>
    <row r="24" spans="1:12" x14ac:dyDescent="0.25">
      <c r="A24" s="133"/>
      <c r="B24" s="133"/>
      <c r="C24" s="133"/>
      <c r="D24" s="133"/>
      <c r="F24" s="12"/>
      <c r="G24" s="6"/>
      <c r="H24" s="6"/>
      <c r="I24" s="6"/>
      <c r="J24" s="7"/>
      <c r="K24" s="7"/>
      <c r="L24" s="19"/>
    </row>
    <row r="27" spans="1:12" ht="20.25" x14ac:dyDescent="0.25">
      <c r="A27" s="117" t="s">
        <v>53</v>
      </c>
      <c r="B27" s="118"/>
      <c r="C27" s="118"/>
      <c r="D27" s="118"/>
      <c r="E27" s="118"/>
      <c r="F27" s="118"/>
      <c r="G27" s="118"/>
      <c r="H27" s="118"/>
      <c r="I27" s="118"/>
      <c r="J27" s="118"/>
      <c r="K27" s="118"/>
      <c r="L27" s="119"/>
    </row>
    <row r="28" spans="1:12" x14ac:dyDescent="0.25">
      <c r="A28" s="120" t="s">
        <v>54</v>
      </c>
      <c r="B28" s="121"/>
      <c r="C28" s="121"/>
      <c r="D28" s="121"/>
      <c r="E28" s="121"/>
      <c r="F28" s="8"/>
      <c r="G28" s="8"/>
      <c r="H28" s="8"/>
      <c r="I28" s="8"/>
      <c r="J28" s="8"/>
      <c r="K28" s="8"/>
      <c r="L28" s="11"/>
    </row>
    <row r="29" spans="1:12" x14ac:dyDescent="0.25">
      <c r="A29" s="120"/>
      <c r="B29" s="121"/>
      <c r="C29" s="121"/>
      <c r="D29" s="121"/>
      <c r="E29" s="121"/>
      <c r="F29" s="122" t="s">
        <v>104</v>
      </c>
      <c r="G29" s="122"/>
      <c r="H29" s="122"/>
      <c r="I29" s="122"/>
      <c r="J29" s="81">
        <f>SUM(J33:L54)+J17</f>
        <v>0</v>
      </c>
      <c r="K29" s="81"/>
      <c r="L29" s="104"/>
    </row>
    <row r="30" spans="1:12" x14ac:dyDescent="0.25">
      <c r="A30" s="120"/>
      <c r="B30" s="121"/>
      <c r="C30" s="121"/>
      <c r="D30" s="121"/>
      <c r="E30" s="121"/>
      <c r="F30" s="8"/>
      <c r="G30" s="8"/>
      <c r="H30" s="8"/>
      <c r="I30" s="8"/>
      <c r="J30" s="8"/>
      <c r="K30" s="8"/>
      <c r="L30" s="11"/>
    </row>
    <row r="31" spans="1:12" x14ac:dyDescent="0.25">
      <c r="A31" s="10"/>
      <c r="B31" s="8"/>
      <c r="C31" s="8"/>
      <c r="D31" s="8"/>
      <c r="E31" s="8"/>
      <c r="F31" s="8"/>
      <c r="G31" s="8"/>
      <c r="H31" s="8"/>
      <c r="I31" s="8"/>
      <c r="J31" s="8"/>
      <c r="K31" s="8"/>
      <c r="L31" s="11"/>
    </row>
    <row r="32" spans="1:12" x14ac:dyDescent="0.25">
      <c r="A32" s="114" t="s">
        <v>55</v>
      </c>
      <c r="B32" s="115"/>
      <c r="C32" s="115"/>
      <c r="D32" s="115"/>
      <c r="E32" s="115"/>
      <c r="F32" s="6"/>
      <c r="G32" s="6"/>
      <c r="H32" s="6"/>
      <c r="I32" s="6"/>
      <c r="J32" s="115" t="s">
        <v>56</v>
      </c>
      <c r="K32" s="115"/>
      <c r="L32" s="116"/>
    </row>
    <row r="33" spans="1:15" x14ac:dyDescent="0.25">
      <c r="A33" s="90" t="s">
        <v>108</v>
      </c>
      <c r="B33" s="91"/>
      <c r="C33" s="91"/>
      <c r="D33" s="91"/>
      <c r="E33" s="7"/>
      <c r="F33" s="7"/>
      <c r="G33" s="7"/>
      <c r="H33" s="7"/>
      <c r="I33" s="7"/>
      <c r="J33" s="89"/>
      <c r="K33" s="89"/>
      <c r="L33" s="113"/>
    </row>
    <row r="34" spans="1:15" x14ac:dyDescent="0.25">
      <c r="A34" s="90" t="s">
        <v>108</v>
      </c>
      <c r="B34" s="91"/>
      <c r="C34" s="91"/>
      <c r="D34" s="91"/>
      <c r="E34" s="7"/>
      <c r="F34" s="7"/>
      <c r="G34" s="7"/>
      <c r="H34" s="7"/>
      <c r="I34" s="7"/>
      <c r="J34" s="89" t="s">
        <v>108</v>
      </c>
      <c r="K34" s="89"/>
      <c r="L34" s="113"/>
    </row>
    <row r="35" spans="1:15" x14ac:dyDescent="0.25">
      <c r="A35" s="90" t="s">
        <v>108</v>
      </c>
      <c r="B35" s="91"/>
      <c r="C35" s="91"/>
      <c r="D35" s="91"/>
      <c r="E35" s="7"/>
      <c r="F35" s="7"/>
      <c r="G35" s="7"/>
      <c r="H35" s="7"/>
      <c r="I35" s="7"/>
      <c r="J35" s="89" t="s">
        <v>108</v>
      </c>
      <c r="K35" s="89"/>
      <c r="L35" s="113"/>
      <c r="O35" s="75"/>
    </row>
    <row r="36" spans="1:15" x14ac:dyDescent="0.25">
      <c r="A36" s="90" t="s">
        <v>108</v>
      </c>
      <c r="B36" s="91"/>
      <c r="C36" s="91"/>
      <c r="D36" s="91"/>
      <c r="E36" s="7"/>
      <c r="F36" s="7"/>
      <c r="G36" s="7"/>
      <c r="H36" s="7"/>
      <c r="I36" s="7"/>
      <c r="J36" s="89" t="s">
        <v>108</v>
      </c>
      <c r="K36" s="89"/>
      <c r="L36" s="113"/>
    </row>
    <row r="37" spans="1:15" x14ac:dyDescent="0.25">
      <c r="A37" s="90" t="s">
        <v>108</v>
      </c>
      <c r="B37" s="91"/>
      <c r="C37" s="91"/>
      <c r="D37" s="91"/>
      <c r="E37" s="7"/>
      <c r="F37" s="7"/>
      <c r="G37" s="7"/>
      <c r="H37" s="7"/>
      <c r="I37" s="7"/>
      <c r="J37" s="89" t="s">
        <v>108</v>
      </c>
      <c r="K37" s="89"/>
      <c r="L37" s="113"/>
    </row>
    <row r="38" spans="1:15" x14ac:dyDescent="0.25">
      <c r="A38" s="90" t="s">
        <v>108</v>
      </c>
      <c r="B38" s="91"/>
      <c r="C38" s="91"/>
      <c r="D38" s="91"/>
      <c r="E38" s="7"/>
      <c r="F38" s="7"/>
      <c r="G38" s="7"/>
      <c r="H38" s="7"/>
      <c r="I38" s="7"/>
      <c r="J38" s="89" t="s">
        <v>108</v>
      </c>
      <c r="K38" s="89"/>
      <c r="L38" s="113"/>
    </row>
    <row r="39" spans="1:15" x14ac:dyDescent="0.25">
      <c r="A39" s="90" t="s">
        <v>108</v>
      </c>
      <c r="B39" s="91"/>
      <c r="C39" s="91"/>
      <c r="D39" s="91"/>
      <c r="E39" s="7"/>
      <c r="F39" s="7"/>
      <c r="G39" s="7"/>
      <c r="H39" s="7"/>
      <c r="I39" s="7"/>
      <c r="J39" s="89" t="s">
        <v>108</v>
      </c>
      <c r="K39" s="89"/>
      <c r="L39" s="113"/>
    </row>
    <row r="40" spans="1:15" x14ac:dyDescent="0.25">
      <c r="A40" s="90" t="s">
        <v>108</v>
      </c>
      <c r="B40" s="91"/>
      <c r="C40" s="91"/>
      <c r="D40" s="91"/>
      <c r="E40" s="7"/>
      <c r="F40" s="7"/>
      <c r="G40" s="7"/>
      <c r="H40" s="7"/>
      <c r="I40" s="7"/>
      <c r="J40" s="89" t="s">
        <v>108</v>
      </c>
      <c r="K40" s="89"/>
      <c r="L40" s="113"/>
    </row>
    <row r="41" spans="1:15" x14ac:dyDescent="0.25">
      <c r="A41" s="90" t="s">
        <v>108</v>
      </c>
      <c r="B41" s="91"/>
      <c r="C41" s="91"/>
      <c r="D41" s="91"/>
      <c r="E41" s="7"/>
      <c r="F41" s="7"/>
      <c r="G41" s="7"/>
      <c r="H41" s="7"/>
      <c r="I41" s="7"/>
      <c r="J41" s="89" t="s">
        <v>108</v>
      </c>
      <c r="K41" s="89"/>
      <c r="L41" s="113"/>
    </row>
    <row r="42" spans="1:15" x14ac:dyDescent="0.25">
      <c r="A42" s="90" t="s">
        <v>108</v>
      </c>
      <c r="B42" s="91"/>
      <c r="C42" s="91"/>
      <c r="D42" s="91"/>
      <c r="E42" s="7"/>
      <c r="F42" s="7"/>
      <c r="G42" s="7"/>
      <c r="H42" s="7"/>
      <c r="I42" s="7"/>
      <c r="J42" s="89" t="s">
        <v>108</v>
      </c>
      <c r="K42" s="89"/>
      <c r="L42" s="113"/>
    </row>
    <row r="43" spans="1:15" x14ac:dyDescent="0.25">
      <c r="A43" s="90" t="s">
        <v>108</v>
      </c>
      <c r="B43" s="91"/>
      <c r="C43" s="91"/>
      <c r="D43" s="91"/>
      <c r="E43" s="7"/>
      <c r="F43" s="7"/>
      <c r="G43" s="7"/>
      <c r="H43" s="7"/>
      <c r="I43" s="7"/>
      <c r="J43" s="89" t="s">
        <v>108</v>
      </c>
      <c r="K43" s="89"/>
      <c r="L43" s="113"/>
    </row>
    <row r="44" spans="1:15" x14ac:dyDescent="0.25">
      <c r="A44" s="90" t="s">
        <v>108</v>
      </c>
      <c r="B44" s="91"/>
      <c r="C44" s="91"/>
      <c r="D44" s="91"/>
      <c r="E44" s="7"/>
      <c r="F44" s="7"/>
      <c r="G44" s="7"/>
      <c r="H44" s="7"/>
      <c r="I44" s="7"/>
      <c r="J44" s="89" t="s">
        <v>108</v>
      </c>
      <c r="K44" s="89"/>
      <c r="L44" s="113"/>
    </row>
    <row r="45" spans="1:15" x14ac:dyDescent="0.25">
      <c r="A45" s="90" t="s">
        <v>108</v>
      </c>
      <c r="B45" s="91"/>
      <c r="C45" s="91"/>
      <c r="D45" s="91"/>
      <c r="E45" s="7"/>
      <c r="F45" s="7"/>
      <c r="G45" s="7"/>
      <c r="H45" s="7"/>
      <c r="I45" s="7"/>
      <c r="J45" s="89" t="s">
        <v>108</v>
      </c>
      <c r="K45" s="89"/>
      <c r="L45" s="113"/>
    </row>
    <row r="46" spans="1:15" x14ac:dyDescent="0.25">
      <c r="A46" s="90" t="s">
        <v>108</v>
      </c>
      <c r="B46" s="91"/>
      <c r="C46" s="91"/>
      <c r="D46" s="91"/>
      <c r="E46" s="7"/>
      <c r="F46" s="7"/>
      <c r="G46" s="7"/>
      <c r="H46" s="7"/>
      <c r="I46" s="7"/>
      <c r="J46" s="89" t="s">
        <v>108</v>
      </c>
      <c r="K46" s="89"/>
      <c r="L46" s="113"/>
    </row>
    <row r="47" spans="1:15" x14ac:dyDescent="0.25">
      <c r="A47" s="90" t="s">
        <v>108</v>
      </c>
      <c r="B47" s="91"/>
      <c r="C47" s="91"/>
      <c r="D47" s="91"/>
      <c r="E47" s="7"/>
      <c r="F47" s="7"/>
      <c r="G47" s="7"/>
      <c r="H47" s="7"/>
      <c r="I47" s="7"/>
      <c r="J47" s="89" t="s">
        <v>108</v>
      </c>
      <c r="K47" s="89"/>
      <c r="L47" s="113"/>
    </row>
    <row r="48" spans="1:15" x14ac:dyDescent="0.25">
      <c r="A48" s="90" t="s">
        <v>108</v>
      </c>
      <c r="B48" s="91"/>
      <c r="C48" s="91"/>
      <c r="D48" s="91"/>
      <c r="E48" s="7"/>
      <c r="F48" s="7"/>
      <c r="G48" s="7"/>
      <c r="H48" s="7"/>
      <c r="I48" s="7"/>
      <c r="J48" s="89" t="s">
        <v>108</v>
      </c>
      <c r="K48" s="89"/>
      <c r="L48" s="113"/>
    </row>
    <row r="49" spans="1:12" x14ac:dyDescent="0.25">
      <c r="A49" s="90" t="s">
        <v>108</v>
      </c>
      <c r="B49" s="91"/>
      <c r="C49" s="91"/>
      <c r="D49" s="91"/>
      <c r="E49" s="7"/>
      <c r="F49" s="7"/>
      <c r="G49" s="7"/>
      <c r="H49" s="7"/>
      <c r="I49" s="7"/>
      <c r="J49" s="89" t="s">
        <v>108</v>
      </c>
      <c r="K49" s="89"/>
      <c r="L49" s="113"/>
    </row>
    <row r="50" spans="1:12" x14ac:dyDescent="0.25">
      <c r="A50" s="90" t="s">
        <v>108</v>
      </c>
      <c r="B50" s="91"/>
      <c r="C50" s="91"/>
      <c r="D50" s="91"/>
      <c r="E50" s="7"/>
      <c r="F50" s="7"/>
      <c r="G50" s="7"/>
      <c r="H50" s="7"/>
      <c r="I50" s="7"/>
      <c r="J50" s="89" t="s">
        <v>108</v>
      </c>
      <c r="K50" s="89"/>
      <c r="L50" s="113"/>
    </row>
    <row r="51" spans="1:12" x14ac:dyDescent="0.25">
      <c r="A51" s="90" t="s">
        <v>108</v>
      </c>
      <c r="B51" s="91"/>
      <c r="C51" s="91"/>
      <c r="D51" s="91"/>
      <c r="E51" s="7"/>
      <c r="F51" s="7"/>
      <c r="G51" s="7"/>
      <c r="H51" s="7"/>
      <c r="I51" s="7"/>
      <c r="J51" s="89" t="s">
        <v>108</v>
      </c>
      <c r="K51" s="89"/>
      <c r="L51" s="113"/>
    </row>
    <row r="52" spans="1:12" x14ac:dyDescent="0.25">
      <c r="A52" s="90" t="s">
        <v>108</v>
      </c>
      <c r="B52" s="91"/>
      <c r="C52" s="91"/>
      <c r="D52" s="91"/>
      <c r="E52" s="7"/>
      <c r="F52" s="7"/>
      <c r="G52" s="7"/>
      <c r="H52" s="7"/>
      <c r="I52" s="7"/>
      <c r="J52" s="89" t="s">
        <v>108</v>
      </c>
      <c r="K52" s="89"/>
      <c r="L52" s="113"/>
    </row>
    <row r="53" spans="1:12" x14ac:dyDescent="0.25">
      <c r="A53" s="90" t="s">
        <v>108</v>
      </c>
      <c r="B53" s="91"/>
      <c r="C53" s="91"/>
      <c r="D53" s="91"/>
      <c r="E53" s="7"/>
      <c r="F53" s="7"/>
      <c r="G53" s="7"/>
      <c r="H53" s="7"/>
      <c r="I53" s="7"/>
      <c r="J53" s="89" t="s">
        <v>108</v>
      </c>
      <c r="K53" s="89"/>
      <c r="L53" s="113"/>
    </row>
    <row r="54" spans="1:12" x14ac:dyDescent="0.25">
      <c r="A54" s="90" t="s">
        <v>108</v>
      </c>
      <c r="B54" s="91"/>
      <c r="C54" s="91"/>
      <c r="D54" s="91"/>
      <c r="E54" s="6"/>
      <c r="F54" s="6"/>
      <c r="G54" s="6"/>
      <c r="H54" s="6"/>
      <c r="I54" s="6"/>
      <c r="J54" s="89" t="s">
        <v>108</v>
      </c>
      <c r="K54" s="89"/>
      <c r="L54" s="113"/>
    </row>
  </sheetData>
  <sheetProtection sheet="1" objects="1" scenarios="1" selectLockedCells="1"/>
  <mergeCells count="69">
    <mergeCell ref="A10:C10"/>
    <mergeCell ref="A11:E11"/>
    <mergeCell ref="F22:I23"/>
    <mergeCell ref="H1:K1"/>
    <mergeCell ref="H4:K4"/>
    <mergeCell ref="F1:G1"/>
    <mergeCell ref="F4:G4"/>
    <mergeCell ref="F8:J8"/>
    <mergeCell ref="A4:D6"/>
    <mergeCell ref="A7:D9"/>
    <mergeCell ref="J10:L10"/>
    <mergeCell ref="J12:L12"/>
    <mergeCell ref="A13:D16"/>
    <mergeCell ref="A17:D24"/>
    <mergeCell ref="J17:L17"/>
    <mergeCell ref="A28:E30"/>
    <mergeCell ref="F29:I29"/>
    <mergeCell ref="J23:L23"/>
    <mergeCell ref="F19:I20"/>
    <mergeCell ref="F15:L15"/>
    <mergeCell ref="A39:D39"/>
    <mergeCell ref="A32:E32"/>
    <mergeCell ref="J32:L32"/>
    <mergeCell ref="A27:L27"/>
    <mergeCell ref="J29:L29"/>
    <mergeCell ref="J38:L38"/>
    <mergeCell ref="A33:D33"/>
    <mergeCell ref="A34:D34"/>
    <mergeCell ref="A35:D35"/>
    <mergeCell ref="A36:D36"/>
    <mergeCell ref="A37:D37"/>
    <mergeCell ref="A38:D38"/>
    <mergeCell ref="J33:L33"/>
    <mergeCell ref="J34:L34"/>
    <mergeCell ref="J35:L35"/>
    <mergeCell ref="J36:L36"/>
    <mergeCell ref="J37:L37"/>
    <mergeCell ref="J46:L46"/>
    <mergeCell ref="J47:L47"/>
    <mergeCell ref="J39:L39"/>
    <mergeCell ref="J40:L40"/>
    <mergeCell ref="J41:L41"/>
    <mergeCell ref="J42:L42"/>
    <mergeCell ref="J43:L43"/>
    <mergeCell ref="J44:L44"/>
    <mergeCell ref="A46:D46"/>
    <mergeCell ref="A47:D47"/>
    <mergeCell ref="A40:D40"/>
    <mergeCell ref="A41:D41"/>
    <mergeCell ref="A42:D42"/>
    <mergeCell ref="A43:D43"/>
    <mergeCell ref="A44:D44"/>
    <mergeCell ref="A45:D45"/>
    <mergeCell ref="A54:D54"/>
    <mergeCell ref="J54:L54"/>
    <mergeCell ref="A52:D52"/>
    <mergeCell ref="A53:D53"/>
    <mergeCell ref="J20:L20"/>
    <mergeCell ref="A48:D48"/>
    <mergeCell ref="A49:D49"/>
    <mergeCell ref="A50:D50"/>
    <mergeCell ref="A51:D51"/>
    <mergeCell ref="J51:L51"/>
    <mergeCell ref="J52:L52"/>
    <mergeCell ref="J53:L53"/>
    <mergeCell ref="J48:L48"/>
    <mergeCell ref="J49:L49"/>
    <mergeCell ref="J50:L50"/>
    <mergeCell ref="J45:L45"/>
  </mergeCells>
  <conditionalFormatting sqref="H1:K1">
    <cfRule type="expression" dxfId="7" priority="10">
      <formula>$H$1=0</formula>
    </cfRule>
  </conditionalFormatting>
  <conditionalFormatting sqref="H4:K4">
    <cfRule type="expression" dxfId="6" priority="9">
      <formula>$H$4=0</formula>
    </cfRule>
  </conditionalFormatting>
  <conditionalFormatting sqref="J17:L17">
    <cfRule type="expression" dxfId="5" priority="5">
      <formula>$J$17=0</formula>
    </cfRule>
  </conditionalFormatting>
  <conditionalFormatting sqref="J12:L12">
    <cfRule type="expression" dxfId="4" priority="4">
      <formula>$J$12=0</formula>
    </cfRule>
  </conditionalFormatting>
  <conditionalFormatting sqref="J10:L10">
    <cfRule type="expression" dxfId="3" priority="3">
      <formula>$J$10=0</formula>
    </cfRule>
  </conditionalFormatting>
  <conditionalFormatting sqref="J29:L29">
    <cfRule type="expression" dxfId="2" priority="2">
      <formula>$J$29=0</formula>
    </cfRule>
    <cfRule type="expression" dxfId="1" priority="1">
      <formula>$J$29&gt;=$J$23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D8BBE-78D4-45C1-987E-F9DC6D224387}">
  <sheetPr codeName="Sheet3"/>
  <dimension ref="A1:U65"/>
  <sheetViews>
    <sheetView topLeftCell="A21" zoomScale="120" zoomScaleNormal="120" workbookViewId="0">
      <selection activeCell="C33" sqref="C33"/>
    </sheetView>
  </sheetViews>
  <sheetFormatPr defaultRowHeight="15" x14ac:dyDescent="0.25"/>
  <cols>
    <col min="1" max="1" width="27.7109375" style="39" customWidth="1"/>
    <col min="2" max="2" width="16.42578125" style="39" customWidth="1"/>
    <col min="3" max="5" width="17.85546875" style="39" customWidth="1"/>
    <col min="6" max="6" width="13.42578125" style="39" customWidth="1"/>
    <col min="7" max="7" width="22.7109375" style="39" customWidth="1"/>
    <col min="8" max="8" width="20.7109375" style="39" customWidth="1"/>
    <col min="9" max="9" width="19.28515625" style="39" customWidth="1"/>
    <col min="10" max="10" width="31.7109375" style="39" customWidth="1"/>
    <col min="11" max="11" width="18.140625" style="39" customWidth="1"/>
    <col min="12" max="12" width="17" style="39" customWidth="1"/>
    <col min="13" max="13" width="18.7109375" style="39" customWidth="1"/>
    <col min="14" max="14" width="19.28515625" style="39" customWidth="1"/>
    <col min="15" max="15" width="19.42578125" style="39" customWidth="1"/>
    <col min="16" max="16" width="11" style="39" customWidth="1"/>
    <col min="17" max="17" width="13.85546875" style="39" bestFit="1" customWidth="1"/>
    <col min="18" max="18" width="13.85546875" style="39" customWidth="1"/>
    <col min="19" max="19" width="12.7109375" style="39" bestFit="1" customWidth="1"/>
    <col min="20" max="20" width="17.28515625" style="39" customWidth="1"/>
    <col min="21" max="21" width="11.5703125" style="39" bestFit="1" customWidth="1"/>
    <col min="22" max="16384" width="9.140625" style="39"/>
  </cols>
  <sheetData>
    <row r="1" spans="1:21" x14ac:dyDescent="0.25">
      <c r="A1" s="39" t="s">
        <v>62</v>
      </c>
      <c r="B1" s="39" t="s">
        <v>63</v>
      </c>
      <c r="C1" s="39" t="s">
        <v>6</v>
      </c>
      <c r="D1" s="40" t="s">
        <v>7</v>
      </c>
      <c r="E1" s="40" t="s">
        <v>8</v>
      </c>
      <c r="F1" s="39" t="s">
        <v>68</v>
      </c>
      <c r="G1" s="39" t="s">
        <v>69</v>
      </c>
      <c r="H1" s="39" t="s">
        <v>13</v>
      </c>
      <c r="I1" s="39" t="s">
        <v>14</v>
      </c>
      <c r="J1" s="39" t="s">
        <v>15</v>
      </c>
      <c r="K1" s="39" t="s">
        <v>16</v>
      </c>
      <c r="L1" s="39" t="s">
        <v>17</v>
      </c>
      <c r="M1" s="40" t="s">
        <v>18</v>
      </c>
      <c r="N1" s="39" t="s">
        <v>71</v>
      </c>
      <c r="O1" s="39" t="s">
        <v>72</v>
      </c>
      <c r="P1" s="39" t="s">
        <v>73</v>
      </c>
      <c r="Q1" s="39" t="s">
        <v>74</v>
      </c>
      <c r="R1" s="39" t="s">
        <v>75</v>
      </c>
      <c r="S1" s="39" t="s">
        <v>70</v>
      </c>
      <c r="T1" s="39" t="s">
        <v>76</v>
      </c>
      <c r="U1" s="39" t="s">
        <v>77</v>
      </c>
    </row>
    <row r="2" spans="1:21" x14ac:dyDescent="0.25">
      <c r="A2" s="39" t="s">
        <v>64</v>
      </c>
      <c r="B2" s="39" t="s">
        <v>67</v>
      </c>
      <c r="C2" s="41">
        <v>9500</v>
      </c>
      <c r="D2" s="42">
        <v>0</v>
      </c>
      <c r="E2" s="42">
        <v>0</v>
      </c>
      <c r="F2" s="39">
        <v>2350</v>
      </c>
      <c r="G2" s="39">
        <v>1330</v>
      </c>
      <c r="H2" s="39">
        <v>0</v>
      </c>
      <c r="I2" s="39">
        <v>300</v>
      </c>
      <c r="J2" s="39">
        <v>660</v>
      </c>
      <c r="K2" s="39">
        <v>50</v>
      </c>
      <c r="L2" s="39">
        <v>2210</v>
      </c>
      <c r="M2" s="40">
        <v>0</v>
      </c>
      <c r="N2" s="39">
        <v>480</v>
      </c>
      <c r="O2" s="39">
        <v>2600</v>
      </c>
      <c r="P2" s="39">
        <v>400</v>
      </c>
      <c r="Q2" s="39">
        <v>143000</v>
      </c>
      <c r="R2" s="39">
        <v>0</v>
      </c>
      <c r="S2" s="39">
        <v>15000</v>
      </c>
      <c r="T2" s="39">
        <v>22000</v>
      </c>
      <c r="U2" s="39">
        <v>1000</v>
      </c>
    </row>
    <row r="3" spans="1:21" x14ac:dyDescent="0.25">
      <c r="A3" s="39" t="s">
        <v>65</v>
      </c>
      <c r="B3" s="39" t="s">
        <v>87</v>
      </c>
      <c r="C3" s="41">
        <v>4600</v>
      </c>
      <c r="D3" s="42">
        <v>0</v>
      </c>
      <c r="E3" s="42">
        <v>0</v>
      </c>
      <c r="F3" s="39">
        <v>910</v>
      </c>
      <c r="G3" s="39">
        <v>700</v>
      </c>
      <c r="H3" s="39">
        <v>60</v>
      </c>
      <c r="I3" s="39">
        <v>120</v>
      </c>
      <c r="J3" s="39">
        <v>90</v>
      </c>
      <c r="K3" s="39">
        <v>50</v>
      </c>
      <c r="L3" s="39">
        <v>1000</v>
      </c>
      <c r="M3" s="40">
        <v>0</v>
      </c>
      <c r="N3" s="39">
        <v>240</v>
      </c>
      <c r="O3" s="39">
        <v>1670</v>
      </c>
      <c r="P3" s="39">
        <v>400</v>
      </c>
      <c r="Q3" s="39">
        <v>75000</v>
      </c>
      <c r="R3" s="39">
        <v>12000</v>
      </c>
      <c r="S3" s="39">
        <v>6000</v>
      </c>
      <c r="T3" s="39">
        <v>3000</v>
      </c>
      <c r="U3" s="39">
        <v>1000</v>
      </c>
    </row>
    <row r="4" spans="1:21" x14ac:dyDescent="0.25">
      <c r="A4" s="39" t="s">
        <v>66</v>
      </c>
      <c r="B4" s="39" t="s">
        <v>88</v>
      </c>
      <c r="C4" s="41">
        <v>13200</v>
      </c>
      <c r="D4" s="42">
        <v>0</v>
      </c>
      <c r="E4" s="42">
        <v>0</v>
      </c>
      <c r="F4" s="39">
        <v>3420</v>
      </c>
      <c r="G4" s="39">
        <v>1900</v>
      </c>
      <c r="H4" s="39">
        <v>750</v>
      </c>
      <c r="I4" s="39">
        <v>380</v>
      </c>
      <c r="J4" s="39">
        <v>270</v>
      </c>
      <c r="K4" s="39">
        <v>50</v>
      </c>
      <c r="L4" s="39">
        <v>2880</v>
      </c>
      <c r="M4" s="40">
        <v>0</v>
      </c>
      <c r="N4" s="39">
        <v>640</v>
      </c>
      <c r="O4" s="39">
        <v>3550</v>
      </c>
      <c r="P4" s="39">
        <v>400</v>
      </c>
      <c r="Q4" s="39">
        <v>202000</v>
      </c>
      <c r="R4" s="39">
        <v>150000</v>
      </c>
      <c r="S4" s="39">
        <v>19000</v>
      </c>
      <c r="T4" s="39">
        <v>9000</v>
      </c>
      <c r="U4" s="39">
        <v>1000</v>
      </c>
    </row>
    <row r="5" spans="1:21" x14ac:dyDescent="0.25">
      <c r="A5" s="39" t="s">
        <v>78</v>
      </c>
      <c r="B5" s="39" t="s">
        <v>89</v>
      </c>
      <c r="C5" s="41">
        <v>4900</v>
      </c>
      <c r="D5" s="42">
        <v>0</v>
      </c>
      <c r="E5" s="42">
        <v>0</v>
      </c>
      <c r="F5" s="39">
        <v>1050</v>
      </c>
      <c r="G5" s="39">
        <v>700</v>
      </c>
      <c r="H5" s="39">
        <v>60</v>
      </c>
      <c r="I5" s="39">
        <v>140</v>
      </c>
      <c r="J5" s="39">
        <v>120</v>
      </c>
      <c r="K5" s="39">
        <v>50</v>
      </c>
      <c r="L5" s="39">
        <v>1090</v>
      </c>
      <c r="M5" s="40">
        <v>0</v>
      </c>
      <c r="N5" s="39">
        <v>250</v>
      </c>
      <c r="O5" s="39">
        <v>1690</v>
      </c>
      <c r="P5" s="39">
        <v>400</v>
      </c>
      <c r="Q5" s="39">
        <v>75000</v>
      </c>
      <c r="R5" s="39">
        <v>12000</v>
      </c>
      <c r="S5" s="39">
        <v>7000</v>
      </c>
      <c r="T5" s="39">
        <v>4000</v>
      </c>
      <c r="U5" s="39">
        <v>1000</v>
      </c>
    </row>
    <row r="6" spans="1:21" x14ac:dyDescent="0.25">
      <c r="A6" s="39" t="s">
        <v>79</v>
      </c>
      <c r="B6" s="39" t="s">
        <v>90</v>
      </c>
      <c r="C6" s="41">
        <v>1600</v>
      </c>
      <c r="D6" s="42">
        <v>0</v>
      </c>
      <c r="E6" s="42">
        <v>0</v>
      </c>
      <c r="F6" s="39">
        <v>280</v>
      </c>
      <c r="G6" s="39">
        <v>200</v>
      </c>
      <c r="H6" s="39">
        <v>0</v>
      </c>
      <c r="I6" s="39">
        <v>60</v>
      </c>
      <c r="J6" s="39">
        <v>60</v>
      </c>
      <c r="K6" s="39">
        <v>50</v>
      </c>
      <c r="L6" s="39">
        <v>300</v>
      </c>
      <c r="M6" s="40">
        <v>0</v>
      </c>
      <c r="N6" s="39">
        <v>70</v>
      </c>
      <c r="O6" s="39">
        <v>650</v>
      </c>
      <c r="P6" s="39">
        <v>560</v>
      </c>
      <c r="Q6" s="39">
        <v>20000</v>
      </c>
      <c r="R6" s="39">
        <v>0</v>
      </c>
      <c r="S6" s="39">
        <v>4000</v>
      </c>
      <c r="T6" s="39">
        <v>2000</v>
      </c>
      <c r="U6" s="39">
        <v>1000</v>
      </c>
    </row>
    <row r="7" spans="1:21" x14ac:dyDescent="0.25">
      <c r="A7" s="39" t="s">
        <v>80</v>
      </c>
      <c r="B7" s="39" t="s">
        <v>91</v>
      </c>
      <c r="C7" s="41">
        <v>7500</v>
      </c>
      <c r="D7" s="42">
        <v>0</v>
      </c>
      <c r="E7" s="42">
        <v>0</v>
      </c>
      <c r="F7" s="39">
        <v>1830</v>
      </c>
      <c r="G7" s="39">
        <v>1100</v>
      </c>
      <c r="H7" s="39">
        <v>390</v>
      </c>
      <c r="I7" s="39">
        <v>220</v>
      </c>
      <c r="J7" s="39">
        <v>180</v>
      </c>
      <c r="K7" s="39">
        <v>50</v>
      </c>
      <c r="L7" s="39">
        <v>1650</v>
      </c>
      <c r="M7" s="40">
        <v>0</v>
      </c>
      <c r="N7" s="39">
        <v>380</v>
      </c>
      <c r="O7" s="39">
        <v>2080</v>
      </c>
      <c r="P7" s="39">
        <v>400</v>
      </c>
      <c r="Q7" s="39">
        <v>115000</v>
      </c>
      <c r="R7" s="39">
        <v>78000</v>
      </c>
      <c r="S7" s="39">
        <v>11000</v>
      </c>
      <c r="T7" s="39">
        <v>6000</v>
      </c>
      <c r="U7" s="39">
        <v>1000</v>
      </c>
    </row>
    <row r="8" spans="1:21" x14ac:dyDescent="0.25">
      <c r="A8" s="39" t="s">
        <v>81</v>
      </c>
      <c r="B8" s="39" t="s">
        <v>92</v>
      </c>
      <c r="C8" s="41">
        <v>2000</v>
      </c>
      <c r="D8" s="42">
        <v>0</v>
      </c>
      <c r="E8" s="42">
        <v>0</v>
      </c>
      <c r="F8" s="39">
        <v>360</v>
      </c>
      <c r="G8" s="39">
        <v>300</v>
      </c>
      <c r="H8" s="39">
        <v>0</v>
      </c>
      <c r="I8" s="39">
        <v>60</v>
      </c>
      <c r="J8" s="39">
        <v>60</v>
      </c>
      <c r="K8" s="39">
        <v>50</v>
      </c>
      <c r="L8" s="39">
        <v>450</v>
      </c>
      <c r="M8" s="40">
        <v>0</v>
      </c>
      <c r="N8" s="39">
        <v>110</v>
      </c>
      <c r="O8" s="39">
        <v>720</v>
      </c>
      <c r="P8" s="39">
        <v>670</v>
      </c>
      <c r="Q8" s="39">
        <v>31000</v>
      </c>
      <c r="R8" s="39">
        <v>0</v>
      </c>
      <c r="S8" s="39">
        <v>3000</v>
      </c>
      <c r="T8" s="39">
        <v>2000</v>
      </c>
      <c r="U8" s="39">
        <v>1000</v>
      </c>
    </row>
    <row r="9" spans="1:21" x14ac:dyDescent="0.25">
      <c r="A9" s="39" t="s">
        <v>82</v>
      </c>
      <c r="B9" s="39" t="s">
        <v>93</v>
      </c>
      <c r="C9" s="41">
        <v>3100</v>
      </c>
      <c r="D9" s="42">
        <v>0</v>
      </c>
      <c r="E9" s="42">
        <v>0</v>
      </c>
      <c r="F9" s="39">
        <v>600</v>
      </c>
      <c r="G9" s="39">
        <v>400</v>
      </c>
      <c r="H9" s="39">
        <v>30</v>
      </c>
      <c r="I9" s="39">
        <v>100</v>
      </c>
      <c r="J9" s="39">
        <v>90</v>
      </c>
      <c r="K9" s="39">
        <v>50</v>
      </c>
      <c r="L9" s="39">
        <v>710</v>
      </c>
      <c r="M9" s="40">
        <v>0</v>
      </c>
      <c r="N9" s="39">
        <v>170</v>
      </c>
      <c r="O9" s="39">
        <v>1120</v>
      </c>
      <c r="P9" s="39">
        <v>480</v>
      </c>
      <c r="Q9" s="39">
        <v>47000</v>
      </c>
      <c r="R9" s="39">
        <v>6000</v>
      </c>
      <c r="S9" s="39">
        <v>5000</v>
      </c>
      <c r="T9" s="39">
        <v>3000</v>
      </c>
      <c r="U9" s="39">
        <v>1000</v>
      </c>
    </row>
    <row r="10" spans="1:21" x14ac:dyDescent="0.25">
      <c r="A10" s="39" t="s">
        <v>83</v>
      </c>
      <c r="B10" s="39" t="s">
        <v>94</v>
      </c>
      <c r="C10" s="41">
        <v>3000</v>
      </c>
      <c r="D10" s="42">
        <v>0</v>
      </c>
      <c r="E10" s="42">
        <v>0</v>
      </c>
      <c r="F10" s="39">
        <v>580</v>
      </c>
      <c r="G10" s="39">
        <v>400</v>
      </c>
      <c r="H10" s="39">
        <v>0</v>
      </c>
      <c r="I10" s="39">
        <v>100</v>
      </c>
      <c r="J10" s="39">
        <v>60</v>
      </c>
      <c r="K10" s="39">
        <v>50</v>
      </c>
      <c r="L10" s="39">
        <v>690</v>
      </c>
      <c r="M10" s="40">
        <v>0</v>
      </c>
      <c r="N10" s="39">
        <v>160</v>
      </c>
      <c r="O10" s="39">
        <v>1120</v>
      </c>
      <c r="P10" s="39">
        <v>520</v>
      </c>
      <c r="Q10" s="39">
        <v>46000</v>
      </c>
      <c r="R10" s="39">
        <v>0</v>
      </c>
      <c r="S10" s="39">
        <v>5000</v>
      </c>
      <c r="T10" s="39">
        <v>2000</v>
      </c>
      <c r="U10" s="39">
        <v>1000</v>
      </c>
    </row>
    <row r="11" spans="1:21" x14ac:dyDescent="0.25">
      <c r="A11" s="39" t="s">
        <v>84</v>
      </c>
      <c r="B11" s="39" t="s">
        <v>95</v>
      </c>
      <c r="C11" s="41">
        <v>2500</v>
      </c>
      <c r="D11" s="42">
        <v>0</v>
      </c>
      <c r="E11" s="42">
        <v>0</v>
      </c>
      <c r="F11" s="39">
        <v>460</v>
      </c>
      <c r="G11" s="39">
        <v>400</v>
      </c>
      <c r="H11" s="39">
        <v>0</v>
      </c>
      <c r="I11" s="39">
        <v>80</v>
      </c>
      <c r="J11" s="39">
        <v>60</v>
      </c>
      <c r="K11" s="39">
        <v>50</v>
      </c>
      <c r="L11" s="39">
        <v>570</v>
      </c>
      <c r="M11" s="40">
        <v>0</v>
      </c>
      <c r="N11" s="39">
        <v>140</v>
      </c>
      <c r="O11" s="39">
        <v>880</v>
      </c>
      <c r="P11" s="39">
        <v>710</v>
      </c>
      <c r="Q11" s="39">
        <v>38000</v>
      </c>
      <c r="R11" s="39">
        <v>0</v>
      </c>
      <c r="S11" s="39">
        <v>4000</v>
      </c>
      <c r="T11" s="39">
        <v>2000</v>
      </c>
      <c r="U11" s="39">
        <v>1000</v>
      </c>
    </row>
    <row r="12" spans="1:21" x14ac:dyDescent="0.25">
      <c r="A12" s="39" t="s">
        <v>85</v>
      </c>
      <c r="B12" s="39" t="s">
        <v>96</v>
      </c>
      <c r="C12" s="41">
        <v>3300</v>
      </c>
      <c r="D12" s="42">
        <v>0</v>
      </c>
      <c r="E12" s="42">
        <v>0</v>
      </c>
      <c r="F12" s="39">
        <v>630</v>
      </c>
      <c r="G12" s="39">
        <v>500</v>
      </c>
      <c r="H12" s="39">
        <v>60</v>
      </c>
      <c r="I12" s="39">
        <v>100</v>
      </c>
      <c r="J12" s="39">
        <v>90</v>
      </c>
      <c r="K12" s="39">
        <v>50</v>
      </c>
      <c r="L12" s="39">
        <v>760</v>
      </c>
      <c r="M12" s="40">
        <v>0</v>
      </c>
      <c r="N12" s="39">
        <v>180</v>
      </c>
      <c r="O12" s="39">
        <v>1110</v>
      </c>
      <c r="P12" s="39">
        <v>400</v>
      </c>
      <c r="Q12" s="39">
        <v>50000</v>
      </c>
      <c r="R12" s="39">
        <v>12000</v>
      </c>
      <c r="S12" s="39">
        <v>5000</v>
      </c>
      <c r="T12" s="39">
        <v>3000</v>
      </c>
      <c r="U12" s="39">
        <v>1000</v>
      </c>
    </row>
    <row r="13" spans="1:21" x14ac:dyDescent="0.25">
      <c r="A13" s="39" t="s">
        <v>86</v>
      </c>
      <c r="B13" s="39" t="s">
        <v>97</v>
      </c>
      <c r="C13" s="41">
        <v>2500</v>
      </c>
      <c r="D13" s="42">
        <v>0</v>
      </c>
      <c r="E13" s="42">
        <v>0</v>
      </c>
      <c r="F13" s="39">
        <v>460</v>
      </c>
      <c r="G13" s="39">
        <v>400</v>
      </c>
      <c r="H13" s="39">
        <v>0</v>
      </c>
      <c r="I13" s="39">
        <v>80</v>
      </c>
      <c r="J13" s="39">
        <v>60</v>
      </c>
      <c r="K13" s="39">
        <v>50</v>
      </c>
      <c r="L13" s="39">
        <v>570</v>
      </c>
      <c r="M13" s="40">
        <v>0</v>
      </c>
      <c r="N13" s="39">
        <v>140</v>
      </c>
      <c r="O13" s="39">
        <v>880</v>
      </c>
      <c r="P13" s="39">
        <v>750</v>
      </c>
      <c r="Q13" s="39">
        <v>38000</v>
      </c>
      <c r="R13" s="39">
        <v>0</v>
      </c>
      <c r="S13" s="39">
        <v>4000</v>
      </c>
      <c r="T13" s="39">
        <v>2000</v>
      </c>
      <c r="U13" s="39">
        <v>1000</v>
      </c>
    </row>
    <row r="18" spans="1:9" x14ac:dyDescent="0.25">
      <c r="A18" s="39" t="s">
        <v>98</v>
      </c>
      <c r="C18" s="39" t="s">
        <v>107</v>
      </c>
      <c r="G18" s="39" t="s">
        <v>112</v>
      </c>
      <c r="H18" s="39" t="s">
        <v>115</v>
      </c>
      <c r="I18" s="39" t="s">
        <v>26</v>
      </c>
    </row>
    <row r="19" spans="1:9" x14ac:dyDescent="0.25">
      <c r="A19" s="39" t="s">
        <v>99</v>
      </c>
      <c r="B19" s="41"/>
      <c r="C19" s="39">
        <v>0</v>
      </c>
      <c r="G19" s="39" t="s">
        <v>113</v>
      </c>
      <c r="H19" s="39">
        <v>17000</v>
      </c>
      <c r="I19" s="39">
        <v>340</v>
      </c>
    </row>
    <row r="20" spans="1:9" x14ac:dyDescent="0.25">
      <c r="A20" s="39" t="s">
        <v>100</v>
      </c>
      <c r="C20" s="39">
        <v>1</v>
      </c>
      <c r="G20" s="39" t="s">
        <v>114</v>
      </c>
      <c r="H20" s="39">
        <v>4000</v>
      </c>
      <c r="I20" s="39">
        <v>120</v>
      </c>
    </row>
    <row r="21" spans="1:9" x14ac:dyDescent="0.25">
      <c r="A21" s="39" t="s">
        <v>101</v>
      </c>
      <c r="C21" s="39">
        <v>2</v>
      </c>
    </row>
    <row r="22" spans="1:9" x14ac:dyDescent="0.25">
      <c r="A22" s="39" t="s">
        <v>102</v>
      </c>
      <c r="C22" s="39">
        <v>3</v>
      </c>
    </row>
    <row r="23" spans="1:9" x14ac:dyDescent="0.25">
      <c r="A23" s="39" t="s">
        <v>103</v>
      </c>
    </row>
    <row r="25" spans="1:9" x14ac:dyDescent="0.25">
      <c r="A25" s="39" t="s">
        <v>116</v>
      </c>
      <c r="B25" s="39" t="s">
        <v>117</v>
      </c>
      <c r="C25" s="39" t="s">
        <v>119</v>
      </c>
      <c r="D25" s="74" t="s">
        <v>118</v>
      </c>
      <c r="E25" s="39" t="s">
        <v>120</v>
      </c>
    </row>
    <row r="26" spans="1:9" x14ac:dyDescent="0.25">
      <c r="A26" s="57" t="s">
        <v>129</v>
      </c>
      <c r="B26" s="57">
        <v>20000</v>
      </c>
      <c r="C26" s="57">
        <v>0</v>
      </c>
      <c r="D26" s="57">
        <v>20000</v>
      </c>
      <c r="E26" s="57">
        <v>0</v>
      </c>
      <c r="G26" s="57" t="s">
        <v>129</v>
      </c>
    </row>
    <row r="27" spans="1:9" x14ac:dyDescent="0.25">
      <c r="A27" s="53" t="s">
        <v>121</v>
      </c>
      <c r="B27" s="53">
        <v>80000</v>
      </c>
      <c r="C27" s="54">
        <v>60000</v>
      </c>
      <c r="D27" s="53">
        <v>20000</v>
      </c>
      <c r="E27" s="54">
        <v>400</v>
      </c>
      <c r="G27" s="69" t="s">
        <v>121</v>
      </c>
    </row>
    <row r="28" spans="1:9" x14ac:dyDescent="0.25">
      <c r="A28" s="53" t="s">
        <v>121</v>
      </c>
      <c r="B28" s="53">
        <v>140000</v>
      </c>
      <c r="C28" s="54">
        <v>108000</v>
      </c>
      <c r="D28" s="53">
        <v>32000</v>
      </c>
      <c r="E28" s="54">
        <v>2000</v>
      </c>
      <c r="G28" s="69" t="s">
        <v>139</v>
      </c>
    </row>
    <row r="29" spans="1:9" x14ac:dyDescent="0.25">
      <c r="A29" s="53" t="s">
        <v>121</v>
      </c>
      <c r="B29" s="53">
        <v>100000</v>
      </c>
      <c r="C29" s="54">
        <v>80000</v>
      </c>
      <c r="D29" s="53">
        <v>20000</v>
      </c>
      <c r="E29" s="54">
        <v>800</v>
      </c>
      <c r="G29" s="69" t="s">
        <v>136</v>
      </c>
    </row>
    <row r="30" spans="1:9" x14ac:dyDescent="0.25">
      <c r="A30" s="53" t="s">
        <v>121</v>
      </c>
      <c r="B30" s="53">
        <v>80000</v>
      </c>
      <c r="C30" s="54">
        <v>64000</v>
      </c>
      <c r="D30" s="53">
        <v>16000</v>
      </c>
      <c r="E30" s="54">
        <v>750</v>
      </c>
      <c r="G30" s="69" t="s">
        <v>131</v>
      </c>
    </row>
    <row r="31" spans="1:9" x14ac:dyDescent="0.25">
      <c r="A31" s="53" t="s">
        <v>121</v>
      </c>
      <c r="B31" s="53">
        <v>90000</v>
      </c>
      <c r="C31" s="54">
        <v>75000</v>
      </c>
      <c r="D31" s="53">
        <v>15000</v>
      </c>
      <c r="E31" s="54">
        <v>500</v>
      </c>
      <c r="G31" s="69" t="s">
        <v>132</v>
      </c>
    </row>
    <row r="32" spans="1:9" x14ac:dyDescent="0.25">
      <c r="A32" s="53" t="s">
        <v>121</v>
      </c>
      <c r="B32" s="53">
        <v>125000</v>
      </c>
      <c r="C32" s="54">
        <v>110000</v>
      </c>
      <c r="D32" s="53">
        <v>15000</v>
      </c>
      <c r="E32" s="54">
        <v>600</v>
      </c>
      <c r="G32" s="70" t="s">
        <v>130</v>
      </c>
    </row>
    <row r="33" spans="1:7" x14ac:dyDescent="0.25">
      <c r="A33" s="58" t="s">
        <v>139</v>
      </c>
      <c r="B33" s="58">
        <v>220000</v>
      </c>
      <c r="C33" s="59">
        <v>40000</v>
      </c>
      <c r="D33" s="58">
        <v>180000</v>
      </c>
      <c r="E33" s="59">
        <v>1700</v>
      </c>
      <c r="G33" s="70" t="s">
        <v>140</v>
      </c>
    </row>
    <row r="34" spans="1:7" x14ac:dyDescent="0.25">
      <c r="A34" s="53" t="s">
        <v>139</v>
      </c>
      <c r="B34" s="53">
        <v>160000</v>
      </c>
      <c r="C34" s="54">
        <v>128000</v>
      </c>
      <c r="D34" s="53">
        <v>32000</v>
      </c>
      <c r="E34" s="54">
        <v>1700</v>
      </c>
      <c r="G34" s="70" t="s">
        <v>135</v>
      </c>
    </row>
    <row r="35" spans="1:7" x14ac:dyDescent="0.25">
      <c r="A35" s="53" t="s">
        <v>139</v>
      </c>
      <c r="B35" s="53">
        <v>200000</v>
      </c>
      <c r="C35" s="54">
        <v>160000</v>
      </c>
      <c r="D35" s="53">
        <v>40000</v>
      </c>
      <c r="E35" s="54">
        <v>1600</v>
      </c>
      <c r="G35" s="70" t="s">
        <v>141</v>
      </c>
    </row>
    <row r="36" spans="1:7" x14ac:dyDescent="0.25">
      <c r="A36" s="53" t="s">
        <v>139</v>
      </c>
      <c r="B36" s="53">
        <v>240000</v>
      </c>
      <c r="C36" s="54">
        <v>200000</v>
      </c>
      <c r="D36" s="53">
        <v>40000</v>
      </c>
      <c r="E36" s="54">
        <v>950</v>
      </c>
      <c r="G36" s="70" t="s">
        <v>134</v>
      </c>
    </row>
    <row r="37" spans="1:7" x14ac:dyDescent="0.25">
      <c r="A37" s="53" t="s">
        <v>136</v>
      </c>
      <c r="B37" s="53">
        <v>1200000</v>
      </c>
      <c r="C37" s="54">
        <v>1000000</v>
      </c>
      <c r="D37" s="53">
        <v>200000</v>
      </c>
      <c r="E37" s="54">
        <v>11000</v>
      </c>
      <c r="G37" s="72" t="s">
        <v>133</v>
      </c>
    </row>
    <row r="38" spans="1:7" x14ac:dyDescent="0.25">
      <c r="A38" s="53" t="s">
        <v>131</v>
      </c>
      <c r="B38" s="53">
        <v>350000</v>
      </c>
      <c r="C38" s="54">
        <v>300000</v>
      </c>
      <c r="D38" s="53">
        <v>50000</v>
      </c>
      <c r="E38" s="54">
        <v>2400</v>
      </c>
      <c r="G38" s="70" t="s">
        <v>137</v>
      </c>
    </row>
    <row r="39" spans="1:7" x14ac:dyDescent="0.25">
      <c r="A39" s="53" t="s">
        <v>131</v>
      </c>
      <c r="B39" s="53">
        <v>550000</v>
      </c>
      <c r="C39" s="54">
        <v>500000</v>
      </c>
      <c r="D39" s="53">
        <v>50000</v>
      </c>
      <c r="E39" s="54">
        <v>2800</v>
      </c>
      <c r="G39" s="72" t="s">
        <v>138</v>
      </c>
    </row>
    <row r="40" spans="1:7" x14ac:dyDescent="0.25">
      <c r="A40" s="53" t="s">
        <v>132</v>
      </c>
      <c r="B40" s="53">
        <v>575000</v>
      </c>
      <c r="C40" s="54">
        <v>500000</v>
      </c>
      <c r="D40" s="53">
        <v>75000</v>
      </c>
      <c r="E40" s="54">
        <v>3400</v>
      </c>
    </row>
    <row r="41" spans="1:7" x14ac:dyDescent="0.25">
      <c r="A41" s="54" t="s">
        <v>130</v>
      </c>
      <c r="B41" s="53">
        <v>100000</v>
      </c>
      <c r="C41" s="55">
        <v>80000</v>
      </c>
      <c r="D41" s="53">
        <v>20000</v>
      </c>
      <c r="E41" s="54">
        <v>1600</v>
      </c>
    </row>
    <row r="42" spans="1:7" x14ac:dyDescent="0.25">
      <c r="A42" s="54" t="s">
        <v>130</v>
      </c>
      <c r="B42" s="53">
        <v>125000</v>
      </c>
      <c r="C42" s="55">
        <v>100000</v>
      </c>
      <c r="D42" s="53">
        <v>25000</v>
      </c>
      <c r="E42" s="54">
        <v>1800</v>
      </c>
    </row>
    <row r="43" spans="1:7" x14ac:dyDescent="0.25">
      <c r="A43" s="54" t="s">
        <v>130</v>
      </c>
      <c r="B43" s="53">
        <v>200000</v>
      </c>
      <c r="C43" s="55">
        <v>160000</v>
      </c>
      <c r="D43" s="53">
        <v>40000</v>
      </c>
      <c r="E43" s="54">
        <v>2700</v>
      </c>
    </row>
    <row r="44" spans="1:7" x14ac:dyDescent="0.25">
      <c r="A44" s="53" t="s">
        <v>130</v>
      </c>
      <c r="B44" s="53">
        <v>150000</v>
      </c>
      <c r="C44" s="55">
        <v>120000</v>
      </c>
      <c r="D44" s="53">
        <v>30000</v>
      </c>
      <c r="E44" s="54">
        <v>2500</v>
      </c>
    </row>
    <row r="45" spans="1:7" x14ac:dyDescent="0.25">
      <c r="A45" s="54" t="s">
        <v>140</v>
      </c>
      <c r="B45" s="54">
        <v>150000</v>
      </c>
      <c r="C45" s="54">
        <v>120000</v>
      </c>
      <c r="D45" s="54">
        <v>30000</v>
      </c>
      <c r="E45" s="54">
        <v>1000</v>
      </c>
    </row>
    <row r="46" spans="1:7" x14ac:dyDescent="0.25">
      <c r="A46" s="54" t="s">
        <v>135</v>
      </c>
      <c r="B46" s="54">
        <v>350000</v>
      </c>
      <c r="C46" s="54">
        <v>300000</v>
      </c>
      <c r="D46" s="54">
        <v>50000</v>
      </c>
      <c r="E46" s="54">
        <v>1500</v>
      </c>
    </row>
    <row r="47" spans="1:7" x14ac:dyDescent="0.25">
      <c r="A47" s="54" t="s">
        <v>141</v>
      </c>
      <c r="B47" s="54">
        <v>60000</v>
      </c>
      <c r="C47" s="54">
        <v>48000</v>
      </c>
      <c r="D47" s="54">
        <v>12000</v>
      </c>
      <c r="E47" s="54">
        <v>400</v>
      </c>
    </row>
    <row r="48" spans="1:7" x14ac:dyDescent="0.25">
      <c r="A48" s="54" t="s">
        <v>141</v>
      </c>
      <c r="B48" s="54">
        <v>60000</v>
      </c>
      <c r="C48" s="54">
        <v>54000</v>
      </c>
      <c r="D48" s="54">
        <v>6000</v>
      </c>
      <c r="E48" s="54">
        <v>300</v>
      </c>
    </row>
    <row r="49" spans="1:7" x14ac:dyDescent="0.25">
      <c r="A49" s="54" t="s">
        <v>141</v>
      </c>
      <c r="B49" s="54">
        <v>50000</v>
      </c>
      <c r="C49" s="54">
        <v>42000</v>
      </c>
      <c r="D49" s="54">
        <v>8000</v>
      </c>
      <c r="E49" s="54">
        <v>240</v>
      </c>
    </row>
    <row r="50" spans="1:7" x14ac:dyDescent="0.25">
      <c r="A50" s="54" t="s">
        <v>141</v>
      </c>
      <c r="B50" s="54">
        <v>45000</v>
      </c>
      <c r="C50" s="54">
        <v>37000</v>
      </c>
      <c r="D50" s="54">
        <v>8000</v>
      </c>
      <c r="E50" s="54">
        <v>320</v>
      </c>
    </row>
    <row r="51" spans="1:7" x14ac:dyDescent="0.25">
      <c r="A51" s="54" t="s">
        <v>141</v>
      </c>
      <c r="B51" s="54">
        <v>70000</v>
      </c>
      <c r="C51" s="54">
        <v>63000</v>
      </c>
      <c r="D51" s="54">
        <v>7000</v>
      </c>
      <c r="E51" s="54">
        <v>140</v>
      </c>
    </row>
    <row r="52" spans="1:7" x14ac:dyDescent="0.25">
      <c r="A52" s="54" t="s">
        <v>134</v>
      </c>
      <c r="B52" s="54">
        <v>65000</v>
      </c>
      <c r="C52" s="54">
        <v>57000</v>
      </c>
      <c r="D52" s="54">
        <v>8000</v>
      </c>
      <c r="E52" s="54">
        <v>300</v>
      </c>
    </row>
    <row r="53" spans="1:7" x14ac:dyDescent="0.25">
      <c r="A53" s="54" t="s">
        <v>134</v>
      </c>
      <c r="B53" s="54">
        <v>75000</v>
      </c>
      <c r="C53" s="54">
        <v>68000</v>
      </c>
      <c r="D53" s="54">
        <v>7000</v>
      </c>
      <c r="E53" s="54">
        <v>300</v>
      </c>
    </row>
    <row r="54" spans="1:7" x14ac:dyDescent="0.25">
      <c r="A54" s="54" t="s">
        <v>134</v>
      </c>
      <c r="B54" s="54">
        <v>115000</v>
      </c>
      <c r="C54" s="54">
        <v>105000</v>
      </c>
      <c r="D54" s="54">
        <v>10000</v>
      </c>
      <c r="E54" s="54">
        <v>-100</v>
      </c>
    </row>
    <row r="55" spans="1:7" x14ac:dyDescent="0.25">
      <c r="A55" s="54" t="s">
        <v>134</v>
      </c>
      <c r="B55" s="54">
        <v>65000</v>
      </c>
      <c r="C55" s="54">
        <v>58000</v>
      </c>
      <c r="D55" s="54">
        <v>7000</v>
      </c>
      <c r="E55" s="54">
        <v>150</v>
      </c>
    </row>
    <row r="56" spans="1:7" x14ac:dyDescent="0.25">
      <c r="A56" s="54" t="s">
        <v>134</v>
      </c>
      <c r="B56" s="54">
        <v>125000</v>
      </c>
      <c r="C56" s="54">
        <v>105000</v>
      </c>
      <c r="D56" s="54">
        <v>20000</v>
      </c>
      <c r="E56" s="54">
        <v>-100</v>
      </c>
      <c r="G56" s="70"/>
    </row>
    <row r="57" spans="1:7" x14ac:dyDescent="0.25">
      <c r="A57" s="54" t="s">
        <v>134</v>
      </c>
      <c r="B57" s="54">
        <v>70000</v>
      </c>
      <c r="C57" s="54">
        <v>61000</v>
      </c>
      <c r="D57" s="54">
        <v>9000</v>
      </c>
      <c r="E57" s="54">
        <v>300</v>
      </c>
      <c r="G57" s="70"/>
    </row>
    <row r="58" spans="1:7" x14ac:dyDescent="0.25">
      <c r="A58" s="54" t="s">
        <v>134</v>
      </c>
      <c r="B58" s="54">
        <v>67000</v>
      </c>
      <c r="C58" s="54">
        <v>55000</v>
      </c>
      <c r="D58" s="54">
        <v>12000</v>
      </c>
      <c r="E58" s="54">
        <v>400</v>
      </c>
      <c r="G58" s="70"/>
    </row>
    <row r="59" spans="1:7" x14ac:dyDescent="0.25">
      <c r="A59" s="54" t="s">
        <v>134</v>
      </c>
      <c r="B59" s="54">
        <v>70000</v>
      </c>
      <c r="C59" s="54">
        <v>50000</v>
      </c>
      <c r="D59" s="54">
        <v>20000</v>
      </c>
      <c r="E59" s="54">
        <v>500</v>
      </c>
      <c r="G59" s="70"/>
    </row>
    <row r="60" spans="1:7" x14ac:dyDescent="0.25">
      <c r="A60" s="54" t="s">
        <v>133</v>
      </c>
      <c r="B60" s="54">
        <v>30000</v>
      </c>
      <c r="C60" s="55">
        <v>0</v>
      </c>
      <c r="D60" s="54">
        <v>30000</v>
      </c>
      <c r="E60" s="54">
        <v>1500</v>
      </c>
      <c r="G60" s="70"/>
    </row>
    <row r="61" spans="1:7" x14ac:dyDescent="0.25">
      <c r="A61" s="54" t="s">
        <v>133</v>
      </c>
      <c r="B61" s="54">
        <v>30000</v>
      </c>
      <c r="C61" s="71">
        <v>0</v>
      </c>
      <c r="D61" s="54">
        <v>30000</v>
      </c>
      <c r="E61" s="54">
        <v>1000</v>
      </c>
      <c r="G61" s="70"/>
    </row>
    <row r="62" spans="1:7" x14ac:dyDescent="0.25">
      <c r="A62" s="56" t="s">
        <v>133</v>
      </c>
      <c r="B62" s="54">
        <v>25000</v>
      </c>
      <c r="C62" s="55">
        <v>0</v>
      </c>
      <c r="D62" s="54">
        <v>25000</v>
      </c>
      <c r="E62" s="54">
        <v>1000</v>
      </c>
      <c r="G62" s="72"/>
    </row>
    <row r="63" spans="1:7" x14ac:dyDescent="0.25">
      <c r="A63" s="56" t="s">
        <v>133</v>
      </c>
      <c r="B63" s="54">
        <v>20000</v>
      </c>
      <c r="C63" s="55">
        <v>0</v>
      </c>
      <c r="D63" s="54">
        <v>20000</v>
      </c>
      <c r="E63" s="54">
        <v>800</v>
      </c>
    </row>
    <row r="64" spans="1:7" x14ac:dyDescent="0.25">
      <c r="A64" s="54" t="s">
        <v>137</v>
      </c>
      <c r="B64" s="54">
        <v>500000</v>
      </c>
      <c r="C64" s="54">
        <v>400000</v>
      </c>
      <c r="D64" s="54">
        <v>100000</v>
      </c>
      <c r="E64" s="54">
        <v>5000</v>
      </c>
    </row>
    <row r="65" spans="1:5" x14ac:dyDescent="0.25">
      <c r="A65" s="56" t="s">
        <v>138</v>
      </c>
      <c r="B65" s="70">
        <v>50000</v>
      </c>
      <c r="C65" s="54">
        <v>0</v>
      </c>
      <c r="D65" s="54">
        <v>50000</v>
      </c>
      <c r="E65" s="54">
        <v>800</v>
      </c>
    </row>
  </sheetData>
  <sortState xmlns:xlrd2="http://schemas.microsoft.com/office/spreadsheetml/2017/richdata2" ref="A26:E65">
    <sortCondition ref="A26:A65"/>
  </sortState>
  <conditionalFormatting sqref="G56:G62 G27:G39">
    <cfRule type="duplicateValues" dxfId="0" priority="86"/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0 D A A B Q S w M E F A A C A A g A Z 3 Q W V R w q V M q m A A A A 9 w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I z N D D X M z I A O s p G H y Z o 4 5 u Z h 1 B g B J Q D y S I J 2 j i X 5 p S U F q X a Z Z T q e o T a 6 M O 4 N v p Q P 9 g B A F B L A w Q U A A I A C A B n d B Z V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Z 3 Q W V S i K R 7 g O A A A A E Q A A A B M A H A B G b 3 J t d W x h c y 9 T Z W N 0 a W 9 u M S 5 t I K I Y A C i g F A A A A A A A A A A A A A A A A A A A A A A A A A A A A C t O T S 7 J z M 9 T C I b Q h t Y A U E s B A i 0 A F A A C A A g A Z 3 Q W V R w q V M q m A A A A 9 w A A A B I A A A A A A A A A A A A A A A A A A A A A A E N v b m Z p Z y 9 Q Y W N r Y W d l L n h t b F B L A Q I t A B Q A A g A I A G d 0 F l V T c j g s m w A A A O E A A A A T A A A A A A A A A A A A A A A A A P I A A A B b Q 2 9 u d G V u d F 9 U e X B l c 1 0 u e G 1 s U E s B A i 0 A F A A C A A g A Z 3 Q W V S i K R 7 g O A A A A E Q A A A B M A A A A A A A A A A A A A A A A A 2 g E A A E Z v c m 1 1 b G F z L 1 N l Y 3 R p b 2 4 x L m 1 Q S w U G A A A A A A M A A w D C A A A A N Q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x Q E A A A A A A A C j A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F 1 Z X J 5 R 3 J v d X B z I i B W Y W x 1 Z T 0 i c 0 F B Q U F B Q T 0 9 I i A v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O O + R T o k 1 m Q o U M s X i j s U j O A A A A A A I A A A A A A B B m A A A A A Q A A I A A A A G R m e 5 Q J 0 0 4 R e k r M o i p j l N I + y B s V 7 9 6 n t / Z V B 5 D z t 8 y O A A A A A A 6 A A A A A A g A A I A A A A B 7 / 6 C W 0 z v 0 l I m D Q h Z / h V s J l u u L X X 6 p 7 i L O J G K H R g V e 7 U A A A A D 1 I p j h 3 r a e T 7 C 4 8 y E g o G D N m c G Z 6 h u T w C f q 8 n o 0 i H b Z R V G w / u f K 9 h A a V p 7 a M a H R y B o M L L q W u 2 T s m 5 o W 0 S R f r R d q B z 1 V J d Y w 2 g 1 v q V E 0 t o 7 p u Q A A A A H + 0 r w B L E n o o Z 4 T 0 O 5 H / 4 b a u r b 0 u L B V J f 7 Q A A S O 4 0 8 J b c L y C O V 7 R Y C h x 7 8 R d r N V X 3 9 s s + K v y z C s Z g Y h K M Y e 6 Z i A = < / D a t a M a s h u p > 
</file>

<file path=customXml/itemProps1.xml><?xml version="1.0" encoding="utf-8"?>
<ds:datastoreItem xmlns:ds="http://schemas.openxmlformats.org/officeDocument/2006/customXml" ds:itemID="{4C0A954C-A38A-4C28-A2AB-61EC9322A89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Mókuskerék</vt:lpstr>
      <vt:lpstr>Gyorsító sáv</vt:lpstr>
      <vt:lpstr>Adatok</vt:lpstr>
      <vt:lpstr>MyDataFastLane</vt:lpstr>
      <vt:lpstr>MyDataRatRace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 PC</dc:creator>
  <cp:lastModifiedBy>MY PC</cp:lastModifiedBy>
  <dcterms:created xsi:type="dcterms:W3CDTF">2015-06-05T18:17:20Z</dcterms:created>
  <dcterms:modified xsi:type="dcterms:W3CDTF">2022-08-24T11:23:41Z</dcterms:modified>
</cp:coreProperties>
</file>