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https://d.docs.live.net/40da57c3a14b48cd/Desktop/"/>
    </mc:Choice>
  </mc:AlternateContent>
  <xr:revisionPtr revIDLastSave="1998" documentId="13_ncr:1_{17C38FE8-90C2-4425-B354-E311D28DD57F}" xr6:coauthVersionLast="47" xr6:coauthVersionMax="47" xr10:uidLastSave="{95ACEBEE-F00A-4C06-BA0F-8BBBA82AC081}"/>
  <bookViews>
    <workbookView xWindow="-120" yWindow="-120" windowWidth="29040" windowHeight="15720" xr2:uid="{849D8D2C-0BDA-4EF0-93C2-369F95A4493A}"/>
  </bookViews>
  <sheets>
    <sheet name="Winding" sheetId="1" r:id="rId1"/>
  </sheets>
  <definedNames>
    <definedName name="_xlnm._FilterDatabase" localSheetId="0" hidden="1">Winding!$A$29:$B$748</definedName>
    <definedName name="MMFX" localSheetId="0">Winding!$H$32:INDEX(Winding!$H:$H,33+2*Winding!$O$40)</definedName>
    <definedName name="MMFY" localSheetId="0">Winding!$I$32:INDEX(Winding!$I:$I,33+2*Winding!$O$40)</definedName>
    <definedName name="SINX" localSheetId="0">Winding!$D$33:INDEX(Winding!$D:$D,33+10*Winding!$O$40)</definedName>
    <definedName name="SINX1" localSheetId="0">Winding!$F$33:INDEX(Winding!$F:$F,33+10*Winding!$O$40)</definedName>
    <definedName name="SINY" localSheetId="0">Winding!$E$33:INDEX(Winding!$E:$E,33+10*Winding!$O$40)</definedName>
    <definedName name="SINY1" localSheetId="0">Winding!$G$33:INDEX(Winding!$G:$G,33+10*Winding!$O$40)</definedName>
  </definedNames>
  <calcPr calcId="191029"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07" i="1" l="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06" i="1"/>
  <c r="A337" i="1" l="1"/>
  <c r="B337" i="1"/>
  <c r="A338" i="1"/>
  <c r="B338" i="1"/>
  <c r="A339" i="1"/>
  <c r="B339" i="1"/>
  <c r="A340" i="1"/>
  <c r="B340" i="1"/>
  <c r="A341" i="1"/>
  <c r="B341" i="1"/>
  <c r="A342" i="1"/>
  <c r="B342" i="1"/>
  <c r="A343" i="1"/>
  <c r="B343" i="1"/>
  <c r="A344" i="1"/>
  <c r="B344" i="1"/>
  <c r="A345" i="1"/>
  <c r="B345" i="1"/>
  <c r="A346" i="1"/>
  <c r="B346" i="1"/>
  <c r="A347" i="1"/>
  <c r="B347" i="1"/>
  <c r="A348" i="1"/>
  <c r="B348" i="1"/>
  <c r="A349" i="1"/>
  <c r="B349" i="1"/>
  <c r="A350" i="1"/>
  <c r="B350" i="1"/>
  <c r="A351" i="1"/>
  <c r="B351" i="1"/>
  <c r="A352" i="1"/>
  <c r="B352" i="1"/>
  <c r="A353" i="1"/>
  <c r="B353" i="1"/>
  <c r="A354" i="1"/>
  <c r="B354" i="1"/>
  <c r="A355" i="1"/>
  <c r="B355" i="1"/>
  <c r="A356" i="1"/>
  <c r="B356" i="1"/>
  <c r="A357" i="1"/>
  <c r="B357" i="1"/>
  <c r="A358" i="1"/>
  <c r="B358" i="1"/>
  <c r="A359" i="1"/>
  <c r="B359" i="1"/>
  <c r="A360" i="1"/>
  <c r="B360" i="1"/>
  <c r="A361" i="1"/>
  <c r="B361" i="1"/>
  <c r="A362" i="1"/>
  <c r="B362" i="1"/>
  <c r="A363" i="1"/>
  <c r="B363" i="1"/>
  <c r="A364" i="1"/>
  <c r="B364" i="1"/>
  <c r="A365" i="1"/>
  <c r="B365" i="1"/>
  <c r="A366" i="1"/>
  <c r="B366" i="1"/>
  <c r="A367" i="1"/>
  <c r="B367" i="1"/>
  <c r="A368" i="1"/>
  <c r="B368" i="1"/>
  <c r="A369" i="1"/>
  <c r="B369" i="1"/>
  <c r="A370" i="1"/>
  <c r="B370" i="1"/>
  <c r="A371" i="1"/>
  <c r="B371" i="1"/>
  <c r="A372" i="1"/>
  <c r="B372" i="1"/>
  <c r="A373" i="1"/>
  <c r="B373" i="1"/>
  <c r="A374" i="1"/>
  <c r="B374" i="1"/>
  <c r="A375" i="1"/>
  <c r="B375" i="1"/>
  <c r="A376" i="1"/>
  <c r="B376" i="1"/>
  <c r="A377" i="1"/>
  <c r="B377" i="1"/>
  <c r="A378" i="1"/>
  <c r="B378" i="1"/>
  <c r="A379" i="1"/>
  <c r="B379" i="1"/>
  <c r="A380" i="1"/>
  <c r="B380" i="1"/>
  <c r="A381" i="1"/>
  <c r="B381" i="1"/>
  <c r="A382" i="1"/>
  <c r="B382" i="1"/>
  <c r="A383" i="1"/>
  <c r="B383" i="1"/>
  <c r="A384" i="1"/>
  <c r="B384" i="1"/>
  <c r="A385" i="1"/>
  <c r="B385" i="1"/>
  <c r="A386" i="1"/>
  <c r="B386" i="1"/>
  <c r="A387" i="1"/>
  <c r="B387" i="1"/>
  <c r="A388" i="1"/>
  <c r="B388" i="1"/>
  <c r="A389" i="1"/>
  <c r="B389" i="1"/>
  <c r="A390" i="1"/>
  <c r="B390" i="1"/>
  <c r="A391" i="1"/>
  <c r="B391" i="1"/>
  <c r="A392" i="1"/>
  <c r="B392" i="1"/>
  <c r="A393" i="1"/>
  <c r="B393" i="1"/>
  <c r="A394" i="1"/>
  <c r="B394" i="1"/>
  <c r="A395" i="1"/>
  <c r="B395" i="1"/>
  <c r="A396" i="1"/>
  <c r="B396" i="1"/>
  <c r="A397" i="1"/>
  <c r="B397" i="1"/>
  <c r="A398" i="1"/>
  <c r="B398" i="1"/>
  <c r="A399" i="1"/>
  <c r="B399" i="1"/>
  <c r="A400" i="1"/>
  <c r="B400" i="1"/>
  <c r="A401" i="1"/>
  <c r="B401" i="1"/>
  <c r="A402" i="1"/>
  <c r="B402" i="1"/>
  <c r="A403" i="1"/>
  <c r="B403" i="1"/>
  <c r="A404" i="1"/>
  <c r="B404" i="1"/>
  <c r="A405" i="1"/>
  <c r="B405" i="1"/>
  <c r="A406" i="1"/>
  <c r="B406" i="1"/>
  <c r="A407" i="1"/>
  <c r="B407" i="1"/>
  <c r="A408" i="1"/>
  <c r="B408" i="1"/>
  <c r="A409" i="1"/>
  <c r="B409" i="1"/>
  <c r="A410" i="1"/>
  <c r="B410" i="1"/>
  <c r="A411" i="1"/>
  <c r="B411" i="1"/>
  <c r="A412" i="1"/>
  <c r="B412" i="1"/>
  <c r="A413" i="1"/>
  <c r="B413" i="1"/>
  <c r="A414" i="1"/>
  <c r="B414" i="1"/>
  <c r="A415" i="1"/>
  <c r="B415" i="1"/>
  <c r="A416" i="1"/>
  <c r="B416" i="1"/>
  <c r="A417" i="1"/>
  <c r="B417" i="1"/>
  <c r="A418" i="1"/>
  <c r="B418" i="1"/>
  <c r="A419" i="1"/>
  <c r="B419" i="1"/>
  <c r="A420" i="1"/>
  <c r="B420" i="1"/>
  <c r="A421" i="1"/>
  <c r="B421" i="1"/>
  <c r="A422" i="1"/>
  <c r="B422" i="1"/>
  <c r="A423" i="1"/>
  <c r="B423" i="1"/>
  <c r="A424" i="1"/>
  <c r="B424" i="1"/>
  <c r="A425" i="1"/>
  <c r="B425" i="1"/>
  <c r="A426" i="1"/>
  <c r="B426" i="1"/>
  <c r="A427" i="1"/>
  <c r="B427" i="1"/>
  <c r="A428" i="1"/>
  <c r="B428" i="1"/>
  <c r="A429" i="1"/>
  <c r="B429" i="1"/>
  <c r="A430" i="1"/>
  <c r="B430" i="1"/>
  <c r="A431" i="1"/>
  <c r="B431" i="1"/>
  <c r="A432" i="1"/>
  <c r="B432" i="1"/>
  <c r="A433" i="1"/>
  <c r="B433" i="1"/>
  <c r="A434" i="1"/>
  <c r="B434" i="1"/>
  <c r="A435" i="1"/>
  <c r="B435" i="1"/>
  <c r="A436" i="1"/>
  <c r="B436" i="1"/>
  <c r="A437" i="1"/>
  <c r="B437" i="1"/>
  <c r="A438" i="1"/>
  <c r="B438" i="1"/>
  <c r="A439" i="1"/>
  <c r="B439" i="1"/>
  <c r="A440" i="1"/>
  <c r="B440" i="1"/>
  <c r="A441" i="1"/>
  <c r="B441" i="1"/>
  <c r="A442" i="1"/>
  <c r="B442" i="1"/>
  <c r="A443" i="1"/>
  <c r="B443" i="1"/>
  <c r="A444" i="1"/>
  <c r="B444" i="1"/>
  <c r="A445" i="1"/>
  <c r="B445" i="1"/>
  <c r="A446" i="1"/>
  <c r="B446" i="1"/>
  <c r="A447" i="1"/>
  <c r="B447" i="1"/>
  <c r="A448" i="1"/>
  <c r="B448" i="1"/>
  <c r="A449" i="1"/>
  <c r="B449" i="1"/>
  <c r="A450" i="1"/>
  <c r="B450" i="1"/>
  <c r="A451" i="1"/>
  <c r="B451" i="1"/>
  <c r="A452" i="1"/>
  <c r="B452" i="1"/>
  <c r="A453" i="1"/>
  <c r="B453" i="1"/>
  <c r="A454" i="1"/>
  <c r="B454" i="1"/>
  <c r="A455" i="1"/>
  <c r="B455" i="1"/>
  <c r="A456" i="1"/>
  <c r="B456" i="1"/>
  <c r="A457" i="1"/>
  <c r="B457" i="1"/>
  <c r="A458" i="1"/>
  <c r="B458" i="1"/>
  <c r="A459" i="1"/>
  <c r="B459" i="1"/>
  <c r="A460" i="1"/>
  <c r="B460" i="1"/>
  <c r="A461" i="1"/>
  <c r="B461" i="1"/>
  <c r="A462" i="1"/>
  <c r="B462" i="1"/>
  <c r="A463" i="1"/>
  <c r="B463" i="1"/>
  <c r="A464" i="1"/>
  <c r="B464" i="1"/>
  <c r="A465" i="1"/>
  <c r="B465" i="1"/>
  <c r="A466" i="1"/>
  <c r="B466" i="1"/>
  <c r="A467" i="1"/>
  <c r="B467" i="1"/>
  <c r="A468" i="1"/>
  <c r="B468" i="1"/>
  <c r="A469" i="1"/>
  <c r="B469" i="1"/>
  <c r="A470" i="1"/>
  <c r="B470" i="1"/>
  <c r="A471" i="1"/>
  <c r="B471" i="1"/>
  <c r="A472" i="1"/>
  <c r="B472" i="1"/>
  <c r="A473" i="1"/>
  <c r="B473" i="1"/>
  <c r="A474" i="1"/>
  <c r="B474" i="1"/>
  <c r="A475" i="1"/>
  <c r="B475" i="1"/>
  <c r="A476" i="1"/>
  <c r="B476" i="1"/>
  <c r="A477" i="1"/>
  <c r="B477" i="1"/>
  <c r="A478" i="1"/>
  <c r="B478" i="1"/>
  <c r="A479" i="1"/>
  <c r="B479" i="1"/>
  <c r="A480" i="1"/>
  <c r="B480" i="1"/>
  <c r="A481" i="1"/>
  <c r="B481" i="1"/>
  <c r="A482" i="1"/>
  <c r="B482" i="1"/>
  <c r="A483" i="1"/>
  <c r="B483" i="1"/>
  <c r="A484" i="1"/>
  <c r="B484" i="1"/>
  <c r="A485" i="1"/>
  <c r="B485" i="1"/>
  <c r="A486" i="1"/>
  <c r="B486" i="1"/>
  <c r="A487" i="1"/>
  <c r="B487" i="1"/>
  <c r="A488" i="1"/>
  <c r="B488" i="1"/>
  <c r="A489" i="1"/>
  <c r="B489" i="1"/>
  <c r="A490" i="1"/>
  <c r="B490" i="1"/>
  <c r="A491" i="1"/>
  <c r="B491" i="1"/>
  <c r="A492" i="1"/>
  <c r="B492" i="1"/>
  <c r="A493" i="1"/>
  <c r="B493" i="1"/>
  <c r="A494" i="1"/>
  <c r="B494" i="1"/>
  <c r="A495" i="1"/>
  <c r="B495" i="1"/>
  <c r="A496" i="1"/>
  <c r="B496" i="1"/>
  <c r="A497" i="1"/>
  <c r="B497" i="1"/>
  <c r="A498" i="1"/>
  <c r="B498" i="1"/>
  <c r="A499" i="1"/>
  <c r="B499" i="1"/>
  <c r="A500" i="1"/>
  <c r="B500" i="1"/>
  <c r="A501" i="1"/>
  <c r="B501" i="1"/>
  <c r="A502" i="1"/>
  <c r="B502" i="1"/>
  <c r="A503" i="1"/>
  <c r="B503" i="1"/>
  <c r="A504" i="1"/>
  <c r="B504" i="1"/>
  <c r="A505" i="1"/>
  <c r="B505" i="1"/>
  <c r="A506" i="1"/>
  <c r="B506" i="1"/>
  <c r="A507" i="1"/>
  <c r="B507" i="1"/>
  <c r="A508" i="1"/>
  <c r="B508" i="1"/>
  <c r="A509" i="1"/>
  <c r="B509" i="1"/>
  <c r="A510" i="1"/>
  <c r="B510" i="1"/>
  <c r="A511" i="1"/>
  <c r="B511" i="1"/>
  <c r="A512" i="1"/>
  <c r="B512" i="1"/>
  <c r="A513" i="1"/>
  <c r="B513" i="1"/>
  <c r="A514" i="1"/>
  <c r="B514" i="1"/>
  <c r="A515" i="1"/>
  <c r="B515" i="1"/>
  <c r="A516" i="1"/>
  <c r="B516" i="1"/>
  <c r="A517" i="1"/>
  <c r="B517" i="1"/>
  <c r="A518" i="1"/>
  <c r="B518" i="1"/>
  <c r="A519" i="1"/>
  <c r="B519" i="1"/>
  <c r="A520" i="1"/>
  <c r="B520" i="1"/>
  <c r="A521" i="1"/>
  <c r="B521" i="1"/>
  <c r="A522" i="1"/>
  <c r="B522" i="1"/>
  <c r="A523" i="1"/>
  <c r="B523" i="1"/>
  <c r="A524" i="1"/>
  <c r="B524" i="1"/>
  <c r="A525" i="1"/>
  <c r="B525" i="1"/>
  <c r="A526" i="1"/>
  <c r="B526" i="1"/>
  <c r="A527" i="1"/>
  <c r="B527" i="1"/>
  <c r="A528" i="1"/>
  <c r="B528" i="1"/>
  <c r="A529" i="1"/>
  <c r="B529" i="1"/>
  <c r="A530" i="1"/>
  <c r="B530" i="1"/>
  <c r="A531" i="1"/>
  <c r="B531" i="1"/>
  <c r="A532" i="1"/>
  <c r="B532" i="1"/>
  <c r="A533" i="1"/>
  <c r="B533" i="1"/>
  <c r="A534" i="1"/>
  <c r="B534" i="1"/>
  <c r="A535" i="1"/>
  <c r="B535" i="1"/>
  <c r="A536" i="1"/>
  <c r="B536" i="1"/>
  <c r="A537" i="1"/>
  <c r="B537" i="1"/>
  <c r="A538" i="1"/>
  <c r="B538" i="1"/>
  <c r="A539" i="1"/>
  <c r="B539" i="1"/>
  <c r="A540" i="1"/>
  <c r="B540" i="1"/>
  <c r="A541" i="1"/>
  <c r="B541" i="1"/>
  <c r="A542" i="1"/>
  <c r="B542" i="1"/>
  <c r="A543" i="1"/>
  <c r="B543" i="1"/>
  <c r="A544" i="1"/>
  <c r="B544" i="1"/>
  <c r="A545" i="1"/>
  <c r="B545" i="1"/>
  <c r="A546" i="1"/>
  <c r="B546" i="1"/>
  <c r="A547" i="1"/>
  <c r="B547" i="1"/>
  <c r="A548" i="1"/>
  <c r="B548" i="1"/>
  <c r="A549" i="1"/>
  <c r="B549" i="1"/>
  <c r="A550" i="1"/>
  <c r="B550" i="1"/>
  <c r="A551" i="1"/>
  <c r="B551" i="1"/>
  <c r="A552" i="1"/>
  <c r="B552" i="1"/>
  <c r="A553" i="1"/>
  <c r="B553" i="1"/>
  <c r="A554" i="1"/>
  <c r="B554" i="1"/>
  <c r="A555" i="1"/>
  <c r="B555" i="1"/>
  <c r="A556" i="1"/>
  <c r="B556" i="1"/>
  <c r="A557" i="1"/>
  <c r="B557" i="1"/>
  <c r="A558" i="1"/>
  <c r="B558" i="1"/>
  <c r="A559" i="1"/>
  <c r="B559" i="1"/>
  <c r="A560" i="1"/>
  <c r="B560" i="1"/>
  <c r="A561" i="1"/>
  <c r="B561" i="1"/>
  <c r="A562" i="1"/>
  <c r="B562" i="1"/>
  <c r="A563" i="1"/>
  <c r="B563" i="1"/>
  <c r="A564" i="1"/>
  <c r="B564" i="1"/>
  <c r="A565" i="1"/>
  <c r="B565" i="1"/>
  <c r="A566" i="1"/>
  <c r="B566" i="1"/>
  <c r="A567" i="1"/>
  <c r="B567" i="1"/>
  <c r="A568" i="1"/>
  <c r="B568" i="1"/>
  <c r="A569" i="1"/>
  <c r="B569" i="1"/>
  <c r="A570" i="1"/>
  <c r="B570" i="1"/>
  <c r="A571" i="1"/>
  <c r="B571" i="1"/>
  <c r="A572" i="1"/>
  <c r="B572" i="1"/>
  <c r="A573" i="1"/>
  <c r="B573" i="1"/>
  <c r="A574" i="1"/>
  <c r="B574" i="1"/>
  <c r="A575" i="1"/>
  <c r="B575" i="1"/>
  <c r="A576" i="1"/>
  <c r="B576" i="1"/>
  <c r="A577" i="1"/>
  <c r="B577" i="1"/>
  <c r="A578" i="1"/>
  <c r="B578" i="1"/>
  <c r="A579" i="1"/>
  <c r="B579" i="1"/>
  <c r="A580" i="1"/>
  <c r="B580" i="1"/>
  <c r="A581" i="1"/>
  <c r="B581" i="1"/>
  <c r="A582" i="1"/>
  <c r="B582" i="1"/>
  <c r="A583" i="1"/>
  <c r="B583" i="1"/>
  <c r="A584" i="1"/>
  <c r="B584" i="1"/>
  <c r="A585" i="1"/>
  <c r="B585" i="1"/>
  <c r="A586" i="1"/>
  <c r="B586" i="1"/>
  <c r="A587" i="1"/>
  <c r="B587" i="1"/>
  <c r="A588" i="1"/>
  <c r="B588" i="1"/>
  <c r="A589" i="1"/>
  <c r="B589" i="1"/>
  <c r="A590" i="1"/>
  <c r="B590" i="1"/>
  <c r="A591" i="1"/>
  <c r="B591" i="1"/>
  <c r="A592" i="1"/>
  <c r="B592" i="1"/>
  <c r="A593" i="1"/>
  <c r="B593" i="1"/>
  <c r="A594" i="1"/>
  <c r="B594" i="1"/>
  <c r="A595" i="1"/>
  <c r="B595" i="1"/>
  <c r="A596" i="1"/>
  <c r="B596" i="1"/>
  <c r="A597" i="1"/>
  <c r="B597" i="1"/>
  <c r="A598" i="1"/>
  <c r="B598" i="1"/>
  <c r="A599" i="1"/>
  <c r="B599" i="1"/>
  <c r="A600" i="1"/>
  <c r="B600" i="1"/>
  <c r="A601" i="1"/>
  <c r="B601" i="1"/>
  <c r="A602" i="1"/>
  <c r="B602" i="1"/>
  <c r="A603" i="1"/>
  <c r="B603" i="1"/>
  <c r="A604" i="1"/>
  <c r="B604" i="1"/>
  <c r="A605" i="1"/>
  <c r="B605" i="1"/>
  <c r="A606" i="1"/>
  <c r="B606" i="1"/>
  <c r="A607" i="1"/>
  <c r="B607" i="1"/>
  <c r="A608" i="1"/>
  <c r="B608" i="1"/>
  <c r="A609" i="1"/>
  <c r="B609" i="1"/>
  <c r="A610" i="1"/>
  <c r="B610" i="1"/>
  <c r="A611" i="1"/>
  <c r="B611" i="1"/>
  <c r="A612" i="1"/>
  <c r="B612" i="1"/>
  <c r="A613" i="1"/>
  <c r="B613" i="1"/>
  <c r="A614" i="1"/>
  <c r="B614" i="1"/>
  <c r="A615" i="1"/>
  <c r="B615" i="1"/>
  <c r="A616" i="1"/>
  <c r="B616" i="1"/>
  <c r="A617" i="1"/>
  <c r="B617" i="1"/>
  <c r="A618" i="1"/>
  <c r="B618" i="1"/>
  <c r="A619" i="1"/>
  <c r="B619" i="1"/>
  <c r="A620" i="1"/>
  <c r="B620" i="1"/>
  <c r="A621" i="1"/>
  <c r="B621" i="1"/>
  <c r="A622" i="1"/>
  <c r="B622" i="1"/>
  <c r="A623" i="1"/>
  <c r="B623" i="1"/>
  <c r="A624" i="1"/>
  <c r="B624" i="1"/>
  <c r="A625" i="1"/>
  <c r="B625" i="1"/>
  <c r="A626" i="1"/>
  <c r="B626" i="1"/>
  <c r="A627" i="1"/>
  <c r="B627" i="1"/>
  <c r="A628" i="1"/>
  <c r="B628" i="1"/>
  <c r="A629" i="1"/>
  <c r="B629" i="1"/>
  <c r="A630" i="1"/>
  <c r="B630" i="1"/>
  <c r="A631" i="1"/>
  <c r="B631" i="1"/>
  <c r="A632" i="1"/>
  <c r="B632" i="1"/>
  <c r="A633" i="1"/>
  <c r="B633" i="1"/>
  <c r="A634" i="1"/>
  <c r="B634" i="1"/>
  <c r="A635" i="1"/>
  <c r="B635" i="1"/>
  <c r="A636" i="1"/>
  <c r="B636" i="1"/>
  <c r="A637" i="1"/>
  <c r="B637"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DI55" i="1"/>
  <c r="AA55" i="1"/>
  <c r="DI54" i="1"/>
  <c r="AA54" i="1"/>
  <c r="DI53" i="1"/>
  <c r="AA53" i="1"/>
  <c r="DI52" i="1"/>
  <c r="AA52" i="1"/>
  <c r="DI51" i="1"/>
  <c r="AA51" i="1"/>
  <c r="DI50" i="1"/>
  <c r="AA50" i="1"/>
  <c r="DI49" i="1"/>
  <c r="AA49" i="1"/>
  <c r="DI48" i="1"/>
  <c r="AA48" i="1"/>
  <c r="DI47" i="1"/>
  <c r="AA47" i="1"/>
  <c r="DI46" i="1"/>
  <c r="AA46" i="1"/>
  <c r="DI45" i="1"/>
  <c r="AA45" i="1"/>
  <c r="DI44" i="1"/>
  <c r="AA44" i="1"/>
  <c r="DI43" i="1"/>
  <c r="AA43" i="1"/>
  <c r="DI42" i="1"/>
  <c r="AA42" i="1"/>
  <c r="DI41" i="1"/>
  <c r="AA41" i="1"/>
  <c r="DI40" i="1"/>
  <c r="AA40" i="1"/>
  <c r="DI39" i="1"/>
  <c r="AA39" i="1"/>
  <c r="DI38" i="1"/>
  <c r="AA38" i="1"/>
  <c r="DI37" i="1"/>
  <c r="AA37" i="1"/>
  <c r="DI36" i="1"/>
  <c r="AA36" i="1"/>
  <c r="DI35" i="1"/>
  <c r="AA35" i="1"/>
  <c r="DI34" i="1"/>
  <c r="AA34" i="1"/>
  <c r="DI33" i="1"/>
  <c r="DI32" i="1"/>
  <c r="DI31" i="1"/>
  <c r="AB31" i="1"/>
  <c r="Z31" i="1"/>
  <c r="DN210" i="1" s="1"/>
  <c r="DI30" i="1"/>
  <c r="Z30" i="1"/>
  <c r="DM210" i="1" s="1"/>
  <c r="DI29" i="1"/>
  <c r="Z29" i="1"/>
  <c r="CT4" i="1" s="1"/>
  <c r="DI28" i="1"/>
  <c r="Z28" i="1"/>
  <c r="CT3" i="1" s="1"/>
  <c r="DI27" i="1"/>
  <c r="DI26" i="1"/>
  <c r="DI25" i="1"/>
  <c r="DI24" i="1"/>
  <c r="DI23" i="1"/>
  <c r="DI22" i="1"/>
  <c r="AI22" i="1"/>
  <c r="AI25" i="1" s="1"/>
  <c r="DI21" i="1"/>
  <c r="AI21" i="1"/>
  <c r="AI24" i="1" s="1"/>
  <c r="AD21" i="1"/>
  <c r="DI20" i="1"/>
  <c r="AI20" i="1"/>
  <c r="AI23" i="1" s="1"/>
  <c r="DI19" i="1"/>
  <c r="AQ19" i="1"/>
  <c r="AI19" i="1"/>
  <c r="DI18" i="1"/>
  <c r="AQ18" i="1"/>
  <c r="AI18" i="1"/>
  <c r="DI17" i="1"/>
  <c r="AI17" i="1"/>
  <c r="DI16" i="1"/>
  <c r="CG16" i="1"/>
  <c r="CF16" i="1"/>
  <c r="DI15" i="1"/>
  <c r="CG15" i="1"/>
  <c r="CF15" i="1"/>
  <c r="DI14" i="1"/>
  <c r="CG14" i="1"/>
  <c r="CF14" i="1"/>
  <c r="AE14" i="1"/>
  <c r="X14" i="1" s="1"/>
  <c r="Z14" i="1"/>
  <c r="DI13" i="1"/>
  <c r="CG13" i="1"/>
  <c r="CF13" i="1"/>
  <c r="AC13" i="1"/>
  <c r="AG30" i="1" s="1"/>
  <c r="DI12" i="1"/>
  <c r="CG12" i="1"/>
  <c r="CF12" i="1"/>
  <c r="AQ12" i="1"/>
  <c r="DI11" i="1"/>
  <c r="CG11" i="1"/>
  <c r="CF11" i="1"/>
  <c r="DI10" i="1"/>
  <c r="CQ10" i="1"/>
  <c r="CP10" i="1"/>
  <c r="CG10" i="1"/>
  <c r="CF10" i="1"/>
  <c r="DI9" i="1"/>
  <c r="CG9" i="1"/>
  <c r="CF9" i="1"/>
  <c r="DI8" i="1"/>
  <c r="CG8" i="1"/>
  <c r="CF8" i="1"/>
  <c r="DI7" i="1"/>
  <c r="CG7" i="1"/>
  <c r="CF7" i="1"/>
  <c r="DI6" i="1"/>
  <c r="CG6" i="1"/>
  <c r="CF6" i="1"/>
  <c r="AA6" i="1"/>
  <c r="CG5" i="1"/>
  <c r="CF5" i="1"/>
  <c r="M5" i="1"/>
  <c r="CQ4" i="1"/>
  <c r="CP4" i="1"/>
  <c r="Q4" i="1"/>
  <c r="AX3" i="1"/>
  <c r="CT5" i="1" l="1"/>
  <c r="AB30" i="1"/>
  <c r="AE30" i="1" s="1"/>
  <c r="DF107" i="1"/>
  <c r="AG107" i="1" s="1"/>
  <c r="DF111" i="1"/>
  <c r="AG111" i="1" s="1"/>
  <c r="DF115" i="1"/>
  <c r="AG115" i="1" s="1"/>
  <c r="DF119" i="1"/>
  <c r="AG119" i="1" s="1"/>
  <c r="DF123" i="1"/>
  <c r="DF127" i="1"/>
  <c r="AG127" i="1" s="1"/>
  <c r="DF131" i="1"/>
  <c r="AG131" i="1" s="1"/>
  <c r="DF135" i="1"/>
  <c r="AG135" i="1" s="1"/>
  <c r="DF139" i="1"/>
  <c r="DF143" i="1"/>
  <c r="AG143" i="1" s="1"/>
  <c r="DF147" i="1"/>
  <c r="AG147" i="1" s="1"/>
  <c r="DF151" i="1"/>
  <c r="AG151" i="1" s="1"/>
  <c r="DF155" i="1"/>
  <c r="AG155" i="1" s="1"/>
  <c r="DF159" i="1"/>
  <c r="AG159" i="1" s="1"/>
  <c r="DF163" i="1"/>
  <c r="AG163" i="1" s="1"/>
  <c r="DF167" i="1"/>
  <c r="AG167" i="1" s="1"/>
  <c r="DF171" i="1"/>
  <c r="AG171" i="1" s="1"/>
  <c r="DF175" i="1"/>
  <c r="AG175" i="1" s="1"/>
  <c r="DE107" i="1"/>
  <c r="AF107" i="1" s="1"/>
  <c r="DE111" i="1"/>
  <c r="AF111" i="1" s="1"/>
  <c r="DE115" i="1"/>
  <c r="AF115" i="1" s="1"/>
  <c r="DE119" i="1"/>
  <c r="AF119" i="1" s="1"/>
  <c r="DE123" i="1"/>
  <c r="AF123" i="1" s="1"/>
  <c r="DE127" i="1"/>
  <c r="AF127" i="1" s="1"/>
  <c r="DE131" i="1"/>
  <c r="AF131" i="1" s="1"/>
  <c r="DE135" i="1"/>
  <c r="AF135" i="1" s="1"/>
  <c r="DE139" i="1"/>
  <c r="AF139" i="1" s="1"/>
  <c r="DE143" i="1"/>
  <c r="AF143" i="1" s="1"/>
  <c r="DE147" i="1"/>
  <c r="AF147" i="1" s="1"/>
  <c r="DE151" i="1"/>
  <c r="AF151" i="1" s="1"/>
  <c r="DE155" i="1"/>
  <c r="AF155" i="1" s="1"/>
  <c r="DE159" i="1"/>
  <c r="AF159" i="1" s="1"/>
  <c r="DE163" i="1"/>
  <c r="AF163" i="1" s="1"/>
  <c r="DE167" i="1"/>
  <c r="AF167" i="1" s="1"/>
  <c r="DE171" i="1"/>
  <c r="AF171" i="1" s="1"/>
  <c r="DE175" i="1"/>
  <c r="AF175" i="1" s="1"/>
  <c r="AB106" i="1"/>
  <c r="AB110" i="1"/>
  <c r="AB114" i="1"/>
  <c r="AB118" i="1"/>
  <c r="AB122" i="1"/>
  <c r="AB126" i="1"/>
  <c r="AB130" i="1"/>
  <c r="AB134" i="1"/>
  <c r="AB138" i="1"/>
  <c r="AB142" i="1"/>
  <c r="AB146" i="1"/>
  <c r="AB150" i="1"/>
  <c r="AB105" i="1"/>
  <c r="DF108" i="1"/>
  <c r="AG108" i="1" s="1"/>
  <c r="DF112" i="1"/>
  <c r="AG112" i="1" s="1"/>
  <c r="DF116" i="1"/>
  <c r="AG116" i="1" s="1"/>
  <c r="DF120" i="1"/>
  <c r="DF124" i="1"/>
  <c r="AG124" i="1" s="1"/>
  <c r="DF128" i="1"/>
  <c r="AG128" i="1" s="1"/>
  <c r="DF132" i="1"/>
  <c r="AG132" i="1" s="1"/>
  <c r="DF136" i="1"/>
  <c r="DF140" i="1"/>
  <c r="AG140" i="1" s="1"/>
  <c r="DF144" i="1"/>
  <c r="AG144" i="1" s="1"/>
  <c r="DF148" i="1"/>
  <c r="AG148" i="1" s="1"/>
  <c r="DF152" i="1"/>
  <c r="DF156" i="1"/>
  <c r="AG156" i="1" s="1"/>
  <c r="DF160" i="1"/>
  <c r="AG160" i="1" s="1"/>
  <c r="DF164" i="1"/>
  <c r="AG164" i="1" s="1"/>
  <c r="DF168" i="1"/>
  <c r="AG168" i="1" s="1"/>
  <c r="DF172" i="1"/>
  <c r="AG172" i="1" s="1"/>
  <c r="DF176" i="1"/>
  <c r="AG176" i="1" s="1"/>
  <c r="DE108" i="1"/>
  <c r="AF108" i="1" s="1"/>
  <c r="DE112" i="1"/>
  <c r="DE116" i="1"/>
  <c r="AF116" i="1" s="1"/>
  <c r="DE120" i="1"/>
  <c r="AF120" i="1" s="1"/>
  <c r="DE124" i="1"/>
  <c r="AF124" i="1" s="1"/>
  <c r="DE128" i="1"/>
  <c r="AF128" i="1" s="1"/>
  <c r="DE132" i="1"/>
  <c r="AF132" i="1" s="1"/>
  <c r="DE136" i="1"/>
  <c r="AF136" i="1" s="1"/>
  <c r="DE140" i="1"/>
  <c r="AF140" i="1" s="1"/>
  <c r="DE144" i="1"/>
  <c r="AF144" i="1" s="1"/>
  <c r="DE148" i="1"/>
  <c r="AF148" i="1" s="1"/>
  <c r="DE152" i="1"/>
  <c r="AF152" i="1" s="1"/>
  <c r="DE156" i="1"/>
  <c r="AF156" i="1" s="1"/>
  <c r="DE160" i="1"/>
  <c r="DE164" i="1"/>
  <c r="AF164" i="1" s="1"/>
  <c r="DE168" i="1"/>
  <c r="AF168" i="1" s="1"/>
  <c r="DE172" i="1"/>
  <c r="AF172" i="1" s="1"/>
  <c r="DE176" i="1"/>
  <c r="AF176" i="1" s="1"/>
  <c r="AB107" i="1"/>
  <c r="AB111" i="1"/>
  <c r="AB115" i="1"/>
  <c r="AB119" i="1"/>
  <c r="AB123" i="1"/>
  <c r="AB127" i="1"/>
  <c r="AB131" i="1"/>
  <c r="AB135" i="1"/>
  <c r="AB139" i="1"/>
  <c r="AB143" i="1"/>
  <c r="AB147" i="1"/>
  <c r="AB151" i="1"/>
  <c r="DF109" i="1"/>
  <c r="AG109" i="1" s="1"/>
  <c r="DF113" i="1"/>
  <c r="AG113" i="1" s="1"/>
  <c r="DF117" i="1"/>
  <c r="AG117" i="1" s="1"/>
  <c r="DF121" i="1"/>
  <c r="AG121" i="1" s="1"/>
  <c r="DF125" i="1"/>
  <c r="AG125" i="1" s="1"/>
  <c r="DF129" i="1"/>
  <c r="AG129" i="1" s="1"/>
  <c r="DF133" i="1"/>
  <c r="AG133" i="1" s="1"/>
  <c r="DF137" i="1"/>
  <c r="AG137" i="1" s="1"/>
  <c r="DF141" i="1"/>
  <c r="AG141" i="1" s="1"/>
  <c r="DF145" i="1"/>
  <c r="AG145" i="1" s="1"/>
  <c r="DF149" i="1"/>
  <c r="AG149" i="1" s="1"/>
  <c r="DF153" i="1"/>
  <c r="AG153" i="1" s="1"/>
  <c r="DF157" i="1"/>
  <c r="AG157" i="1" s="1"/>
  <c r="DF161" i="1"/>
  <c r="AG161" i="1" s="1"/>
  <c r="DF165" i="1"/>
  <c r="AG165" i="1" s="1"/>
  <c r="DF169" i="1"/>
  <c r="AG169" i="1" s="1"/>
  <c r="DF173" i="1"/>
  <c r="AG173" i="1" s="1"/>
  <c r="DF177" i="1"/>
  <c r="AG177" i="1" s="1"/>
  <c r="DE109" i="1"/>
  <c r="AF109" i="1" s="1"/>
  <c r="DE113" i="1"/>
  <c r="AF113" i="1" s="1"/>
  <c r="DE117" i="1"/>
  <c r="AF117" i="1" s="1"/>
  <c r="DE121" i="1"/>
  <c r="AF121" i="1" s="1"/>
  <c r="DE125" i="1"/>
  <c r="AF125" i="1" s="1"/>
  <c r="DE129" i="1"/>
  <c r="AF129" i="1" s="1"/>
  <c r="DE133" i="1"/>
  <c r="AF133" i="1" s="1"/>
  <c r="DE137" i="1"/>
  <c r="AF137" i="1" s="1"/>
  <c r="DE141" i="1"/>
  <c r="AF141" i="1" s="1"/>
  <c r="DE145" i="1"/>
  <c r="AF145" i="1" s="1"/>
  <c r="DE149" i="1"/>
  <c r="AF149" i="1" s="1"/>
  <c r="DE153" i="1"/>
  <c r="AF153" i="1" s="1"/>
  <c r="DE157" i="1"/>
  <c r="AF157" i="1" s="1"/>
  <c r="DE161" i="1"/>
  <c r="AF161" i="1" s="1"/>
  <c r="DE165" i="1"/>
  <c r="AF165" i="1" s="1"/>
  <c r="DE169" i="1"/>
  <c r="AF169" i="1" s="1"/>
  <c r="DE173" i="1"/>
  <c r="AF173" i="1" s="1"/>
  <c r="DE177" i="1"/>
  <c r="AF177" i="1" s="1"/>
  <c r="AB108" i="1"/>
  <c r="AB112" i="1"/>
  <c r="AB116" i="1"/>
  <c r="AB120" i="1"/>
  <c r="AB124" i="1"/>
  <c r="AB128" i="1"/>
  <c r="AB132" i="1"/>
  <c r="AB136" i="1"/>
  <c r="AB140" i="1"/>
  <c r="AB144" i="1"/>
  <c r="AB148" i="1"/>
  <c r="AB152" i="1"/>
  <c r="DF110" i="1"/>
  <c r="AG110" i="1" s="1"/>
  <c r="DF114" i="1"/>
  <c r="AG114" i="1" s="1"/>
  <c r="DF118" i="1"/>
  <c r="AG118" i="1" s="1"/>
  <c r="DF122" i="1"/>
  <c r="AG122" i="1" s="1"/>
  <c r="DF126" i="1"/>
  <c r="AG126" i="1" s="1"/>
  <c r="DF130" i="1"/>
  <c r="AG130" i="1" s="1"/>
  <c r="DF134" i="1"/>
  <c r="AG134" i="1" s="1"/>
  <c r="DF138" i="1"/>
  <c r="AG138" i="1" s="1"/>
  <c r="DF142" i="1"/>
  <c r="AG142" i="1" s="1"/>
  <c r="DF146" i="1"/>
  <c r="AG146" i="1" s="1"/>
  <c r="DF150" i="1"/>
  <c r="AG150" i="1" s="1"/>
  <c r="DF154" i="1"/>
  <c r="AG154" i="1" s="1"/>
  <c r="DF158" i="1"/>
  <c r="AG158" i="1" s="1"/>
  <c r="DF162" i="1"/>
  <c r="AG162" i="1" s="1"/>
  <c r="DF166" i="1"/>
  <c r="AG166" i="1" s="1"/>
  <c r="DF170" i="1"/>
  <c r="AG170" i="1" s="1"/>
  <c r="DF174" i="1"/>
  <c r="AG174" i="1" s="1"/>
  <c r="DF106" i="1"/>
  <c r="AG106" i="1" s="1"/>
  <c r="DE110" i="1"/>
  <c r="AF110" i="1" s="1"/>
  <c r="DE114" i="1"/>
  <c r="AF114" i="1" s="1"/>
  <c r="DE118" i="1"/>
  <c r="AF118" i="1" s="1"/>
  <c r="DE122" i="1"/>
  <c r="AF122" i="1" s="1"/>
  <c r="DE126" i="1"/>
  <c r="AF126" i="1" s="1"/>
  <c r="DE130" i="1"/>
  <c r="AF130" i="1" s="1"/>
  <c r="DE134" i="1"/>
  <c r="AF134" i="1" s="1"/>
  <c r="DE138" i="1"/>
  <c r="AF138" i="1" s="1"/>
  <c r="DE142" i="1"/>
  <c r="AF142" i="1" s="1"/>
  <c r="DE146" i="1"/>
  <c r="AF146" i="1" s="1"/>
  <c r="DE150" i="1"/>
  <c r="AF150" i="1" s="1"/>
  <c r="DE154" i="1"/>
  <c r="AF154" i="1" s="1"/>
  <c r="DE158" i="1"/>
  <c r="AF158" i="1" s="1"/>
  <c r="DE162" i="1"/>
  <c r="AF162" i="1" s="1"/>
  <c r="DE166" i="1"/>
  <c r="AF166" i="1" s="1"/>
  <c r="DE170" i="1"/>
  <c r="AF170" i="1" s="1"/>
  <c r="DE174" i="1"/>
  <c r="AF174" i="1" s="1"/>
  <c r="DE106" i="1"/>
  <c r="AF106" i="1" s="1"/>
  <c r="AB109" i="1"/>
  <c r="AB113" i="1"/>
  <c r="AB117" i="1"/>
  <c r="AB121" i="1"/>
  <c r="AB125" i="1"/>
  <c r="AB129" i="1"/>
  <c r="AB133" i="1"/>
  <c r="AB137" i="1"/>
  <c r="AB141" i="1"/>
  <c r="AB145" i="1"/>
  <c r="AB149" i="1"/>
  <c r="AB153" i="1"/>
  <c r="AG20" i="1"/>
  <c r="AG23" i="1" s="1"/>
  <c r="DI2" i="1"/>
  <c r="DF49" i="1"/>
  <c r="AG49" i="1" s="1"/>
  <c r="CT11" i="1"/>
  <c r="CT822" i="1" s="1"/>
  <c r="CU822" i="1" s="1"/>
  <c r="CT7" i="1"/>
  <c r="CT8" i="1" s="1"/>
  <c r="CZ3" i="1" s="1"/>
  <c r="AB32" i="1"/>
  <c r="AG15" i="1" s="1"/>
  <c r="CT9" i="1"/>
  <c r="CT10" i="1" s="1"/>
  <c r="CT17" i="1" s="1"/>
  <c r="CT6" i="1"/>
  <c r="CT220" i="1"/>
  <c r="CU220" i="1" s="1"/>
  <c r="CT115" i="1"/>
  <c r="CU115" i="1" s="1"/>
  <c r="AJ5" i="1"/>
  <c r="AD27" i="1"/>
  <c r="AG31" i="1"/>
  <c r="AG5" i="1" s="1"/>
  <c r="AB42" i="1"/>
  <c r="DF45" i="1"/>
  <c r="AG45" i="1" s="1"/>
  <c r="DE36" i="1"/>
  <c r="AB39" i="1"/>
  <c r="DE40" i="1"/>
  <c r="AF40" i="1" s="1"/>
  <c r="AB48" i="1"/>
  <c r="J5" i="1"/>
  <c r="DE35" i="1"/>
  <c r="AF35" i="1" s="1"/>
  <c r="AB36" i="1"/>
  <c r="DF36" i="1"/>
  <c r="DE38" i="1"/>
  <c r="AF38" i="1" s="1"/>
  <c r="DF41" i="1"/>
  <c r="AG41" i="1" s="1"/>
  <c r="DE46" i="1"/>
  <c r="AF46" i="1" s="1"/>
  <c r="DF34" i="1"/>
  <c r="AG34" i="1" s="1"/>
  <c r="AB35" i="1"/>
  <c r="DF35" i="1"/>
  <c r="AG35" i="1" s="1"/>
  <c r="DF38" i="1"/>
  <c r="AG38" i="1" s="1"/>
  <c r="AB44" i="1"/>
  <c r="DF47" i="1"/>
  <c r="AG47" i="1" s="1"/>
  <c r="DF52" i="1"/>
  <c r="AG52" i="1" s="1"/>
  <c r="AB38" i="1"/>
  <c r="DE42" i="1"/>
  <c r="AF42" i="1" s="1"/>
  <c r="AB50" i="1"/>
  <c r="DF50" i="1"/>
  <c r="AG50" i="1" s="1"/>
  <c r="AB52" i="1"/>
  <c r="DB332" i="1"/>
  <c r="Z332" i="1"/>
  <c r="DB333" i="1"/>
  <c r="Y333" i="1"/>
  <c r="DA333" i="1" s="1"/>
  <c r="Y331" i="1"/>
  <c r="DA331" i="1" s="1"/>
  <c r="Y328" i="1"/>
  <c r="DA328" i="1" s="1"/>
  <c r="Z329" i="1"/>
  <c r="Z325" i="1"/>
  <c r="Y329" i="1"/>
  <c r="DA329" i="1" s="1"/>
  <c r="DB326" i="1"/>
  <c r="Y332" i="1"/>
  <c r="DA332" i="1" s="1"/>
  <c r="DB330" i="1"/>
  <c r="Z330" i="1"/>
  <c r="Z326" i="1"/>
  <c r="Z322" i="1"/>
  <c r="Y330" i="1"/>
  <c r="DA330" i="1" s="1"/>
  <c r="DB327" i="1"/>
  <c r="Y326" i="1"/>
  <c r="DA326" i="1" s="1"/>
  <c r="Z327" i="1"/>
  <c r="Z323" i="1"/>
  <c r="Z333" i="1"/>
  <c r="DB331" i="1"/>
  <c r="Z331" i="1"/>
  <c r="DB329" i="1"/>
  <c r="Z328" i="1"/>
  <c r="Z324" i="1"/>
  <c r="Y325" i="1"/>
  <c r="DA325" i="1" s="1"/>
  <c r="DB323" i="1"/>
  <c r="Z321" i="1"/>
  <c r="Z317" i="1"/>
  <c r="DB324" i="1"/>
  <c r="Y321" i="1"/>
  <c r="DA321" i="1" s="1"/>
  <c r="DB318" i="1"/>
  <c r="Y317" i="1"/>
  <c r="DA317" i="1" s="1"/>
  <c r="DB314" i="1"/>
  <c r="Y327" i="1"/>
  <c r="DA327" i="1" s="1"/>
  <c r="Z318" i="1"/>
  <c r="DB319" i="1"/>
  <c r="DB325" i="1"/>
  <c r="Y322" i="1"/>
  <c r="DA322" i="1" s="1"/>
  <c r="Y323" i="1"/>
  <c r="DA323" i="1" s="1"/>
  <c r="DB320" i="1"/>
  <c r="DB328" i="1"/>
  <c r="Y324" i="1"/>
  <c r="DA324" i="1" s="1"/>
  <c r="DB321" i="1"/>
  <c r="Z320" i="1"/>
  <c r="Z316" i="1"/>
  <c r="Y316" i="1"/>
  <c r="DA316" i="1" s="1"/>
  <c r="Y313" i="1"/>
  <c r="DA313" i="1" s="1"/>
  <c r="Z309" i="1"/>
  <c r="Z305" i="1"/>
  <c r="Z319" i="1"/>
  <c r="Y318" i="1"/>
  <c r="DA318" i="1" s="1"/>
  <c r="DB315" i="1"/>
  <c r="DB310" i="1"/>
  <c r="Y309" i="1"/>
  <c r="DA309" i="1" s="1"/>
  <c r="DB306" i="1"/>
  <c r="Y319" i="1"/>
  <c r="DA319" i="1" s="1"/>
  <c r="Z310" i="1"/>
  <c r="Z306" i="1"/>
  <c r="DB316" i="1"/>
  <c r="Z314" i="1"/>
  <c r="DB311" i="1"/>
  <c r="Y310" i="1"/>
  <c r="DA310" i="1" s="1"/>
  <c r="DB307" i="1"/>
  <c r="DB322" i="1"/>
  <c r="Y320" i="1"/>
  <c r="DA320" i="1" s="1"/>
  <c r="DB317" i="1"/>
  <c r="Z315" i="1"/>
  <c r="Y314" i="1"/>
  <c r="DA314" i="1" s="1"/>
  <c r="DB312" i="1"/>
  <c r="Z311" i="1"/>
  <c r="Z307" i="1"/>
  <c r="Z303" i="1"/>
  <c r="Y315" i="1"/>
  <c r="DA315" i="1" s="1"/>
  <c r="Y311" i="1"/>
  <c r="DA311" i="1" s="1"/>
  <c r="DB308" i="1"/>
  <c r="Y307" i="1"/>
  <c r="DA307" i="1" s="1"/>
  <c r="DB304" i="1"/>
  <c r="Z312" i="1"/>
  <c r="Z308" i="1"/>
  <c r="Z304" i="1"/>
  <c r="DB313" i="1"/>
  <c r="Z313" i="1"/>
  <c r="Y312" i="1"/>
  <c r="DA312" i="1" s="1"/>
  <c r="DB309" i="1"/>
  <c r="Y308" i="1"/>
  <c r="DA308" i="1" s="1"/>
  <c r="DB305" i="1"/>
  <c r="DB303" i="1"/>
  <c r="Z298" i="1"/>
  <c r="Z294" i="1"/>
  <c r="Z290" i="1"/>
  <c r="DB299" i="1"/>
  <c r="Y298" i="1"/>
  <c r="DA298" i="1" s="1"/>
  <c r="DB295" i="1"/>
  <c r="Y305" i="1"/>
  <c r="DA305" i="1" s="1"/>
  <c r="Z302" i="1"/>
  <c r="DB300" i="1"/>
  <c r="Z299" i="1"/>
  <c r="Z295" i="1"/>
  <c r="Z291" i="1"/>
  <c r="Y302" i="1"/>
  <c r="DA302" i="1" s="1"/>
  <c r="Y299" i="1"/>
  <c r="DA299" i="1" s="1"/>
  <c r="DB296" i="1"/>
  <c r="Y303" i="1"/>
  <c r="DA303" i="1" s="1"/>
  <c r="Z300" i="1"/>
  <c r="Z296" i="1"/>
  <c r="Z292" i="1"/>
  <c r="Z288" i="1"/>
  <c r="Y304" i="1"/>
  <c r="DA304" i="1" s="1"/>
  <c r="Y300" i="1"/>
  <c r="DA300" i="1" s="1"/>
  <c r="DB297" i="1"/>
  <c r="Y296" i="1"/>
  <c r="DA296" i="1" s="1"/>
  <c r="DB293" i="1"/>
  <c r="Y306" i="1"/>
  <c r="DA306" i="1" s="1"/>
  <c r="DB301" i="1"/>
  <c r="Z301" i="1"/>
  <c r="Z297" i="1"/>
  <c r="Z293" i="1"/>
  <c r="Z289" i="1"/>
  <c r="DB302" i="1"/>
  <c r="Y301" i="1"/>
  <c r="DA301" i="1" s="1"/>
  <c r="DB298" i="1"/>
  <c r="Y297" i="1"/>
  <c r="DA297" i="1" s="1"/>
  <c r="DB294" i="1"/>
  <c r="Y293" i="1"/>
  <c r="DA293" i="1" s="1"/>
  <c r="DB290" i="1"/>
  <c r="Y292" i="1"/>
  <c r="DA292" i="1" s="1"/>
  <c r="Y290" i="1"/>
  <c r="DA290" i="1" s="1"/>
  <c r="DB287" i="1"/>
  <c r="Z283" i="1"/>
  <c r="Z279" i="1"/>
  <c r="DB291" i="1"/>
  <c r="DB288" i="1"/>
  <c r="Z287" i="1"/>
  <c r="DB284" i="1"/>
  <c r="Y283" i="1"/>
  <c r="DA283" i="1" s="1"/>
  <c r="DB280" i="1"/>
  <c r="Y279" i="1"/>
  <c r="DA279" i="1" s="1"/>
  <c r="DB276" i="1"/>
  <c r="Y295" i="1"/>
  <c r="DA295" i="1" s="1"/>
  <c r="DB289" i="1"/>
  <c r="Y287" i="1"/>
  <c r="DA287" i="1" s="1"/>
  <c r="Z284" i="1"/>
  <c r="Z280" i="1"/>
  <c r="Z276" i="1"/>
  <c r="DB285" i="1"/>
  <c r="Y284" i="1"/>
  <c r="DA284" i="1" s="1"/>
  <c r="DB281" i="1"/>
  <c r="Y280" i="1"/>
  <c r="DA280" i="1" s="1"/>
  <c r="DB277" i="1"/>
  <c r="DB292" i="1"/>
  <c r="DB286" i="1"/>
  <c r="Z285" i="1"/>
  <c r="Z281" i="1"/>
  <c r="Y291" i="1"/>
  <c r="DA291" i="1" s="1"/>
  <c r="Y285" i="1"/>
  <c r="DA285" i="1" s="1"/>
  <c r="DB282" i="1"/>
  <c r="Y281" i="1"/>
  <c r="DA281" i="1" s="1"/>
  <c r="Y294" i="1"/>
  <c r="DA294" i="1" s="1"/>
  <c r="Y288" i="1"/>
  <c r="DA288" i="1" s="1"/>
  <c r="Z286" i="1"/>
  <c r="Z282" i="1"/>
  <c r="Z278" i="1"/>
  <c r="Y289" i="1"/>
  <c r="DA289" i="1" s="1"/>
  <c r="Y286" i="1"/>
  <c r="DA286" i="1" s="1"/>
  <c r="DB283" i="1"/>
  <c r="Y282" i="1"/>
  <c r="DA282" i="1" s="1"/>
  <c r="Y277" i="1"/>
  <c r="DA277" i="1" s="1"/>
  <c r="Z270" i="1"/>
  <c r="Z266" i="1"/>
  <c r="Z262" i="1"/>
  <c r="Z275" i="1"/>
  <c r="DB273" i="1"/>
  <c r="Z273" i="1"/>
  <c r="DB271" i="1"/>
  <c r="Y270" i="1"/>
  <c r="DA270" i="1" s="1"/>
  <c r="DB267" i="1"/>
  <c r="Y266" i="1"/>
  <c r="DA266" i="1" s="1"/>
  <c r="DB263" i="1"/>
  <c r="Y276" i="1"/>
  <c r="DA276" i="1" s="1"/>
  <c r="Y275" i="1"/>
  <c r="DA275" i="1" s="1"/>
  <c r="Y273" i="1"/>
  <c r="DA273" i="1" s="1"/>
  <c r="Z271" i="1"/>
  <c r="Z267" i="1"/>
  <c r="Z263" i="1"/>
  <c r="Z259" i="1"/>
  <c r="Y271" i="1"/>
  <c r="DA271" i="1" s="1"/>
  <c r="DB268" i="1"/>
  <c r="Y267" i="1"/>
  <c r="DA267" i="1" s="1"/>
  <c r="DB264" i="1"/>
  <c r="DB278" i="1"/>
  <c r="Z272" i="1"/>
  <c r="Z268" i="1"/>
  <c r="Z264" i="1"/>
  <c r="Z260" i="1"/>
  <c r="Z256" i="1"/>
  <c r="DB274" i="1"/>
  <c r="Z274" i="1"/>
  <c r="Y272" i="1"/>
  <c r="DA272" i="1" s="1"/>
  <c r="DB269" i="1"/>
  <c r="Y268" i="1"/>
  <c r="DA268" i="1" s="1"/>
  <c r="DB265" i="1"/>
  <c r="Y264" i="1"/>
  <c r="DA264" i="1" s="1"/>
  <c r="DB261" i="1"/>
  <c r="DB279" i="1"/>
  <c r="DB275" i="1"/>
  <c r="Y274" i="1"/>
  <c r="DA274" i="1" s="1"/>
  <c r="DB272" i="1"/>
  <c r="Z269" i="1"/>
  <c r="Z265" i="1"/>
  <c r="Z261" i="1"/>
  <c r="Y278" i="1"/>
  <c r="DA278" i="1" s="1"/>
  <c r="Z277" i="1"/>
  <c r="DB270" i="1"/>
  <c r="Y269" i="1"/>
  <c r="DA269" i="1" s="1"/>
  <c r="DB266" i="1"/>
  <c r="Y265" i="1"/>
  <c r="DA265" i="1" s="1"/>
  <c r="DB262" i="1"/>
  <c r="Y262" i="1"/>
  <c r="DA262" i="1" s="1"/>
  <c r="DB260" i="1"/>
  <c r="Z254" i="1"/>
  <c r="Z250" i="1"/>
  <c r="Z246" i="1"/>
  <c r="Z242" i="1"/>
  <c r="Z238" i="1"/>
  <c r="Z234" i="1"/>
  <c r="Z230" i="1"/>
  <c r="Z258" i="1"/>
  <c r="Y254" i="1"/>
  <c r="DA254" i="1" s="1"/>
  <c r="DB251" i="1"/>
  <c r="Y250" i="1"/>
  <c r="DA250" i="1" s="1"/>
  <c r="DB247" i="1"/>
  <c r="Y246" i="1"/>
  <c r="DA246" i="1" s="1"/>
  <c r="DB243" i="1"/>
  <c r="DB258" i="1"/>
  <c r="Y258" i="1"/>
  <c r="DA258" i="1" s="1"/>
  <c r="DB255" i="1"/>
  <c r="DB254" i="1"/>
  <c r="Z251" i="1"/>
  <c r="Z247" i="1"/>
  <c r="Z243" i="1"/>
  <c r="Z239" i="1"/>
  <c r="Y260" i="1"/>
  <c r="DA260" i="1" s="1"/>
  <c r="Z257" i="1"/>
  <c r="DB252" i="1"/>
  <c r="Y251" i="1"/>
  <c r="DA251" i="1" s="1"/>
  <c r="DB248" i="1"/>
  <c r="Y247" i="1"/>
  <c r="DA247" i="1" s="1"/>
  <c r="DB244" i="1"/>
  <c r="Y243" i="1"/>
  <c r="DA243" i="1" s="1"/>
  <c r="Y263" i="1"/>
  <c r="DA263" i="1" s="1"/>
  <c r="DB257" i="1"/>
  <c r="Y257" i="1"/>
  <c r="DA257" i="1" s="1"/>
  <c r="Z252" i="1"/>
  <c r="Z248" i="1"/>
  <c r="Z244" i="1"/>
  <c r="Z240" i="1"/>
  <c r="Z236" i="1"/>
  <c r="Z232" i="1"/>
  <c r="DB253" i="1"/>
  <c r="Y252" i="1"/>
  <c r="DA252" i="1" s="1"/>
  <c r="DB249" i="1"/>
  <c r="Y248" i="1"/>
  <c r="DA248" i="1" s="1"/>
  <c r="Y261" i="1"/>
  <c r="DA261" i="1" s="1"/>
  <c r="DB259" i="1"/>
  <c r="Y256" i="1"/>
  <c r="DA256" i="1" s="1"/>
  <c r="Z255" i="1"/>
  <c r="Z253" i="1"/>
  <c r="Z249" i="1"/>
  <c r="Z245" i="1"/>
  <c r="Z241" i="1"/>
  <c r="Z237" i="1"/>
  <c r="Z233" i="1"/>
  <c r="Y259" i="1"/>
  <c r="DA259" i="1" s="1"/>
  <c r="DB256" i="1"/>
  <c r="Y255" i="1"/>
  <c r="DA255" i="1" s="1"/>
  <c r="Y253" i="1"/>
  <c r="DA253" i="1" s="1"/>
  <c r="DB250" i="1"/>
  <c r="Y249" i="1"/>
  <c r="DA249" i="1" s="1"/>
  <c r="DB246" i="1"/>
  <c r="Y245" i="1"/>
  <c r="DA245" i="1" s="1"/>
  <c r="DB242" i="1"/>
  <c r="DB241" i="1"/>
  <c r="Y235" i="1"/>
  <c r="DA235" i="1" s="1"/>
  <c r="Y234" i="1"/>
  <c r="DA234" i="1" s="1"/>
  <c r="Y237" i="1"/>
  <c r="DA237" i="1" s="1"/>
  <c r="DB235" i="1"/>
  <c r="Y233" i="1"/>
  <c r="DA233" i="1" s="1"/>
  <c r="Y232" i="1"/>
  <c r="DA232" i="1" s="1"/>
  <c r="DB229" i="1"/>
  <c r="Y229" i="1"/>
  <c r="DA229" i="1" s="1"/>
  <c r="Z226" i="1"/>
  <c r="Z222" i="1"/>
  <c r="Y244" i="1"/>
  <c r="DA244" i="1" s="1"/>
  <c r="Y238" i="1"/>
  <c r="DA238" i="1" s="1"/>
  <c r="DB234" i="1"/>
  <c r="Y239" i="1"/>
  <c r="DA239" i="1" s="1"/>
  <c r="DB236" i="1"/>
  <c r="DB233" i="1"/>
  <c r="Z231" i="1"/>
  <c r="DB227" i="1"/>
  <c r="Z227" i="1"/>
  <c r="Z223" i="1"/>
  <c r="Y240" i="1"/>
  <c r="DA240" i="1" s="1"/>
  <c r="DB237" i="1"/>
  <c r="DB232" i="1"/>
  <c r="DB231" i="1"/>
  <c r="Y231" i="1"/>
  <c r="DA231" i="1" s="1"/>
  <c r="DB228" i="1"/>
  <c r="Y227" i="1"/>
  <c r="DA227" i="1" s="1"/>
  <c r="DB224" i="1"/>
  <c r="DB245" i="1"/>
  <c r="Y241" i="1"/>
  <c r="DA241" i="1" s="1"/>
  <c r="DB238" i="1"/>
  <c r="Y242" i="1"/>
  <c r="DA242" i="1" s="1"/>
  <c r="DB239" i="1"/>
  <c r="DB240" i="1"/>
  <c r="Y236" i="1"/>
  <c r="DA236" i="1" s="1"/>
  <c r="Z235" i="1"/>
  <c r="DB230" i="1"/>
  <c r="Z228" i="1"/>
  <c r="Y230" i="1"/>
  <c r="DA230" i="1" s="1"/>
  <c r="Y225" i="1"/>
  <c r="DA225" i="1" s="1"/>
  <c r="Z224" i="1"/>
  <c r="Z221" i="1"/>
  <c r="DB218" i="1"/>
  <c r="Y217" i="1"/>
  <c r="DA217" i="1" s="1"/>
  <c r="DB214" i="1"/>
  <c r="Y213" i="1"/>
  <c r="DA213" i="1" s="1"/>
  <c r="Z229" i="1"/>
  <c r="Y228" i="1"/>
  <c r="DA228" i="1" s="1"/>
  <c r="Y224" i="1"/>
  <c r="DA224" i="1" s="1"/>
  <c r="DB221" i="1"/>
  <c r="Y221" i="1"/>
  <c r="DA221" i="1" s="1"/>
  <c r="Z218" i="1"/>
  <c r="Z214" i="1"/>
  <c r="DB209" i="1"/>
  <c r="Y208" i="1"/>
  <c r="DA208" i="1" s="1"/>
  <c r="DB219" i="1"/>
  <c r="Y226" i="1"/>
  <c r="DA226" i="1" s="1"/>
  <c r="Y223" i="1"/>
  <c r="DA223" i="1" s="1"/>
  <c r="Z219" i="1"/>
  <c r="Z215" i="1"/>
  <c r="Z211" i="1"/>
  <c r="DB210" i="1"/>
  <c r="Y209" i="1"/>
  <c r="DA209" i="1" s="1"/>
  <c r="DB206" i="1"/>
  <c r="DB223" i="1"/>
  <c r="DB220" i="1"/>
  <c r="Y219" i="1"/>
  <c r="DA219" i="1" s="1"/>
  <c r="DB216" i="1"/>
  <c r="Y215" i="1"/>
  <c r="DA215" i="1" s="1"/>
  <c r="DB212" i="1"/>
  <c r="DB225" i="1"/>
  <c r="Z220" i="1"/>
  <c r="Z216" i="1"/>
  <c r="Z212" i="1"/>
  <c r="Y222" i="1"/>
  <c r="DA222" i="1" s="1"/>
  <c r="Y220" i="1"/>
  <c r="DA220" i="1" s="1"/>
  <c r="DB217" i="1"/>
  <c r="Y216" i="1"/>
  <c r="DA216" i="1" s="1"/>
  <c r="DB226" i="1"/>
  <c r="Z225" i="1"/>
  <c r="DB222" i="1"/>
  <c r="Z217" i="1"/>
  <c r="Z213" i="1"/>
  <c r="DB208" i="1"/>
  <c r="DB213" i="1"/>
  <c r="DB211" i="1"/>
  <c r="Z209" i="1"/>
  <c r="DB204" i="1"/>
  <c r="Y203" i="1"/>
  <c r="DA203" i="1" s="1"/>
  <c r="DB200" i="1"/>
  <c r="Y199" i="1"/>
  <c r="DA199" i="1" s="1"/>
  <c r="DB196" i="1"/>
  <c r="Y195" i="1"/>
  <c r="DA195" i="1" s="1"/>
  <c r="DB192" i="1"/>
  <c r="Z204" i="1"/>
  <c r="Z200" i="1"/>
  <c r="Z196" i="1"/>
  <c r="Z192" i="1"/>
  <c r="Z188" i="1"/>
  <c r="Z184" i="1"/>
  <c r="Z180" i="1"/>
  <c r="Z208" i="1"/>
  <c r="DB205" i="1"/>
  <c r="Y204" i="1"/>
  <c r="DA204" i="1" s="1"/>
  <c r="DB201" i="1"/>
  <c r="Y200" i="1"/>
  <c r="DA200" i="1" s="1"/>
  <c r="DB197" i="1"/>
  <c r="DB215" i="1"/>
  <c r="Z205" i="1"/>
  <c r="Z201" i="1"/>
  <c r="Z197" i="1"/>
  <c r="Z193" i="1"/>
  <c r="Z189" i="1"/>
  <c r="Z185" i="1"/>
  <c r="DL210" i="1"/>
  <c r="Z207" i="1"/>
  <c r="Y205" i="1"/>
  <c r="DA205" i="1" s="1"/>
  <c r="DB202" i="1"/>
  <c r="Y201" i="1"/>
  <c r="DA201" i="1" s="1"/>
  <c r="DB198" i="1"/>
  <c r="Y218" i="1"/>
  <c r="DA218" i="1" s="1"/>
  <c r="Y211" i="1"/>
  <c r="DA211" i="1" s="1"/>
  <c r="DB207" i="1"/>
  <c r="Y207" i="1"/>
  <c r="DA207" i="1" s="1"/>
  <c r="Z206" i="1"/>
  <c r="Z202" i="1"/>
  <c r="Z198" i="1"/>
  <c r="Z194" i="1"/>
  <c r="Z190" i="1"/>
  <c r="Z186" i="1"/>
  <c r="Z182" i="1"/>
  <c r="Z178" i="1"/>
  <c r="Z210" i="1"/>
  <c r="Y206" i="1"/>
  <c r="DA206" i="1" s="1"/>
  <c r="DB203" i="1"/>
  <c r="Y202" i="1"/>
  <c r="DA202" i="1" s="1"/>
  <c r="DB199" i="1"/>
  <c r="Y198" i="1"/>
  <c r="DA198" i="1" s="1"/>
  <c r="DB195" i="1"/>
  <c r="Y194" i="1"/>
  <c r="DA194" i="1" s="1"/>
  <c r="Y214" i="1"/>
  <c r="DA214" i="1" s="1"/>
  <c r="Y212" i="1"/>
  <c r="DA212" i="1" s="1"/>
  <c r="Y210" i="1"/>
  <c r="DA210" i="1" s="1"/>
  <c r="Z203" i="1"/>
  <c r="Z199" i="1"/>
  <c r="Z195" i="1"/>
  <c r="Z191" i="1"/>
  <c r="Z187" i="1"/>
  <c r="Z183" i="1"/>
  <c r="Z179" i="1"/>
  <c r="Y192" i="1"/>
  <c r="DA192" i="1" s="1"/>
  <c r="DB189" i="1"/>
  <c r="Y184" i="1"/>
  <c r="DA184" i="1" s="1"/>
  <c r="Y183" i="1"/>
  <c r="DA183" i="1" s="1"/>
  <c r="DB177" i="1"/>
  <c r="DB190" i="1"/>
  <c r="Y185" i="1"/>
  <c r="DA185" i="1" s="1"/>
  <c r="Y182" i="1"/>
  <c r="DA182" i="1" s="1"/>
  <c r="Z181" i="1"/>
  <c r="Y197" i="1"/>
  <c r="DA197" i="1" s="1"/>
  <c r="Y193" i="1"/>
  <c r="DA193" i="1" s="1"/>
  <c r="DB191" i="1"/>
  <c r="Y186" i="1"/>
  <c r="DA186" i="1" s="1"/>
  <c r="DB183" i="1"/>
  <c r="Y181" i="1"/>
  <c r="DA181" i="1" s="1"/>
  <c r="Y180" i="1"/>
  <c r="DA180" i="1" s="1"/>
  <c r="DB176" i="1"/>
  <c r="DB175" i="1"/>
  <c r="Y187" i="1"/>
  <c r="DA187" i="1" s="1"/>
  <c r="DB184" i="1"/>
  <c r="DB182" i="1"/>
  <c r="DB181" i="1"/>
  <c r="Y179" i="1"/>
  <c r="DA179" i="1" s="1"/>
  <c r="Z177" i="1"/>
  <c r="Z176" i="1"/>
  <c r="Z175" i="1"/>
  <c r="Z174" i="1"/>
  <c r="Z173" i="1"/>
  <c r="Z172" i="1"/>
  <c r="Z171" i="1"/>
  <c r="Z170" i="1"/>
  <c r="Z169" i="1"/>
  <c r="Z168" i="1"/>
  <c r="Z167" i="1"/>
  <c r="Z166" i="1"/>
  <c r="Z165" i="1"/>
  <c r="Z164" i="1"/>
  <c r="Z163" i="1"/>
  <c r="Z162" i="1"/>
  <c r="Z161" i="1"/>
  <c r="Z160" i="1"/>
  <c r="Z159" i="1"/>
  <c r="Z158" i="1"/>
  <c r="Z157" i="1"/>
  <c r="Z156" i="1"/>
  <c r="Z155" i="1"/>
  <c r="Z154" i="1"/>
  <c r="DB194" i="1"/>
  <c r="Y188" i="1"/>
  <c r="DA188" i="1" s="1"/>
  <c r="DB185" i="1"/>
  <c r="DB180" i="1"/>
  <c r="Y178" i="1"/>
  <c r="DA178" i="1" s="1"/>
  <c r="Y177" i="1"/>
  <c r="DA177" i="1" s="1"/>
  <c r="Y176" i="1"/>
  <c r="DA176" i="1" s="1"/>
  <c r="Y175" i="1"/>
  <c r="DA175" i="1" s="1"/>
  <c r="Y174" i="1"/>
  <c r="DA174" i="1" s="1"/>
  <c r="Y173" i="1"/>
  <c r="DA173" i="1" s="1"/>
  <c r="Y172" i="1"/>
  <c r="DA172" i="1" s="1"/>
  <c r="Y171" i="1"/>
  <c r="DA171" i="1" s="1"/>
  <c r="Y170" i="1"/>
  <c r="DA170" i="1" s="1"/>
  <c r="Y169" i="1"/>
  <c r="DA169" i="1" s="1"/>
  <c r="Y168" i="1"/>
  <c r="DA168" i="1" s="1"/>
  <c r="Y167" i="1"/>
  <c r="DA167" i="1" s="1"/>
  <c r="Y166" i="1"/>
  <c r="DA166" i="1" s="1"/>
  <c r="Y165" i="1"/>
  <c r="DA165" i="1" s="1"/>
  <c r="Y164" i="1"/>
  <c r="DA164" i="1" s="1"/>
  <c r="Y163" i="1"/>
  <c r="DA163" i="1" s="1"/>
  <c r="Y162" i="1"/>
  <c r="DA162" i="1" s="1"/>
  <c r="Y161" i="1"/>
  <c r="DA161" i="1" s="1"/>
  <c r="Y160" i="1"/>
  <c r="DA160" i="1" s="1"/>
  <c r="Y159" i="1"/>
  <c r="DA159" i="1" s="1"/>
  <c r="Y158" i="1"/>
  <c r="DA158" i="1" s="1"/>
  <c r="Y157" i="1"/>
  <c r="DA157" i="1" s="1"/>
  <c r="Y156" i="1"/>
  <c r="DA156" i="1" s="1"/>
  <c r="Y155" i="1"/>
  <c r="DA155" i="1" s="1"/>
  <c r="Y154" i="1"/>
  <c r="DA154" i="1" s="1"/>
  <c r="Y153" i="1"/>
  <c r="DA153" i="1" s="1"/>
  <c r="Y189" i="1"/>
  <c r="DA189" i="1" s="1"/>
  <c r="DB186" i="1"/>
  <c r="DB179" i="1"/>
  <c r="Y196" i="1"/>
  <c r="DA196" i="1" s="1"/>
  <c r="Y190" i="1"/>
  <c r="DA190" i="1" s="1"/>
  <c r="DB187" i="1"/>
  <c r="DB178" i="1"/>
  <c r="DB193" i="1"/>
  <c r="Y191" i="1"/>
  <c r="DA191" i="1" s="1"/>
  <c r="DB188" i="1"/>
  <c r="DB173" i="1"/>
  <c r="DB169" i="1"/>
  <c r="DB158" i="1"/>
  <c r="DB157" i="1"/>
  <c r="DB156" i="1"/>
  <c r="DB155" i="1"/>
  <c r="DB154" i="1"/>
  <c r="DB153" i="1"/>
  <c r="DB151" i="1"/>
  <c r="DB152" i="1"/>
  <c r="Z152" i="1"/>
  <c r="Z151" i="1"/>
  <c r="Z150" i="1"/>
  <c r="Z149" i="1"/>
  <c r="Z148" i="1"/>
  <c r="Z147" i="1"/>
  <c r="Z146" i="1"/>
  <c r="Z145" i="1"/>
  <c r="Z144" i="1"/>
  <c r="Z143" i="1"/>
  <c r="Z142" i="1"/>
  <c r="DB172" i="1"/>
  <c r="DB168" i="1"/>
  <c r="DB165" i="1"/>
  <c r="DB163" i="1"/>
  <c r="DB161" i="1"/>
  <c r="DB159" i="1"/>
  <c r="Y152" i="1"/>
  <c r="DA152" i="1" s="1"/>
  <c r="Y151" i="1"/>
  <c r="DA151" i="1" s="1"/>
  <c r="Y150" i="1"/>
  <c r="DA150" i="1" s="1"/>
  <c r="Y149" i="1"/>
  <c r="DA149" i="1" s="1"/>
  <c r="Y148" i="1"/>
  <c r="DA148" i="1" s="1"/>
  <c r="Y147" i="1"/>
  <c r="DA147" i="1" s="1"/>
  <c r="Y146" i="1"/>
  <c r="DA146" i="1" s="1"/>
  <c r="Y145" i="1"/>
  <c r="DA145" i="1" s="1"/>
  <c r="Y144" i="1"/>
  <c r="DA144" i="1" s="1"/>
  <c r="Y143" i="1"/>
  <c r="DA143" i="1" s="1"/>
  <c r="Y142" i="1"/>
  <c r="DA142" i="1" s="1"/>
  <c r="Y141" i="1"/>
  <c r="DA141" i="1" s="1"/>
  <c r="Y140" i="1"/>
  <c r="DA140" i="1" s="1"/>
  <c r="Y139" i="1"/>
  <c r="DA139" i="1" s="1"/>
  <c r="Y138" i="1"/>
  <c r="DA138" i="1" s="1"/>
  <c r="Y137" i="1"/>
  <c r="DA137" i="1" s="1"/>
  <c r="Y136" i="1"/>
  <c r="DA136" i="1" s="1"/>
  <c r="Y135" i="1"/>
  <c r="DA135" i="1" s="1"/>
  <c r="Y134" i="1"/>
  <c r="DA134" i="1" s="1"/>
  <c r="Y133" i="1"/>
  <c r="DA133" i="1" s="1"/>
  <c r="Y132" i="1"/>
  <c r="DA132" i="1" s="1"/>
  <c r="Y131" i="1"/>
  <c r="DA131" i="1" s="1"/>
  <c r="Y130" i="1"/>
  <c r="DA130" i="1" s="1"/>
  <c r="Y129" i="1"/>
  <c r="DA129" i="1" s="1"/>
  <c r="Y128" i="1"/>
  <c r="DA128" i="1" s="1"/>
  <c r="Y127" i="1"/>
  <c r="DA127" i="1" s="1"/>
  <c r="Y126" i="1"/>
  <c r="DA126" i="1" s="1"/>
  <c r="Y125" i="1"/>
  <c r="DA125" i="1" s="1"/>
  <c r="DB171" i="1"/>
  <c r="DB167" i="1"/>
  <c r="Z153" i="1"/>
  <c r="DB174" i="1"/>
  <c r="DB170" i="1"/>
  <c r="DB166" i="1"/>
  <c r="DB164" i="1"/>
  <c r="DB162" i="1"/>
  <c r="DB160" i="1"/>
  <c r="DB140" i="1"/>
  <c r="Z139" i="1"/>
  <c r="DB124" i="1"/>
  <c r="DB149" i="1"/>
  <c r="DB147" i="1"/>
  <c r="DB145" i="1"/>
  <c r="DB143" i="1"/>
  <c r="DB141" i="1"/>
  <c r="Z137" i="1"/>
  <c r="Z135" i="1"/>
  <c r="Z133" i="1"/>
  <c r="Z131" i="1"/>
  <c r="Z129" i="1"/>
  <c r="Z127" i="1"/>
  <c r="Y124" i="1"/>
  <c r="DA124" i="1" s="1"/>
  <c r="Y123" i="1"/>
  <c r="DA123" i="1" s="1"/>
  <c r="Y122" i="1"/>
  <c r="DA122" i="1" s="1"/>
  <c r="Y121" i="1"/>
  <c r="DA121" i="1" s="1"/>
  <c r="Y120" i="1"/>
  <c r="DA120" i="1" s="1"/>
  <c r="Y119" i="1"/>
  <c r="DA119" i="1" s="1"/>
  <c r="Y118" i="1"/>
  <c r="DA118" i="1" s="1"/>
  <c r="Y117" i="1"/>
  <c r="DA117" i="1" s="1"/>
  <c r="Y116" i="1"/>
  <c r="DA116" i="1" s="1"/>
  <c r="Y115" i="1"/>
  <c r="DA115" i="1" s="1"/>
  <c r="Y114" i="1"/>
  <c r="DA114" i="1" s="1"/>
  <c r="Y113" i="1"/>
  <c r="DA113" i="1" s="1"/>
  <c r="Y112" i="1"/>
  <c r="DA112" i="1" s="1"/>
  <c r="DB139" i="1"/>
  <c r="DB137" i="1"/>
  <c r="DB135" i="1"/>
  <c r="DB133" i="1"/>
  <c r="DB131" i="1"/>
  <c r="DB129" i="1"/>
  <c r="DB127" i="1"/>
  <c r="DB125" i="1"/>
  <c r="Z125" i="1"/>
  <c r="Z141" i="1"/>
  <c r="DB138" i="1"/>
  <c r="DB150" i="1"/>
  <c r="DB148" i="1"/>
  <c r="DB146" i="1"/>
  <c r="DB144" i="1"/>
  <c r="DB142" i="1"/>
  <c r="Z138" i="1"/>
  <c r="Z136" i="1"/>
  <c r="Z134" i="1"/>
  <c r="Z132" i="1"/>
  <c r="Z130" i="1"/>
  <c r="Z128" i="1"/>
  <c r="Z126" i="1"/>
  <c r="Z140" i="1"/>
  <c r="DB136" i="1"/>
  <c r="DB134" i="1"/>
  <c r="DB132" i="1"/>
  <c r="DB130" i="1"/>
  <c r="DB128" i="1"/>
  <c r="DB126" i="1"/>
  <c r="Z110" i="1"/>
  <c r="DB107" i="1"/>
  <c r="DB123" i="1"/>
  <c r="DB122" i="1"/>
  <c r="DB121" i="1"/>
  <c r="DB120" i="1"/>
  <c r="DB119" i="1"/>
  <c r="DB118" i="1"/>
  <c r="DB117" i="1"/>
  <c r="DB116" i="1"/>
  <c r="DB115" i="1"/>
  <c r="DB114" i="1"/>
  <c r="DB113" i="1"/>
  <c r="DB112" i="1"/>
  <c r="DB111" i="1"/>
  <c r="Y110" i="1"/>
  <c r="DA110" i="1" s="1"/>
  <c r="DB110" i="1"/>
  <c r="Z109" i="1"/>
  <c r="Z106" i="1"/>
  <c r="Y109" i="1"/>
  <c r="DA109" i="1" s="1"/>
  <c r="DB106" i="1"/>
  <c r="Y106" i="1"/>
  <c r="DA106" i="1" s="1"/>
  <c r="DB109" i="1"/>
  <c r="Z108" i="1"/>
  <c r="Y108" i="1"/>
  <c r="DA108" i="1" s="1"/>
  <c r="Z124" i="1"/>
  <c r="Z123" i="1"/>
  <c r="Z122" i="1"/>
  <c r="Z121" i="1"/>
  <c r="Z120" i="1"/>
  <c r="Z119" i="1"/>
  <c r="Z118" i="1"/>
  <c r="Z117" i="1"/>
  <c r="Z116" i="1"/>
  <c r="Z115" i="1"/>
  <c r="Z114" i="1"/>
  <c r="Z113" i="1"/>
  <c r="Z112" i="1"/>
  <c r="Z111" i="1"/>
  <c r="DB108" i="1"/>
  <c r="Z107" i="1"/>
  <c r="Y111" i="1"/>
  <c r="DA111" i="1" s="1"/>
  <c r="Y107" i="1"/>
  <c r="DA107" i="1" s="1"/>
  <c r="AF36" i="1"/>
  <c r="DE37" i="1"/>
  <c r="AF37" i="1" s="1"/>
  <c r="AB40" i="1"/>
  <c r="DF43" i="1"/>
  <c r="AG43" i="1" s="1"/>
  <c r="DE48" i="1"/>
  <c r="AF48" i="1" s="1"/>
  <c r="Z32" i="1"/>
  <c r="AG36" i="1"/>
  <c r="DF37" i="1"/>
  <c r="AG37" i="1" s="1"/>
  <c r="DE39" i="1"/>
  <c r="AF39" i="1" s="1"/>
  <c r="AB46" i="1"/>
  <c r="AG331" i="1"/>
  <c r="AF327" i="1"/>
  <c r="AG328" i="1"/>
  <c r="AG324" i="1"/>
  <c r="AF331" i="1"/>
  <c r="AF328" i="1"/>
  <c r="AG333" i="1"/>
  <c r="AG329" i="1"/>
  <c r="AG325" i="1"/>
  <c r="AF333" i="1"/>
  <c r="AF329" i="1"/>
  <c r="AD328" i="1"/>
  <c r="A331" i="1" s="1"/>
  <c r="AF325" i="1"/>
  <c r="AG332" i="1"/>
  <c r="AG326" i="1"/>
  <c r="AG322" i="1"/>
  <c r="AF332" i="1"/>
  <c r="AF330" i="1"/>
  <c r="AG327" i="1"/>
  <c r="AG323" i="1"/>
  <c r="AF326" i="1"/>
  <c r="AG320" i="1"/>
  <c r="AG316" i="1"/>
  <c r="AF322" i="1"/>
  <c r="AF320" i="1"/>
  <c r="AF316" i="1"/>
  <c r="AG330" i="1"/>
  <c r="AF323" i="1"/>
  <c r="AG321" i="1"/>
  <c r="AG317" i="1"/>
  <c r="AF324" i="1"/>
  <c r="AF321" i="1"/>
  <c r="AG319" i="1"/>
  <c r="AG315" i="1"/>
  <c r="AF315" i="1"/>
  <c r="AG312" i="1"/>
  <c r="AG308" i="1"/>
  <c r="AG304" i="1"/>
  <c r="AF312" i="1"/>
  <c r="AF308" i="1"/>
  <c r="AG313" i="1"/>
  <c r="AG309" i="1"/>
  <c r="AG305" i="1"/>
  <c r="AF313" i="1"/>
  <c r="AF309" i="1"/>
  <c r="AG310" i="1"/>
  <c r="AG306" i="1"/>
  <c r="AG302" i="1"/>
  <c r="AG318" i="1"/>
  <c r="AF317" i="1"/>
  <c r="AF310" i="1"/>
  <c r="AF306" i="1"/>
  <c r="AF318" i="1"/>
  <c r="AG314" i="1"/>
  <c r="AG311" i="1"/>
  <c r="AG307" i="1"/>
  <c r="AF319" i="1"/>
  <c r="AF314" i="1"/>
  <c r="AF311" i="1"/>
  <c r="AF307" i="1"/>
  <c r="AF305" i="1"/>
  <c r="AF303" i="1"/>
  <c r="AG297" i="1"/>
  <c r="AG293" i="1"/>
  <c r="AG289" i="1"/>
  <c r="AF304" i="1"/>
  <c r="AG301" i="1"/>
  <c r="AF297" i="1"/>
  <c r="AF301" i="1"/>
  <c r="AG298" i="1"/>
  <c r="AG294" i="1"/>
  <c r="AG290" i="1"/>
  <c r="AF298" i="1"/>
  <c r="AG299" i="1"/>
  <c r="AG295" i="1"/>
  <c r="AG291" i="1"/>
  <c r="AG287" i="1"/>
  <c r="AF302" i="1"/>
  <c r="AF299" i="1"/>
  <c r="AF295" i="1"/>
  <c r="AG300" i="1"/>
  <c r="AG296" i="1"/>
  <c r="AG292" i="1"/>
  <c r="AG288" i="1"/>
  <c r="AG303" i="1"/>
  <c r="AF300" i="1"/>
  <c r="AF296" i="1"/>
  <c r="AF292" i="1"/>
  <c r="AF293" i="1"/>
  <c r="AG286" i="1"/>
  <c r="AG282" i="1"/>
  <c r="AG278" i="1"/>
  <c r="AF286" i="1"/>
  <c r="AF282" i="1"/>
  <c r="AF278" i="1"/>
  <c r="AG283" i="1"/>
  <c r="AG279" i="1"/>
  <c r="AG275" i="1"/>
  <c r="AF291" i="1"/>
  <c r="AF288" i="1"/>
  <c r="AF283" i="1"/>
  <c r="AF279" i="1"/>
  <c r="AF294" i="1"/>
  <c r="AF289" i="1"/>
  <c r="AG284" i="1"/>
  <c r="AG280" i="1"/>
  <c r="AF290" i="1"/>
  <c r="AF284" i="1"/>
  <c r="AF280" i="1"/>
  <c r="AF287" i="1"/>
  <c r="AG285" i="1"/>
  <c r="AG281" i="1"/>
  <c r="AG277" i="1"/>
  <c r="AF285" i="1"/>
  <c r="AF281" i="1"/>
  <c r="AG274" i="1"/>
  <c r="AG269" i="1"/>
  <c r="AG265" i="1"/>
  <c r="AG261" i="1"/>
  <c r="AF274" i="1"/>
  <c r="AF269" i="1"/>
  <c r="AF265" i="1"/>
  <c r="AG270" i="1"/>
  <c r="AG266" i="1"/>
  <c r="AG262" i="1"/>
  <c r="AG258" i="1"/>
  <c r="AF270" i="1"/>
  <c r="AF266" i="1"/>
  <c r="AF275" i="1"/>
  <c r="AG273" i="1"/>
  <c r="AG271" i="1"/>
  <c r="AG267" i="1"/>
  <c r="AG263" i="1"/>
  <c r="AG259" i="1"/>
  <c r="AG255" i="1"/>
  <c r="AF277" i="1"/>
  <c r="AG276" i="1"/>
  <c r="AF273" i="1"/>
  <c r="AF271" i="1"/>
  <c r="AF267" i="1"/>
  <c r="AF263" i="1"/>
  <c r="AF276" i="1"/>
  <c r="AG272" i="1"/>
  <c r="AG268" i="1"/>
  <c r="AG264" i="1"/>
  <c r="AF272" i="1"/>
  <c r="AF268" i="1"/>
  <c r="AF264" i="1"/>
  <c r="AF260" i="1"/>
  <c r="AF257" i="1"/>
  <c r="AG253" i="1"/>
  <c r="AG249" i="1"/>
  <c r="AG245" i="1"/>
  <c r="AG241" i="1"/>
  <c r="AG237" i="1"/>
  <c r="AG233" i="1"/>
  <c r="AG229" i="1"/>
  <c r="AG256" i="1"/>
  <c r="AF255" i="1"/>
  <c r="AF253" i="1"/>
  <c r="AF249" i="1"/>
  <c r="AF245" i="1"/>
  <c r="AF259" i="1"/>
  <c r="AF256" i="1"/>
  <c r="AG254" i="1"/>
  <c r="AG250" i="1"/>
  <c r="AG246" i="1"/>
  <c r="AG242" i="1"/>
  <c r="AG238" i="1"/>
  <c r="AF261" i="1"/>
  <c r="AF254" i="1"/>
  <c r="AF250" i="1"/>
  <c r="AF246" i="1"/>
  <c r="AG251" i="1"/>
  <c r="AG247" i="1"/>
  <c r="AG243" i="1"/>
  <c r="AG239" i="1"/>
  <c r="AG235" i="1"/>
  <c r="AG231" i="1"/>
  <c r="AF258" i="1"/>
  <c r="AF251" i="1"/>
  <c r="AF247" i="1"/>
  <c r="AF262" i="1"/>
  <c r="AG252" i="1"/>
  <c r="AG248" i="1"/>
  <c r="AG244" i="1"/>
  <c r="AG240" i="1"/>
  <c r="AG236" i="1"/>
  <c r="AG260" i="1"/>
  <c r="AG257" i="1"/>
  <c r="AF252" i="1"/>
  <c r="AF248" i="1"/>
  <c r="AF244" i="1"/>
  <c r="AF239" i="1"/>
  <c r="AF240" i="1"/>
  <c r="AG230" i="1"/>
  <c r="AG225" i="1"/>
  <c r="AG221" i="1"/>
  <c r="AF241" i="1"/>
  <c r="AF242" i="1"/>
  <c r="AF236" i="1"/>
  <c r="AF228" i="1"/>
  <c r="AG226" i="1"/>
  <c r="AG222" i="1"/>
  <c r="AF243" i="1"/>
  <c r="AF235" i="1"/>
  <c r="AG234" i="1"/>
  <c r="AG232" i="1"/>
  <c r="AF229" i="1"/>
  <c r="AF226" i="1"/>
  <c r="AF234" i="1"/>
  <c r="AF233" i="1"/>
  <c r="AF232" i="1"/>
  <c r="AG227" i="1"/>
  <c r="AF237" i="1"/>
  <c r="AF238" i="1"/>
  <c r="AF231" i="1"/>
  <c r="AF220" i="1"/>
  <c r="AF216" i="1"/>
  <c r="AF212" i="1"/>
  <c r="AF222" i="1"/>
  <c r="AG217" i="1"/>
  <c r="AG213" i="1"/>
  <c r="AF207" i="1"/>
  <c r="AF227" i="1"/>
  <c r="AG218" i="1"/>
  <c r="AG214" i="1"/>
  <c r="AF208" i="1"/>
  <c r="AF225" i="1"/>
  <c r="AG224" i="1"/>
  <c r="AF221" i="1"/>
  <c r="AF218" i="1"/>
  <c r="AF214" i="1"/>
  <c r="AF224" i="1"/>
  <c r="AD221" i="1"/>
  <c r="AG219" i="1"/>
  <c r="AG215" i="1"/>
  <c r="AG211" i="1"/>
  <c r="AF230" i="1"/>
  <c r="AG223" i="1"/>
  <c r="AF219" i="1"/>
  <c r="AF215" i="1"/>
  <c r="AG228" i="1"/>
  <c r="AF223" i="1"/>
  <c r="AG220" i="1"/>
  <c r="AG216" i="1"/>
  <c r="AG212" i="1"/>
  <c r="AF210" i="1"/>
  <c r="AG207" i="1"/>
  <c r="AF206" i="1"/>
  <c r="AF202" i="1"/>
  <c r="AF198" i="1"/>
  <c r="AF194" i="1"/>
  <c r="AF213" i="1"/>
  <c r="AG203" i="1"/>
  <c r="AG199" i="1"/>
  <c r="AG195" i="1"/>
  <c r="AG191" i="1"/>
  <c r="AG187" i="1"/>
  <c r="AG183" i="1"/>
  <c r="AG179" i="1"/>
  <c r="AF211" i="1"/>
  <c r="AG210" i="1"/>
  <c r="AF203" i="1"/>
  <c r="AF199" i="1"/>
  <c r="AD211" i="1"/>
  <c r="A214" i="1" s="1"/>
  <c r="AG209" i="1"/>
  <c r="AG204" i="1"/>
  <c r="AG200" i="1"/>
  <c r="AG196" i="1"/>
  <c r="AG192" i="1"/>
  <c r="AG188" i="1"/>
  <c r="AG184" i="1"/>
  <c r="AF209" i="1"/>
  <c r="AF204" i="1"/>
  <c r="AF200" i="1"/>
  <c r="AG208" i="1"/>
  <c r="AG205" i="1"/>
  <c r="AG201" i="1"/>
  <c r="AG197" i="1"/>
  <c r="AG193" i="1"/>
  <c r="AG189" i="1"/>
  <c r="AG185" i="1"/>
  <c r="AG181" i="1"/>
  <c r="AF217" i="1"/>
  <c r="AF205" i="1"/>
  <c r="AF201" i="1"/>
  <c r="AF197" i="1"/>
  <c r="AG206" i="1"/>
  <c r="AG202" i="1"/>
  <c r="AG198" i="1"/>
  <c r="AG194" i="1"/>
  <c r="AG190" i="1"/>
  <c r="AG186" i="1"/>
  <c r="AG182" i="1"/>
  <c r="AG178" i="1"/>
  <c r="AF195" i="1"/>
  <c r="AF193" i="1"/>
  <c r="AF187" i="1"/>
  <c r="AF178" i="1"/>
  <c r="AF188" i="1"/>
  <c r="AF189" i="1"/>
  <c r="AF190" i="1"/>
  <c r="AF196" i="1"/>
  <c r="AF191" i="1"/>
  <c r="AF183" i="1"/>
  <c r="AF192" i="1"/>
  <c r="AF184" i="1"/>
  <c r="AF182" i="1"/>
  <c r="AF185" i="1"/>
  <c r="AF181" i="1"/>
  <c r="AG180" i="1"/>
  <c r="AF186" i="1"/>
  <c r="AF180" i="1"/>
  <c r="AF179" i="1"/>
  <c r="AD150" i="1"/>
  <c r="A153" i="1" s="1"/>
  <c r="AG152" i="1"/>
  <c r="AF160" i="1"/>
  <c r="AG139" i="1"/>
  <c r="AG136" i="1"/>
  <c r="AG123" i="1"/>
  <c r="AG120" i="1"/>
  <c r="AF112" i="1"/>
  <c r="DE105" i="1"/>
  <c r="AF105" i="1" s="1"/>
  <c r="DE103" i="1"/>
  <c r="AF103" i="1" s="1"/>
  <c r="DF104" i="1"/>
  <c r="AG104" i="1" s="1"/>
  <c r="AB104" i="1"/>
  <c r="DF100" i="1"/>
  <c r="AG100" i="1" s="1"/>
  <c r="AB100" i="1"/>
  <c r="DF96" i="1"/>
  <c r="AG96" i="1" s="1"/>
  <c r="AB96" i="1"/>
  <c r="DE104" i="1"/>
  <c r="AF104" i="1" s="1"/>
  <c r="DF101" i="1"/>
  <c r="AG101" i="1" s="1"/>
  <c r="AB101" i="1"/>
  <c r="DF97" i="1"/>
  <c r="AG97" i="1" s="1"/>
  <c r="AB97" i="1"/>
  <c r="DF102" i="1"/>
  <c r="AG102" i="1" s="1"/>
  <c r="AB102" i="1"/>
  <c r="DF98" i="1"/>
  <c r="AG98" i="1" s="1"/>
  <c r="AB98" i="1"/>
  <c r="DF105" i="1"/>
  <c r="AG105" i="1" s="1"/>
  <c r="DE102" i="1"/>
  <c r="AF102" i="1" s="1"/>
  <c r="DF103" i="1"/>
  <c r="AG103" i="1" s="1"/>
  <c r="AB103" i="1"/>
  <c r="DF99" i="1"/>
  <c r="AG99" i="1" s="1"/>
  <c r="AB99" i="1"/>
  <c r="DF95" i="1"/>
  <c r="AG95" i="1" s="1"/>
  <c r="DF94" i="1"/>
  <c r="AG94" i="1" s="1"/>
  <c r="DF93" i="1"/>
  <c r="AG93" i="1" s="1"/>
  <c r="DF92" i="1"/>
  <c r="AG92" i="1" s="1"/>
  <c r="DF91" i="1"/>
  <c r="AG91" i="1" s="1"/>
  <c r="DF90" i="1"/>
  <c r="AG90" i="1" s="1"/>
  <c r="DF89" i="1"/>
  <c r="AG89" i="1" s="1"/>
  <c r="DF88" i="1"/>
  <c r="AG88" i="1" s="1"/>
  <c r="DF87" i="1"/>
  <c r="AG87" i="1" s="1"/>
  <c r="DF86" i="1"/>
  <c r="AG86" i="1" s="1"/>
  <c r="DF85" i="1"/>
  <c r="AG85" i="1" s="1"/>
  <c r="DF84" i="1"/>
  <c r="AG84" i="1" s="1"/>
  <c r="DF83" i="1"/>
  <c r="AG83" i="1" s="1"/>
  <c r="DF82" i="1"/>
  <c r="AG82" i="1" s="1"/>
  <c r="DF81" i="1"/>
  <c r="AG81" i="1" s="1"/>
  <c r="DF80" i="1"/>
  <c r="AG80" i="1" s="1"/>
  <c r="DF79" i="1"/>
  <c r="AG79" i="1" s="1"/>
  <c r="DF78" i="1"/>
  <c r="AG78" i="1" s="1"/>
  <c r="DF77" i="1"/>
  <c r="AG77" i="1" s="1"/>
  <c r="DF76" i="1"/>
  <c r="AG76" i="1" s="1"/>
  <c r="DF75" i="1"/>
  <c r="AG75" i="1" s="1"/>
  <c r="DF74" i="1"/>
  <c r="AG74" i="1" s="1"/>
  <c r="DF73" i="1"/>
  <c r="AG73" i="1" s="1"/>
  <c r="DF72" i="1"/>
  <c r="AG72" i="1" s="1"/>
  <c r="DF71" i="1"/>
  <c r="AG71" i="1" s="1"/>
  <c r="DF70" i="1"/>
  <c r="AG70" i="1" s="1"/>
  <c r="DF69" i="1"/>
  <c r="AG69" i="1" s="1"/>
  <c r="DF68" i="1"/>
  <c r="AG68" i="1" s="1"/>
  <c r="DF67" i="1"/>
  <c r="AG67" i="1" s="1"/>
  <c r="DF66" i="1"/>
  <c r="AG66" i="1" s="1"/>
  <c r="DF65" i="1"/>
  <c r="AG65" i="1" s="1"/>
  <c r="DF64" i="1"/>
  <c r="AG64" i="1" s="1"/>
  <c r="DF63" i="1"/>
  <c r="AG63" i="1" s="1"/>
  <c r="DF62" i="1"/>
  <c r="AG62" i="1" s="1"/>
  <c r="DF61" i="1"/>
  <c r="AG61" i="1" s="1"/>
  <c r="DF60" i="1"/>
  <c r="AG60" i="1" s="1"/>
  <c r="DF59" i="1"/>
  <c r="AG59" i="1" s="1"/>
  <c r="DF58" i="1"/>
  <c r="AG58" i="1" s="1"/>
  <c r="DF57" i="1"/>
  <c r="AG57" i="1" s="1"/>
  <c r="DF56" i="1"/>
  <c r="AG56" i="1" s="1"/>
  <c r="DE100" i="1"/>
  <c r="AF100" i="1" s="1"/>
  <c r="DE92" i="1"/>
  <c r="AF92" i="1" s="1"/>
  <c r="DE88" i="1"/>
  <c r="AF88" i="1" s="1"/>
  <c r="DE84" i="1"/>
  <c r="AF84" i="1" s="1"/>
  <c r="DE80" i="1"/>
  <c r="AF80" i="1" s="1"/>
  <c r="DE97" i="1"/>
  <c r="AF97" i="1" s="1"/>
  <c r="AB94" i="1"/>
  <c r="AB90" i="1"/>
  <c r="AB86" i="1"/>
  <c r="AB82" i="1"/>
  <c r="DE78" i="1"/>
  <c r="AF78" i="1" s="1"/>
  <c r="DE76" i="1"/>
  <c r="AF76" i="1" s="1"/>
  <c r="DE74" i="1"/>
  <c r="AF74" i="1" s="1"/>
  <c r="DE72" i="1"/>
  <c r="AF72" i="1" s="1"/>
  <c r="DE70" i="1"/>
  <c r="AF70" i="1" s="1"/>
  <c r="DE68" i="1"/>
  <c r="AF68" i="1" s="1"/>
  <c r="DE66" i="1"/>
  <c r="AF66" i="1" s="1"/>
  <c r="DE64" i="1"/>
  <c r="AF64" i="1" s="1"/>
  <c r="DE62" i="1"/>
  <c r="AF62" i="1" s="1"/>
  <c r="DE60" i="1"/>
  <c r="AF60" i="1" s="1"/>
  <c r="DE58" i="1"/>
  <c r="AF58" i="1" s="1"/>
  <c r="DE56" i="1"/>
  <c r="AF56" i="1" s="1"/>
  <c r="DF53" i="1"/>
  <c r="AG53" i="1" s="1"/>
  <c r="AB53" i="1"/>
  <c r="DE52" i="1"/>
  <c r="AF52" i="1" s="1"/>
  <c r="DE47" i="1"/>
  <c r="AF47" i="1" s="1"/>
  <c r="AB47" i="1"/>
  <c r="DF46" i="1"/>
  <c r="AG46" i="1" s="1"/>
  <c r="DE91" i="1"/>
  <c r="AF91" i="1" s="1"/>
  <c r="DE87" i="1"/>
  <c r="AF87" i="1" s="1"/>
  <c r="DE83" i="1"/>
  <c r="AF83" i="1" s="1"/>
  <c r="AB54" i="1"/>
  <c r="DE53" i="1"/>
  <c r="AF53" i="1" s="1"/>
  <c r="DE99" i="1"/>
  <c r="AF99" i="1" s="1"/>
  <c r="AB93" i="1"/>
  <c r="AB89" i="1"/>
  <c r="AB85" i="1"/>
  <c r="AB81" i="1"/>
  <c r="AB79" i="1"/>
  <c r="AB77" i="1"/>
  <c r="AB75" i="1"/>
  <c r="AB73" i="1"/>
  <c r="AB71" i="1"/>
  <c r="AB69" i="1"/>
  <c r="AB67" i="1"/>
  <c r="AB65" i="1"/>
  <c r="AB63" i="1"/>
  <c r="AB61" i="1"/>
  <c r="AB59" i="1"/>
  <c r="AB57" i="1"/>
  <c r="DF54" i="1"/>
  <c r="AG54" i="1" s="1"/>
  <c r="DE45" i="1"/>
  <c r="AF45" i="1" s="1"/>
  <c r="AB45" i="1"/>
  <c r="DF44" i="1"/>
  <c r="AG44" i="1" s="1"/>
  <c r="DE96" i="1"/>
  <c r="AF96" i="1" s="1"/>
  <c r="DE94" i="1"/>
  <c r="AF94" i="1" s="1"/>
  <c r="DE90" i="1"/>
  <c r="AF90" i="1" s="1"/>
  <c r="DE86" i="1"/>
  <c r="AF86" i="1" s="1"/>
  <c r="DE82" i="1"/>
  <c r="AF82" i="1" s="1"/>
  <c r="DE101" i="1"/>
  <c r="AF101" i="1" s="1"/>
  <c r="AB92" i="1"/>
  <c r="AB88" i="1"/>
  <c r="AB84" i="1"/>
  <c r="DE79" i="1"/>
  <c r="AF79" i="1" s="1"/>
  <c r="DE77" i="1"/>
  <c r="AF77" i="1" s="1"/>
  <c r="DE75" i="1"/>
  <c r="AF75" i="1" s="1"/>
  <c r="DE73" i="1"/>
  <c r="AF73" i="1" s="1"/>
  <c r="DE71" i="1"/>
  <c r="AF71" i="1" s="1"/>
  <c r="DE69" i="1"/>
  <c r="AF69" i="1" s="1"/>
  <c r="DE67" i="1"/>
  <c r="AF67" i="1" s="1"/>
  <c r="DE65" i="1"/>
  <c r="AF65" i="1" s="1"/>
  <c r="DE63" i="1"/>
  <c r="AF63" i="1" s="1"/>
  <c r="DE61" i="1"/>
  <c r="AF61" i="1" s="1"/>
  <c r="DE59" i="1"/>
  <c r="AF59" i="1" s="1"/>
  <c r="DE57" i="1"/>
  <c r="AF57" i="1" s="1"/>
  <c r="AB55" i="1"/>
  <c r="DE43" i="1"/>
  <c r="AF43" i="1" s="1"/>
  <c r="AB43" i="1"/>
  <c r="DF42" i="1"/>
  <c r="AG42" i="1" s="1"/>
  <c r="DE98" i="1"/>
  <c r="AF98" i="1" s="1"/>
  <c r="DE93" i="1"/>
  <c r="AF93" i="1" s="1"/>
  <c r="DE89" i="1"/>
  <c r="AF89" i="1" s="1"/>
  <c r="DE85" i="1"/>
  <c r="AF85" i="1" s="1"/>
  <c r="DE81" i="1"/>
  <c r="AF81" i="1" s="1"/>
  <c r="DF55" i="1"/>
  <c r="AG55" i="1" s="1"/>
  <c r="DE95" i="1"/>
  <c r="AF95" i="1" s="1"/>
  <c r="AB95" i="1"/>
  <c r="AB91" i="1"/>
  <c r="AB87" i="1"/>
  <c r="AB83" i="1"/>
  <c r="AB80" i="1"/>
  <c r="AB78" i="1"/>
  <c r="AB76" i="1"/>
  <c r="AB74" i="1"/>
  <c r="AB72" i="1"/>
  <c r="AB70" i="1"/>
  <c r="AB68" i="1"/>
  <c r="AB66" i="1"/>
  <c r="AB64" i="1"/>
  <c r="AB62" i="1"/>
  <c r="AB60" i="1"/>
  <c r="AB58" i="1"/>
  <c r="AB56" i="1"/>
  <c r="DE55" i="1"/>
  <c r="AF55" i="1" s="1"/>
  <c r="DF51" i="1"/>
  <c r="AG51" i="1" s="1"/>
  <c r="AB51" i="1"/>
  <c r="DE50" i="1"/>
  <c r="AF50" i="1" s="1"/>
  <c r="DE49" i="1"/>
  <c r="AF49" i="1" s="1"/>
  <c r="AB49" i="1"/>
  <c r="DF48" i="1"/>
  <c r="AG48" i="1" s="1"/>
  <c r="DE41" i="1"/>
  <c r="AF41" i="1" s="1"/>
  <c r="AB41" i="1"/>
  <c r="DF40" i="1"/>
  <c r="AG40" i="1" s="1"/>
  <c r="DE34" i="1"/>
  <c r="AF34" i="1" s="1"/>
  <c r="AB34" i="1"/>
  <c r="AB37" i="1"/>
  <c r="DF39" i="1"/>
  <c r="AG39" i="1" s="1"/>
  <c r="DE44" i="1"/>
  <c r="AF44" i="1" s="1"/>
  <c r="DE51" i="1"/>
  <c r="AF51" i="1" s="1"/>
  <c r="DE54" i="1"/>
  <c r="AF54" i="1" s="1"/>
  <c r="AD333" i="1" l="1"/>
  <c r="A336" i="1" s="1"/>
  <c r="AD277" i="1"/>
  <c r="A280" i="1" s="1"/>
  <c r="CT98" i="1"/>
  <c r="CU98" i="1" s="1"/>
  <c r="AD281" i="1"/>
  <c r="A284" i="1" s="1"/>
  <c r="CT57" i="1"/>
  <c r="CU57" i="1" s="1"/>
  <c r="CT111" i="1"/>
  <c r="CU111" i="1" s="1"/>
  <c r="CT230" i="1"/>
  <c r="CU230" i="1" s="1"/>
  <c r="CT116" i="1"/>
  <c r="CU116" i="1" s="1"/>
  <c r="CV115" i="1" s="1"/>
  <c r="CT61" i="1"/>
  <c r="CU61" i="1" s="1"/>
  <c r="CT121" i="1"/>
  <c r="CU121" i="1" s="1"/>
  <c r="CT261" i="1"/>
  <c r="CU261" i="1" s="1"/>
  <c r="CT62" i="1"/>
  <c r="CU62" i="1" s="1"/>
  <c r="CT123" i="1"/>
  <c r="CU123" i="1" s="1"/>
  <c r="CT245" i="1"/>
  <c r="CU245" i="1" s="1"/>
  <c r="CT65" i="1"/>
  <c r="CU65" i="1" s="1"/>
  <c r="CT127" i="1"/>
  <c r="CU127" i="1" s="1"/>
  <c r="CT273" i="1"/>
  <c r="CU273" i="1" s="1"/>
  <c r="AD314" i="1"/>
  <c r="A317" i="1" s="1"/>
  <c r="CT37" i="1"/>
  <c r="CU37" i="1" s="1"/>
  <c r="CV36" i="1" s="1"/>
  <c r="CT66" i="1"/>
  <c r="CU66" i="1" s="1"/>
  <c r="CV66" i="1" s="1"/>
  <c r="CT128" i="1"/>
  <c r="CU128" i="1" s="1"/>
  <c r="CT276" i="1"/>
  <c r="CU276" i="1" s="1"/>
  <c r="CT58" i="1"/>
  <c r="CU58" i="1" s="1"/>
  <c r="CT241" i="1"/>
  <c r="CU241" i="1" s="1"/>
  <c r="CT39" i="1"/>
  <c r="CU39" i="1" s="1"/>
  <c r="CT69" i="1"/>
  <c r="CU69" i="1" s="1"/>
  <c r="CT135" i="1"/>
  <c r="CU135" i="1" s="1"/>
  <c r="CT281" i="1"/>
  <c r="CU281" i="1" s="1"/>
  <c r="CV281" i="1" s="1"/>
  <c r="CT49" i="1"/>
  <c r="CU49" i="1" s="1"/>
  <c r="CV48" i="1" s="1"/>
  <c r="CT70" i="1"/>
  <c r="CU70" i="1" s="1"/>
  <c r="CT136" i="1"/>
  <c r="CU136" i="1" s="1"/>
  <c r="CT285" i="1"/>
  <c r="CU285" i="1" s="1"/>
  <c r="AD280" i="1"/>
  <c r="A283" i="1" s="1"/>
  <c r="CT45" i="1"/>
  <c r="CU45" i="1" s="1"/>
  <c r="CT73" i="1"/>
  <c r="CU73" i="1" s="1"/>
  <c r="CV72" i="1" s="1"/>
  <c r="CT144" i="1"/>
  <c r="CU144" i="1" s="1"/>
  <c r="CT311" i="1"/>
  <c r="CU311" i="1" s="1"/>
  <c r="CT80" i="1"/>
  <c r="CU80" i="1" s="1"/>
  <c r="CT177" i="1"/>
  <c r="CU177" i="1" s="1"/>
  <c r="CV176" i="1" s="1"/>
  <c r="CT347" i="1"/>
  <c r="CU347" i="1" s="1"/>
  <c r="CT52" i="1"/>
  <c r="CU52" i="1" s="1"/>
  <c r="CT83" i="1"/>
  <c r="CU83" i="1" s="1"/>
  <c r="CT164" i="1"/>
  <c r="CU164" i="1" s="1"/>
  <c r="CT391" i="1"/>
  <c r="CU391" i="1" s="1"/>
  <c r="CT96" i="1"/>
  <c r="CU96" i="1" s="1"/>
  <c r="CT84" i="1"/>
  <c r="CU84" i="1" s="1"/>
  <c r="CV83" i="1" s="1"/>
  <c r="CT165" i="1"/>
  <c r="CU165" i="1" s="1"/>
  <c r="CT416" i="1"/>
  <c r="CU416" i="1" s="1"/>
  <c r="AD308" i="1"/>
  <c r="A311" i="1" s="1"/>
  <c r="CT42" i="1"/>
  <c r="CU42" i="1" s="1"/>
  <c r="CT89" i="1"/>
  <c r="CU89" i="1" s="1"/>
  <c r="CT180" i="1"/>
  <c r="CU180" i="1" s="1"/>
  <c r="CT479" i="1"/>
  <c r="CU479" i="1" s="1"/>
  <c r="CT50" i="1"/>
  <c r="CU50" i="1" s="1"/>
  <c r="CT90" i="1"/>
  <c r="CU90" i="1" s="1"/>
  <c r="CT186" i="1"/>
  <c r="CU186" i="1" s="1"/>
  <c r="CV185" i="1" s="1"/>
  <c r="CT477" i="1"/>
  <c r="CU477" i="1" s="1"/>
  <c r="CV476" i="1" s="1"/>
  <c r="CT38" i="1"/>
  <c r="CU38" i="1" s="1"/>
  <c r="CT333" i="1"/>
  <c r="CU333" i="1" s="1"/>
  <c r="CT47" i="1"/>
  <c r="CU47" i="1" s="1"/>
  <c r="CT156" i="1"/>
  <c r="CU156" i="1" s="1"/>
  <c r="AD177" i="1"/>
  <c r="A180" i="1" s="1"/>
  <c r="CT44" i="1"/>
  <c r="CU44" i="1" s="1"/>
  <c r="CV44" i="1" s="1"/>
  <c r="CT103" i="1"/>
  <c r="CU103" i="1" s="1"/>
  <c r="CT100" i="1"/>
  <c r="CU100" i="1" s="1"/>
  <c r="CT105" i="1"/>
  <c r="CU105" i="1" s="1"/>
  <c r="CT209" i="1"/>
  <c r="CU209" i="1" s="1"/>
  <c r="CT74" i="1"/>
  <c r="CU74" i="1" s="1"/>
  <c r="CT145" i="1"/>
  <c r="CU145" i="1" s="1"/>
  <c r="CT79" i="1"/>
  <c r="CU79" i="1" s="1"/>
  <c r="CT344" i="1"/>
  <c r="CU344" i="1" s="1"/>
  <c r="CT55" i="1"/>
  <c r="CU55" i="1" s="1"/>
  <c r="CT205" i="1"/>
  <c r="CU205" i="1" s="1"/>
  <c r="CT54" i="1"/>
  <c r="CU54" i="1" s="1"/>
  <c r="CT108" i="1"/>
  <c r="CU108" i="1" s="1"/>
  <c r="CT206" i="1"/>
  <c r="CU206" i="1" s="1"/>
  <c r="CV205" i="1" s="1"/>
  <c r="CT157" i="1"/>
  <c r="CU157" i="1" s="1"/>
  <c r="CV156" i="1" s="1"/>
  <c r="CT312" i="1"/>
  <c r="CU312" i="1" s="1"/>
  <c r="CV311" i="1" s="1"/>
  <c r="CT194" i="1"/>
  <c r="CU194" i="1" s="1"/>
  <c r="CT380" i="1"/>
  <c r="CU380" i="1" s="1"/>
  <c r="AD162" i="1"/>
  <c r="A165" i="1" s="1"/>
  <c r="AE316" i="1"/>
  <c r="B319" i="1" s="1"/>
  <c r="AD142" i="1"/>
  <c r="A145" i="1" s="1"/>
  <c r="AD169" i="1"/>
  <c r="A172" i="1" s="1"/>
  <c r="AD227" i="1"/>
  <c r="A230" i="1" s="1"/>
  <c r="AD222" i="1"/>
  <c r="A225" i="1" s="1"/>
  <c r="AD219" i="1"/>
  <c r="A222" i="1" s="1"/>
  <c r="AD244" i="1"/>
  <c r="A247" i="1" s="1"/>
  <c r="AD287" i="1"/>
  <c r="A290" i="1" s="1"/>
  <c r="AD117" i="1"/>
  <c r="A120" i="1" s="1"/>
  <c r="AD153" i="1"/>
  <c r="A156" i="1" s="1"/>
  <c r="AD161" i="1"/>
  <c r="A164" i="1" s="1"/>
  <c r="AD251" i="1"/>
  <c r="A254" i="1" s="1"/>
  <c r="AD273" i="1"/>
  <c r="A276" i="1" s="1"/>
  <c r="AD299" i="1"/>
  <c r="A302" i="1" s="1"/>
  <c r="AD300" i="1"/>
  <c r="A303" i="1" s="1"/>
  <c r="CT15" i="1"/>
  <c r="CT36" i="1"/>
  <c r="CU36" i="1" s="1"/>
  <c r="CT53" i="1"/>
  <c r="CU53" i="1" s="1"/>
  <c r="CV52" i="1" s="1"/>
  <c r="CT40" i="1"/>
  <c r="CU40" i="1" s="1"/>
  <c r="CT51" i="1"/>
  <c r="CU51" i="1" s="1"/>
  <c r="CV51" i="1" s="1"/>
  <c r="CT97" i="1"/>
  <c r="CU97" i="1" s="1"/>
  <c r="CT95" i="1"/>
  <c r="CU95" i="1" s="1"/>
  <c r="CT101" i="1"/>
  <c r="CU101" i="1" s="1"/>
  <c r="CV100" i="1" s="1"/>
  <c r="CT59" i="1"/>
  <c r="CU59" i="1" s="1"/>
  <c r="CT63" i="1"/>
  <c r="CU63" i="1" s="1"/>
  <c r="CV62" i="1" s="1"/>
  <c r="CT67" i="1"/>
  <c r="CU67" i="1" s="1"/>
  <c r="CT71" i="1"/>
  <c r="CU71" i="1" s="1"/>
  <c r="CV71" i="1" s="1"/>
  <c r="CT75" i="1"/>
  <c r="CU75" i="1" s="1"/>
  <c r="CV74" i="1" s="1"/>
  <c r="CT81" i="1"/>
  <c r="CU81" i="1" s="1"/>
  <c r="CT87" i="1"/>
  <c r="CU87" i="1" s="1"/>
  <c r="CT91" i="1"/>
  <c r="CU91" i="1" s="1"/>
  <c r="CT104" i="1"/>
  <c r="CU104" i="1" s="1"/>
  <c r="CT112" i="1"/>
  <c r="CU112" i="1" s="1"/>
  <c r="CT119" i="1"/>
  <c r="CU119" i="1" s="1"/>
  <c r="CT124" i="1"/>
  <c r="CU124" i="1" s="1"/>
  <c r="CV123" i="1" s="1"/>
  <c r="CT131" i="1"/>
  <c r="CU131" i="1" s="1"/>
  <c r="CT139" i="1"/>
  <c r="CU139" i="1" s="1"/>
  <c r="CT149" i="1"/>
  <c r="CU149" i="1" s="1"/>
  <c r="CT182" i="1"/>
  <c r="CU182" i="1" s="1"/>
  <c r="CT179" i="1"/>
  <c r="CU179" i="1" s="1"/>
  <c r="CT172" i="1"/>
  <c r="CU172" i="1" s="1"/>
  <c r="CT203" i="1"/>
  <c r="CU203" i="1" s="1"/>
  <c r="CT221" i="1"/>
  <c r="CU221" i="1" s="1"/>
  <c r="CT233" i="1"/>
  <c r="CU233" i="1" s="1"/>
  <c r="CT247" i="1"/>
  <c r="CU247" i="1" s="1"/>
  <c r="CT259" i="1"/>
  <c r="CU259" i="1" s="1"/>
  <c r="CT268" i="1"/>
  <c r="CU268" i="1" s="1"/>
  <c r="CT297" i="1"/>
  <c r="CU297" i="1" s="1"/>
  <c r="CT328" i="1"/>
  <c r="CU328" i="1" s="1"/>
  <c r="CT438" i="1"/>
  <c r="CU438" i="1" s="1"/>
  <c r="CT358" i="1"/>
  <c r="CU358" i="1" s="1"/>
  <c r="CT436" i="1"/>
  <c r="CU436" i="1" s="1"/>
  <c r="CT541" i="1"/>
  <c r="CU541" i="1" s="1"/>
  <c r="AD126" i="1"/>
  <c r="A129" i="1" s="1"/>
  <c r="AD186" i="1"/>
  <c r="A189" i="1" s="1"/>
  <c r="AD199" i="1"/>
  <c r="A202" i="1" s="1"/>
  <c r="AD237" i="1"/>
  <c r="A240" i="1" s="1"/>
  <c r="AD236" i="1"/>
  <c r="A239" i="1" s="1"/>
  <c r="CT43" i="1"/>
  <c r="CU43" i="1" s="1"/>
  <c r="CV42" i="1" s="1"/>
  <c r="CT35" i="1"/>
  <c r="CU35" i="1" s="1"/>
  <c r="CV34" i="1" s="1"/>
  <c r="CX35" i="1" s="1"/>
  <c r="CT41" i="1"/>
  <c r="CU41" i="1" s="1"/>
  <c r="CT48" i="1"/>
  <c r="CU48" i="1" s="1"/>
  <c r="CT99" i="1"/>
  <c r="CU99" i="1" s="1"/>
  <c r="CV98" i="1" s="1"/>
  <c r="CT102" i="1"/>
  <c r="CU102" i="1" s="1"/>
  <c r="CT46" i="1"/>
  <c r="CU46" i="1" s="1"/>
  <c r="CT56" i="1"/>
  <c r="CU56" i="1" s="1"/>
  <c r="CV55" i="1" s="1"/>
  <c r="CT60" i="1"/>
  <c r="CU60" i="1" s="1"/>
  <c r="CT64" i="1"/>
  <c r="CU64" i="1" s="1"/>
  <c r="CT68" i="1"/>
  <c r="CU68" i="1" s="1"/>
  <c r="CV67" i="1" s="1"/>
  <c r="CT72" i="1"/>
  <c r="CU72" i="1" s="1"/>
  <c r="CT76" i="1"/>
  <c r="CU76" i="1" s="1"/>
  <c r="CT82" i="1"/>
  <c r="CU82" i="1" s="1"/>
  <c r="CT88" i="1"/>
  <c r="CU88" i="1" s="1"/>
  <c r="CT92" i="1"/>
  <c r="CU92" i="1" s="1"/>
  <c r="CV91" i="1" s="1"/>
  <c r="CT107" i="1"/>
  <c r="CU107" i="1" s="1"/>
  <c r="CT113" i="1"/>
  <c r="CU113" i="1" s="1"/>
  <c r="CT120" i="1"/>
  <c r="CU120" i="1" s="1"/>
  <c r="CT126" i="1"/>
  <c r="CU126" i="1" s="1"/>
  <c r="CV126" i="1" s="1"/>
  <c r="CT134" i="1"/>
  <c r="CU134" i="1" s="1"/>
  <c r="CV133" i="1" s="1"/>
  <c r="CT143" i="1"/>
  <c r="CU143" i="1" s="1"/>
  <c r="CT154" i="1"/>
  <c r="CU154" i="1" s="1"/>
  <c r="CT191" i="1"/>
  <c r="CU191" i="1" s="1"/>
  <c r="CT162" i="1"/>
  <c r="CU162" i="1" s="1"/>
  <c r="CV161" i="1" s="1"/>
  <c r="CT176" i="1"/>
  <c r="CU176" i="1" s="1"/>
  <c r="CT216" i="1"/>
  <c r="CU216" i="1" s="1"/>
  <c r="CV215" i="1" s="1"/>
  <c r="CT229" i="1"/>
  <c r="CU229" i="1" s="1"/>
  <c r="CV228" i="1" s="1"/>
  <c r="CT243" i="1"/>
  <c r="CU243" i="1" s="1"/>
  <c r="CV242" i="1" s="1"/>
  <c r="CT258" i="1"/>
  <c r="CU258" i="1" s="1"/>
  <c r="CV258" i="1" s="1"/>
  <c r="CT271" i="1"/>
  <c r="CU271" i="1" s="1"/>
  <c r="CT282" i="1"/>
  <c r="CU282" i="1" s="1"/>
  <c r="CT318" i="1"/>
  <c r="CU318" i="1" s="1"/>
  <c r="CT330" i="1"/>
  <c r="CU330" i="1" s="1"/>
  <c r="CT342" i="1"/>
  <c r="CU342" i="1" s="1"/>
  <c r="CT402" i="1"/>
  <c r="CU402" i="1" s="1"/>
  <c r="CT505" i="1"/>
  <c r="CU505" i="1" s="1"/>
  <c r="AD109" i="1"/>
  <c r="A112" i="1" s="1"/>
  <c r="CT106" i="1"/>
  <c r="CU106" i="1" s="1"/>
  <c r="CV105" i="1" s="1"/>
  <c r="CT114" i="1"/>
  <c r="CU114" i="1" s="1"/>
  <c r="CV114" i="1" s="1"/>
  <c r="CT122" i="1"/>
  <c r="CU122" i="1" s="1"/>
  <c r="CV121" i="1" s="1"/>
  <c r="CT129" i="1"/>
  <c r="CU129" i="1" s="1"/>
  <c r="CV128" i="1" s="1"/>
  <c r="CT137" i="1"/>
  <c r="CU137" i="1" s="1"/>
  <c r="CV136" i="1" s="1"/>
  <c r="CT147" i="1"/>
  <c r="CU147" i="1" s="1"/>
  <c r="CT158" i="1"/>
  <c r="CU158" i="1" s="1"/>
  <c r="CT189" i="1"/>
  <c r="CU189" i="1" s="1"/>
  <c r="CT166" i="1"/>
  <c r="CU166" i="1" s="1"/>
  <c r="CT204" i="1"/>
  <c r="CU204" i="1" s="1"/>
  <c r="CV203" i="1" s="1"/>
  <c r="CT218" i="1"/>
  <c r="CU218" i="1" s="1"/>
  <c r="CT223" i="1"/>
  <c r="CU223" i="1" s="1"/>
  <c r="CT231" i="1"/>
  <c r="CU231" i="1" s="1"/>
  <c r="CT249" i="1"/>
  <c r="CU249" i="1" s="1"/>
  <c r="CT274" i="1"/>
  <c r="CU274" i="1" s="1"/>
  <c r="CT295" i="1"/>
  <c r="CU295" i="1" s="1"/>
  <c r="CT325" i="1"/>
  <c r="CU325" i="1" s="1"/>
  <c r="CT385" i="1"/>
  <c r="CU385" i="1" s="1"/>
  <c r="CT356" i="1"/>
  <c r="CU356" i="1" s="1"/>
  <c r="CV355" i="1" s="1"/>
  <c r="CT407" i="1"/>
  <c r="CU407" i="1" s="1"/>
  <c r="CT567" i="1"/>
  <c r="CU567" i="1" s="1"/>
  <c r="CT130" i="1"/>
  <c r="CU130" i="1" s="1"/>
  <c r="CT138" i="1"/>
  <c r="CU138" i="1" s="1"/>
  <c r="CT148" i="1"/>
  <c r="CU148" i="1" s="1"/>
  <c r="CT185" i="1"/>
  <c r="CU185" i="1" s="1"/>
  <c r="CT188" i="1"/>
  <c r="CU188" i="1" s="1"/>
  <c r="CT168" i="1"/>
  <c r="CU168" i="1" s="1"/>
  <c r="CT199" i="1"/>
  <c r="CU199" i="1" s="1"/>
  <c r="CT224" i="1"/>
  <c r="CU224" i="1" s="1"/>
  <c r="CT226" i="1"/>
  <c r="CU226" i="1" s="1"/>
  <c r="CT239" i="1"/>
  <c r="CU239" i="1" s="1"/>
  <c r="CT260" i="1"/>
  <c r="CU260" i="1" s="1"/>
  <c r="CT275" i="1"/>
  <c r="CU275" i="1" s="1"/>
  <c r="CT298" i="1"/>
  <c r="CU298" i="1" s="1"/>
  <c r="CT320" i="1"/>
  <c r="CU320" i="1" s="1"/>
  <c r="CT400" i="1"/>
  <c r="CU400" i="1" s="1"/>
  <c r="CT357" i="1"/>
  <c r="CU357" i="1" s="1"/>
  <c r="CT442" i="1"/>
  <c r="CU442" i="1" s="1"/>
  <c r="CT587" i="1"/>
  <c r="CU587" i="1" s="1"/>
  <c r="CT77" i="1"/>
  <c r="CU77" i="1" s="1"/>
  <c r="CT85" i="1"/>
  <c r="CU85" i="1" s="1"/>
  <c r="CV84" i="1" s="1"/>
  <c r="CT93" i="1"/>
  <c r="CU93" i="1" s="1"/>
  <c r="CV92" i="1" s="1"/>
  <c r="CT109" i="1"/>
  <c r="CU109" i="1" s="1"/>
  <c r="CT117" i="1"/>
  <c r="CU117" i="1" s="1"/>
  <c r="CT152" i="1"/>
  <c r="CU152" i="1" s="1"/>
  <c r="CT132" i="1"/>
  <c r="CU132" i="1" s="1"/>
  <c r="CT140" i="1"/>
  <c r="CU140" i="1" s="1"/>
  <c r="CT151" i="1"/>
  <c r="CU151" i="1" s="1"/>
  <c r="CT184" i="1"/>
  <c r="CU184" i="1" s="1"/>
  <c r="CT187" i="1"/>
  <c r="CU187" i="1" s="1"/>
  <c r="CV186" i="1" s="1"/>
  <c r="CT173" i="1"/>
  <c r="CU173" i="1" s="1"/>
  <c r="CV173" i="1" s="1"/>
  <c r="CT211" i="1"/>
  <c r="CU211" i="1" s="1"/>
  <c r="CT217" i="1"/>
  <c r="CU217" i="1" s="1"/>
  <c r="CV217" i="1" s="1"/>
  <c r="CT236" i="1"/>
  <c r="CU236" i="1" s="1"/>
  <c r="CT251" i="1"/>
  <c r="CU251" i="1" s="1"/>
  <c r="CT244" i="1"/>
  <c r="CU244" i="1" s="1"/>
  <c r="CT280" i="1"/>
  <c r="CU280" i="1" s="1"/>
  <c r="CT301" i="1"/>
  <c r="CU301" i="1" s="1"/>
  <c r="CT331" i="1"/>
  <c r="CU331" i="1" s="1"/>
  <c r="CT423" i="1"/>
  <c r="CU423" i="1" s="1"/>
  <c r="CT360" i="1"/>
  <c r="CU360" i="1" s="1"/>
  <c r="CT468" i="1"/>
  <c r="CU468" i="1" s="1"/>
  <c r="CT671" i="1"/>
  <c r="CU671" i="1" s="1"/>
  <c r="CT78" i="1"/>
  <c r="CU78" i="1" s="1"/>
  <c r="CT86" i="1"/>
  <c r="CU86" i="1" s="1"/>
  <c r="CT94" i="1"/>
  <c r="CU94" i="1" s="1"/>
  <c r="CT110" i="1"/>
  <c r="CU110" i="1" s="1"/>
  <c r="CV110" i="1" s="1"/>
  <c r="CT118" i="1"/>
  <c r="CU118" i="1" s="1"/>
  <c r="CV117" i="1" s="1"/>
  <c r="CT125" i="1"/>
  <c r="CU125" i="1" s="1"/>
  <c r="CT133" i="1"/>
  <c r="CU133" i="1" s="1"/>
  <c r="CT141" i="1"/>
  <c r="CU141" i="1" s="1"/>
  <c r="CT153" i="1"/>
  <c r="CU153" i="1" s="1"/>
  <c r="CT183" i="1"/>
  <c r="CU183" i="1" s="1"/>
  <c r="CV182" i="1" s="1"/>
  <c r="CT161" i="1"/>
  <c r="CU161" i="1" s="1"/>
  <c r="CT174" i="1"/>
  <c r="CU174" i="1" s="1"/>
  <c r="CT202" i="1"/>
  <c r="CU202" i="1" s="1"/>
  <c r="CT234" i="1"/>
  <c r="CU234" i="1" s="1"/>
  <c r="CT235" i="1"/>
  <c r="CU235" i="1" s="1"/>
  <c r="CT254" i="1"/>
  <c r="CU254" i="1" s="1"/>
  <c r="CT263" i="1"/>
  <c r="CU263" i="1" s="1"/>
  <c r="CT284" i="1"/>
  <c r="CU284" i="1" s="1"/>
  <c r="CV284" i="1" s="1"/>
  <c r="CT310" i="1"/>
  <c r="CU310" i="1" s="1"/>
  <c r="CV310" i="1" s="1"/>
  <c r="CT326" i="1"/>
  <c r="CU326" i="1" s="1"/>
  <c r="CV325" i="1" s="1"/>
  <c r="CT340" i="1"/>
  <c r="CU340" i="1" s="1"/>
  <c r="CT396" i="1"/>
  <c r="CU396" i="1" s="1"/>
  <c r="CT449" i="1"/>
  <c r="CU449" i="1" s="1"/>
  <c r="CT809" i="1"/>
  <c r="CU809" i="1" s="1"/>
  <c r="CT431" i="1"/>
  <c r="CU431" i="1" s="1"/>
  <c r="CT457" i="1"/>
  <c r="CU457" i="1" s="1"/>
  <c r="CT761" i="1"/>
  <c r="CU761" i="1" s="1"/>
  <c r="AD151" i="1"/>
  <c r="A154" i="1" s="1"/>
  <c r="AD200" i="1"/>
  <c r="A203" i="1" s="1"/>
  <c r="AD183" i="1"/>
  <c r="A186" i="1" s="1"/>
  <c r="CT287" i="1"/>
  <c r="CU287" i="1" s="1"/>
  <c r="CT306" i="1"/>
  <c r="CU306" i="1" s="1"/>
  <c r="CT323" i="1"/>
  <c r="CU323" i="1" s="1"/>
  <c r="CT371" i="1"/>
  <c r="CU371" i="1" s="1"/>
  <c r="CT343" i="1"/>
  <c r="CU343" i="1" s="1"/>
  <c r="CV342" i="1" s="1"/>
  <c r="CT367" i="1"/>
  <c r="CU367" i="1" s="1"/>
  <c r="CT418" i="1"/>
  <c r="CU418" i="1" s="1"/>
  <c r="CT456" i="1"/>
  <c r="CU456" i="1" s="1"/>
  <c r="CT650" i="1"/>
  <c r="CU650" i="1" s="1"/>
  <c r="AD312" i="1"/>
  <c r="A315" i="1" s="1"/>
  <c r="CT290" i="1"/>
  <c r="CU290" i="1" s="1"/>
  <c r="CT316" i="1"/>
  <c r="CU316" i="1" s="1"/>
  <c r="CT336" i="1"/>
  <c r="CU336" i="1" s="1"/>
  <c r="CT426" i="1"/>
  <c r="CU426" i="1" s="1"/>
  <c r="CT354" i="1"/>
  <c r="CU354" i="1" s="1"/>
  <c r="CT408" i="1"/>
  <c r="CU408" i="1" s="1"/>
  <c r="CT460" i="1"/>
  <c r="CU460" i="1" s="1"/>
  <c r="CT536" i="1"/>
  <c r="CU536" i="1" s="1"/>
  <c r="CT779" i="1"/>
  <c r="CU779" i="1" s="1"/>
  <c r="CT768" i="1"/>
  <c r="CU768" i="1" s="1"/>
  <c r="CT578" i="1"/>
  <c r="CU578" i="1" s="1"/>
  <c r="CT832" i="1"/>
  <c r="CU832" i="1" s="1"/>
  <c r="CT262" i="1"/>
  <c r="CU262" i="1" s="1"/>
  <c r="CT279" i="1"/>
  <c r="CU279" i="1" s="1"/>
  <c r="CT304" i="1"/>
  <c r="CU304" i="1" s="1"/>
  <c r="CT305" i="1"/>
  <c r="CU305" i="1" s="1"/>
  <c r="CT322" i="1"/>
  <c r="CU322" i="1" s="1"/>
  <c r="CV322" i="1" s="1"/>
  <c r="CT409" i="1"/>
  <c r="CU409" i="1" s="1"/>
  <c r="CT378" i="1"/>
  <c r="CU378" i="1" s="1"/>
  <c r="CT348" i="1"/>
  <c r="CU348" i="1" s="1"/>
  <c r="CV347" i="1" s="1"/>
  <c r="CT368" i="1"/>
  <c r="CU368" i="1" s="1"/>
  <c r="CT422" i="1"/>
  <c r="CU422" i="1" s="1"/>
  <c r="CT427" i="1"/>
  <c r="CU427" i="1" s="1"/>
  <c r="CT545" i="1"/>
  <c r="CU545" i="1" s="1"/>
  <c r="CT618" i="1"/>
  <c r="CU618" i="1" s="1"/>
  <c r="CT270" i="1"/>
  <c r="CU270" i="1" s="1"/>
  <c r="CT278" i="1"/>
  <c r="CU278" i="1" s="1"/>
  <c r="CT294" i="1"/>
  <c r="CU294" i="1" s="1"/>
  <c r="CT309" i="1"/>
  <c r="CU309" i="1" s="1"/>
  <c r="CT334" i="1"/>
  <c r="CU334" i="1" s="1"/>
  <c r="CT421" i="1"/>
  <c r="CU421" i="1" s="1"/>
  <c r="CT417" i="1"/>
  <c r="CU417" i="1" s="1"/>
  <c r="CT352" i="1"/>
  <c r="CU352" i="1" s="1"/>
  <c r="CT377" i="1"/>
  <c r="CU377" i="1" s="1"/>
  <c r="CT374" i="1"/>
  <c r="CU374" i="1" s="1"/>
  <c r="CT499" i="1"/>
  <c r="CU499" i="1" s="1"/>
  <c r="CT559" i="1"/>
  <c r="CU559" i="1" s="1"/>
  <c r="CT707" i="1"/>
  <c r="CU707" i="1" s="1"/>
  <c r="AD240" i="1"/>
  <c r="A243" i="1" s="1"/>
  <c r="AD247" i="1"/>
  <c r="A250" i="1" s="1"/>
  <c r="AD138" i="1"/>
  <c r="A141" i="1" s="1"/>
  <c r="AD325" i="1"/>
  <c r="A328" i="1" s="1"/>
  <c r="CT195" i="1"/>
  <c r="CU195" i="1" s="1"/>
  <c r="CT169" i="1"/>
  <c r="CU169" i="1" s="1"/>
  <c r="CV168" i="1" s="1"/>
  <c r="CT196" i="1"/>
  <c r="CU196" i="1" s="1"/>
  <c r="CT193" i="1"/>
  <c r="CU193" i="1" s="1"/>
  <c r="CT228" i="1"/>
  <c r="CU228" i="1" s="1"/>
  <c r="CT219" i="1"/>
  <c r="CU219" i="1" s="1"/>
  <c r="CV219" i="1" s="1"/>
  <c r="CT240" i="1"/>
  <c r="CU240" i="1" s="1"/>
  <c r="CV239" i="1" s="1"/>
  <c r="CT246" i="1"/>
  <c r="CU246" i="1" s="1"/>
  <c r="CV245" i="1" s="1"/>
  <c r="CT252" i="1"/>
  <c r="CU252" i="1" s="1"/>
  <c r="CV251" i="1" s="1"/>
  <c r="CT265" i="1"/>
  <c r="CU265" i="1" s="1"/>
  <c r="CT283" i="1"/>
  <c r="CU283" i="1" s="1"/>
  <c r="CT286" i="1"/>
  <c r="CU286" i="1" s="1"/>
  <c r="CV286" i="1" s="1"/>
  <c r="CT303" i="1"/>
  <c r="CU303" i="1" s="1"/>
  <c r="CT314" i="1"/>
  <c r="CU314" i="1" s="1"/>
  <c r="CV313" i="1" s="1"/>
  <c r="CT319" i="1"/>
  <c r="CU319" i="1" s="1"/>
  <c r="CV318" i="1" s="1"/>
  <c r="CT332" i="1"/>
  <c r="CU332" i="1" s="1"/>
  <c r="CT389" i="1"/>
  <c r="CU389" i="1" s="1"/>
  <c r="CT338" i="1"/>
  <c r="CU338" i="1" s="1"/>
  <c r="CT349" i="1"/>
  <c r="CU349" i="1" s="1"/>
  <c r="CT362" i="1"/>
  <c r="CU362" i="1" s="1"/>
  <c r="CT405" i="1"/>
  <c r="CU405" i="1" s="1"/>
  <c r="CT381" i="1"/>
  <c r="CU381" i="1" s="1"/>
  <c r="CT443" i="1"/>
  <c r="CU443" i="1" s="1"/>
  <c r="CT470" i="1"/>
  <c r="CU470" i="1" s="1"/>
  <c r="CT593" i="1"/>
  <c r="CU593" i="1" s="1"/>
  <c r="CT687" i="1"/>
  <c r="CU687" i="1" s="1"/>
  <c r="CT160" i="1"/>
  <c r="CU160" i="1" s="1"/>
  <c r="CT170" i="1"/>
  <c r="CU170" i="1" s="1"/>
  <c r="CT200" i="1"/>
  <c r="CU200" i="1" s="1"/>
  <c r="CT201" i="1"/>
  <c r="CU201" i="1" s="1"/>
  <c r="CV200" i="1" s="1"/>
  <c r="CT207" i="1"/>
  <c r="CU207" i="1" s="1"/>
  <c r="CT232" i="1"/>
  <c r="CU232" i="1" s="1"/>
  <c r="CT227" i="1"/>
  <c r="CU227" i="1" s="1"/>
  <c r="CT250" i="1"/>
  <c r="CU250" i="1" s="1"/>
  <c r="CT257" i="1"/>
  <c r="CU257" i="1" s="1"/>
  <c r="CT272" i="1"/>
  <c r="CU272" i="1" s="1"/>
  <c r="CV272" i="1" s="1"/>
  <c r="CT289" i="1"/>
  <c r="CU289" i="1" s="1"/>
  <c r="CV288" i="1" s="1"/>
  <c r="CT291" i="1"/>
  <c r="CU291" i="1" s="1"/>
  <c r="CV290" i="1" s="1"/>
  <c r="CT300" i="1"/>
  <c r="CU300" i="1" s="1"/>
  <c r="CT308" i="1"/>
  <c r="CU308" i="1" s="1"/>
  <c r="CT321" i="1"/>
  <c r="CU321" i="1" s="1"/>
  <c r="CV320" i="1" s="1"/>
  <c r="CT372" i="1"/>
  <c r="CU372" i="1" s="1"/>
  <c r="CT393" i="1"/>
  <c r="CU393" i="1" s="1"/>
  <c r="CT339" i="1"/>
  <c r="CU339" i="1" s="1"/>
  <c r="CT351" i="1"/>
  <c r="CU351" i="1" s="1"/>
  <c r="CV350" i="1" s="1"/>
  <c r="CT365" i="1"/>
  <c r="CU365" i="1" s="1"/>
  <c r="CT425" i="1"/>
  <c r="CU425" i="1" s="1"/>
  <c r="CT390" i="1"/>
  <c r="CU390" i="1" s="1"/>
  <c r="CT467" i="1"/>
  <c r="CU467" i="1" s="1"/>
  <c r="CT478" i="1"/>
  <c r="CU478" i="1" s="1"/>
  <c r="CT527" i="1"/>
  <c r="CU527" i="1" s="1"/>
  <c r="CT682" i="1"/>
  <c r="CU682" i="1" s="1"/>
  <c r="CT798" i="1"/>
  <c r="CU798" i="1" s="1"/>
  <c r="AE317" i="1"/>
  <c r="B320" i="1" s="1"/>
  <c r="AE142" i="1"/>
  <c r="B145" i="1" s="1"/>
  <c r="AE150" i="1"/>
  <c r="B153" i="1" s="1"/>
  <c r="AE195" i="1"/>
  <c r="B198" i="1" s="1"/>
  <c r="AE320" i="1"/>
  <c r="B323" i="1" s="1"/>
  <c r="AE326" i="1"/>
  <c r="B329" i="1" s="1"/>
  <c r="AD134" i="1"/>
  <c r="A137" i="1" s="1"/>
  <c r="CT146" i="1"/>
  <c r="CU146" i="1" s="1"/>
  <c r="CT155" i="1"/>
  <c r="CU155" i="1" s="1"/>
  <c r="CV155" i="1" s="1"/>
  <c r="CT192" i="1"/>
  <c r="CU192" i="1" s="1"/>
  <c r="CT178" i="1"/>
  <c r="CU178" i="1" s="1"/>
  <c r="CT163" i="1"/>
  <c r="CU163" i="1" s="1"/>
  <c r="CT171" i="1"/>
  <c r="CU171" i="1" s="1"/>
  <c r="CT208" i="1"/>
  <c r="CU208" i="1" s="1"/>
  <c r="CT198" i="1"/>
  <c r="CU198" i="1" s="1"/>
  <c r="CT214" i="1"/>
  <c r="CU214" i="1" s="1"/>
  <c r="CT222" i="1"/>
  <c r="CU222" i="1" s="1"/>
  <c r="CT215" i="1"/>
  <c r="CU215" i="1" s="1"/>
  <c r="CT225" i="1"/>
  <c r="CU225" i="1" s="1"/>
  <c r="CT238" i="1"/>
  <c r="CU238" i="1" s="1"/>
  <c r="CT256" i="1"/>
  <c r="CU256" i="1" s="1"/>
  <c r="CT248" i="1"/>
  <c r="CU248" i="1" s="1"/>
  <c r="CT266" i="1"/>
  <c r="CU266" i="1" s="1"/>
  <c r="CT264" i="1"/>
  <c r="CU264" i="1" s="1"/>
  <c r="CT288" i="1"/>
  <c r="CU288" i="1" s="1"/>
  <c r="CT293" i="1"/>
  <c r="CU293" i="1" s="1"/>
  <c r="CT302" i="1"/>
  <c r="CU302" i="1" s="1"/>
  <c r="CT317" i="1"/>
  <c r="CU317" i="1" s="1"/>
  <c r="CV316" i="1" s="1"/>
  <c r="CT307" i="1"/>
  <c r="CU307" i="1" s="1"/>
  <c r="CT315" i="1"/>
  <c r="CU315" i="1" s="1"/>
  <c r="CV315" i="1" s="1"/>
  <c r="CT327" i="1"/>
  <c r="CU327" i="1" s="1"/>
  <c r="CT415" i="1"/>
  <c r="CU415" i="1" s="1"/>
  <c r="CT397" i="1"/>
  <c r="CU397" i="1" s="1"/>
  <c r="CT429" i="1"/>
  <c r="CU429" i="1" s="1"/>
  <c r="CT346" i="1"/>
  <c r="CU346" i="1" s="1"/>
  <c r="CT355" i="1"/>
  <c r="CU355" i="1" s="1"/>
  <c r="CT366" i="1"/>
  <c r="CU366" i="1" s="1"/>
  <c r="CT433" i="1"/>
  <c r="CU433" i="1" s="1"/>
  <c r="CT458" i="1"/>
  <c r="CU458" i="1" s="1"/>
  <c r="CT420" i="1"/>
  <c r="CU420" i="1" s="1"/>
  <c r="CT483" i="1"/>
  <c r="CU483" i="1" s="1"/>
  <c r="CT462" i="1"/>
  <c r="CU462" i="1" s="1"/>
  <c r="CT554" i="1"/>
  <c r="CU554" i="1" s="1"/>
  <c r="CT605" i="1"/>
  <c r="CU605" i="1" s="1"/>
  <c r="CT702" i="1"/>
  <c r="CU702" i="1" s="1"/>
  <c r="CT142" i="1"/>
  <c r="CU142" i="1" s="1"/>
  <c r="CT150" i="1"/>
  <c r="CU150" i="1" s="1"/>
  <c r="CT181" i="1"/>
  <c r="CU181" i="1" s="1"/>
  <c r="CT190" i="1"/>
  <c r="CU190" i="1" s="1"/>
  <c r="CV190" i="1" s="1"/>
  <c r="CT159" i="1"/>
  <c r="CU159" i="1" s="1"/>
  <c r="CT167" i="1"/>
  <c r="CU167" i="1" s="1"/>
  <c r="CT175" i="1"/>
  <c r="CU175" i="1" s="1"/>
  <c r="CV174" i="1" s="1"/>
  <c r="CT212" i="1"/>
  <c r="CU212" i="1" s="1"/>
  <c r="CT197" i="1"/>
  <c r="CU197" i="1" s="1"/>
  <c r="CT213" i="1"/>
  <c r="CU213" i="1" s="1"/>
  <c r="CT210" i="1"/>
  <c r="CU210" i="1" s="1"/>
  <c r="CT237" i="1"/>
  <c r="CU237" i="1" s="1"/>
  <c r="CT242" i="1"/>
  <c r="CU242" i="1" s="1"/>
  <c r="CT255" i="1"/>
  <c r="CU255" i="1" s="1"/>
  <c r="CT253" i="1"/>
  <c r="CU253" i="1" s="1"/>
  <c r="CV252" i="1" s="1"/>
  <c r="CT267" i="1"/>
  <c r="CU267" i="1" s="1"/>
  <c r="CT269" i="1"/>
  <c r="CU269" i="1" s="1"/>
  <c r="CT292" i="1"/>
  <c r="CU292" i="1" s="1"/>
  <c r="CT277" i="1"/>
  <c r="CU277" i="1" s="1"/>
  <c r="CV277" i="1" s="1"/>
  <c r="CT299" i="1"/>
  <c r="CU299" i="1" s="1"/>
  <c r="CV298" i="1" s="1"/>
  <c r="CT296" i="1"/>
  <c r="CU296" i="1" s="1"/>
  <c r="CT313" i="1"/>
  <c r="CU313" i="1" s="1"/>
  <c r="CT324" i="1"/>
  <c r="CU324" i="1" s="1"/>
  <c r="CT329" i="1"/>
  <c r="CU329" i="1" s="1"/>
  <c r="CT335" i="1"/>
  <c r="CU335" i="1" s="1"/>
  <c r="CT379" i="1"/>
  <c r="CU379" i="1" s="1"/>
  <c r="CT370" i="1"/>
  <c r="CU370" i="1" s="1"/>
  <c r="CT341" i="1"/>
  <c r="CU341" i="1" s="1"/>
  <c r="CT350" i="1"/>
  <c r="CU350" i="1" s="1"/>
  <c r="CT359" i="1"/>
  <c r="CU359" i="1" s="1"/>
  <c r="CT392" i="1"/>
  <c r="CU392" i="1" s="1"/>
  <c r="CT375" i="1"/>
  <c r="CU375" i="1" s="1"/>
  <c r="CT386" i="1"/>
  <c r="CU386" i="1" s="1"/>
  <c r="CT484" i="1"/>
  <c r="CU484" i="1" s="1"/>
  <c r="CT465" i="1"/>
  <c r="CU465" i="1" s="1"/>
  <c r="CT627" i="1"/>
  <c r="CU627" i="1" s="1"/>
  <c r="CT599" i="1"/>
  <c r="CU599" i="1" s="1"/>
  <c r="CT739" i="1"/>
  <c r="CU739" i="1" s="1"/>
  <c r="CT716" i="1"/>
  <c r="CU716" i="1" s="1"/>
  <c r="AE165" i="1"/>
  <c r="B168" i="1" s="1"/>
  <c r="AE173" i="1"/>
  <c r="B176" i="1" s="1"/>
  <c r="AE222" i="1"/>
  <c r="B225" i="1" s="1"/>
  <c r="AE277" i="1"/>
  <c r="B280" i="1" s="1"/>
  <c r="AD143" i="1"/>
  <c r="A146" i="1" s="1"/>
  <c r="AD253" i="1"/>
  <c r="A256" i="1" s="1"/>
  <c r="AD283" i="1"/>
  <c r="A286" i="1" s="1"/>
  <c r="AE141" i="1"/>
  <c r="B144" i="1" s="1"/>
  <c r="AE212" i="1"/>
  <c r="B215" i="1" s="1"/>
  <c r="AE314" i="1"/>
  <c r="B317" i="1" s="1"/>
  <c r="AD118" i="1"/>
  <c r="A121" i="1" s="1"/>
  <c r="AD170" i="1"/>
  <c r="A173" i="1" s="1"/>
  <c r="AD234" i="1"/>
  <c r="A237" i="1" s="1"/>
  <c r="AD257" i="1"/>
  <c r="A260" i="1" s="1"/>
  <c r="AD286" i="1"/>
  <c r="A289" i="1" s="1"/>
  <c r="AD296" i="1"/>
  <c r="A299" i="1" s="1"/>
  <c r="AD307" i="1"/>
  <c r="A310" i="1" s="1"/>
  <c r="AD175" i="1"/>
  <c r="A178" i="1" s="1"/>
  <c r="AE157" i="1"/>
  <c r="B160" i="1" s="1"/>
  <c r="AE180" i="1"/>
  <c r="B183" i="1" s="1"/>
  <c r="AE186" i="1"/>
  <c r="B189" i="1" s="1"/>
  <c r="AE185" i="1"/>
  <c r="B188" i="1" s="1"/>
  <c r="AE297" i="1"/>
  <c r="B300" i="1" s="1"/>
  <c r="AE308" i="1"/>
  <c r="B311" i="1" s="1"/>
  <c r="AD127" i="1"/>
  <c r="A130" i="1" s="1"/>
  <c r="AD198" i="1"/>
  <c r="A201" i="1" s="1"/>
  <c r="AD205" i="1"/>
  <c r="A208" i="1" s="1"/>
  <c r="AD233" i="1"/>
  <c r="A236" i="1" s="1"/>
  <c r="AD275" i="1"/>
  <c r="A278" i="1" s="1"/>
  <c r="AE183" i="1"/>
  <c r="B186" i="1" s="1"/>
  <c r="AE221" i="1"/>
  <c r="B224" i="1" s="1"/>
  <c r="AE211" i="1"/>
  <c r="B214" i="1" s="1"/>
  <c r="AE249" i="1"/>
  <c r="B252" i="1" s="1"/>
  <c r="AE280" i="1"/>
  <c r="B283" i="1" s="1"/>
  <c r="AE328" i="1"/>
  <c r="B331" i="1" s="1"/>
  <c r="AD154" i="1"/>
  <c r="A157" i="1" s="1"/>
  <c r="AD178" i="1"/>
  <c r="A181" i="1" s="1"/>
  <c r="AD223" i="1"/>
  <c r="A226" i="1" s="1"/>
  <c r="AD267" i="1"/>
  <c r="A270" i="1" s="1"/>
  <c r="AD293" i="1"/>
  <c r="A296" i="1" s="1"/>
  <c r="AD298" i="1"/>
  <c r="A301" i="1" s="1"/>
  <c r="AD304" i="1"/>
  <c r="A307" i="1" s="1"/>
  <c r="AE162" i="1"/>
  <c r="B165" i="1" s="1"/>
  <c r="AE114" i="1"/>
  <c r="B117" i="1" s="1"/>
  <c r="AE122" i="1"/>
  <c r="B125" i="1" s="1"/>
  <c r="AE129" i="1"/>
  <c r="B132" i="1" s="1"/>
  <c r="AE254" i="1"/>
  <c r="B257" i="1" s="1"/>
  <c r="AD135" i="1"/>
  <c r="A138" i="1" s="1"/>
  <c r="AD254" i="1"/>
  <c r="A257" i="1" s="1"/>
  <c r="AD261" i="1"/>
  <c r="A264" i="1" s="1"/>
  <c r="AD252" i="1"/>
  <c r="A255" i="1" s="1"/>
  <c r="AD302" i="1"/>
  <c r="A305" i="1" s="1"/>
  <c r="AE136" i="1"/>
  <c r="B139" i="1" s="1"/>
  <c r="AE192" i="1"/>
  <c r="B195" i="1" s="1"/>
  <c r="AE217" i="1"/>
  <c r="B220" i="1" s="1"/>
  <c r="AE272" i="1"/>
  <c r="B275" i="1" s="1"/>
  <c r="AE302" i="1"/>
  <c r="B305" i="1" s="1"/>
  <c r="AD214" i="1"/>
  <c r="CT363" i="1"/>
  <c r="CU363" i="1" s="1"/>
  <c r="CT384" i="1"/>
  <c r="CU384" i="1" s="1"/>
  <c r="CT376" i="1"/>
  <c r="CU376" i="1" s="1"/>
  <c r="CT395" i="1"/>
  <c r="CU395" i="1" s="1"/>
  <c r="CV395" i="1" s="1"/>
  <c r="CT434" i="1"/>
  <c r="CU434" i="1" s="1"/>
  <c r="CT404" i="1"/>
  <c r="CU404" i="1" s="1"/>
  <c r="CV404" i="1" s="1"/>
  <c r="CT403" i="1"/>
  <c r="CU403" i="1" s="1"/>
  <c r="CT507" i="1"/>
  <c r="CU507" i="1" s="1"/>
  <c r="CT472" i="1"/>
  <c r="CU472" i="1" s="1"/>
  <c r="CT563" i="1"/>
  <c r="CU563" i="1" s="1"/>
  <c r="CT582" i="1"/>
  <c r="CU582" i="1" s="1"/>
  <c r="CT530" i="1"/>
  <c r="CU530" i="1" s="1"/>
  <c r="CT660" i="1"/>
  <c r="CU660" i="1" s="1"/>
  <c r="CT633" i="1"/>
  <c r="CU633" i="1" s="1"/>
  <c r="CT811" i="1"/>
  <c r="CU811" i="1" s="1"/>
  <c r="AD259" i="1"/>
  <c r="A262" i="1" s="1"/>
  <c r="CT364" i="1"/>
  <c r="CU364" i="1" s="1"/>
  <c r="CT388" i="1"/>
  <c r="CU388" i="1" s="1"/>
  <c r="CT399" i="1"/>
  <c r="CU399" i="1" s="1"/>
  <c r="CT410" i="1"/>
  <c r="CU410" i="1" s="1"/>
  <c r="CT450" i="1"/>
  <c r="CU450" i="1" s="1"/>
  <c r="CT412" i="1"/>
  <c r="CU412" i="1" s="1"/>
  <c r="CT419" i="1"/>
  <c r="CU419" i="1" s="1"/>
  <c r="CT482" i="1"/>
  <c r="CU482" i="1" s="1"/>
  <c r="CT463" i="1"/>
  <c r="CU463" i="1" s="1"/>
  <c r="CT569" i="1"/>
  <c r="CU569" i="1" s="1"/>
  <c r="CT609" i="1"/>
  <c r="CU609" i="1" s="1"/>
  <c r="CT546" i="1"/>
  <c r="CU546" i="1" s="1"/>
  <c r="CT668" i="1"/>
  <c r="CU668" i="1" s="1"/>
  <c r="CT731" i="1"/>
  <c r="CU731" i="1" s="1"/>
  <c r="CT709" i="1"/>
  <c r="CU709" i="1" s="1"/>
  <c r="CT710" i="1"/>
  <c r="CU710" i="1" s="1"/>
  <c r="CT750" i="1"/>
  <c r="CU750" i="1" s="1"/>
  <c r="CT406" i="1"/>
  <c r="CU406" i="1" s="1"/>
  <c r="CT337" i="1"/>
  <c r="CU337" i="1" s="1"/>
  <c r="CT345" i="1"/>
  <c r="CU345" i="1" s="1"/>
  <c r="CT353" i="1"/>
  <c r="CU353" i="1" s="1"/>
  <c r="CV352" i="1" s="1"/>
  <c r="CT361" i="1"/>
  <c r="CU361" i="1" s="1"/>
  <c r="CT369" i="1"/>
  <c r="CU369" i="1" s="1"/>
  <c r="CT414" i="1"/>
  <c r="CU414" i="1" s="1"/>
  <c r="CT383" i="1"/>
  <c r="CU383" i="1" s="1"/>
  <c r="CT401" i="1"/>
  <c r="CU401" i="1" s="1"/>
  <c r="CT424" i="1"/>
  <c r="CU424" i="1" s="1"/>
  <c r="CV424" i="1" s="1"/>
  <c r="CT476" i="1"/>
  <c r="CU476" i="1" s="1"/>
  <c r="CT491" i="1"/>
  <c r="CU491" i="1" s="1"/>
  <c r="CT440" i="1"/>
  <c r="CU440" i="1" s="1"/>
  <c r="CT445" i="1"/>
  <c r="CU445" i="1" s="1"/>
  <c r="CT594" i="1"/>
  <c r="CU594" i="1" s="1"/>
  <c r="CT521" i="1"/>
  <c r="CU521" i="1" s="1"/>
  <c r="CT596" i="1"/>
  <c r="CU596" i="1" s="1"/>
  <c r="CT674" i="1"/>
  <c r="CU674" i="1" s="1"/>
  <c r="CT791" i="1"/>
  <c r="CU791" i="1" s="1"/>
  <c r="CT816" i="1"/>
  <c r="CU816" i="1" s="1"/>
  <c r="AD327" i="1"/>
  <c r="A330" i="1" s="1"/>
  <c r="AE109" i="1"/>
  <c r="B112" i="1" s="1"/>
  <c r="AE152" i="1"/>
  <c r="B155" i="1" s="1"/>
  <c r="AE140" i="1"/>
  <c r="B143" i="1" s="1"/>
  <c r="AE144" i="1"/>
  <c r="B147" i="1" s="1"/>
  <c r="AD203" i="1"/>
  <c r="A206" i="1" s="1"/>
  <c r="AD318" i="1"/>
  <c r="A321" i="1" s="1"/>
  <c r="AD128" i="1"/>
  <c r="A131" i="1" s="1"/>
  <c r="AE131" i="1"/>
  <c r="B134" i="1" s="1"/>
  <c r="AE166" i="1"/>
  <c r="B169" i="1" s="1"/>
  <c r="AE321" i="1"/>
  <c r="B324" i="1" s="1"/>
  <c r="AD187" i="1"/>
  <c r="A190" i="1" s="1"/>
  <c r="AD295" i="1"/>
  <c r="A298" i="1" s="1"/>
  <c r="AD196" i="1"/>
  <c r="A199" i="1" s="1"/>
  <c r="AD315" i="1"/>
  <c r="A318" i="1" s="1"/>
  <c r="AE130" i="1"/>
  <c r="B133" i="1" s="1"/>
  <c r="AE170" i="1"/>
  <c r="B173" i="1" s="1"/>
  <c r="AE210" i="1"/>
  <c r="B213" i="1" s="1"/>
  <c r="AE214" i="1"/>
  <c r="B217" i="1" s="1"/>
  <c r="AE242" i="1"/>
  <c r="B245" i="1" s="1"/>
  <c r="AE262" i="1"/>
  <c r="B265" i="1" s="1"/>
  <c r="AE279" i="1"/>
  <c r="B282" i="1" s="1"/>
  <c r="AE306" i="1"/>
  <c r="B309" i="1" s="1"/>
  <c r="AD115" i="1"/>
  <c r="A118" i="1" s="1"/>
  <c r="AD179" i="1"/>
  <c r="A182" i="1" s="1"/>
  <c r="AD210" i="1"/>
  <c r="A213" i="1" s="1"/>
  <c r="AD256" i="1"/>
  <c r="A259" i="1" s="1"/>
  <c r="AD279" i="1"/>
  <c r="A282" i="1" s="1"/>
  <c r="AD303" i="1"/>
  <c r="A306" i="1" s="1"/>
  <c r="AE159" i="1"/>
  <c r="B162" i="1" s="1"/>
  <c r="AE194" i="1"/>
  <c r="B197" i="1" s="1"/>
  <c r="AE193" i="1"/>
  <c r="B196" i="1" s="1"/>
  <c r="AE307" i="1"/>
  <c r="B310" i="1" s="1"/>
  <c r="AD123" i="1"/>
  <c r="A126" i="1" s="1"/>
  <c r="AD140" i="1"/>
  <c r="A143" i="1" s="1"/>
  <c r="AD159" i="1"/>
  <c r="A162" i="1" s="1"/>
  <c r="AD195" i="1"/>
  <c r="A198" i="1" s="1"/>
  <c r="AD173" i="1"/>
  <c r="A176" i="1" s="1"/>
  <c r="AD208" i="1"/>
  <c r="A211" i="1" s="1"/>
  <c r="AD266" i="1"/>
  <c r="A269" i="1" s="1"/>
  <c r="AD313" i="1"/>
  <c r="A316" i="1" s="1"/>
  <c r="AD329" i="1"/>
  <c r="A332" i="1" s="1"/>
  <c r="AE168" i="1"/>
  <c r="B171" i="1" s="1"/>
  <c r="AD320" i="1"/>
  <c r="A323" i="1" s="1"/>
  <c r="AE111" i="1"/>
  <c r="B114" i="1" s="1"/>
  <c r="AE119" i="1"/>
  <c r="B122" i="1" s="1"/>
  <c r="AE247" i="1"/>
  <c r="B250" i="1" s="1"/>
  <c r="AE265" i="1"/>
  <c r="B268" i="1" s="1"/>
  <c r="AD192" i="1"/>
  <c r="A195" i="1" s="1"/>
  <c r="AD188" i="1"/>
  <c r="A191" i="1" s="1"/>
  <c r="AD270" i="1"/>
  <c r="A273" i="1" s="1"/>
  <c r="AD172" i="1"/>
  <c r="A175" i="1" s="1"/>
  <c r="AD209" i="1"/>
  <c r="A212" i="1" s="1"/>
  <c r="AD243" i="1"/>
  <c r="A246" i="1" s="1"/>
  <c r="AE154" i="1"/>
  <c r="B157" i="1" s="1"/>
  <c r="AE206" i="1"/>
  <c r="B209" i="1" s="1"/>
  <c r="AE205" i="1"/>
  <c r="B208" i="1" s="1"/>
  <c r="AE244" i="1"/>
  <c r="B247" i="1" s="1"/>
  <c r="AE267" i="1"/>
  <c r="B270" i="1" s="1"/>
  <c r="AD111" i="1"/>
  <c r="A114" i="1" s="1"/>
  <c r="AD148" i="1"/>
  <c r="A151" i="1" s="1"/>
  <c r="AD181" i="1"/>
  <c r="A184" i="1" s="1"/>
  <c r="AD165" i="1"/>
  <c r="A168" i="1" s="1"/>
  <c r="AD215" i="1"/>
  <c r="A218" i="1" s="1"/>
  <c r="AD288" i="1"/>
  <c r="A291" i="1" s="1"/>
  <c r="AD323" i="1"/>
  <c r="A326" i="1" s="1"/>
  <c r="AE116" i="1"/>
  <c r="B119" i="1" s="1"/>
  <c r="AE124" i="1"/>
  <c r="B127" i="1" s="1"/>
  <c r="AE147" i="1"/>
  <c r="B150" i="1" s="1"/>
  <c r="AE203" i="1"/>
  <c r="B206" i="1" s="1"/>
  <c r="AE237" i="1"/>
  <c r="B240" i="1" s="1"/>
  <c r="AD113" i="1"/>
  <c r="A116" i="1" s="1"/>
  <c r="AD132" i="1"/>
  <c r="A135" i="1" s="1"/>
  <c r="AD185" i="1"/>
  <c r="A188" i="1" s="1"/>
  <c r="AD167" i="1"/>
  <c r="A170" i="1" s="1"/>
  <c r="AD201" i="1"/>
  <c r="A204" i="1" s="1"/>
  <c r="AD230" i="1"/>
  <c r="A233" i="1" s="1"/>
  <c r="AD290" i="1"/>
  <c r="A293" i="1" s="1"/>
  <c r="AD306" i="1"/>
  <c r="A309" i="1" s="1"/>
  <c r="AD332" i="1"/>
  <c r="A335" i="1" s="1"/>
  <c r="AE255" i="1"/>
  <c r="B258" i="1" s="1"/>
  <c r="AE261" i="1"/>
  <c r="B264" i="1" s="1"/>
  <c r="AE290" i="1"/>
  <c r="B293" i="1" s="1"/>
  <c r="AE292" i="1"/>
  <c r="B295" i="1" s="1"/>
  <c r="AE323" i="1"/>
  <c r="B326" i="1" s="1"/>
  <c r="AD130" i="1"/>
  <c r="A133" i="1" s="1"/>
  <c r="AD156" i="1"/>
  <c r="A159" i="1" s="1"/>
  <c r="AE133" i="1"/>
  <c r="B136" i="1" s="1"/>
  <c r="AE225" i="1"/>
  <c r="B228" i="1" s="1"/>
  <c r="AE319" i="1"/>
  <c r="B322" i="1" s="1"/>
  <c r="AD108" i="1"/>
  <c r="A111" i="1" s="1"/>
  <c r="AD120" i="1"/>
  <c r="A123" i="1" s="1"/>
  <c r="AD145" i="1"/>
  <c r="A148" i="1" s="1"/>
  <c r="AD157" i="1"/>
  <c r="A160" i="1" s="1"/>
  <c r="AD190" i="1"/>
  <c r="A193" i="1" s="1"/>
  <c r="AD204" i="1"/>
  <c r="AD197" i="1"/>
  <c r="A200" i="1" s="1"/>
  <c r="AD263" i="1"/>
  <c r="A266" i="1" s="1"/>
  <c r="AD291" i="1"/>
  <c r="A294" i="1" s="1"/>
  <c r="CT387" i="1"/>
  <c r="CU387" i="1" s="1"/>
  <c r="CT382" i="1"/>
  <c r="CU382" i="1" s="1"/>
  <c r="CT394" i="1"/>
  <c r="CU394" i="1" s="1"/>
  <c r="CT444" i="1"/>
  <c r="CU444" i="1" s="1"/>
  <c r="CT435" i="1"/>
  <c r="CU435" i="1" s="1"/>
  <c r="CT441" i="1"/>
  <c r="CU441" i="1" s="1"/>
  <c r="CT496" i="1"/>
  <c r="CU496" i="1" s="1"/>
  <c r="CT537" i="1"/>
  <c r="CU537" i="1" s="1"/>
  <c r="CV536" i="1" s="1"/>
  <c r="CT619" i="1"/>
  <c r="CU619" i="1" s="1"/>
  <c r="CT520" i="1"/>
  <c r="CU520" i="1" s="1"/>
  <c r="CT642" i="1"/>
  <c r="CU642" i="1" s="1"/>
  <c r="CT663" i="1"/>
  <c r="CU663" i="1" s="1"/>
  <c r="CT706" i="1"/>
  <c r="CU706" i="1" s="1"/>
  <c r="CT745" i="1"/>
  <c r="CU745" i="1" s="1"/>
  <c r="AE200" i="1"/>
  <c r="B203" i="1" s="1"/>
  <c r="AE232" i="1"/>
  <c r="B235" i="1" s="1"/>
  <c r="AD121" i="1"/>
  <c r="A124" i="1" s="1"/>
  <c r="AD146" i="1"/>
  <c r="A149" i="1" s="1"/>
  <c r="AD225" i="1"/>
  <c r="A228" i="1" s="1"/>
  <c r="AD242" i="1"/>
  <c r="A245" i="1" s="1"/>
  <c r="AD311" i="1"/>
  <c r="A314" i="1" s="1"/>
  <c r="CT712" i="1"/>
  <c r="CU712" i="1" s="1"/>
  <c r="AD112" i="1"/>
  <c r="A115" i="1" s="1"/>
  <c r="AD137" i="1"/>
  <c r="A140" i="1" s="1"/>
  <c r="AD202" i="1"/>
  <c r="A205" i="1" s="1"/>
  <c r="AD228" i="1"/>
  <c r="A231" i="1" s="1"/>
  <c r="AD324" i="1"/>
  <c r="A327" i="1" s="1"/>
  <c r="AE220" i="1"/>
  <c r="B223" i="1" s="1"/>
  <c r="AE230" i="1"/>
  <c r="B233" i="1" s="1"/>
  <c r="AE260" i="1"/>
  <c r="B263" i="1" s="1"/>
  <c r="AD271" i="1"/>
  <c r="A274" i="1" s="1"/>
  <c r="AD262" i="1"/>
  <c r="A265" i="1" s="1"/>
  <c r="AD264" i="1"/>
  <c r="A267" i="1" s="1"/>
  <c r="AD297" i="1"/>
  <c r="A300" i="1" s="1"/>
  <c r="AE167" i="1"/>
  <c r="B170" i="1" s="1"/>
  <c r="AE175" i="1"/>
  <c r="B178" i="1" s="1"/>
  <c r="AE278" i="1"/>
  <c r="B281" i="1" s="1"/>
  <c r="AE295" i="1"/>
  <c r="B298" i="1" s="1"/>
  <c r="AE313" i="1"/>
  <c r="B316" i="1" s="1"/>
  <c r="AD164" i="1"/>
  <c r="A167" i="1" s="1"/>
  <c r="AD284" i="1"/>
  <c r="A287" i="1" s="1"/>
  <c r="AD129" i="1"/>
  <c r="A132" i="1" s="1"/>
  <c r="AD229" i="1"/>
  <c r="AD260" i="1"/>
  <c r="A263" i="1" s="1"/>
  <c r="AE115" i="1"/>
  <c r="B118" i="1" s="1"/>
  <c r="AE123" i="1"/>
  <c r="B126" i="1" s="1"/>
  <c r="AE138" i="1"/>
  <c r="B141" i="1" s="1"/>
  <c r="AE196" i="1"/>
  <c r="B199" i="1" s="1"/>
  <c r="AE226" i="1"/>
  <c r="B229" i="1" s="1"/>
  <c r="AE258" i="1"/>
  <c r="B261" i="1" s="1"/>
  <c r="AE315" i="1"/>
  <c r="B318" i="1" s="1"/>
  <c r="AD107" i="1"/>
  <c r="A110" i="1" s="1"/>
  <c r="AD184" i="1"/>
  <c r="A187" i="1" s="1"/>
  <c r="AD193" i="1"/>
  <c r="A196" i="1" s="1"/>
  <c r="CT574" i="1"/>
  <c r="CU574" i="1" s="1"/>
  <c r="CT514" i="1"/>
  <c r="CU514" i="1" s="1"/>
  <c r="CT614" i="1"/>
  <c r="CU614" i="1" s="1"/>
  <c r="CT629" i="1"/>
  <c r="CU629" i="1" s="1"/>
  <c r="CT617" i="1"/>
  <c r="CU617" i="1" s="1"/>
  <c r="CT693" i="1"/>
  <c r="CU693" i="1" s="1"/>
  <c r="CT755" i="1"/>
  <c r="CU755" i="1" s="1"/>
  <c r="CT819" i="1"/>
  <c r="CU819" i="1" s="1"/>
  <c r="CT764" i="1"/>
  <c r="CU764" i="1" s="1"/>
  <c r="AE199" i="1"/>
  <c r="B202" i="1" s="1"/>
  <c r="AE318" i="1"/>
  <c r="B321" i="1" s="1"/>
  <c r="AD119" i="1"/>
  <c r="A122" i="1" s="1"/>
  <c r="AD152" i="1"/>
  <c r="A155" i="1" s="1"/>
  <c r="AD278" i="1"/>
  <c r="A281" i="1" s="1"/>
  <c r="CT576" i="1"/>
  <c r="CU576" i="1" s="1"/>
  <c r="CT519" i="1"/>
  <c r="CU519" i="1" s="1"/>
  <c r="CT623" i="1"/>
  <c r="CU623" i="1" s="1"/>
  <c r="CT630" i="1"/>
  <c r="CU630" i="1" s="1"/>
  <c r="CT631" i="1"/>
  <c r="CU631" i="1" s="1"/>
  <c r="CT727" i="1"/>
  <c r="CU727" i="1" s="1"/>
  <c r="CT759" i="1"/>
  <c r="CU759" i="1" s="1"/>
  <c r="CT821" i="1"/>
  <c r="CU821" i="1" s="1"/>
  <c r="CV821" i="1" s="1"/>
  <c r="CT766" i="1"/>
  <c r="CU766" i="1" s="1"/>
  <c r="AE143" i="1"/>
  <c r="B146" i="1" s="1"/>
  <c r="AE151" i="1"/>
  <c r="B154" i="1" s="1"/>
  <c r="AE275" i="1"/>
  <c r="B278" i="1" s="1"/>
  <c r="AD171" i="1"/>
  <c r="A174" i="1" s="1"/>
  <c r="AD218" i="1"/>
  <c r="A221" i="1" s="1"/>
  <c r="AD289" i="1"/>
  <c r="A292" i="1" s="1"/>
  <c r="AE125" i="1"/>
  <c r="B128" i="1" s="1"/>
  <c r="AE174" i="1"/>
  <c r="B177" i="1" s="1"/>
  <c r="AE216" i="1"/>
  <c r="B219" i="1" s="1"/>
  <c r="AE256" i="1"/>
  <c r="B259" i="1" s="1"/>
  <c r="AE330" i="1"/>
  <c r="B333" i="1" s="1"/>
  <c r="AD144" i="1"/>
  <c r="A147" i="1" s="1"/>
  <c r="AD258" i="1"/>
  <c r="A261" i="1" s="1"/>
  <c r="AD331" i="1"/>
  <c r="CT597" i="1"/>
  <c r="CU597" i="1" s="1"/>
  <c r="CT636" i="1"/>
  <c r="CU636" i="1" s="1"/>
  <c r="CT667" i="1"/>
  <c r="CU667" i="1" s="1"/>
  <c r="CT665" i="1"/>
  <c r="CU665" i="1" s="1"/>
  <c r="CT775" i="1"/>
  <c r="CU775" i="1" s="1"/>
  <c r="CT733" i="1"/>
  <c r="CU733" i="1" s="1"/>
  <c r="CT780" i="1"/>
  <c r="CU780" i="1" s="1"/>
  <c r="AE231" i="1"/>
  <c r="B234" i="1" s="1"/>
  <c r="AE291" i="1"/>
  <c r="B294" i="1" s="1"/>
  <c r="AD155" i="1"/>
  <c r="A158" i="1" s="1"/>
  <c r="AD163" i="1"/>
  <c r="A166" i="1" s="1"/>
  <c r="AD231" i="1"/>
  <c r="A234" i="1" s="1"/>
  <c r="AE158" i="1"/>
  <c r="B161" i="1" s="1"/>
  <c r="AE190" i="1"/>
  <c r="B193" i="1" s="1"/>
  <c r="AE189" i="1"/>
  <c r="B192" i="1" s="1"/>
  <c r="AE224" i="1"/>
  <c r="B227" i="1" s="1"/>
  <c r="AE301" i="1"/>
  <c r="B304" i="1" s="1"/>
  <c r="AE333" i="1"/>
  <c r="B336" i="1" s="1"/>
  <c r="AD136" i="1"/>
  <c r="A139" i="1" s="1"/>
  <c r="AD224" i="1"/>
  <c r="A227" i="1" s="1"/>
  <c r="AD226" i="1"/>
  <c r="A229" i="1" s="1"/>
  <c r="AD235" i="1"/>
  <c r="AD276" i="1"/>
  <c r="A279" i="1" s="1"/>
  <c r="AE106" i="1"/>
  <c r="B109" i="1" s="1"/>
  <c r="AE253" i="1"/>
  <c r="B256" i="1" s="1"/>
  <c r="AE257" i="1"/>
  <c r="B260" i="1" s="1"/>
  <c r="AE288" i="1"/>
  <c r="B291" i="1" s="1"/>
  <c r="AD255" i="1"/>
  <c r="A258" i="1" s="1"/>
  <c r="AD285" i="1"/>
  <c r="A288" i="1" s="1"/>
  <c r="CT826" i="1"/>
  <c r="CU826" i="1" s="1"/>
  <c r="CT413" i="1"/>
  <c r="CU413" i="1" s="1"/>
  <c r="CT398" i="1"/>
  <c r="CU398" i="1" s="1"/>
  <c r="CT428" i="1"/>
  <c r="CU428" i="1" s="1"/>
  <c r="CT492" i="1"/>
  <c r="CU492" i="1" s="1"/>
  <c r="CT451" i="1"/>
  <c r="CU451" i="1" s="1"/>
  <c r="CT466" i="1"/>
  <c r="CU466" i="1" s="1"/>
  <c r="CT473" i="1"/>
  <c r="CU473" i="1" s="1"/>
  <c r="CT504" i="1"/>
  <c r="CU504" i="1" s="1"/>
  <c r="CT486" i="1"/>
  <c r="CU486" i="1" s="1"/>
  <c r="CT571" i="1"/>
  <c r="CU571" i="1" s="1"/>
  <c r="CT606" i="1"/>
  <c r="CU606" i="1" s="1"/>
  <c r="CT603" i="1"/>
  <c r="CU603" i="1" s="1"/>
  <c r="CT510" i="1"/>
  <c r="CU510" i="1" s="1"/>
  <c r="CT528" i="1"/>
  <c r="CU528" i="1" s="1"/>
  <c r="CT615" i="1"/>
  <c r="CU615" i="1" s="1"/>
  <c r="CT540" i="1"/>
  <c r="CU540" i="1" s="1"/>
  <c r="CT640" i="1"/>
  <c r="CU640" i="1" s="1"/>
  <c r="CT616" i="1"/>
  <c r="CU616" i="1" s="1"/>
  <c r="CT715" i="1"/>
  <c r="CU715" i="1" s="1"/>
  <c r="CT653" i="1"/>
  <c r="CU653" i="1" s="1"/>
  <c r="CT714" i="1"/>
  <c r="CU714" i="1" s="1"/>
  <c r="CT787" i="1"/>
  <c r="CU787" i="1" s="1"/>
  <c r="CT697" i="1"/>
  <c r="CU697" i="1" s="1"/>
  <c r="CT724" i="1"/>
  <c r="CU724" i="1" s="1"/>
  <c r="CT794" i="1"/>
  <c r="CU794" i="1" s="1"/>
  <c r="CT500" i="1"/>
  <c r="CU500" i="1" s="1"/>
  <c r="CT459" i="1"/>
  <c r="CU459" i="1" s="1"/>
  <c r="CT474" i="1"/>
  <c r="CU474" i="1" s="1"/>
  <c r="CT497" i="1"/>
  <c r="CU497" i="1" s="1"/>
  <c r="CT447" i="1"/>
  <c r="CU447" i="1" s="1"/>
  <c r="CT494" i="1"/>
  <c r="CU494" i="1" s="1"/>
  <c r="CT591" i="1"/>
  <c r="CU591" i="1" s="1"/>
  <c r="CT608" i="1"/>
  <c r="CU608" i="1" s="1"/>
  <c r="CT607" i="1"/>
  <c r="CU607" i="1" s="1"/>
  <c r="CT513" i="1"/>
  <c r="CU513" i="1" s="1"/>
  <c r="CT529" i="1"/>
  <c r="CU529" i="1" s="1"/>
  <c r="CT621" i="1"/>
  <c r="CU621" i="1" s="1"/>
  <c r="CT588" i="1"/>
  <c r="CU588" i="1" s="1"/>
  <c r="CT656" i="1"/>
  <c r="CU656" i="1" s="1"/>
  <c r="CT624" i="1"/>
  <c r="CU624" i="1" s="1"/>
  <c r="CT670" i="1"/>
  <c r="CU670" i="1" s="1"/>
  <c r="CT661" i="1"/>
  <c r="CU661" i="1" s="1"/>
  <c r="CT738" i="1"/>
  <c r="CU738" i="1" s="1"/>
  <c r="CT789" i="1"/>
  <c r="CU789" i="1" s="1"/>
  <c r="CT705" i="1"/>
  <c r="CU705" i="1" s="1"/>
  <c r="CT740" i="1"/>
  <c r="CU740" i="1" s="1"/>
  <c r="CT796" i="1"/>
  <c r="CU796" i="1" s="1"/>
  <c r="CT373" i="1"/>
  <c r="CU373" i="1" s="1"/>
  <c r="CT430" i="1"/>
  <c r="CU430" i="1" s="1"/>
  <c r="CT452" i="1"/>
  <c r="CU452" i="1" s="1"/>
  <c r="CT411" i="1"/>
  <c r="CU411" i="1" s="1"/>
  <c r="CT475" i="1"/>
  <c r="CU475" i="1" s="1"/>
  <c r="CT506" i="1"/>
  <c r="CU506" i="1" s="1"/>
  <c r="CT432" i="1"/>
  <c r="CU432" i="1" s="1"/>
  <c r="CT471" i="1"/>
  <c r="CU471" i="1" s="1"/>
  <c r="CT469" i="1"/>
  <c r="CU469" i="1" s="1"/>
  <c r="CT543" i="1"/>
  <c r="CU543" i="1" s="1"/>
  <c r="CT538" i="1"/>
  <c r="CU538" i="1" s="1"/>
  <c r="CT561" i="1"/>
  <c r="CU561" i="1" s="1"/>
  <c r="CT518" i="1"/>
  <c r="CU518" i="1" s="1"/>
  <c r="CT534" i="1"/>
  <c r="CU534" i="1" s="1"/>
  <c r="CT589" i="1"/>
  <c r="CU589" i="1" s="1"/>
  <c r="CT604" i="1"/>
  <c r="CU604" i="1" s="1"/>
  <c r="CT664" i="1"/>
  <c r="CU664" i="1" s="1"/>
  <c r="CT659" i="1"/>
  <c r="CU659" i="1" s="1"/>
  <c r="CT678" i="1"/>
  <c r="CU678" i="1" s="1"/>
  <c r="CT681" i="1"/>
  <c r="CU681" i="1" s="1"/>
  <c r="CT757" i="1"/>
  <c r="CU757" i="1" s="1"/>
  <c r="CT805" i="1"/>
  <c r="CU805" i="1" s="1"/>
  <c r="CT713" i="1"/>
  <c r="CU713" i="1" s="1"/>
  <c r="CT760" i="1"/>
  <c r="CU760" i="1" s="1"/>
  <c r="CT800" i="1"/>
  <c r="CU800" i="1" s="1"/>
  <c r="CV220" i="1"/>
  <c r="CT828" i="1"/>
  <c r="CU828" i="1" s="1"/>
  <c r="CT490" i="1"/>
  <c r="CU490" i="1" s="1"/>
  <c r="CT481" i="1"/>
  <c r="CU481" i="1" s="1"/>
  <c r="CT480" i="1"/>
  <c r="CU480" i="1" s="1"/>
  <c r="CT487" i="1"/>
  <c r="CU487" i="1" s="1"/>
  <c r="CT453" i="1"/>
  <c r="CU453" i="1" s="1"/>
  <c r="CT575" i="1"/>
  <c r="CU575" i="1" s="1"/>
  <c r="CT586" i="1"/>
  <c r="CU586" i="1" s="1"/>
  <c r="CT568" i="1"/>
  <c r="CU568" i="1" s="1"/>
  <c r="CT542" i="1"/>
  <c r="CU542" i="1" s="1"/>
  <c r="CV541" i="1" s="1"/>
  <c r="CT511" i="1"/>
  <c r="CU511" i="1" s="1"/>
  <c r="CT522" i="1"/>
  <c r="CU522" i="1" s="1"/>
  <c r="CV521" i="1" s="1"/>
  <c r="CT552" i="1"/>
  <c r="CU552" i="1" s="1"/>
  <c r="CT573" i="1"/>
  <c r="CU573" i="1" s="1"/>
  <c r="CT548" i="1"/>
  <c r="CU548" i="1" s="1"/>
  <c r="CT626" i="1"/>
  <c r="CU626" i="1" s="1"/>
  <c r="CT672" i="1"/>
  <c r="CU672" i="1" s="1"/>
  <c r="CT639" i="1"/>
  <c r="CU639" i="1" s="1"/>
  <c r="CT747" i="1"/>
  <c r="CU747" i="1" s="1"/>
  <c r="CT620" i="1"/>
  <c r="CU620" i="1" s="1"/>
  <c r="CT685" i="1"/>
  <c r="CU685" i="1" s="1"/>
  <c r="CT730" i="1"/>
  <c r="CU730" i="1" s="1"/>
  <c r="CT763" i="1"/>
  <c r="CU763" i="1" s="1"/>
  <c r="CT793" i="1"/>
  <c r="CU793" i="1" s="1"/>
  <c r="CT825" i="1"/>
  <c r="CU825" i="1" s="1"/>
  <c r="CT737" i="1"/>
  <c r="CU737" i="1" s="1"/>
  <c r="CT744" i="1"/>
  <c r="CU744" i="1" s="1"/>
  <c r="CT776" i="1"/>
  <c r="CU776" i="1" s="1"/>
  <c r="CT808" i="1"/>
  <c r="CU808" i="1" s="1"/>
  <c r="CT498" i="1"/>
  <c r="CU498" i="1" s="1"/>
  <c r="CT489" i="1"/>
  <c r="CU489" i="1" s="1"/>
  <c r="CT488" i="1"/>
  <c r="CU488" i="1" s="1"/>
  <c r="CT495" i="1"/>
  <c r="CU495" i="1" s="1"/>
  <c r="CT461" i="1"/>
  <c r="CU461" i="1" s="1"/>
  <c r="CT585" i="1"/>
  <c r="CU585" i="1" s="1"/>
  <c r="CT592" i="1"/>
  <c r="CU592" i="1" s="1"/>
  <c r="CV592" i="1" s="1"/>
  <c r="CT570" i="1"/>
  <c r="CU570" i="1" s="1"/>
  <c r="CT544" i="1"/>
  <c r="CU544" i="1" s="1"/>
  <c r="CT512" i="1"/>
  <c r="CU512" i="1" s="1"/>
  <c r="CT526" i="1"/>
  <c r="CU526" i="1" s="1"/>
  <c r="CT558" i="1"/>
  <c r="CU558" i="1" s="1"/>
  <c r="CT581" i="1"/>
  <c r="CU581" i="1" s="1"/>
  <c r="CT556" i="1"/>
  <c r="CU556" i="1" s="1"/>
  <c r="CT632" i="1"/>
  <c r="CU632" i="1" s="1"/>
  <c r="CT692" i="1"/>
  <c r="CU692" i="1" s="1"/>
  <c r="CT655" i="1"/>
  <c r="CU655" i="1" s="1"/>
  <c r="CT719" i="1"/>
  <c r="CU719" i="1" s="1"/>
  <c r="CT628" i="1"/>
  <c r="CU628" i="1" s="1"/>
  <c r="CT689" i="1"/>
  <c r="CU689" i="1" s="1"/>
  <c r="CT734" i="1"/>
  <c r="CU734" i="1" s="1"/>
  <c r="CT771" i="1"/>
  <c r="CU771" i="1" s="1"/>
  <c r="CT803" i="1"/>
  <c r="CU803" i="1" s="1"/>
  <c r="CT827" i="1"/>
  <c r="CU827" i="1" s="1"/>
  <c r="CT741" i="1"/>
  <c r="CU741" i="1" s="1"/>
  <c r="CT748" i="1"/>
  <c r="CU748" i="1" s="1"/>
  <c r="CT778" i="1"/>
  <c r="CU778" i="1" s="1"/>
  <c r="CT810" i="1"/>
  <c r="CU810" i="1" s="1"/>
  <c r="CT649" i="1"/>
  <c r="CU649" i="1" s="1"/>
  <c r="CT695" i="1"/>
  <c r="CU695" i="1" s="1"/>
  <c r="CT746" i="1"/>
  <c r="CU746" i="1" s="1"/>
  <c r="CT777" i="1"/>
  <c r="CU777" i="1" s="1"/>
  <c r="CT807" i="1"/>
  <c r="CU807" i="1" s="1"/>
  <c r="CT701" i="1"/>
  <c r="CU701" i="1" s="1"/>
  <c r="CT708" i="1"/>
  <c r="CU708" i="1" s="1"/>
  <c r="CT752" i="1"/>
  <c r="CU752" i="1" s="1"/>
  <c r="CT782" i="1"/>
  <c r="CU782" i="1" s="1"/>
  <c r="CT824" i="1"/>
  <c r="CU824" i="1" s="1"/>
  <c r="CT830" i="1"/>
  <c r="CU830" i="1" s="1"/>
  <c r="AE118" i="1"/>
  <c r="B121" i="1" s="1"/>
  <c r="AE108" i="1"/>
  <c r="B111" i="1" s="1"/>
  <c r="AE128" i="1"/>
  <c r="B131" i="1" s="1"/>
  <c r="AE137" i="1"/>
  <c r="B140" i="1" s="1"/>
  <c r="AE146" i="1"/>
  <c r="B149" i="1" s="1"/>
  <c r="AE161" i="1"/>
  <c r="B164" i="1" s="1"/>
  <c r="AE169" i="1"/>
  <c r="B172" i="1" s="1"/>
  <c r="AE177" i="1"/>
  <c r="B180" i="1" s="1"/>
  <c r="AE179" i="1"/>
  <c r="B182" i="1" s="1"/>
  <c r="AE202" i="1"/>
  <c r="B205" i="1" s="1"/>
  <c r="AE201" i="1"/>
  <c r="B204" i="1" s="1"/>
  <c r="AE208" i="1"/>
  <c r="B211" i="1" s="1"/>
  <c r="AE228" i="1"/>
  <c r="B231" i="1" s="1"/>
  <c r="AE233" i="1"/>
  <c r="B236" i="1" s="1"/>
  <c r="AE240" i="1"/>
  <c r="B243" i="1" s="1"/>
  <c r="AE243" i="1"/>
  <c r="B246" i="1" s="1"/>
  <c r="AE238" i="1"/>
  <c r="B241" i="1" s="1"/>
  <c r="AE269" i="1"/>
  <c r="B272" i="1" s="1"/>
  <c r="AE268" i="1"/>
  <c r="B271" i="1" s="1"/>
  <c r="AE263" i="1"/>
  <c r="B266" i="1" s="1"/>
  <c r="AE270" i="1"/>
  <c r="B273" i="1" s="1"/>
  <c r="AE286" i="1"/>
  <c r="B289" i="1" s="1"/>
  <c r="AE285" i="1"/>
  <c r="B288" i="1" s="1"/>
  <c r="AE276" i="1"/>
  <c r="B279" i="1" s="1"/>
  <c r="AE300" i="1"/>
  <c r="B303" i="1" s="1"/>
  <c r="AE298" i="1"/>
  <c r="B301" i="1" s="1"/>
  <c r="AE304" i="1"/>
  <c r="B307" i="1" s="1"/>
  <c r="AE303" i="1"/>
  <c r="B306" i="1" s="1"/>
  <c r="AE309" i="1"/>
  <c r="B312" i="1" s="1"/>
  <c r="AE324" i="1"/>
  <c r="B327" i="1" s="1"/>
  <c r="AE332" i="1"/>
  <c r="B335" i="1" s="1"/>
  <c r="AE112" i="1"/>
  <c r="B115" i="1" s="1"/>
  <c r="AE120" i="1"/>
  <c r="B123" i="1" s="1"/>
  <c r="AE132" i="1"/>
  <c r="B135" i="1" s="1"/>
  <c r="AE148" i="1"/>
  <c r="B151" i="1" s="1"/>
  <c r="AE155" i="1"/>
  <c r="B158" i="1" s="1"/>
  <c r="AE163" i="1"/>
  <c r="B166" i="1" s="1"/>
  <c r="AE171" i="1"/>
  <c r="B174" i="1" s="1"/>
  <c r="AE187" i="1"/>
  <c r="B190" i="1" s="1"/>
  <c r="AE178" i="1"/>
  <c r="B181" i="1" s="1"/>
  <c r="AE207" i="1"/>
  <c r="B210" i="1" s="1"/>
  <c r="AE184" i="1"/>
  <c r="B187" i="1" s="1"/>
  <c r="AE215" i="1"/>
  <c r="B218" i="1" s="1"/>
  <c r="AE218" i="1"/>
  <c r="B221" i="1" s="1"/>
  <c r="AE235" i="1"/>
  <c r="B238" i="1" s="1"/>
  <c r="AE223" i="1"/>
  <c r="B226" i="1" s="1"/>
  <c r="AE241" i="1"/>
  <c r="B244" i="1" s="1"/>
  <c r="AE248" i="1"/>
  <c r="B251" i="1" s="1"/>
  <c r="AE251" i="1"/>
  <c r="B254" i="1" s="1"/>
  <c r="AE246" i="1"/>
  <c r="B249" i="1" s="1"/>
  <c r="AE271" i="1"/>
  <c r="B274" i="1" s="1"/>
  <c r="AE284" i="1"/>
  <c r="B287" i="1" s="1"/>
  <c r="AE289" i="1"/>
  <c r="B292" i="1" s="1"/>
  <c r="AE312" i="1"/>
  <c r="B315" i="1" s="1"/>
  <c r="AE311" i="1"/>
  <c r="B314" i="1" s="1"/>
  <c r="AE325" i="1"/>
  <c r="B328" i="1" s="1"/>
  <c r="AE113" i="1"/>
  <c r="B116" i="1" s="1"/>
  <c r="AE121" i="1"/>
  <c r="B124" i="1" s="1"/>
  <c r="AE134" i="1"/>
  <c r="B137" i="1" s="1"/>
  <c r="AE127" i="1"/>
  <c r="B130" i="1" s="1"/>
  <c r="AE149" i="1"/>
  <c r="B152" i="1" s="1"/>
  <c r="AE156" i="1"/>
  <c r="B159" i="1" s="1"/>
  <c r="AE164" i="1"/>
  <c r="B167" i="1" s="1"/>
  <c r="AE172" i="1"/>
  <c r="B175" i="1" s="1"/>
  <c r="AE191" i="1"/>
  <c r="B194" i="1" s="1"/>
  <c r="AE182" i="1"/>
  <c r="B185" i="1" s="1"/>
  <c r="AE188" i="1"/>
  <c r="B191" i="1" s="1"/>
  <c r="AE213" i="1"/>
  <c r="B216" i="1" s="1"/>
  <c r="AE219" i="1"/>
  <c r="B222" i="1" s="1"/>
  <c r="AE227" i="1"/>
  <c r="B230" i="1" s="1"/>
  <c r="AE245" i="1"/>
  <c r="B248" i="1" s="1"/>
  <c r="AE252" i="1"/>
  <c r="B255" i="1" s="1"/>
  <c r="AE250" i="1"/>
  <c r="B253" i="1" s="1"/>
  <c r="AE274" i="1"/>
  <c r="B277" i="1" s="1"/>
  <c r="AE273" i="1"/>
  <c r="B276" i="1" s="1"/>
  <c r="AE287" i="1"/>
  <c r="B290" i="1" s="1"/>
  <c r="AE293" i="1"/>
  <c r="B296" i="1" s="1"/>
  <c r="AE331" i="1"/>
  <c r="B334" i="1" s="1"/>
  <c r="AE322" i="1"/>
  <c r="B325" i="1" s="1"/>
  <c r="AE329" i="1"/>
  <c r="B332" i="1" s="1"/>
  <c r="AE107" i="1"/>
  <c r="B110" i="1" s="1"/>
  <c r="AE117" i="1"/>
  <c r="B120" i="1" s="1"/>
  <c r="AE110" i="1"/>
  <c r="B113" i="1" s="1"/>
  <c r="AE126" i="1"/>
  <c r="B129" i="1" s="1"/>
  <c r="AE135" i="1"/>
  <c r="B138" i="1" s="1"/>
  <c r="AE139" i="1"/>
  <c r="B142" i="1" s="1"/>
  <c r="AE153" i="1"/>
  <c r="B156" i="1" s="1"/>
  <c r="AE145" i="1"/>
  <c r="B148" i="1" s="1"/>
  <c r="AE160" i="1"/>
  <c r="B163" i="1" s="1"/>
  <c r="AE176" i="1"/>
  <c r="B179" i="1" s="1"/>
  <c r="AE181" i="1"/>
  <c r="B184" i="1" s="1"/>
  <c r="AE198" i="1"/>
  <c r="B201" i="1" s="1"/>
  <c r="AE197" i="1"/>
  <c r="B200" i="1" s="1"/>
  <c r="AE204" i="1"/>
  <c r="B207" i="1" s="1"/>
  <c r="AE209" i="1"/>
  <c r="B212" i="1" s="1"/>
  <c r="AE229" i="1"/>
  <c r="B232" i="1" s="1"/>
  <c r="AE236" i="1"/>
  <c r="B239" i="1" s="1"/>
  <c r="AE239" i="1"/>
  <c r="B242" i="1" s="1"/>
  <c r="AE234" i="1"/>
  <c r="B237" i="1" s="1"/>
  <c r="AE264" i="1"/>
  <c r="B267" i="1" s="1"/>
  <c r="AE259" i="1"/>
  <c r="B262" i="1" s="1"/>
  <c r="AE266" i="1"/>
  <c r="B269" i="1" s="1"/>
  <c r="AE282" i="1"/>
  <c r="B285" i="1" s="1"/>
  <c r="AE281" i="1"/>
  <c r="B284" i="1" s="1"/>
  <c r="AE283" i="1"/>
  <c r="B286" i="1" s="1"/>
  <c r="AE296" i="1"/>
  <c r="B299" i="1" s="1"/>
  <c r="AE299" i="1"/>
  <c r="B302" i="1" s="1"/>
  <c r="AE294" i="1"/>
  <c r="B297" i="1" s="1"/>
  <c r="AE310" i="1"/>
  <c r="B313" i="1" s="1"/>
  <c r="AE305" i="1"/>
  <c r="B308" i="1" s="1"/>
  <c r="AE327" i="1"/>
  <c r="B330" i="1" s="1"/>
  <c r="CT688" i="1"/>
  <c r="CU688" i="1" s="1"/>
  <c r="CT635" i="1"/>
  <c r="CU635" i="1" s="1"/>
  <c r="CT691" i="1"/>
  <c r="CU691" i="1" s="1"/>
  <c r="CT686" i="1"/>
  <c r="CU686" i="1" s="1"/>
  <c r="CT657" i="1"/>
  <c r="CU657" i="1" s="1"/>
  <c r="CT698" i="1"/>
  <c r="CU698" i="1" s="1"/>
  <c r="CT742" i="1"/>
  <c r="CU742" i="1" s="1"/>
  <c r="CT773" i="1"/>
  <c r="CU773" i="1" s="1"/>
  <c r="CT795" i="1"/>
  <c r="CU795" i="1" s="1"/>
  <c r="CT823" i="1"/>
  <c r="CU823" i="1" s="1"/>
  <c r="CT729" i="1"/>
  <c r="CU729" i="1" s="1"/>
  <c r="CT720" i="1"/>
  <c r="CU720" i="1" s="1"/>
  <c r="CT762" i="1"/>
  <c r="CU762" i="1" s="1"/>
  <c r="CV761" i="1" s="1"/>
  <c r="CT784" i="1"/>
  <c r="CU784" i="1" s="1"/>
  <c r="CT812" i="1"/>
  <c r="CU812" i="1" s="1"/>
  <c r="CT792" i="1"/>
  <c r="CU792" i="1" s="1"/>
  <c r="CT814" i="1"/>
  <c r="CU814" i="1" s="1"/>
  <c r="AD158" i="1"/>
  <c r="A161" i="1" s="1"/>
  <c r="AD213" i="1"/>
  <c r="A216" i="1" s="1"/>
  <c r="AD139" i="1"/>
  <c r="A142" i="1" s="1"/>
  <c r="AD217" i="1"/>
  <c r="A220" i="1" s="1"/>
  <c r="AD131" i="1"/>
  <c r="A134" i="1" s="1"/>
  <c r="AD317" i="1"/>
  <c r="A320" i="1" s="1"/>
  <c r="AD319" i="1"/>
  <c r="A322" i="1" s="1"/>
  <c r="AD122" i="1"/>
  <c r="A125" i="1" s="1"/>
  <c r="AD180" i="1"/>
  <c r="A183" i="1" s="1"/>
  <c r="AD268" i="1"/>
  <c r="A271" i="1" s="1"/>
  <c r="AD322" i="1"/>
  <c r="A325" i="1" s="1"/>
  <c r="AD326" i="1"/>
  <c r="A329" i="1" s="1"/>
  <c r="AD182" i="1"/>
  <c r="A185" i="1" s="1"/>
  <c r="AD206" i="1"/>
  <c r="A209" i="1" s="1"/>
  <c r="AD241" i="1"/>
  <c r="A244" i="1" s="1"/>
  <c r="AD301" i="1"/>
  <c r="A304" i="1" s="1"/>
  <c r="AD114" i="1"/>
  <c r="A117" i="1" s="1"/>
  <c r="AD174" i="1"/>
  <c r="A177" i="1" s="1"/>
  <c r="AD212" i="1"/>
  <c r="A215" i="1" s="1"/>
  <c r="AD245" i="1"/>
  <c r="A248" i="1" s="1"/>
  <c r="AD265" i="1"/>
  <c r="A268" i="1" s="1"/>
  <c r="AD310" i="1"/>
  <c r="A313" i="1" s="1"/>
  <c r="AD316" i="1"/>
  <c r="A319" i="1" s="1"/>
  <c r="AD232" i="1"/>
  <c r="AD110" i="1"/>
  <c r="AP110" i="1" s="1"/>
  <c r="AD147" i="1"/>
  <c r="A150" i="1" s="1"/>
  <c r="AD166" i="1"/>
  <c r="A169" i="1" s="1"/>
  <c r="AD216" i="1"/>
  <c r="A219" i="1" s="1"/>
  <c r="AD246" i="1"/>
  <c r="A249" i="1" s="1"/>
  <c r="AD239" i="1"/>
  <c r="A242" i="1" s="1"/>
  <c r="A224" i="1"/>
  <c r="CV57" i="1"/>
  <c r="CV73" i="1"/>
  <c r="CV89" i="1"/>
  <c r="CT448" i="1"/>
  <c r="CU448" i="1" s="1"/>
  <c r="CT439" i="1"/>
  <c r="CU439" i="1" s="1"/>
  <c r="CV438" i="1" s="1"/>
  <c r="CT503" i="1"/>
  <c r="CU503" i="1" s="1"/>
  <c r="CT502" i="1"/>
  <c r="CU502" i="1" s="1"/>
  <c r="CT485" i="1"/>
  <c r="CU485" i="1" s="1"/>
  <c r="CT577" i="1"/>
  <c r="CU577" i="1" s="1"/>
  <c r="CT547" i="1"/>
  <c r="CU547" i="1" s="1"/>
  <c r="CT598" i="1"/>
  <c r="CU598" i="1" s="1"/>
  <c r="CT560" i="1"/>
  <c r="CU560" i="1" s="1"/>
  <c r="CT611" i="1"/>
  <c r="CU611" i="1" s="1"/>
  <c r="CT550" i="1"/>
  <c r="CU550" i="1" s="1"/>
  <c r="CT613" i="1"/>
  <c r="CU613" i="1" s="1"/>
  <c r="CT515" i="1"/>
  <c r="CU515" i="1" s="1"/>
  <c r="CT523" i="1"/>
  <c r="CU523" i="1" s="1"/>
  <c r="CT531" i="1"/>
  <c r="CU531" i="1" s="1"/>
  <c r="CT584" i="1"/>
  <c r="CU584" i="1" s="1"/>
  <c r="CT549" i="1"/>
  <c r="CU549" i="1" s="1"/>
  <c r="CT612" i="1"/>
  <c r="CU612" i="1" s="1"/>
  <c r="CT564" i="1"/>
  <c r="CU564" i="1" s="1"/>
  <c r="CV563" i="1" s="1"/>
  <c r="CT638" i="1"/>
  <c r="CU638" i="1" s="1"/>
  <c r="CT644" i="1"/>
  <c r="CU644" i="1" s="1"/>
  <c r="CT676" i="1"/>
  <c r="CU676" i="1" s="1"/>
  <c r="CT625" i="1"/>
  <c r="CU625" i="1" s="1"/>
  <c r="CT643" i="1"/>
  <c r="CU643" i="1" s="1"/>
  <c r="CT675" i="1"/>
  <c r="CU675" i="1" s="1"/>
  <c r="CT658" i="1"/>
  <c r="CU658" i="1" s="1"/>
  <c r="CT690" i="1"/>
  <c r="CU690" i="1" s="1"/>
  <c r="CT637" i="1"/>
  <c r="CU637" i="1" s="1"/>
  <c r="CT669" i="1"/>
  <c r="CU669" i="1" s="1"/>
  <c r="CT703" i="1"/>
  <c r="CU703" i="1" s="1"/>
  <c r="CT718" i="1"/>
  <c r="CU718" i="1" s="1"/>
  <c r="CT749" i="1"/>
  <c r="CU749" i="1" s="1"/>
  <c r="CT765" i="1"/>
  <c r="CU765" i="1" s="1"/>
  <c r="CT781" i="1"/>
  <c r="CU781" i="1" s="1"/>
  <c r="CT797" i="1"/>
  <c r="CU797" i="1" s="1"/>
  <c r="CT813" i="1"/>
  <c r="CU813" i="1" s="1"/>
  <c r="CT829" i="1"/>
  <c r="CU829" i="1" s="1"/>
  <c r="CT717" i="1"/>
  <c r="CU717" i="1" s="1"/>
  <c r="CT696" i="1"/>
  <c r="CU696" i="1" s="1"/>
  <c r="CT728" i="1"/>
  <c r="CU728" i="1" s="1"/>
  <c r="CT754" i="1"/>
  <c r="CU754" i="1" s="1"/>
  <c r="CT770" i="1"/>
  <c r="CU770" i="1" s="1"/>
  <c r="CT786" i="1"/>
  <c r="CU786" i="1" s="1"/>
  <c r="CT802" i="1"/>
  <c r="CU802" i="1" s="1"/>
  <c r="CT818" i="1"/>
  <c r="CU818" i="1" s="1"/>
  <c r="CT834" i="1"/>
  <c r="CU834" i="1" s="1"/>
  <c r="CT446" i="1"/>
  <c r="CU446" i="1" s="1"/>
  <c r="CT539" i="1"/>
  <c r="CU539" i="1" s="1"/>
  <c r="CT493" i="1"/>
  <c r="CU493" i="1" s="1"/>
  <c r="CT579" i="1"/>
  <c r="CU579" i="1" s="1"/>
  <c r="CT551" i="1"/>
  <c r="CU551" i="1" s="1"/>
  <c r="CT600" i="1"/>
  <c r="CU600" i="1" s="1"/>
  <c r="CT562" i="1"/>
  <c r="CU562" i="1" s="1"/>
  <c r="CT595" i="1"/>
  <c r="CU595" i="1" s="1"/>
  <c r="CT535" i="1"/>
  <c r="CU535" i="1" s="1"/>
  <c r="CT508" i="1"/>
  <c r="CU508" i="1" s="1"/>
  <c r="CT516" i="1"/>
  <c r="CU516" i="1" s="1"/>
  <c r="CT524" i="1"/>
  <c r="CU524" i="1" s="1"/>
  <c r="CT532" i="1"/>
  <c r="CU532" i="1" s="1"/>
  <c r="CT590" i="1"/>
  <c r="CU590" i="1" s="1"/>
  <c r="CT557" i="1"/>
  <c r="CU557" i="1" s="1"/>
  <c r="CT622" i="1"/>
  <c r="CU622" i="1" s="1"/>
  <c r="CT572" i="1"/>
  <c r="CU572" i="1" s="1"/>
  <c r="CT646" i="1"/>
  <c r="CU646" i="1" s="1"/>
  <c r="CT648" i="1"/>
  <c r="CU648" i="1" s="1"/>
  <c r="CT680" i="1"/>
  <c r="CU680" i="1" s="1"/>
  <c r="CT711" i="1"/>
  <c r="CU711" i="1" s="1"/>
  <c r="CT647" i="1"/>
  <c r="CU647" i="1" s="1"/>
  <c r="CT679" i="1"/>
  <c r="CU679" i="1" s="1"/>
  <c r="CT662" i="1"/>
  <c r="CU662" i="1" s="1"/>
  <c r="CT699" i="1"/>
  <c r="CU699" i="1" s="1"/>
  <c r="CT641" i="1"/>
  <c r="CU641" i="1" s="1"/>
  <c r="CT673" i="1"/>
  <c r="CU673" i="1" s="1"/>
  <c r="CT735" i="1"/>
  <c r="CU735" i="1" s="1"/>
  <c r="CT722" i="1"/>
  <c r="CU722" i="1" s="1"/>
  <c r="CT751" i="1"/>
  <c r="CU751" i="1" s="1"/>
  <c r="CT767" i="1"/>
  <c r="CU767" i="1" s="1"/>
  <c r="CT783" i="1"/>
  <c r="CU783" i="1" s="1"/>
  <c r="CT799" i="1"/>
  <c r="CU799" i="1" s="1"/>
  <c r="CT815" i="1"/>
  <c r="CU815" i="1" s="1"/>
  <c r="CT831" i="1"/>
  <c r="CU831" i="1" s="1"/>
  <c r="CT721" i="1"/>
  <c r="CU721" i="1" s="1"/>
  <c r="CT700" i="1"/>
  <c r="CU700" i="1" s="1"/>
  <c r="CT732" i="1"/>
  <c r="CU732" i="1" s="1"/>
  <c r="CT756" i="1"/>
  <c r="CU756" i="1" s="1"/>
  <c r="CT772" i="1"/>
  <c r="CU772" i="1" s="1"/>
  <c r="CT788" i="1"/>
  <c r="CU788" i="1" s="1"/>
  <c r="CT804" i="1"/>
  <c r="CU804" i="1" s="1"/>
  <c r="CT820" i="1"/>
  <c r="CU820" i="1" s="1"/>
  <c r="CT22" i="1"/>
  <c r="CT464" i="1"/>
  <c r="CU464" i="1" s="1"/>
  <c r="CT455" i="1"/>
  <c r="CU455" i="1" s="1"/>
  <c r="CT454" i="1"/>
  <c r="CU454" i="1" s="1"/>
  <c r="CT437" i="1"/>
  <c r="CU437" i="1" s="1"/>
  <c r="CV437" i="1" s="1"/>
  <c r="CT501" i="1"/>
  <c r="CU501" i="1" s="1"/>
  <c r="CT583" i="1"/>
  <c r="CU583" i="1" s="1"/>
  <c r="CT553" i="1"/>
  <c r="CU553" i="1" s="1"/>
  <c r="CT602" i="1"/>
  <c r="CU602" i="1" s="1"/>
  <c r="CT566" i="1"/>
  <c r="CU566" i="1" s="1"/>
  <c r="CV566" i="1" s="1"/>
  <c r="CT601" i="1"/>
  <c r="CU601" i="1" s="1"/>
  <c r="CT555" i="1"/>
  <c r="CU555" i="1" s="1"/>
  <c r="CT509" i="1"/>
  <c r="CU509" i="1" s="1"/>
  <c r="CT517" i="1"/>
  <c r="CU517" i="1" s="1"/>
  <c r="CT525" i="1"/>
  <c r="CU525" i="1" s="1"/>
  <c r="CT533" i="1"/>
  <c r="CU533" i="1" s="1"/>
  <c r="CT610" i="1"/>
  <c r="CU610" i="1" s="1"/>
  <c r="CT565" i="1"/>
  <c r="CU565" i="1" s="1"/>
  <c r="CT634" i="1"/>
  <c r="CU634" i="1" s="1"/>
  <c r="CT580" i="1"/>
  <c r="CU580" i="1" s="1"/>
  <c r="CT654" i="1"/>
  <c r="CU654" i="1" s="1"/>
  <c r="CT652" i="1"/>
  <c r="CU652" i="1" s="1"/>
  <c r="CT684" i="1"/>
  <c r="CU684" i="1" s="1"/>
  <c r="CT743" i="1"/>
  <c r="CU743" i="1" s="1"/>
  <c r="CT651" i="1"/>
  <c r="CU651" i="1" s="1"/>
  <c r="CT683" i="1"/>
  <c r="CU683" i="1" s="1"/>
  <c r="CT666" i="1"/>
  <c r="CU666" i="1" s="1"/>
  <c r="CT723" i="1"/>
  <c r="CU723" i="1" s="1"/>
  <c r="CT645" i="1"/>
  <c r="CU645" i="1" s="1"/>
  <c r="CT677" i="1"/>
  <c r="CU677" i="1" s="1"/>
  <c r="CT694" i="1"/>
  <c r="CU694" i="1" s="1"/>
  <c r="CT726" i="1"/>
  <c r="CU726" i="1" s="1"/>
  <c r="CT753" i="1"/>
  <c r="CU753" i="1" s="1"/>
  <c r="CT769" i="1"/>
  <c r="CU769" i="1" s="1"/>
  <c r="CT785" i="1"/>
  <c r="CU785" i="1" s="1"/>
  <c r="CT801" i="1"/>
  <c r="CU801" i="1" s="1"/>
  <c r="CT817" i="1"/>
  <c r="CU817" i="1" s="1"/>
  <c r="CT833" i="1"/>
  <c r="CU833" i="1" s="1"/>
  <c r="CT725" i="1"/>
  <c r="CU725" i="1" s="1"/>
  <c r="CT704" i="1"/>
  <c r="CU704" i="1" s="1"/>
  <c r="CT736" i="1"/>
  <c r="CU736" i="1" s="1"/>
  <c r="CT758" i="1"/>
  <c r="CU758" i="1" s="1"/>
  <c r="CT774" i="1"/>
  <c r="CU774" i="1" s="1"/>
  <c r="CT790" i="1"/>
  <c r="CU790" i="1" s="1"/>
  <c r="CT806" i="1"/>
  <c r="CU806" i="1" s="1"/>
  <c r="AD282" i="1"/>
  <c r="A285" i="1" s="1"/>
  <c r="CV54" i="1"/>
  <c r="CV61" i="1"/>
  <c r="CV85" i="1"/>
  <c r="CV93" i="1"/>
  <c r="AD106" i="1"/>
  <c r="A109" i="1" s="1"/>
  <c r="AD248" i="1"/>
  <c r="A251" i="1" s="1"/>
  <c r="AD292" i="1"/>
  <c r="A295" i="1" s="1"/>
  <c r="AD330" i="1"/>
  <c r="A333" i="1" s="1"/>
  <c r="AD116" i="1"/>
  <c r="AP116" i="1" s="1"/>
  <c r="AD124" i="1"/>
  <c r="A127" i="1" s="1"/>
  <c r="AD191" i="1"/>
  <c r="AD160" i="1"/>
  <c r="AD168" i="1"/>
  <c r="AD176" i="1"/>
  <c r="AD250" i="1"/>
  <c r="AD274" i="1"/>
  <c r="A277" i="1" s="1"/>
  <c r="CT14" i="1"/>
  <c r="CT13" i="1" s="1"/>
  <c r="AD194" i="1"/>
  <c r="AD238" i="1"/>
  <c r="A241" i="1" s="1"/>
  <c r="CV230" i="1"/>
  <c r="AD125" i="1"/>
  <c r="AZ125" i="1" s="1"/>
  <c r="AD133" i="1"/>
  <c r="AZ133" i="1" s="1"/>
  <c r="AD141" i="1"/>
  <c r="AT141" i="1" s="1"/>
  <c r="AD149" i="1"/>
  <c r="AR149" i="1" s="1"/>
  <c r="AD207" i="1"/>
  <c r="AD220" i="1"/>
  <c r="CV415" i="1"/>
  <c r="AD305" i="1"/>
  <c r="U4" i="1"/>
  <c r="AD249" i="1"/>
  <c r="A252" i="1" s="1"/>
  <c r="AD269" i="1"/>
  <c r="AD272" i="1"/>
  <c r="AD294" i="1"/>
  <c r="A297" i="1" s="1"/>
  <c r="AD309" i="1"/>
  <c r="AD321" i="1"/>
  <c r="CV60" i="1"/>
  <c r="CV172" i="1"/>
  <c r="AD189" i="1"/>
  <c r="A192" i="1" s="1"/>
  <c r="CA333" i="1"/>
  <c r="AU333" i="1"/>
  <c r="BA332" i="1"/>
  <c r="BG332" i="1" s="1"/>
  <c r="AS332" i="1"/>
  <c r="AT333" i="1"/>
  <c r="BV333" i="1" s="1"/>
  <c r="AZ332" i="1"/>
  <c r="BY332" i="1" s="1"/>
  <c r="AR332" i="1"/>
  <c r="BU332" i="1" s="1"/>
  <c r="AI332" i="1"/>
  <c r="BF331" i="1"/>
  <c r="AX331" i="1"/>
  <c r="BX331" i="1" s="1"/>
  <c r="AP331" i="1"/>
  <c r="BT331" i="1" s="1"/>
  <c r="AV330" i="1"/>
  <c r="BW330" i="1" s="1"/>
  <c r="AT329" i="1"/>
  <c r="BG333" i="1"/>
  <c r="AW333" i="1"/>
  <c r="AY332" i="1"/>
  <c r="BB331" i="1"/>
  <c r="AS331" i="1"/>
  <c r="AI331" i="1"/>
  <c r="AX330" i="1"/>
  <c r="BX330" i="1" s="1"/>
  <c r="AS329" i="1"/>
  <c r="AY328" i="1"/>
  <c r="BF328" i="1" s="1"/>
  <c r="AQ328" i="1"/>
  <c r="AH328" i="1"/>
  <c r="AW327" i="1"/>
  <c r="CA326" i="1"/>
  <c r="AV333" i="1"/>
  <c r="AI333" i="1"/>
  <c r="AX332" i="1"/>
  <c r="BX332" i="1" s="1"/>
  <c r="BA331" i="1"/>
  <c r="AR331" i="1"/>
  <c r="BU331" i="1" s="1"/>
  <c r="AH331" i="1"/>
  <c r="AW330" i="1"/>
  <c r="BA329" i="1"/>
  <c r="BG329" i="1" s="1"/>
  <c r="AR329" i="1"/>
  <c r="BU329" i="1" s="1"/>
  <c r="AI329" i="1"/>
  <c r="AX328" i="1"/>
  <c r="BX328" i="1" s="1"/>
  <c r="AP328" i="1"/>
  <c r="BD327" i="1"/>
  <c r="AV327" i="1"/>
  <c r="BW327" i="1" s="1"/>
  <c r="AT326" i="1"/>
  <c r="BV326" i="1" s="1"/>
  <c r="AZ325" i="1"/>
  <c r="BY325" i="1" s="1"/>
  <c r="AR325" i="1"/>
  <c r="BU325" i="1" s="1"/>
  <c r="AI325" i="1"/>
  <c r="BF324" i="1"/>
  <c r="AX324" i="1"/>
  <c r="BX324" i="1" s="1"/>
  <c r="AP324" i="1"/>
  <c r="BT324" i="1" s="1"/>
  <c r="AV323" i="1"/>
  <c r="BW323" i="1" s="1"/>
  <c r="AT322" i="1"/>
  <c r="BV322" i="1" s="1"/>
  <c r="AS333" i="1"/>
  <c r="AH333" i="1"/>
  <c r="AW332" i="1"/>
  <c r="CA331" i="1"/>
  <c r="AZ331" i="1"/>
  <c r="AQ331" i="1"/>
  <c r="BE330" i="1"/>
  <c r="AU330" i="1"/>
  <c r="AZ329" i="1"/>
  <c r="BY329" i="1" s="1"/>
  <c r="AQ329" i="1"/>
  <c r="AH329" i="1"/>
  <c r="AW328" i="1"/>
  <c r="CA327" i="1"/>
  <c r="AU327" i="1"/>
  <c r="BA326" i="1"/>
  <c r="BG326" i="1" s="1"/>
  <c r="BD333" i="1"/>
  <c r="AR333" i="1"/>
  <c r="BF332" i="1"/>
  <c r="AV332" i="1"/>
  <c r="BW332" i="1" s="1"/>
  <c r="AY331" i="1"/>
  <c r="BC330" i="1"/>
  <c r="AT330" i="1"/>
  <c r="BV330" i="1" s="1"/>
  <c r="CA329" i="1"/>
  <c r="AY329" i="1"/>
  <c r="AP329" i="1"/>
  <c r="BT329" i="1" s="1"/>
  <c r="AV328" i="1"/>
  <c r="BW328" i="1" s="1"/>
  <c r="AT327" i="1"/>
  <c r="BV327" i="1" s="1"/>
  <c r="AZ326" i="1"/>
  <c r="BY326" i="1" s="1"/>
  <c r="AR326" i="1"/>
  <c r="BU326" i="1" s="1"/>
  <c r="AI326" i="1"/>
  <c r="AX325" i="1"/>
  <c r="AP325" i="1"/>
  <c r="BT325" i="1" s="1"/>
  <c r="AV324" i="1"/>
  <c r="BW324" i="1" s="1"/>
  <c r="AT323" i="1"/>
  <c r="BV323" i="1" s="1"/>
  <c r="AZ322" i="1"/>
  <c r="BY322" i="1" s="1"/>
  <c r="AR322" i="1"/>
  <c r="BU322" i="1" s="1"/>
  <c r="AI322" i="1"/>
  <c r="BA333" i="1"/>
  <c r="AQ333" i="1"/>
  <c r="CA332" i="1"/>
  <c r="BE332" i="1"/>
  <c r="AU332" i="1"/>
  <c r="AH332" i="1"/>
  <c r="AW331" i="1"/>
  <c r="AS330" i="1"/>
  <c r="AI330" i="1"/>
  <c r="AX329" i="1"/>
  <c r="BX329" i="1" s="1"/>
  <c r="CA328" i="1"/>
  <c r="AU328" i="1"/>
  <c r="BA327" i="1"/>
  <c r="AS327" i="1"/>
  <c r="AY326" i="1"/>
  <c r="AQ326" i="1"/>
  <c r="AH326" i="1"/>
  <c r="AW325" i="1"/>
  <c r="AZ333" i="1"/>
  <c r="BY333" i="1" s="1"/>
  <c r="AP333" i="1"/>
  <c r="BT333" i="1" s="1"/>
  <c r="AT332" i="1"/>
  <c r="BV332" i="1" s="1"/>
  <c r="AV331" i="1"/>
  <c r="BW331" i="1" s="1"/>
  <c r="BA330" i="1"/>
  <c r="AR330" i="1"/>
  <c r="BU330" i="1" s="1"/>
  <c r="AH330" i="1"/>
  <c r="AW329" i="1"/>
  <c r="AT328" i="1"/>
  <c r="BV328" i="1" s="1"/>
  <c r="AZ327" i="1"/>
  <c r="BY327" i="1" s="1"/>
  <c r="AR327" i="1"/>
  <c r="AI327" i="1"/>
  <c r="AX326" i="1"/>
  <c r="AP326" i="1"/>
  <c r="BT326" i="1" s="1"/>
  <c r="AV325" i="1"/>
  <c r="AT324" i="1"/>
  <c r="BV324" i="1" s="1"/>
  <c r="AZ323" i="1"/>
  <c r="BY323" i="1" s="1"/>
  <c r="AR323" i="1"/>
  <c r="BU323" i="1" s="1"/>
  <c r="AI323" i="1"/>
  <c r="AX322" i="1"/>
  <c r="AP322" i="1"/>
  <c r="BT322" i="1" s="1"/>
  <c r="AY333" i="1"/>
  <c r="BC332" i="1"/>
  <c r="AQ332" i="1"/>
  <c r="AU331" i="1"/>
  <c r="AX333" i="1"/>
  <c r="BX333" i="1" s="1"/>
  <c r="BB332" i="1"/>
  <c r="AP332" i="1"/>
  <c r="BT332" i="1" s="1"/>
  <c r="BC331" i="1"/>
  <c r="AT331" i="1"/>
  <c r="BV331" i="1" s="1"/>
  <c r="AY330" i="1"/>
  <c r="BF330" i="1" s="1"/>
  <c r="AP330" i="1"/>
  <c r="AU329" i="1"/>
  <c r="AZ328" i="1"/>
  <c r="AR328" i="1"/>
  <c r="BU328" i="1" s="1"/>
  <c r="AI328" i="1"/>
  <c r="AX327" i="1"/>
  <c r="BX327" i="1" s="1"/>
  <c r="AP327" i="1"/>
  <c r="BT327" i="1" s="1"/>
  <c r="BD326" i="1"/>
  <c r="AV326" i="1"/>
  <c r="BW326" i="1" s="1"/>
  <c r="AT325" i="1"/>
  <c r="AZ324" i="1"/>
  <c r="BY324" i="1" s="1"/>
  <c r="AR324" i="1"/>
  <c r="BU324" i="1" s="1"/>
  <c r="AI324" i="1"/>
  <c r="BF323" i="1"/>
  <c r="AX323" i="1"/>
  <c r="BX323" i="1" s="1"/>
  <c r="AP323" i="1"/>
  <c r="AV322" i="1"/>
  <c r="BW322" i="1" s="1"/>
  <c r="AZ330" i="1"/>
  <c r="BY330" i="1" s="1"/>
  <c r="AH327" i="1"/>
  <c r="AU325" i="1"/>
  <c r="BA323" i="1"/>
  <c r="AY322" i="1"/>
  <c r="AH322" i="1"/>
  <c r="AZ321" i="1"/>
  <c r="BY321" i="1" s="1"/>
  <c r="AR321" i="1"/>
  <c r="BU321" i="1" s="1"/>
  <c r="AI321" i="1"/>
  <c r="AX320" i="1"/>
  <c r="BX320" i="1" s="1"/>
  <c r="AP320" i="1"/>
  <c r="BT320" i="1" s="1"/>
  <c r="AV319" i="1"/>
  <c r="BW319" i="1" s="1"/>
  <c r="AT318" i="1"/>
  <c r="BV318" i="1" s="1"/>
  <c r="AZ317" i="1"/>
  <c r="BY317" i="1" s="1"/>
  <c r="AR317" i="1"/>
  <c r="BU317" i="1" s="1"/>
  <c r="AI317" i="1"/>
  <c r="AX316" i="1"/>
  <c r="BX316" i="1" s="1"/>
  <c r="AP316" i="1"/>
  <c r="BT316" i="1" s="1"/>
  <c r="AV315" i="1"/>
  <c r="AQ330" i="1"/>
  <c r="BC326" i="1"/>
  <c r="AS325" i="1"/>
  <c r="BA324" i="1"/>
  <c r="AY323" i="1"/>
  <c r="AH323" i="1"/>
  <c r="AW322" i="1"/>
  <c r="AY321" i="1"/>
  <c r="AQ321" i="1"/>
  <c r="AH321" i="1"/>
  <c r="AW320" i="1"/>
  <c r="CA319" i="1"/>
  <c r="AU319" i="1"/>
  <c r="BA318" i="1"/>
  <c r="AS318" i="1"/>
  <c r="BC318" i="1" s="1"/>
  <c r="AY317" i="1"/>
  <c r="AQ317" i="1"/>
  <c r="AH317" i="1"/>
  <c r="AW316" i="1"/>
  <c r="CA315" i="1"/>
  <c r="AU315" i="1"/>
  <c r="AV329" i="1"/>
  <c r="BW329" i="1" s="1"/>
  <c r="AW326" i="1"/>
  <c r="BE326" i="1" s="1"/>
  <c r="AQ325" i="1"/>
  <c r="BB325" i="1" s="1"/>
  <c r="AY324" i="1"/>
  <c r="AH324" i="1"/>
  <c r="AW323" i="1"/>
  <c r="CA322" i="1"/>
  <c r="AU322" i="1"/>
  <c r="BD322" i="1" s="1"/>
  <c r="AX321" i="1"/>
  <c r="BX321" i="1" s="1"/>
  <c r="AP321" i="1"/>
  <c r="BT321" i="1" s="1"/>
  <c r="AV320" i="1"/>
  <c r="AT319" i="1"/>
  <c r="BV319" i="1" s="1"/>
  <c r="AZ318" i="1"/>
  <c r="BY318" i="1" s="1"/>
  <c r="AR318" i="1"/>
  <c r="BU318" i="1" s="1"/>
  <c r="AI318" i="1"/>
  <c r="AX317" i="1"/>
  <c r="AP317" i="1"/>
  <c r="BT317" i="1" s="1"/>
  <c r="AV316" i="1"/>
  <c r="BW316" i="1" s="1"/>
  <c r="AU326" i="1"/>
  <c r="AW324" i="1"/>
  <c r="CA323" i="1"/>
  <c r="AU323" i="1"/>
  <c r="AS322" i="1"/>
  <c r="CA321" i="1"/>
  <c r="BF321" i="1"/>
  <c r="AW321" i="1"/>
  <c r="CA320" i="1"/>
  <c r="AU320" i="1"/>
  <c r="BA319" i="1"/>
  <c r="AS319" i="1"/>
  <c r="BA328" i="1"/>
  <c r="AS326" i="1"/>
  <c r="CA325" i="1"/>
  <c r="CA324" i="1"/>
  <c r="AU324" i="1"/>
  <c r="AS323" i="1"/>
  <c r="AQ322" i="1"/>
  <c r="AV321" i="1"/>
  <c r="CA330" i="1"/>
  <c r="AS328" i="1"/>
  <c r="BG327" i="1"/>
  <c r="BC325" i="1"/>
  <c r="AH325" i="1"/>
  <c r="AS324" i="1"/>
  <c r="BC324" i="1" s="1"/>
  <c r="BG323" i="1"/>
  <c r="AQ323" i="1"/>
  <c r="BE322" i="1"/>
  <c r="AU321" i="1"/>
  <c r="BA320" i="1"/>
  <c r="AS320" i="1"/>
  <c r="AY327" i="1"/>
  <c r="BF327" i="1" s="1"/>
  <c r="BA325" i="1"/>
  <c r="BG325" i="1" s="1"/>
  <c r="BG324" i="1"/>
  <c r="AQ324" i="1"/>
  <c r="BB324" i="1" s="1"/>
  <c r="BE323" i="1"/>
  <c r="BC322" i="1"/>
  <c r="BB321" i="1"/>
  <c r="AT321" i="1"/>
  <c r="AZ320" i="1"/>
  <c r="BY320" i="1" s="1"/>
  <c r="AR320" i="1"/>
  <c r="AI320" i="1"/>
  <c r="AX319" i="1"/>
  <c r="AP319" i="1"/>
  <c r="BT319" i="1" s="1"/>
  <c r="AV318" i="1"/>
  <c r="BB317" i="1"/>
  <c r="AT317" i="1"/>
  <c r="BV317" i="1" s="1"/>
  <c r="AZ316" i="1"/>
  <c r="BY316" i="1" s="1"/>
  <c r="AR316" i="1"/>
  <c r="BU316" i="1" s="1"/>
  <c r="AI316" i="1"/>
  <c r="AX315" i="1"/>
  <c r="AP315" i="1"/>
  <c r="BT315" i="1" s="1"/>
  <c r="AV314" i="1"/>
  <c r="BW314" i="1" s="1"/>
  <c r="AT313" i="1"/>
  <c r="BV313" i="1" s="1"/>
  <c r="AZ312" i="1"/>
  <c r="BY312" i="1" s="1"/>
  <c r="AQ327" i="1"/>
  <c r="AY325" i="1"/>
  <c r="AY319" i="1"/>
  <c r="BG318" i="1"/>
  <c r="AQ318" i="1"/>
  <c r="AS317" i="1"/>
  <c r="BG316" i="1"/>
  <c r="AQ316" i="1"/>
  <c r="AS315" i="1"/>
  <c r="CA314" i="1"/>
  <c r="AX314" i="1"/>
  <c r="BX314" i="1" s="1"/>
  <c r="AS313" i="1"/>
  <c r="AI313" i="1"/>
  <c r="AX312" i="1"/>
  <c r="BX312" i="1" s="1"/>
  <c r="AP312" i="1"/>
  <c r="BT312" i="1" s="1"/>
  <c r="AV311" i="1"/>
  <c r="BW311" i="1" s="1"/>
  <c r="AT310" i="1"/>
  <c r="BV310" i="1" s="1"/>
  <c r="AZ309" i="1"/>
  <c r="BY309" i="1" s="1"/>
  <c r="AR309" i="1"/>
  <c r="BU309" i="1" s="1"/>
  <c r="AI309" i="1"/>
  <c r="AX308" i="1"/>
  <c r="BX308" i="1" s="1"/>
  <c r="AP308" i="1"/>
  <c r="BT308" i="1" s="1"/>
  <c r="BD307" i="1"/>
  <c r="AV307" i="1"/>
  <c r="BW307" i="1" s="1"/>
  <c r="AT306" i="1"/>
  <c r="BV306" i="1" s="1"/>
  <c r="AZ305" i="1"/>
  <c r="BY305" i="1" s="1"/>
  <c r="AR305" i="1"/>
  <c r="BU305" i="1" s="1"/>
  <c r="AI305" i="1"/>
  <c r="AX304" i="1"/>
  <c r="AP304" i="1"/>
  <c r="BT304" i="1" s="1"/>
  <c r="AV303" i="1"/>
  <c r="BW303" i="1" s="1"/>
  <c r="BC323" i="1"/>
  <c r="AH320" i="1"/>
  <c r="AW319" i="1"/>
  <c r="BE319" i="1" s="1"/>
  <c r="AP318" i="1"/>
  <c r="BC316" i="1"/>
  <c r="AR315" i="1"/>
  <c r="AW314" i="1"/>
  <c r="BA313" i="1"/>
  <c r="BG313" i="1" s="1"/>
  <c r="AR313" i="1"/>
  <c r="AH313" i="1"/>
  <c r="AW312" i="1"/>
  <c r="CA311" i="1"/>
  <c r="AU311" i="1"/>
  <c r="BD311" i="1" s="1"/>
  <c r="BA310" i="1"/>
  <c r="AS310" i="1"/>
  <c r="BG309" i="1"/>
  <c r="AY309" i="1"/>
  <c r="AQ309" i="1"/>
  <c r="BB309" i="1" s="1"/>
  <c r="AH309" i="1"/>
  <c r="AW308" i="1"/>
  <c r="CA307" i="1"/>
  <c r="AU307" i="1"/>
  <c r="BA306" i="1"/>
  <c r="AS306" i="1"/>
  <c r="AR319" i="1"/>
  <c r="BB316" i="1"/>
  <c r="AQ315" i="1"/>
  <c r="BB315" i="1" s="1"/>
  <c r="BE314" i="1"/>
  <c r="AU314" i="1"/>
  <c r="AZ313" i="1"/>
  <c r="BY313" i="1" s="1"/>
  <c r="AQ313" i="1"/>
  <c r="AV312" i="1"/>
  <c r="AT311" i="1"/>
  <c r="BV311" i="1" s="1"/>
  <c r="AZ310" i="1"/>
  <c r="BY310" i="1" s="1"/>
  <c r="AR310" i="1"/>
  <c r="BU310" i="1" s="1"/>
  <c r="AI310" i="1"/>
  <c r="AX309" i="1"/>
  <c r="AP309" i="1"/>
  <c r="BT309" i="1" s="1"/>
  <c r="AV308" i="1"/>
  <c r="AT307" i="1"/>
  <c r="BV307" i="1" s="1"/>
  <c r="AZ306" i="1"/>
  <c r="BY306" i="1" s="1"/>
  <c r="AR306" i="1"/>
  <c r="BU306" i="1" s="1"/>
  <c r="AI306" i="1"/>
  <c r="AX305" i="1"/>
  <c r="AP305" i="1"/>
  <c r="BT305" i="1" s="1"/>
  <c r="BE324" i="1"/>
  <c r="BG320" i="1"/>
  <c r="AQ319" i="1"/>
  <c r="BB319" i="1" s="1"/>
  <c r="BC317" i="1"/>
  <c r="BA316" i="1"/>
  <c r="BA315" i="1"/>
  <c r="AT314" i="1"/>
  <c r="CA313" i="1"/>
  <c r="AY313" i="1"/>
  <c r="AP313" i="1"/>
  <c r="AU312" i="1"/>
  <c r="BA311" i="1"/>
  <c r="AS311" i="1"/>
  <c r="BG310" i="1"/>
  <c r="AY310" i="1"/>
  <c r="AQ310" i="1"/>
  <c r="AH310" i="1"/>
  <c r="AW309" i="1"/>
  <c r="CA308" i="1"/>
  <c r="AU308" i="1"/>
  <c r="BA307" i="1"/>
  <c r="AS307" i="1"/>
  <c r="BG306" i="1"/>
  <c r="AY306" i="1"/>
  <c r="AY318" i="1"/>
  <c r="BF318" i="1" s="1"/>
  <c r="AH318" i="1"/>
  <c r="BA317" i="1"/>
  <c r="BG317" i="1" s="1"/>
  <c r="AY316" i="1"/>
  <c r="BF316" i="1" s="1"/>
  <c r="AH316" i="1"/>
  <c r="AZ315" i="1"/>
  <c r="BB314" i="1"/>
  <c r="AS314" i="1"/>
  <c r="AI314" i="1"/>
  <c r="AX313" i="1"/>
  <c r="BC312" i="1"/>
  <c r="AT312" i="1"/>
  <c r="BV312" i="1" s="1"/>
  <c r="AZ311" i="1"/>
  <c r="BY311" i="1" s="1"/>
  <c r="AR311" i="1"/>
  <c r="AI311" i="1"/>
  <c r="AX310" i="1"/>
  <c r="AP310" i="1"/>
  <c r="AV309" i="1"/>
  <c r="BB308" i="1"/>
  <c r="AT308" i="1"/>
  <c r="BV308" i="1" s="1"/>
  <c r="AZ307" i="1"/>
  <c r="BY307" i="1" s="1"/>
  <c r="AR307" i="1"/>
  <c r="AI307" i="1"/>
  <c r="AX306" i="1"/>
  <c r="AP306" i="1"/>
  <c r="AV305" i="1"/>
  <c r="AT304" i="1"/>
  <c r="BV304" i="1" s="1"/>
  <c r="AZ303" i="1"/>
  <c r="BY303" i="1" s="1"/>
  <c r="AR303" i="1"/>
  <c r="BU303" i="1" s="1"/>
  <c r="AI303" i="1"/>
  <c r="AX302" i="1"/>
  <c r="AP302" i="1"/>
  <c r="BT302" i="1" s="1"/>
  <c r="AV301" i="1"/>
  <c r="BW301" i="1" s="1"/>
  <c r="AT300" i="1"/>
  <c r="BV300" i="1" s="1"/>
  <c r="AY320" i="1"/>
  <c r="BF320" i="1" s="1"/>
  <c r="AI319" i="1"/>
  <c r="AX318" i="1"/>
  <c r="BX318" i="1" s="1"/>
  <c r="AW317" i="1"/>
  <c r="CA316" i="1"/>
  <c r="AU316" i="1"/>
  <c r="AY315" i="1"/>
  <c r="BA314" i="1"/>
  <c r="AR314" i="1"/>
  <c r="BU314" i="1" s="1"/>
  <c r="AH314" i="1"/>
  <c r="AW313" i="1"/>
  <c r="BB312" i="1"/>
  <c r="AS312" i="1"/>
  <c r="BG311" i="1"/>
  <c r="AY311" i="1"/>
  <c r="AQ311" i="1"/>
  <c r="AH311" i="1"/>
  <c r="BE310" i="1"/>
  <c r="AW310" i="1"/>
  <c r="CA309" i="1"/>
  <c r="BC309" i="1"/>
  <c r="AU309" i="1"/>
  <c r="BA308" i="1"/>
  <c r="AS308" i="1"/>
  <c r="BG307" i="1"/>
  <c r="AY307" i="1"/>
  <c r="AQ307" i="1"/>
  <c r="AH307" i="1"/>
  <c r="BE306" i="1"/>
  <c r="AW306" i="1"/>
  <c r="CA305" i="1"/>
  <c r="BC305" i="1"/>
  <c r="AU305" i="1"/>
  <c r="BA304" i="1"/>
  <c r="AS304" i="1"/>
  <c r="BA321" i="1"/>
  <c r="BG321" i="1" s="1"/>
  <c r="AT320" i="1"/>
  <c r="AH319" i="1"/>
  <c r="AW318" i="1"/>
  <c r="AV317" i="1"/>
  <c r="AT316" i="1"/>
  <c r="AW315" i="1"/>
  <c r="AI315" i="1"/>
  <c r="AZ314" i="1"/>
  <c r="BY314" i="1" s="1"/>
  <c r="AQ314" i="1"/>
  <c r="AV313" i="1"/>
  <c r="BA312" i="1"/>
  <c r="BG312" i="1" s="1"/>
  <c r="AR312" i="1"/>
  <c r="BU312" i="1" s="1"/>
  <c r="AI312" i="1"/>
  <c r="BF311" i="1"/>
  <c r="AX311" i="1"/>
  <c r="BX311" i="1" s="1"/>
  <c r="AP311" i="1"/>
  <c r="BT311" i="1" s="1"/>
  <c r="BD310" i="1"/>
  <c r="AV310" i="1"/>
  <c r="BW310" i="1" s="1"/>
  <c r="AT309" i="1"/>
  <c r="AZ308" i="1"/>
  <c r="AR308" i="1"/>
  <c r="BU308" i="1" s="1"/>
  <c r="AI308" i="1"/>
  <c r="BF307" i="1"/>
  <c r="AX307" i="1"/>
  <c r="BX307" i="1" s="1"/>
  <c r="AP307" i="1"/>
  <c r="BT307" i="1" s="1"/>
  <c r="BD306" i="1"/>
  <c r="AV306" i="1"/>
  <c r="BW306" i="1" s="1"/>
  <c r="AT305" i="1"/>
  <c r="AZ304" i="1"/>
  <c r="AR304" i="1"/>
  <c r="BU304" i="1" s="1"/>
  <c r="AI304" i="1"/>
  <c r="BA322" i="1"/>
  <c r="BG322" i="1" s="1"/>
  <c r="AS321" i="1"/>
  <c r="BC321" i="1" s="1"/>
  <c r="AQ320" i="1"/>
  <c r="BB320" i="1" s="1"/>
  <c r="AZ319" i="1"/>
  <c r="BY319" i="1" s="1"/>
  <c r="CA318" i="1"/>
  <c r="AU318" i="1"/>
  <c r="BD318" i="1" s="1"/>
  <c r="CA317" i="1"/>
  <c r="AU317" i="1"/>
  <c r="BD317" i="1" s="1"/>
  <c r="AS316" i="1"/>
  <c r="AT315" i="1"/>
  <c r="AH315" i="1"/>
  <c r="AY314" i="1"/>
  <c r="BF314" i="1" s="1"/>
  <c r="AP314" i="1"/>
  <c r="BT314" i="1" s="1"/>
  <c r="BD313" i="1"/>
  <c r="AU313" i="1"/>
  <c r="CA312" i="1"/>
  <c r="AY312" i="1"/>
  <c r="BF312" i="1" s="1"/>
  <c r="AQ312" i="1"/>
  <c r="AH312" i="1"/>
  <c r="BE311" i="1"/>
  <c r="AW311" i="1"/>
  <c r="CA310" i="1"/>
  <c r="BC310" i="1"/>
  <c r="AU310" i="1"/>
  <c r="BA309" i="1"/>
  <c r="AS309" i="1"/>
  <c r="AY308" i="1"/>
  <c r="BF308" i="1" s="1"/>
  <c r="AQ308" i="1"/>
  <c r="AH308" i="1"/>
  <c r="BE307" i="1"/>
  <c r="AW307" i="1"/>
  <c r="CA306" i="1"/>
  <c r="BC306" i="1"/>
  <c r="AU306" i="1"/>
  <c r="BA305" i="1"/>
  <c r="AS305" i="1"/>
  <c r="AY304" i="1"/>
  <c r="AH304" i="1"/>
  <c r="AQ303" i="1"/>
  <c r="CA302" i="1"/>
  <c r="AV302" i="1"/>
  <c r="BW302" i="1" s="1"/>
  <c r="BA301" i="1"/>
  <c r="AR301" i="1"/>
  <c r="BU301" i="1" s="1"/>
  <c r="AH301" i="1"/>
  <c r="AW300" i="1"/>
  <c r="AT299" i="1"/>
  <c r="BV299" i="1" s="1"/>
  <c r="AZ298" i="1"/>
  <c r="AR298" i="1"/>
  <c r="BU298" i="1" s="1"/>
  <c r="AI298" i="1"/>
  <c r="AX297" i="1"/>
  <c r="BX297" i="1" s="1"/>
  <c r="AP297" i="1"/>
  <c r="AV296" i="1"/>
  <c r="BW296" i="1" s="1"/>
  <c r="AT295" i="1"/>
  <c r="BV295" i="1" s="1"/>
  <c r="AZ294" i="1"/>
  <c r="BY294" i="1" s="1"/>
  <c r="AR294" i="1"/>
  <c r="BU294" i="1" s="1"/>
  <c r="AI294" i="1"/>
  <c r="AX293" i="1"/>
  <c r="BX293" i="1" s="1"/>
  <c r="AP293" i="1"/>
  <c r="BT293" i="1" s="1"/>
  <c r="AV292" i="1"/>
  <c r="BW292" i="1" s="1"/>
  <c r="AT291" i="1"/>
  <c r="AZ290" i="1"/>
  <c r="BY290" i="1" s="1"/>
  <c r="AR290" i="1"/>
  <c r="BU290" i="1" s="1"/>
  <c r="AI290" i="1"/>
  <c r="AX289" i="1"/>
  <c r="BX289" i="1" s="1"/>
  <c r="AP289" i="1"/>
  <c r="BT289" i="1" s="1"/>
  <c r="AV288" i="1"/>
  <c r="BW288" i="1" s="1"/>
  <c r="AT287" i="1"/>
  <c r="BV287" i="1" s="1"/>
  <c r="BG305" i="1"/>
  <c r="AW304" i="1"/>
  <c r="BA303" i="1"/>
  <c r="AP303" i="1"/>
  <c r="BT303" i="1" s="1"/>
  <c r="BD302" i="1"/>
  <c r="AU302" i="1"/>
  <c r="CA301" i="1"/>
  <c r="AZ301" i="1"/>
  <c r="BY301" i="1" s="1"/>
  <c r="AQ301" i="1"/>
  <c r="BE300" i="1"/>
  <c r="AV300" i="1"/>
  <c r="BW300" i="1" s="1"/>
  <c r="BA299" i="1"/>
  <c r="AS299" i="1"/>
  <c r="AY298" i="1"/>
  <c r="AQ298" i="1"/>
  <c r="AH298" i="1"/>
  <c r="BE297" i="1"/>
  <c r="AW297" i="1"/>
  <c r="CA296" i="1"/>
  <c r="AU296" i="1"/>
  <c r="BA295" i="1"/>
  <c r="AS295" i="1"/>
  <c r="AV304" i="1"/>
  <c r="BW304" i="1" s="1"/>
  <c r="AY303" i="1"/>
  <c r="AT302" i="1"/>
  <c r="BV302" i="1" s="1"/>
  <c r="AY301" i="1"/>
  <c r="AP301" i="1"/>
  <c r="AU300" i="1"/>
  <c r="BD300" i="1" s="1"/>
  <c r="AZ299" i="1"/>
  <c r="BY299" i="1" s="1"/>
  <c r="AR299" i="1"/>
  <c r="BU299" i="1" s="1"/>
  <c r="AI299" i="1"/>
  <c r="BF298" i="1"/>
  <c r="AX298" i="1"/>
  <c r="BX298" i="1" s="1"/>
  <c r="AP298" i="1"/>
  <c r="BT298" i="1" s="1"/>
  <c r="BD297" i="1"/>
  <c r="AV297" i="1"/>
  <c r="BW297" i="1" s="1"/>
  <c r="AT296" i="1"/>
  <c r="AZ295" i="1"/>
  <c r="BY295" i="1" s="1"/>
  <c r="AR295" i="1"/>
  <c r="BU295" i="1" s="1"/>
  <c r="AI295" i="1"/>
  <c r="AX294" i="1"/>
  <c r="BX294" i="1" s="1"/>
  <c r="AP294" i="1"/>
  <c r="BT294" i="1" s="1"/>
  <c r="AV293" i="1"/>
  <c r="BW293" i="1" s="1"/>
  <c r="AT292" i="1"/>
  <c r="BV292" i="1" s="1"/>
  <c r="AZ291" i="1"/>
  <c r="BY291" i="1" s="1"/>
  <c r="AR291" i="1"/>
  <c r="BU291" i="1" s="1"/>
  <c r="AI291" i="1"/>
  <c r="AX290" i="1"/>
  <c r="BX290" i="1" s="1"/>
  <c r="AP290" i="1"/>
  <c r="BT290" i="1" s="1"/>
  <c r="AV289" i="1"/>
  <c r="BW289" i="1" s="1"/>
  <c r="AT288" i="1"/>
  <c r="AQ306" i="1"/>
  <c r="AY305" i="1"/>
  <c r="AU304" i="1"/>
  <c r="AX303" i="1"/>
  <c r="BX303" i="1" s="1"/>
  <c r="AS302" i="1"/>
  <c r="AI302" i="1"/>
  <c r="BG301" i="1"/>
  <c r="AX301" i="1"/>
  <c r="AS300" i="1"/>
  <c r="AY299" i="1"/>
  <c r="AQ299" i="1"/>
  <c r="AH299" i="1"/>
  <c r="AW298" i="1"/>
  <c r="CA297" i="1"/>
  <c r="AU297" i="1"/>
  <c r="BA296" i="1"/>
  <c r="AS296" i="1"/>
  <c r="BG295" i="1"/>
  <c r="AH306" i="1"/>
  <c r="AW305" i="1"/>
  <c r="CA304" i="1"/>
  <c r="AQ304" i="1"/>
  <c r="BB304" i="1" s="1"/>
  <c r="BG303" i="1"/>
  <c r="AW303" i="1"/>
  <c r="BA302" i="1"/>
  <c r="AR302" i="1"/>
  <c r="BU302" i="1" s="1"/>
  <c r="AH302" i="1"/>
  <c r="AW301" i="1"/>
  <c r="BE301" i="1" s="1"/>
  <c r="BA300" i="1"/>
  <c r="BG300" i="1" s="1"/>
  <c r="AR300" i="1"/>
  <c r="BU300" i="1" s="1"/>
  <c r="AI300" i="1"/>
  <c r="AX299" i="1"/>
  <c r="AP299" i="1"/>
  <c r="AV298" i="1"/>
  <c r="BW298" i="1" s="1"/>
  <c r="AT297" i="1"/>
  <c r="BV297" i="1" s="1"/>
  <c r="AZ296" i="1"/>
  <c r="BY296" i="1" s="1"/>
  <c r="AR296" i="1"/>
  <c r="AI296" i="1"/>
  <c r="BF295" i="1"/>
  <c r="AX295" i="1"/>
  <c r="BX295" i="1" s="1"/>
  <c r="AP295" i="1"/>
  <c r="AV294" i="1"/>
  <c r="BW294" i="1" s="1"/>
  <c r="AT293" i="1"/>
  <c r="AZ292" i="1"/>
  <c r="BY292" i="1" s="1"/>
  <c r="AR292" i="1"/>
  <c r="BU292" i="1" s="1"/>
  <c r="AI292" i="1"/>
  <c r="AX291" i="1"/>
  <c r="AP291" i="1"/>
  <c r="AV290" i="1"/>
  <c r="AT289" i="1"/>
  <c r="BV289" i="1" s="1"/>
  <c r="AZ288" i="1"/>
  <c r="BY288" i="1" s="1"/>
  <c r="AR288" i="1"/>
  <c r="BU288" i="1" s="1"/>
  <c r="AI288" i="1"/>
  <c r="AX287" i="1"/>
  <c r="BX287" i="1" s="1"/>
  <c r="AP287" i="1"/>
  <c r="AQ305" i="1"/>
  <c r="BB305" i="1" s="1"/>
  <c r="BE304" i="1"/>
  <c r="CA303" i="1"/>
  <c r="BF303" i="1"/>
  <c r="AU303" i="1"/>
  <c r="AZ302" i="1"/>
  <c r="BY302" i="1" s="1"/>
  <c r="AQ302" i="1"/>
  <c r="BB302" i="1" s="1"/>
  <c r="AU301" i="1"/>
  <c r="AZ300" i="1"/>
  <c r="BY300" i="1" s="1"/>
  <c r="AQ300" i="1"/>
  <c r="AH300" i="1"/>
  <c r="AW299" i="1"/>
  <c r="CA298" i="1"/>
  <c r="AU298" i="1"/>
  <c r="BA297" i="1"/>
  <c r="AS297" i="1"/>
  <c r="BG296" i="1"/>
  <c r="AY296" i="1"/>
  <c r="AQ296" i="1"/>
  <c r="AH296" i="1"/>
  <c r="AW295" i="1"/>
  <c r="CA294" i="1"/>
  <c r="AU294" i="1"/>
  <c r="BA293" i="1"/>
  <c r="AS293" i="1"/>
  <c r="BD304" i="1"/>
  <c r="BE303" i="1"/>
  <c r="AT303" i="1"/>
  <c r="AH303" i="1"/>
  <c r="AY302" i="1"/>
  <c r="AT301" i="1"/>
  <c r="CA300" i="1"/>
  <c r="AY300" i="1"/>
  <c r="AP300" i="1"/>
  <c r="BT300" i="1" s="1"/>
  <c r="AV299" i="1"/>
  <c r="BW299" i="1" s="1"/>
  <c r="BB298" i="1"/>
  <c r="AT298" i="1"/>
  <c r="AZ297" i="1"/>
  <c r="AR297" i="1"/>
  <c r="AI297" i="1"/>
  <c r="AX296" i="1"/>
  <c r="BX296" i="1" s="1"/>
  <c r="AP296" i="1"/>
  <c r="BD295" i="1"/>
  <c r="AV295" i="1"/>
  <c r="BW295" i="1" s="1"/>
  <c r="AT294" i="1"/>
  <c r="AZ293" i="1"/>
  <c r="BY293" i="1" s="1"/>
  <c r="AR293" i="1"/>
  <c r="BU293" i="1" s="1"/>
  <c r="AI293" i="1"/>
  <c r="AX292" i="1"/>
  <c r="BX292" i="1" s="1"/>
  <c r="AP292" i="1"/>
  <c r="AV291" i="1"/>
  <c r="BW291" i="1" s="1"/>
  <c r="AT290" i="1"/>
  <c r="AZ289" i="1"/>
  <c r="BY289" i="1" s="1"/>
  <c r="AR289" i="1"/>
  <c r="BU289" i="1" s="1"/>
  <c r="AI289" i="1"/>
  <c r="AX288" i="1"/>
  <c r="BX288" i="1" s="1"/>
  <c r="AP288" i="1"/>
  <c r="BD287" i="1"/>
  <c r="AV287" i="1"/>
  <c r="BW287" i="1" s="1"/>
  <c r="AH305" i="1"/>
  <c r="BC304" i="1"/>
  <c r="AS303" i="1"/>
  <c r="BC303" i="1" s="1"/>
  <c r="BG302" i="1"/>
  <c r="AW302" i="1"/>
  <c r="BE302" i="1" s="1"/>
  <c r="AS301" i="1"/>
  <c r="BC301" i="1" s="1"/>
  <c r="AI301" i="1"/>
  <c r="AX300" i="1"/>
  <c r="BX300" i="1" s="1"/>
  <c r="CA299" i="1"/>
  <c r="BC299" i="1"/>
  <c r="AU299" i="1"/>
  <c r="BD299" i="1" s="1"/>
  <c r="BA298" i="1"/>
  <c r="AS298" i="1"/>
  <c r="BC298" i="1" s="1"/>
  <c r="AY297" i="1"/>
  <c r="BF297" i="1" s="1"/>
  <c r="AQ297" i="1"/>
  <c r="AH297" i="1"/>
  <c r="AW296" i="1"/>
  <c r="BE296" i="1" s="1"/>
  <c r="CA295" i="1"/>
  <c r="BC295" i="1"/>
  <c r="AU295" i="1"/>
  <c r="BA294" i="1"/>
  <c r="AS294" i="1"/>
  <c r="BC294" i="1" s="1"/>
  <c r="BG293" i="1"/>
  <c r="AY293" i="1"/>
  <c r="BF293" i="1" s="1"/>
  <c r="AQ293" i="1"/>
  <c r="BB293" i="1" s="1"/>
  <c r="AH293" i="1"/>
  <c r="AW292" i="1"/>
  <c r="BE292" i="1" s="1"/>
  <c r="CA291" i="1"/>
  <c r="AU291" i="1"/>
  <c r="AH295" i="1"/>
  <c r="AW294" i="1"/>
  <c r="AU292" i="1"/>
  <c r="BD292" i="1" s="1"/>
  <c r="AQ290" i="1"/>
  <c r="BB290" i="1" s="1"/>
  <c r="AQ287" i="1"/>
  <c r="AX286" i="1"/>
  <c r="AP286" i="1"/>
  <c r="BT286" i="1" s="1"/>
  <c r="AV285" i="1"/>
  <c r="BW285" i="1" s="1"/>
  <c r="AT284" i="1"/>
  <c r="BV284" i="1" s="1"/>
  <c r="AZ283" i="1"/>
  <c r="BY283" i="1" s="1"/>
  <c r="AR283" i="1"/>
  <c r="AI283" i="1"/>
  <c r="AX282" i="1"/>
  <c r="BX282" i="1" s="1"/>
  <c r="AP282" i="1"/>
  <c r="BT282" i="1" s="1"/>
  <c r="AV281" i="1"/>
  <c r="BW281" i="1" s="1"/>
  <c r="BB280" i="1"/>
  <c r="AT280" i="1"/>
  <c r="BV280" i="1" s="1"/>
  <c r="AZ279" i="1"/>
  <c r="BY279" i="1" s="1"/>
  <c r="AR279" i="1"/>
  <c r="BU279" i="1" s="1"/>
  <c r="AI279" i="1"/>
  <c r="AX278" i="1"/>
  <c r="AP278" i="1"/>
  <c r="BT278" i="1" s="1"/>
  <c r="AV277" i="1"/>
  <c r="BW277" i="1" s="1"/>
  <c r="AT276" i="1"/>
  <c r="BV276" i="1" s="1"/>
  <c r="AQ294" i="1"/>
  <c r="BB294" i="1" s="1"/>
  <c r="AS292" i="1"/>
  <c r="BG291" i="1"/>
  <c r="BA288" i="1"/>
  <c r="BG288" i="1" s="1"/>
  <c r="BA287" i="1"/>
  <c r="AW286" i="1"/>
  <c r="CA285" i="1"/>
  <c r="BC285" i="1"/>
  <c r="AU285" i="1"/>
  <c r="BA284" i="1"/>
  <c r="AS284" i="1"/>
  <c r="AY283" i="1"/>
  <c r="AQ283" i="1"/>
  <c r="AH283" i="1"/>
  <c r="AW282" i="1"/>
  <c r="CA281" i="1"/>
  <c r="BC281" i="1"/>
  <c r="AU281" i="1"/>
  <c r="BA280" i="1"/>
  <c r="AS280" i="1"/>
  <c r="AY279" i="1"/>
  <c r="AQ279" i="1"/>
  <c r="AH279" i="1"/>
  <c r="AW278" i="1"/>
  <c r="CA277" i="1"/>
  <c r="AU277" i="1"/>
  <c r="BA276" i="1"/>
  <c r="AS276" i="1"/>
  <c r="AQ292" i="1"/>
  <c r="AH291" i="1"/>
  <c r="BA289" i="1"/>
  <c r="AY288" i="1"/>
  <c r="AH288" i="1"/>
  <c r="AZ287" i="1"/>
  <c r="AV286" i="1"/>
  <c r="BW286" i="1" s="1"/>
  <c r="AT285" i="1"/>
  <c r="BV285" i="1" s="1"/>
  <c r="AZ284" i="1"/>
  <c r="BY284" i="1" s="1"/>
  <c r="AR284" i="1"/>
  <c r="BU284" i="1" s="1"/>
  <c r="AI284" i="1"/>
  <c r="AX283" i="1"/>
  <c r="BX283" i="1" s="1"/>
  <c r="AP283" i="1"/>
  <c r="BT283" i="1" s="1"/>
  <c r="BD282" i="1"/>
  <c r="AV282" i="1"/>
  <c r="AT281" i="1"/>
  <c r="BV281" i="1" s="1"/>
  <c r="AZ280" i="1"/>
  <c r="BY280" i="1" s="1"/>
  <c r="AR280" i="1"/>
  <c r="BU280" i="1" s="1"/>
  <c r="AI280" i="1"/>
  <c r="AX279" i="1"/>
  <c r="AP279" i="1"/>
  <c r="BT279" i="1" s="1"/>
  <c r="AV278" i="1"/>
  <c r="BW278" i="1" s="1"/>
  <c r="AT277" i="1"/>
  <c r="BV277" i="1" s="1"/>
  <c r="AZ276" i="1"/>
  <c r="BY276" i="1" s="1"/>
  <c r="AR276" i="1"/>
  <c r="BU276" i="1" s="1"/>
  <c r="AI276" i="1"/>
  <c r="AX275" i="1"/>
  <c r="BX275" i="1" s="1"/>
  <c r="AP275" i="1"/>
  <c r="BT275" i="1" s="1"/>
  <c r="AV274" i="1"/>
  <c r="BW274" i="1" s="1"/>
  <c r="AT273" i="1"/>
  <c r="BV273" i="1" s="1"/>
  <c r="AH294" i="1"/>
  <c r="BC293" i="1"/>
  <c r="BA291" i="1"/>
  <c r="BA290" i="1"/>
  <c r="BG290" i="1" s="1"/>
  <c r="AY289" i="1"/>
  <c r="BF289" i="1" s="1"/>
  <c r="AH289" i="1"/>
  <c r="AW288" i="1"/>
  <c r="CA287" i="1"/>
  <c r="AY287" i="1"/>
  <c r="AU286" i="1"/>
  <c r="BA285" i="1"/>
  <c r="AS285" i="1"/>
  <c r="BG284" i="1"/>
  <c r="AY284" i="1"/>
  <c r="AQ284" i="1"/>
  <c r="AH284" i="1"/>
  <c r="AW283" i="1"/>
  <c r="CA282" i="1"/>
  <c r="BC282" i="1"/>
  <c r="AU282" i="1"/>
  <c r="BA281" i="1"/>
  <c r="AS281" i="1"/>
  <c r="BG280" i="1"/>
  <c r="AY280" i="1"/>
  <c r="AQ280" i="1"/>
  <c r="AH280" i="1"/>
  <c r="AW279" i="1"/>
  <c r="CA278" i="1"/>
  <c r="AU278" i="1"/>
  <c r="BA277" i="1"/>
  <c r="AS277" i="1"/>
  <c r="AW293" i="1"/>
  <c r="BE293" i="1" s="1"/>
  <c r="CA292" i="1"/>
  <c r="AY291" i="1"/>
  <c r="AY290" i="1"/>
  <c r="BF290" i="1" s="1"/>
  <c r="AH290" i="1"/>
  <c r="AW289" i="1"/>
  <c r="BE289" i="1" s="1"/>
  <c r="CA288" i="1"/>
  <c r="AU288" i="1"/>
  <c r="AW287" i="1"/>
  <c r="AI287" i="1"/>
  <c r="CA286" i="1"/>
  <c r="BB286" i="1"/>
  <c r="AT286" i="1"/>
  <c r="AZ285" i="1"/>
  <c r="BY285" i="1" s="1"/>
  <c r="AR285" i="1"/>
  <c r="BU285" i="1" s="1"/>
  <c r="AI285" i="1"/>
  <c r="AX284" i="1"/>
  <c r="AP284" i="1"/>
  <c r="AV283" i="1"/>
  <c r="BW283" i="1" s="1"/>
  <c r="AT282" i="1"/>
  <c r="BV282" i="1" s="1"/>
  <c r="AZ281" i="1"/>
  <c r="BY281" i="1" s="1"/>
  <c r="AR281" i="1"/>
  <c r="BU281" i="1" s="1"/>
  <c r="AI281" i="1"/>
  <c r="BF280" i="1"/>
  <c r="AX280" i="1"/>
  <c r="BX280" i="1" s="1"/>
  <c r="AP280" i="1"/>
  <c r="BT280" i="1" s="1"/>
  <c r="AV279" i="1"/>
  <c r="AT278" i="1"/>
  <c r="BG294" i="1"/>
  <c r="CA293" i="1"/>
  <c r="AU293" i="1"/>
  <c r="BC292" i="1"/>
  <c r="AH292" i="1"/>
  <c r="AW291" i="1"/>
  <c r="BE291" i="1" s="1"/>
  <c r="AW290" i="1"/>
  <c r="CA289" i="1"/>
  <c r="AU289" i="1"/>
  <c r="BD289" i="1" s="1"/>
  <c r="AS288" i="1"/>
  <c r="BC288" i="1" s="1"/>
  <c r="AU287" i="1"/>
  <c r="AH287" i="1"/>
  <c r="BA286" i="1"/>
  <c r="AS286" i="1"/>
  <c r="BG285" i="1"/>
  <c r="AY285" i="1"/>
  <c r="AQ285" i="1"/>
  <c r="AH285" i="1"/>
  <c r="BE284" i="1"/>
  <c r="AW284" i="1"/>
  <c r="CA283" i="1"/>
  <c r="AU283" i="1"/>
  <c r="BA282" i="1"/>
  <c r="AS282" i="1"/>
  <c r="BG281" i="1"/>
  <c r="AY281" i="1"/>
  <c r="AQ281" i="1"/>
  <c r="AH281" i="1"/>
  <c r="BE280" i="1"/>
  <c r="AW280" i="1"/>
  <c r="CA279" i="1"/>
  <c r="AY295" i="1"/>
  <c r="BE294" i="1"/>
  <c r="BA292" i="1"/>
  <c r="BG292" i="1" s="1"/>
  <c r="AS291" i="1"/>
  <c r="BC291" i="1" s="1"/>
  <c r="AU290" i="1"/>
  <c r="AS289" i="1"/>
  <c r="BC289" i="1" s="1"/>
  <c r="AQ288" i="1"/>
  <c r="AS287" i="1"/>
  <c r="AZ286" i="1"/>
  <c r="BY286" i="1" s="1"/>
  <c r="AR286" i="1"/>
  <c r="BU286" i="1" s="1"/>
  <c r="AI286" i="1"/>
  <c r="BF285" i="1"/>
  <c r="AX285" i="1"/>
  <c r="BX285" i="1" s="1"/>
  <c r="AP285" i="1"/>
  <c r="BT285" i="1" s="1"/>
  <c r="AV284" i="1"/>
  <c r="BW284" i="1" s="1"/>
  <c r="BB283" i="1"/>
  <c r="AT283" i="1"/>
  <c r="BV283" i="1" s="1"/>
  <c r="AZ282" i="1"/>
  <c r="BY282" i="1" s="1"/>
  <c r="AR282" i="1"/>
  <c r="BU282" i="1" s="1"/>
  <c r="AI282" i="1"/>
  <c r="AX281" i="1"/>
  <c r="AP281" i="1"/>
  <c r="BT281" i="1" s="1"/>
  <c r="AV280" i="1"/>
  <c r="BW280" i="1" s="1"/>
  <c r="BB279" i="1"/>
  <c r="AT279" i="1"/>
  <c r="AZ278" i="1"/>
  <c r="BY278" i="1" s="1"/>
  <c r="AR278" i="1"/>
  <c r="AI278" i="1"/>
  <c r="AX277" i="1"/>
  <c r="BX277" i="1" s="1"/>
  <c r="AP277" i="1"/>
  <c r="AQ295" i="1"/>
  <c r="AY294" i="1"/>
  <c r="BF294" i="1" s="1"/>
  <c r="AY292" i="1"/>
  <c r="BF292" i="1" s="1"/>
  <c r="AQ291" i="1"/>
  <c r="CA290" i="1"/>
  <c r="AS290" i="1"/>
  <c r="BC290" i="1" s="1"/>
  <c r="BG289" i="1"/>
  <c r="AQ289" i="1"/>
  <c r="BB289" i="1" s="1"/>
  <c r="BE288" i="1"/>
  <c r="BE287" i="1"/>
  <c r="AR287" i="1"/>
  <c r="BG286" i="1"/>
  <c r="AY286" i="1"/>
  <c r="AQ286" i="1"/>
  <c r="AH286" i="1"/>
  <c r="AW285" i="1"/>
  <c r="BE285" i="1" s="1"/>
  <c r="CA284" i="1"/>
  <c r="BC284" i="1"/>
  <c r="AU284" i="1"/>
  <c r="BD284" i="1" s="1"/>
  <c r="BA283" i="1"/>
  <c r="BG283" i="1" s="1"/>
  <c r="AS283" i="1"/>
  <c r="AY282" i="1"/>
  <c r="AQ282" i="1"/>
  <c r="BB282" i="1" s="1"/>
  <c r="AH282" i="1"/>
  <c r="AW281" i="1"/>
  <c r="BE281" i="1" s="1"/>
  <c r="BA278" i="1"/>
  <c r="AR277" i="1"/>
  <c r="BU277" i="1" s="1"/>
  <c r="AP276" i="1"/>
  <c r="AU275" i="1"/>
  <c r="CA274" i="1"/>
  <c r="AZ274" i="1"/>
  <c r="BY274" i="1" s="1"/>
  <c r="AQ274" i="1"/>
  <c r="BB274" i="1" s="1"/>
  <c r="AV273" i="1"/>
  <c r="AV272" i="1"/>
  <c r="BW272" i="1" s="1"/>
  <c r="AT271" i="1"/>
  <c r="BV271" i="1" s="1"/>
  <c r="AZ270" i="1"/>
  <c r="BY270" i="1" s="1"/>
  <c r="AR270" i="1"/>
  <c r="BU270" i="1" s="1"/>
  <c r="AI270" i="1"/>
  <c r="AX269" i="1"/>
  <c r="BX269" i="1" s="1"/>
  <c r="AP269" i="1"/>
  <c r="BT269" i="1" s="1"/>
  <c r="AV268" i="1"/>
  <c r="AT267" i="1"/>
  <c r="BV267" i="1" s="1"/>
  <c r="AZ266" i="1"/>
  <c r="BY266" i="1" s="1"/>
  <c r="AR266" i="1"/>
  <c r="BU266" i="1" s="1"/>
  <c r="AI266" i="1"/>
  <c r="AX265" i="1"/>
  <c r="AP265" i="1"/>
  <c r="BT265" i="1" s="1"/>
  <c r="AV264" i="1"/>
  <c r="BW264" i="1" s="1"/>
  <c r="AT263" i="1"/>
  <c r="BV263" i="1" s="1"/>
  <c r="AZ262" i="1"/>
  <c r="BY262" i="1" s="1"/>
  <c r="AR262" i="1"/>
  <c r="AI262" i="1"/>
  <c r="AX261" i="1"/>
  <c r="BX261" i="1" s="1"/>
  <c r="AP261" i="1"/>
  <c r="BT261" i="1" s="1"/>
  <c r="AV260" i="1"/>
  <c r="BW260" i="1" s="1"/>
  <c r="BC280" i="1"/>
  <c r="AY278" i="1"/>
  <c r="AQ277" i="1"/>
  <c r="BC276" i="1"/>
  <c r="AT275" i="1"/>
  <c r="AY274" i="1"/>
  <c r="AP274" i="1"/>
  <c r="BT274" i="1" s="1"/>
  <c r="BD273" i="1"/>
  <c r="AU273" i="1"/>
  <c r="CA272" i="1"/>
  <c r="AU272" i="1"/>
  <c r="BA271" i="1"/>
  <c r="BG271" i="1" s="1"/>
  <c r="AS271" i="1"/>
  <c r="AY270" i="1"/>
  <c r="AQ270" i="1"/>
  <c r="AH270" i="1"/>
  <c r="BE269" i="1"/>
  <c r="AW269" i="1"/>
  <c r="CA268" i="1"/>
  <c r="AU268" i="1"/>
  <c r="BA267" i="1"/>
  <c r="BG267" i="1" s="1"/>
  <c r="AS267" i="1"/>
  <c r="AY266" i="1"/>
  <c r="AQ266" i="1"/>
  <c r="AH266" i="1"/>
  <c r="BE265" i="1"/>
  <c r="AW265" i="1"/>
  <c r="CA264" i="1"/>
  <c r="AU264" i="1"/>
  <c r="BA263" i="1"/>
  <c r="AS263" i="1"/>
  <c r="AU280" i="1"/>
  <c r="BD280" i="1" s="1"/>
  <c r="AS278" i="1"/>
  <c r="AY276" i="1"/>
  <c r="BB275" i="1"/>
  <c r="AS275" i="1"/>
  <c r="AI275" i="1"/>
  <c r="AX274" i="1"/>
  <c r="BX274" i="1" s="1"/>
  <c r="AS273" i="1"/>
  <c r="AI273" i="1"/>
  <c r="BB272" i="1"/>
  <c r="AT272" i="1"/>
  <c r="BV272" i="1" s="1"/>
  <c r="AZ271" i="1"/>
  <c r="BY271" i="1" s="1"/>
  <c r="AR271" i="1"/>
  <c r="BU271" i="1" s="1"/>
  <c r="AI271" i="1"/>
  <c r="AX270" i="1"/>
  <c r="AP270" i="1"/>
  <c r="BT270" i="1" s="1"/>
  <c r="AV269" i="1"/>
  <c r="BW269" i="1" s="1"/>
  <c r="AT268" i="1"/>
  <c r="BV268" i="1" s="1"/>
  <c r="AZ267" i="1"/>
  <c r="BY267" i="1" s="1"/>
  <c r="AR267" i="1"/>
  <c r="BU267" i="1" s="1"/>
  <c r="AI267" i="1"/>
  <c r="BF266" i="1"/>
  <c r="AX266" i="1"/>
  <c r="BX266" i="1" s="1"/>
  <c r="AP266" i="1"/>
  <c r="BT266" i="1" s="1"/>
  <c r="AV265" i="1"/>
  <c r="BW265" i="1" s="1"/>
  <c r="AT264" i="1"/>
  <c r="BV264" i="1" s="1"/>
  <c r="AZ263" i="1"/>
  <c r="BY263" i="1" s="1"/>
  <c r="AR263" i="1"/>
  <c r="BU263" i="1" s="1"/>
  <c r="AI263" i="1"/>
  <c r="AX262" i="1"/>
  <c r="AP262" i="1"/>
  <c r="BT262" i="1" s="1"/>
  <c r="AV261" i="1"/>
  <c r="BW261" i="1" s="1"/>
  <c r="AT260" i="1"/>
  <c r="BV260" i="1" s="1"/>
  <c r="AZ259" i="1"/>
  <c r="BY259" i="1" s="1"/>
  <c r="AR259" i="1"/>
  <c r="BU259" i="1" s="1"/>
  <c r="AI259" i="1"/>
  <c r="AX258" i="1"/>
  <c r="BX258" i="1" s="1"/>
  <c r="AP258" i="1"/>
  <c r="BT258" i="1" s="1"/>
  <c r="AV257" i="1"/>
  <c r="BW257" i="1" s="1"/>
  <c r="AT256" i="1"/>
  <c r="BV256" i="1" s="1"/>
  <c r="AQ278" i="1"/>
  <c r="BB278" i="1" s="1"/>
  <c r="AI277" i="1"/>
  <c r="AX276" i="1"/>
  <c r="BX276" i="1" s="1"/>
  <c r="BA275" i="1"/>
  <c r="AR275" i="1"/>
  <c r="AH275" i="1"/>
  <c r="BF274" i="1"/>
  <c r="AW274" i="1"/>
  <c r="BE274" i="1" s="1"/>
  <c r="BA273" i="1"/>
  <c r="AR273" i="1"/>
  <c r="BU273" i="1" s="1"/>
  <c r="AH273" i="1"/>
  <c r="BA272" i="1"/>
  <c r="BG272" i="1" s="1"/>
  <c r="AS272" i="1"/>
  <c r="AY271" i="1"/>
  <c r="AQ271" i="1"/>
  <c r="AH271" i="1"/>
  <c r="BE270" i="1"/>
  <c r="AW270" i="1"/>
  <c r="CA269" i="1"/>
  <c r="AU269" i="1"/>
  <c r="BA268" i="1"/>
  <c r="AS268" i="1"/>
  <c r="AY267" i="1"/>
  <c r="AQ267" i="1"/>
  <c r="AH267" i="1"/>
  <c r="BE266" i="1"/>
  <c r="AW266" i="1"/>
  <c r="CA265" i="1"/>
  <c r="AU265" i="1"/>
  <c r="AH277" i="1"/>
  <c r="AW276" i="1"/>
  <c r="AH276" i="1"/>
  <c r="AZ275" i="1"/>
  <c r="BY275" i="1" s="1"/>
  <c r="AQ275" i="1"/>
  <c r="AU274" i="1"/>
  <c r="AZ273" i="1"/>
  <c r="BY273" i="1" s="1"/>
  <c r="AQ273" i="1"/>
  <c r="AZ272" i="1"/>
  <c r="BY272" i="1" s="1"/>
  <c r="AR272" i="1"/>
  <c r="BU272" i="1" s="1"/>
  <c r="AI272" i="1"/>
  <c r="AX271" i="1"/>
  <c r="AP271" i="1"/>
  <c r="BT271" i="1" s="1"/>
  <c r="AV270" i="1"/>
  <c r="BW270" i="1" s="1"/>
  <c r="AT269" i="1"/>
  <c r="AZ268" i="1"/>
  <c r="AR268" i="1"/>
  <c r="AI268" i="1"/>
  <c r="AX267" i="1"/>
  <c r="BX267" i="1" s="1"/>
  <c r="AP267" i="1"/>
  <c r="BT267" i="1" s="1"/>
  <c r="AV266" i="1"/>
  <c r="BW266" i="1" s="1"/>
  <c r="BB265" i="1"/>
  <c r="AT265" i="1"/>
  <c r="BV265" i="1" s="1"/>
  <c r="AZ264" i="1"/>
  <c r="BY264" i="1" s="1"/>
  <c r="AR264" i="1"/>
  <c r="BU264" i="1" s="1"/>
  <c r="AI264" i="1"/>
  <c r="BF263" i="1"/>
  <c r="AX263" i="1"/>
  <c r="BX263" i="1" s="1"/>
  <c r="AP263" i="1"/>
  <c r="BT263" i="1" s="1"/>
  <c r="AV262" i="1"/>
  <c r="BW262" i="1" s="1"/>
  <c r="AT261" i="1"/>
  <c r="AZ260" i="1"/>
  <c r="BY260" i="1" s="1"/>
  <c r="AR260" i="1"/>
  <c r="BU260" i="1" s="1"/>
  <c r="AI260" i="1"/>
  <c r="AX259" i="1"/>
  <c r="BX259" i="1" s="1"/>
  <c r="AP259" i="1"/>
  <c r="AV258" i="1"/>
  <c r="BW258" i="1" s="1"/>
  <c r="AT257" i="1"/>
  <c r="BV257" i="1" s="1"/>
  <c r="AZ256" i="1"/>
  <c r="BY256" i="1" s="1"/>
  <c r="AR256" i="1"/>
  <c r="BU256" i="1" s="1"/>
  <c r="AI256" i="1"/>
  <c r="AX255" i="1"/>
  <c r="BX255" i="1" s="1"/>
  <c r="AP255" i="1"/>
  <c r="BT255" i="1" s="1"/>
  <c r="BA279" i="1"/>
  <c r="BG279" i="1" s="1"/>
  <c r="AH278" i="1"/>
  <c r="AZ277" i="1"/>
  <c r="BY277" i="1" s="1"/>
  <c r="CA276" i="1"/>
  <c r="AV276" i="1"/>
  <c r="AY275" i="1"/>
  <c r="AT274" i="1"/>
  <c r="CA273" i="1"/>
  <c r="AY273" i="1"/>
  <c r="AP273" i="1"/>
  <c r="BT273" i="1" s="1"/>
  <c r="AY272" i="1"/>
  <c r="BF272" i="1" s="1"/>
  <c r="AQ272" i="1"/>
  <c r="AH272" i="1"/>
  <c r="AW271" i="1"/>
  <c r="CA270" i="1"/>
  <c r="BC270" i="1"/>
  <c r="AU270" i="1"/>
  <c r="BA269" i="1"/>
  <c r="AS269" i="1"/>
  <c r="AY268" i="1"/>
  <c r="AQ268" i="1"/>
  <c r="AH268" i="1"/>
  <c r="AW267" i="1"/>
  <c r="CA266" i="1"/>
  <c r="AU266" i="1"/>
  <c r="BA265" i="1"/>
  <c r="AS265" i="1"/>
  <c r="AY264" i="1"/>
  <c r="AQ264" i="1"/>
  <c r="AH264" i="1"/>
  <c r="AW263" i="1"/>
  <c r="CA262" i="1"/>
  <c r="AU262" i="1"/>
  <c r="BA261" i="1"/>
  <c r="AS261" i="1"/>
  <c r="CA280" i="1"/>
  <c r="AU279" i="1"/>
  <c r="AY277" i="1"/>
  <c r="BF277" i="1" s="1"/>
  <c r="BG276" i="1"/>
  <c r="AU276" i="1"/>
  <c r="BD276" i="1" s="1"/>
  <c r="CA275" i="1"/>
  <c r="BG275" i="1"/>
  <c r="AW275" i="1"/>
  <c r="AS274" i="1"/>
  <c r="AI274" i="1"/>
  <c r="BG273" i="1"/>
  <c r="AX273" i="1"/>
  <c r="BX273" i="1" s="1"/>
  <c r="AX272" i="1"/>
  <c r="BX272" i="1" s="1"/>
  <c r="AP272" i="1"/>
  <c r="BT272" i="1" s="1"/>
  <c r="AV271" i="1"/>
  <c r="BB270" i="1"/>
  <c r="AT270" i="1"/>
  <c r="AZ269" i="1"/>
  <c r="BY269" i="1" s="1"/>
  <c r="AR269" i="1"/>
  <c r="BU269" i="1" s="1"/>
  <c r="AI269" i="1"/>
  <c r="AX268" i="1"/>
  <c r="AP268" i="1"/>
  <c r="AV267" i="1"/>
  <c r="BB266" i="1"/>
  <c r="AT266" i="1"/>
  <c r="BV266" i="1" s="1"/>
  <c r="AZ265" i="1"/>
  <c r="BY265" i="1" s="1"/>
  <c r="AR265" i="1"/>
  <c r="AI265" i="1"/>
  <c r="AX264" i="1"/>
  <c r="AP264" i="1"/>
  <c r="BT264" i="1" s="1"/>
  <c r="AV263" i="1"/>
  <c r="AT262" i="1"/>
  <c r="AZ261" i="1"/>
  <c r="BY261" i="1" s="1"/>
  <c r="AR261" i="1"/>
  <c r="AI261" i="1"/>
  <c r="AS279" i="1"/>
  <c r="BC279" i="1" s="1"/>
  <c r="BG278" i="1"/>
  <c r="AW277" i="1"/>
  <c r="BE277" i="1" s="1"/>
  <c r="BF276" i="1"/>
  <c r="AQ276" i="1"/>
  <c r="BE275" i="1"/>
  <c r="AV275" i="1"/>
  <c r="BW275" i="1" s="1"/>
  <c r="BA274" i="1"/>
  <c r="BG274" i="1" s="1"/>
  <c r="AR274" i="1"/>
  <c r="BU274" i="1" s="1"/>
  <c r="AH274" i="1"/>
  <c r="BF273" i="1"/>
  <c r="AW273" i="1"/>
  <c r="AW272" i="1"/>
  <c r="BE272" i="1" s="1"/>
  <c r="CA271" i="1"/>
  <c r="BC271" i="1"/>
  <c r="AU271" i="1"/>
  <c r="BD271" i="1" s="1"/>
  <c r="BA270" i="1"/>
  <c r="BG270" i="1" s="1"/>
  <c r="AS270" i="1"/>
  <c r="BG269" i="1"/>
  <c r="AY269" i="1"/>
  <c r="BF269" i="1" s="1"/>
  <c r="AQ269" i="1"/>
  <c r="BB269" i="1" s="1"/>
  <c r="AH269" i="1"/>
  <c r="AW268" i="1"/>
  <c r="CA267" i="1"/>
  <c r="BC267" i="1"/>
  <c r="AU267" i="1"/>
  <c r="BD267" i="1" s="1"/>
  <c r="BA266" i="1"/>
  <c r="BG266" i="1" s="1"/>
  <c r="AS266" i="1"/>
  <c r="BC266" i="1" s="1"/>
  <c r="BG265" i="1"/>
  <c r="AY265" i="1"/>
  <c r="AQ265" i="1"/>
  <c r="AH265" i="1"/>
  <c r="AW264" i="1"/>
  <c r="BE264" i="1" s="1"/>
  <c r="CA263" i="1"/>
  <c r="BC263" i="1"/>
  <c r="AU263" i="1"/>
  <c r="BD263" i="1" s="1"/>
  <c r="BA262" i="1"/>
  <c r="AS262" i="1"/>
  <c r="AY263" i="1"/>
  <c r="BF260" i="1"/>
  <c r="AS260" i="1"/>
  <c r="AU259" i="1"/>
  <c r="AY258" i="1"/>
  <c r="BF258" i="1" s="1"/>
  <c r="BA257" i="1"/>
  <c r="AQ257" i="1"/>
  <c r="CA256" i="1"/>
  <c r="AU256" i="1"/>
  <c r="AH256" i="1"/>
  <c r="BA255" i="1"/>
  <c r="AR255" i="1"/>
  <c r="BU255" i="1" s="1"/>
  <c r="AH255" i="1"/>
  <c r="AZ254" i="1"/>
  <c r="BY254" i="1" s="1"/>
  <c r="AR254" i="1"/>
  <c r="BU254" i="1" s="1"/>
  <c r="AI254" i="1"/>
  <c r="AX253" i="1"/>
  <c r="AP253" i="1"/>
  <c r="BT253" i="1" s="1"/>
  <c r="AV252" i="1"/>
  <c r="BW252" i="1" s="1"/>
  <c r="AT251" i="1"/>
  <c r="BV251" i="1" s="1"/>
  <c r="AZ250" i="1"/>
  <c r="BY250" i="1" s="1"/>
  <c r="AR250" i="1"/>
  <c r="AI250" i="1"/>
  <c r="AX249" i="1"/>
  <c r="BX249" i="1" s="1"/>
  <c r="AP249" i="1"/>
  <c r="BT249" i="1" s="1"/>
  <c r="AV248" i="1"/>
  <c r="BB247" i="1"/>
  <c r="AT247" i="1"/>
  <c r="BV247" i="1" s="1"/>
  <c r="AZ246" i="1"/>
  <c r="BY246" i="1" s="1"/>
  <c r="AR246" i="1"/>
  <c r="BU246" i="1" s="1"/>
  <c r="AI246" i="1"/>
  <c r="AX245" i="1"/>
  <c r="AP245" i="1"/>
  <c r="BT245" i="1" s="1"/>
  <c r="AV244" i="1"/>
  <c r="BW244" i="1" s="1"/>
  <c r="AT243" i="1"/>
  <c r="BV243" i="1" s="1"/>
  <c r="AZ242" i="1"/>
  <c r="BY242" i="1" s="1"/>
  <c r="AR242" i="1"/>
  <c r="AI242" i="1"/>
  <c r="AX241" i="1"/>
  <c r="BX241" i="1" s="1"/>
  <c r="AP241" i="1"/>
  <c r="BT241" i="1" s="1"/>
  <c r="AV240" i="1"/>
  <c r="AT239" i="1"/>
  <c r="BV239" i="1" s="1"/>
  <c r="AZ238" i="1"/>
  <c r="BY238" i="1" s="1"/>
  <c r="AR238" i="1"/>
  <c r="BU238" i="1" s="1"/>
  <c r="AI238" i="1"/>
  <c r="AX237" i="1"/>
  <c r="AP237" i="1"/>
  <c r="BT237" i="1" s="1"/>
  <c r="AV236" i="1"/>
  <c r="BW236" i="1" s="1"/>
  <c r="AT235" i="1"/>
  <c r="BV235" i="1" s="1"/>
  <c r="AZ234" i="1"/>
  <c r="BY234" i="1" s="1"/>
  <c r="AR234" i="1"/>
  <c r="BU234" i="1" s="1"/>
  <c r="AI234" i="1"/>
  <c r="AX233" i="1"/>
  <c r="BX233" i="1" s="1"/>
  <c r="AP233" i="1"/>
  <c r="BT233" i="1" s="1"/>
  <c r="AV232" i="1"/>
  <c r="AT231" i="1"/>
  <c r="BV231" i="1" s="1"/>
  <c r="AZ230" i="1"/>
  <c r="BY230" i="1" s="1"/>
  <c r="AR230" i="1"/>
  <c r="BU230" i="1" s="1"/>
  <c r="AI230" i="1"/>
  <c r="AX229" i="1"/>
  <c r="AP229" i="1"/>
  <c r="BT229" i="1" s="1"/>
  <c r="AV228" i="1"/>
  <c r="BW228" i="1" s="1"/>
  <c r="AQ263" i="1"/>
  <c r="AY262" i="1"/>
  <c r="BG261" i="1"/>
  <c r="AQ260" i="1"/>
  <c r="AT259" i="1"/>
  <c r="AH259" i="1"/>
  <c r="AW258" i="1"/>
  <c r="AZ257" i="1"/>
  <c r="AP257" i="1"/>
  <c r="BT257" i="1" s="1"/>
  <c r="BD256" i="1"/>
  <c r="AS256" i="1"/>
  <c r="AZ255" i="1"/>
  <c r="BY255" i="1" s="1"/>
  <c r="AQ255" i="1"/>
  <c r="AY254" i="1"/>
  <c r="AQ254" i="1"/>
  <c r="BB254" i="1" s="1"/>
  <c r="AH254" i="1"/>
  <c r="AW253" i="1"/>
  <c r="CA252" i="1"/>
  <c r="AU252" i="1"/>
  <c r="BA251" i="1"/>
  <c r="AS251" i="1"/>
  <c r="AY250" i="1"/>
  <c r="AQ250" i="1"/>
  <c r="AH250" i="1"/>
  <c r="AW249" i="1"/>
  <c r="CA248" i="1"/>
  <c r="AU248" i="1"/>
  <c r="BA247" i="1"/>
  <c r="AS247" i="1"/>
  <c r="AY246" i="1"/>
  <c r="AQ246" i="1"/>
  <c r="BB246" i="1" s="1"/>
  <c r="AH246" i="1"/>
  <c r="AW245" i="1"/>
  <c r="CA244" i="1"/>
  <c r="AU244" i="1"/>
  <c r="BA243" i="1"/>
  <c r="AS243" i="1"/>
  <c r="AH263" i="1"/>
  <c r="AW262" i="1"/>
  <c r="BE262" i="1" s="1"/>
  <c r="CA261" i="1"/>
  <c r="AH261" i="1"/>
  <c r="BC260" i="1"/>
  <c r="AP260" i="1"/>
  <c r="AS259" i="1"/>
  <c r="BC259" i="1" s="1"/>
  <c r="CA258" i="1"/>
  <c r="BG258" i="1"/>
  <c r="AU258" i="1"/>
  <c r="AY257" i="1"/>
  <c r="BC256" i="1"/>
  <c r="AQ256" i="1"/>
  <c r="CA255" i="1"/>
  <c r="AY255" i="1"/>
  <c r="BF254" i="1"/>
  <c r="AX254" i="1"/>
  <c r="BX254" i="1" s="1"/>
  <c r="AP254" i="1"/>
  <c r="BT254" i="1" s="1"/>
  <c r="AV253" i="1"/>
  <c r="BW253" i="1" s="1"/>
  <c r="AT252" i="1"/>
  <c r="AZ251" i="1"/>
  <c r="AR251" i="1"/>
  <c r="BU251" i="1" s="1"/>
  <c r="AI251" i="1"/>
  <c r="AX250" i="1"/>
  <c r="BX250" i="1" s="1"/>
  <c r="AP250" i="1"/>
  <c r="AV249" i="1"/>
  <c r="BW249" i="1" s="1"/>
  <c r="AT248" i="1"/>
  <c r="BV248" i="1" s="1"/>
  <c r="AZ247" i="1"/>
  <c r="BY247" i="1" s="1"/>
  <c r="AR247" i="1"/>
  <c r="BU247" i="1" s="1"/>
  <c r="AI247" i="1"/>
  <c r="BF246" i="1"/>
  <c r="AX246" i="1"/>
  <c r="BX246" i="1" s="1"/>
  <c r="AP246" i="1"/>
  <c r="BT246" i="1" s="1"/>
  <c r="AV245" i="1"/>
  <c r="BW245" i="1" s="1"/>
  <c r="AT244" i="1"/>
  <c r="AZ243" i="1"/>
  <c r="AR243" i="1"/>
  <c r="BU243" i="1" s="1"/>
  <c r="AI243" i="1"/>
  <c r="AX242" i="1"/>
  <c r="BX242" i="1" s="1"/>
  <c r="AP242" i="1"/>
  <c r="BD241" i="1"/>
  <c r="AV241" i="1"/>
  <c r="BW241" i="1" s="1"/>
  <c r="AT240" i="1"/>
  <c r="BV240" i="1" s="1"/>
  <c r="AZ239" i="1"/>
  <c r="BY239" i="1" s="1"/>
  <c r="AR239" i="1"/>
  <c r="BU239" i="1" s="1"/>
  <c r="AI239" i="1"/>
  <c r="AX238" i="1"/>
  <c r="BX238" i="1" s="1"/>
  <c r="AP238" i="1"/>
  <c r="BT238" i="1" s="1"/>
  <c r="AV237" i="1"/>
  <c r="BW237" i="1" s="1"/>
  <c r="AQ262" i="1"/>
  <c r="BB262" i="1" s="1"/>
  <c r="CA260" i="1"/>
  <c r="BA260" i="1"/>
  <c r="AQ259" i="1"/>
  <c r="BE258" i="1"/>
  <c r="AT258" i="1"/>
  <c r="BV258" i="1" s="1"/>
  <c r="AI258" i="1"/>
  <c r="AX257" i="1"/>
  <c r="BX257" i="1" s="1"/>
  <c r="BA256" i="1"/>
  <c r="AP256" i="1"/>
  <c r="BT256" i="1" s="1"/>
  <c r="BG255" i="1"/>
  <c r="AW255" i="1"/>
  <c r="BE254" i="1"/>
  <c r="AW254" i="1"/>
  <c r="CA253" i="1"/>
  <c r="AU253" i="1"/>
  <c r="BA252" i="1"/>
  <c r="BG252" i="1" s="1"/>
  <c r="AS252" i="1"/>
  <c r="AY251" i="1"/>
  <c r="AQ251" i="1"/>
  <c r="AH251" i="1"/>
  <c r="BE250" i="1"/>
  <c r="AW250" i="1"/>
  <c r="CA249" i="1"/>
  <c r="AU249" i="1"/>
  <c r="BA248" i="1"/>
  <c r="AS248" i="1"/>
  <c r="BG247" i="1"/>
  <c r="AY247" i="1"/>
  <c r="AQ247" i="1"/>
  <c r="AH247" i="1"/>
  <c r="BE246" i="1"/>
  <c r="AW246" i="1"/>
  <c r="CA245" i="1"/>
  <c r="AU245" i="1"/>
  <c r="BA244" i="1"/>
  <c r="BG244" i="1" s="1"/>
  <c r="AS244" i="1"/>
  <c r="AY243" i="1"/>
  <c r="AQ243" i="1"/>
  <c r="AH243" i="1"/>
  <c r="BE242" i="1"/>
  <c r="AW242" i="1"/>
  <c r="AY261" i="1"/>
  <c r="BF261" i="1" s="1"/>
  <c r="AY260" i="1"/>
  <c r="CA259" i="1"/>
  <c r="BA259" i="1"/>
  <c r="BG259" i="1" s="1"/>
  <c r="AS258" i="1"/>
  <c r="AH258" i="1"/>
  <c r="AW257" i="1"/>
  <c r="BE257" i="1" s="1"/>
  <c r="AY256" i="1"/>
  <c r="AV255" i="1"/>
  <c r="BW255" i="1" s="1"/>
  <c r="BD254" i="1"/>
  <c r="AV254" i="1"/>
  <c r="BW254" i="1" s="1"/>
  <c r="AT253" i="1"/>
  <c r="BV253" i="1" s="1"/>
  <c r="AZ252" i="1"/>
  <c r="BY252" i="1" s="1"/>
  <c r="AR252" i="1"/>
  <c r="BU252" i="1" s="1"/>
  <c r="AI252" i="1"/>
  <c r="BF251" i="1"/>
  <c r="AX251" i="1"/>
  <c r="BX251" i="1" s="1"/>
  <c r="AP251" i="1"/>
  <c r="BT251" i="1" s="1"/>
  <c r="AV250" i="1"/>
  <c r="BW250" i="1" s="1"/>
  <c r="AT249" i="1"/>
  <c r="BV249" i="1" s="1"/>
  <c r="AZ248" i="1"/>
  <c r="AR248" i="1"/>
  <c r="BU248" i="1" s="1"/>
  <c r="AI248" i="1"/>
  <c r="AX247" i="1"/>
  <c r="BX247" i="1" s="1"/>
  <c r="AP247" i="1"/>
  <c r="BT247" i="1" s="1"/>
  <c r="BD246" i="1"/>
  <c r="AV246" i="1"/>
  <c r="BW246" i="1" s="1"/>
  <c r="AT245" i="1"/>
  <c r="BV245" i="1" s="1"/>
  <c r="AZ244" i="1"/>
  <c r="BY244" i="1" s="1"/>
  <c r="AR244" i="1"/>
  <c r="BU244" i="1" s="1"/>
  <c r="AI244" i="1"/>
  <c r="BF243" i="1"/>
  <c r="AX243" i="1"/>
  <c r="BX243" i="1" s="1"/>
  <c r="AP243" i="1"/>
  <c r="BT243" i="1" s="1"/>
  <c r="AV242" i="1"/>
  <c r="BW242" i="1" s="1"/>
  <c r="AT241" i="1"/>
  <c r="BV241" i="1" s="1"/>
  <c r="AZ240" i="1"/>
  <c r="AR240" i="1"/>
  <c r="BU240" i="1" s="1"/>
  <c r="AI240" i="1"/>
  <c r="AX239" i="1"/>
  <c r="BX239" i="1" s="1"/>
  <c r="AP239" i="1"/>
  <c r="BD238" i="1"/>
  <c r="AV238" i="1"/>
  <c r="BW238" i="1" s="1"/>
  <c r="AT237" i="1"/>
  <c r="BV237" i="1" s="1"/>
  <c r="AZ236" i="1"/>
  <c r="BY236" i="1" s="1"/>
  <c r="AR236" i="1"/>
  <c r="BU236" i="1" s="1"/>
  <c r="AI236" i="1"/>
  <c r="AX235" i="1"/>
  <c r="BX235" i="1" s="1"/>
  <c r="AP235" i="1"/>
  <c r="BT235" i="1" s="1"/>
  <c r="AV234" i="1"/>
  <c r="BW234" i="1" s="1"/>
  <c r="AT233" i="1"/>
  <c r="BV233" i="1" s="1"/>
  <c r="AZ232" i="1"/>
  <c r="AR232" i="1"/>
  <c r="BU232" i="1" s="1"/>
  <c r="AI232" i="1"/>
  <c r="AX231" i="1"/>
  <c r="BX231" i="1" s="1"/>
  <c r="AP231" i="1"/>
  <c r="BT231" i="1" s="1"/>
  <c r="AV230" i="1"/>
  <c r="BW230" i="1" s="1"/>
  <c r="AT229" i="1"/>
  <c r="BV229" i="1" s="1"/>
  <c r="AH262" i="1"/>
  <c r="AW261" i="1"/>
  <c r="BE261" i="1" s="1"/>
  <c r="AX260" i="1"/>
  <c r="BX260" i="1" s="1"/>
  <c r="AY259" i="1"/>
  <c r="BB258" i="1"/>
  <c r="AR258" i="1"/>
  <c r="CA257" i="1"/>
  <c r="BF257" i="1"/>
  <c r="AU257" i="1"/>
  <c r="AI257" i="1"/>
  <c r="AX256" i="1"/>
  <c r="BX256" i="1" s="1"/>
  <c r="BD255" i="1"/>
  <c r="AU255" i="1"/>
  <c r="CA254" i="1"/>
  <c r="AU254" i="1"/>
  <c r="BA253" i="1"/>
  <c r="BG253" i="1" s="1"/>
  <c r="AS253" i="1"/>
  <c r="AY252" i="1"/>
  <c r="AQ252" i="1"/>
  <c r="AH252" i="1"/>
  <c r="BE251" i="1"/>
  <c r="AW251" i="1"/>
  <c r="CA250" i="1"/>
  <c r="AU250" i="1"/>
  <c r="BA249" i="1"/>
  <c r="AS249" i="1"/>
  <c r="AY248" i="1"/>
  <c r="AQ248" i="1"/>
  <c r="AH248" i="1"/>
  <c r="BE247" i="1"/>
  <c r="AW247" i="1"/>
  <c r="CA246" i="1"/>
  <c r="BA264" i="1"/>
  <c r="BG264" i="1" s="1"/>
  <c r="AU261" i="1"/>
  <c r="AW260" i="1"/>
  <c r="BE260" i="1" s="1"/>
  <c r="AH260" i="1"/>
  <c r="AW259" i="1"/>
  <c r="BA258" i="1"/>
  <c r="AQ258" i="1"/>
  <c r="AS257" i="1"/>
  <c r="AH257" i="1"/>
  <c r="BG256" i="1"/>
  <c r="AW256" i="1"/>
  <c r="AT255" i="1"/>
  <c r="BV255" i="1" s="1"/>
  <c r="AT254" i="1"/>
  <c r="BV254" i="1" s="1"/>
  <c r="AZ253" i="1"/>
  <c r="BY253" i="1" s="1"/>
  <c r="AR253" i="1"/>
  <c r="BU253" i="1" s="1"/>
  <c r="AI253" i="1"/>
  <c r="BF252" i="1"/>
  <c r="AX252" i="1"/>
  <c r="BX252" i="1" s="1"/>
  <c r="AP252" i="1"/>
  <c r="BT252" i="1" s="1"/>
  <c r="AV251" i="1"/>
  <c r="BW251" i="1" s="1"/>
  <c r="AT250" i="1"/>
  <c r="AZ249" i="1"/>
  <c r="AR249" i="1"/>
  <c r="BU249" i="1" s="1"/>
  <c r="AI249" i="1"/>
  <c r="AX248" i="1"/>
  <c r="BX248" i="1" s="1"/>
  <c r="AP248" i="1"/>
  <c r="AV247" i="1"/>
  <c r="BW247" i="1" s="1"/>
  <c r="AT246" i="1"/>
  <c r="BV246" i="1" s="1"/>
  <c r="AZ245" i="1"/>
  <c r="BY245" i="1" s="1"/>
  <c r="AR245" i="1"/>
  <c r="BU245" i="1" s="1"/>
  <c r="AI245" i="1"/>
  <c r="AX244" i="1"/>
  <c r="BX244" i="1" s="1"/>
  <c r="AP244" i="1"/>
  <c r="BT244" i="1" s="1"/>
  <c r="AV243" i="1"/>
  <c r="BW243" i="1" s="1"/>
  <c r="AT242" i="1"/>
  <c r="AZ241" i="1"/>
  <c r="AR241" i="1"/>
  <c r="BU241" i="1" s="1"/>
  <c r="AI241" i="1"/>
  <c r="AX240" i="1"/>
  <c r="BX240" i="1" s="1"/>
  <c r="AP240" i="1"/>
  <c r="BD239" i="1"/>
  <c r="AV239" i="1"/>
  <c r="BW239" i="1" s="1"/>
  <c r="AT238" i="1"/>
  <c r="BV238" i="1" s="1"/>
  <c r="AZ237" i="1"/>
  <c r="BY237" i="1" s="1"/>
  <c r="AR237" i="1"/>
  <c r="AI237" i="1"/>
  <c r="AX236" i="1"/>
  <c r="BX236" i="1" s="1"/>
  <c r="AP236" i="1"/>
  <c r="BT236" i="1" s="1"/>
  <c r="AV235" i="1"/>
  <c r="AT234" i="1"/>
  <c r="AZ233" i="1"/>
  <c r="AR233" i="1"/>
  <c r="BU233" i="1" s="1"/>
  <c r="AI233" i="1"/>
  <c r="AS264" i="1"/>
  <c r="BG263" i="1"/>
  <c r="BG262" i="1"/>
  <c r="AQ261" i="1"/>
  <c r="BB261" i="1" s="1"/>
  <c r="BG260" i="1"/>
  <c r="AU260" i="1"/>
  <c r="AV259" i="1"/>
  <c r="AZ258" i="1"/>
  <c r="BY258" i="1" s="1"/>
  <c r="AR257" i="1"/>
  <c r="BF256" i="1"/>
  <c r="AV256" i="1"/>
  <c r="BB255" i="1"/>
  <c r="AS255" i="1"/>
  <c r="BC255" i="1" s="1"/>
  <c r="AI255" i="1"/>
  <c r="BA254" i="1"/>
  <c r="BG254" i="1" s="1"/>
  <c r="AS254" i="1"/>
  <c r="BC254" i="1" s="1"/>
  <c r="AY253" i="1"/>
  <c r="AQ253" i="1"/>
  <c r="BB253" i="1" s="1"/>
  <c r="AH253" i="1"/>
  <c r="AW252" i="1"/>
  <c r="BE252" i="1" s="1"/>
  <c r="CA251" i="1"/>
  <c r="BC251" i="1"/>
  <c r="AU251" i="1"/>
  <c r="BD251" i="1" s="1"/>
  <c r="BA250" i="1"/>
  <c r="BG250" i="1" s="1"/>
  <c r="AS250" i="1"/>
  <c r="AY249" i="1"/>
  <c r="AQ249" i="1"/>
  <c r="BB249" i="1" s="1"/>
  <c r="AH249" i="1"/>
  <c r="AW248" i="1"/>
  <c r="CA247" i="1"/>
  <c r="BC247" i="1"/>
  <c r="AU247" i="1"/>
  <c r="BD247" i="1" s="1"/>
  <c r="BA246" i="1"/>
  <c r="BG246" i="1" s="1"/>
  <c r="AS246" i="1"/>
  <c r="AY245" i="1"/>
  <c r="AQ245" i="1"/>
  <c r="BB245" i="1" s="1"/>
  <c r="AH245" i="1"/>
  <c r="AW244" i="1"/>
  <c r="BE244" i="1" s="1"/>
  <c r="BC246" i="1"/>
  <c r="AW243" i="1"/>
  <c r="CA242" i="1"/>
  <c r="BG242" i="1"/>
  <c r="BA241" i="1"/>
  <c r="AY240" i="1"/>
  <c r="AH240" i="1"/>
  <c r="AW239" i="1"/>
  <c r="CA238" i="1"/>
  <c r="AU238" i="1"/>
  <c r="AS237" i="1"/>
  <c r="AY236" i="1"/>
  <c r="BF236" i="1" s="1"/>
  <c r="AZ235" i="1"/>
  <c r="BY235" i="1" s="1"/>
  <c r="CA234" i="1"/>
  <c r="BA234" i="1"/>
  <c r="BG234" i="1" s="1"/>
  <c r="AX232" i="1"/>
  <c r="BX232" i="1" s="1"/>
  <c r="BA231" i="1"/>
  <c r="AQ231" i="1"/>
  <c r="BB231" i="1" s="1"/>
  <c r="AT230" i="1"/>
  <c r="BV230" i="1" s="1"/>
  <c r="AH230" i="1"/>
  <c r="AW229" i="1"/>
  <c r="AU246" i="1"/>
  <c r="CA243" i="1"/>
  <c r="AU243" i="1"/>
  <c r="BD243" i="1" s="1"/>
  <c r="AY241" i="1"/>
  <c r="AH241" i="1"/>
  <c r="AW240" i="1"/>
  <c r="CA239" i="1"/>
  <c r="AU239" i="1"/>
  <c r="AS238" i="1"/>
  <c r="BG237" i="1"/>
  <c r="AQ237" i="1"/>
  <c r="BB237" i="1" s="1"/>
  <c r="AW236" i="1"/>
  <c r="BE236" i="1" s="1"/>
  <c r="AY235" i="1"/>
  <c r="BF235" i="1" s="1"/>
  <c r="AY234" i="1"/>
  <c r="CA233" i="1"/>
  <c r="BA233" i="1"/>
  <c r="AW232" i="1"/>
  <c r="AZ231" i="1"/>
  <c r="BY231" i="1" s="1"/>
  <c r="AS230" i="1"/>
  <c r="BC230" i="1" s="1"/>
  <c r="AV229" i="1"/>
  <c r="BW229" i="1" s="1"/>
  <c r="BA228" i="1"/>
  <c r="AR228" i="1"/>
  <c r="BU228" i="1" s="1"/>
  <c r="AH228" i="1"/>
  <c r="BB227" i="1"/>
  <c r="AT227" i="1"/>
  <c r="BV227" i="1" s="1"/>
  <c r="AZ226" i="1"/>
  <c r="BY226" i="1" s="1"/>
  <c r="AR226" i="1"/>
  <c r="BU226" i="1" s="1"/>
  <c r="AI226" i="1"/>
  <c r="BF225" i="1"/>
  <c r="AX225" i="1"/>
  <c r="BX225" i="1" s="1"/>
  <c r="AP225" i="1"/>
  <c r="BT225" i="1" s="1"/>
  <c r="AV224" i="1"/>
  <c r="BW224" i="1" s="1"/>
  <c r="AT223" i="1"/>
  <c r="BV223" i="1" s="1"/>
  <c r="AZ222" i="1"/>
  <c r="BY222" i="1" s="1"/>
  <c r="AR222" i="1"/>
  <c r="BU222" i="1" s="1"/>
  <c r="AI222" i="1"/>
  <c r="AX221" i="1"/>
  <c r="BX221" i="1" s="1"/>
  <c r="AP221" i="1"/>
  <c r="AV220" i="1"/>
  <c r="BW220" i="1" s="1"/>
  <c r="BA242" i="1"/>
  <c r="AH242" i="1"/>
  <c r="AW241" i="1"/>
  <c r="BE241" i="1" s="1"/>
  <c r="CA240" i="1"/>
  <c r="AU240" i="1"/>
  <c r="AS239" i="1"/>
  <c r="AQ238" i="1"/>
  <c r="BB238" i="1" s="1"/>
  <c r="AU236" i="1"/>
  <c r="AH236" i="1"/>
  <c r="AW235" i="1"/>
  <c r="AI235" i="1"/>
  <c r="AX234" i="1"/>
  <c r="AY233" i="1"/>
  <c r="CA232" i="1"/>
  <c r="AU232" i="1"/>
  <c r="AY231" i="1"/>
  <c r="BA245" i="1"/>
  <c r="BG245" i="1" s="1"/>
  <c r="AY242" i="1"/>
  <c r="CA241" i="1"/>
  <c r="AU241" i="1"/>
  <c r="AS240" i="1"/>
  <c r="BC240" i="1" s="1"/>
  <c r="AQ239" i="1"/>
  <c r="BE238" i="1"/>
  <c r="AT236" i="1"/>
  <c r="AU235" i="1"/>
  <c r="BD235" i="1" s="1"/>
  <c r="AH235" i="1"/>
  <c r="AW234" i="1"/>
  <c r="AH234" i="1"/>
  <c r="AW233" i="1"/>
  <c r="AT232" i="1"/>
  <c r="AH232" i="1"/>
  <c r="AW231" i="1"/>
  <c r="BA230" i="1"/>
  <c r="BG230" i="1" s="1"/>
  <c r="AP230" i="1"/>
  <c r="BT230" i="1" s="1"/>
  <c r="AS229" i="1"/>
  <c r="AH229" i="1"/>
  <c r="AY228" i="1"/>
  <c r="AP228" i="1"/>
  <c r="BT228" i="1" s="1"/>
  <c r="AZ227" i="1"/>
  <c r="BY227" i="1" s="1"/>
  <c r="AR227" i="1"/>
  <c r="BU227" i="1" s="1"/>
  <c r="AI227" i="1"/>
  <c r="AX226" i="1"/>
  <c r="AP226" i="1"/>
  <c r="BT226" i="1" s="1"/>
  <c r="AV225" i="1"/>
  <c r="BW225" i="1" s="1"/>
  <c r="AT224" i="1"/>
  <c r="BV224" i="1" s="1"/>
  <c r="AZ223" i="1"/>
  <c r="BY223" i="1" s="1"/>
  <c r="AR223" i="1"/>
  <c r="BU223" i="1" s="1"/>
  <c r="AI223" i="1"/>
  <c r="AX222" i="1"/>
  <c r="BX222" i="1" s="1"/>
  <c r="AP222" i="1"/>
  <c r="BT222" i="1" s="1"/>
  <c r="AV221" i="1"/>
  <c r="BW221" i="1" s="1"/>
  <c r="AS245" i="1"/>
  <c r="AU242" i="1"/>
  <c r="AS241" i="1"/>
  <c r="AQ240" i="1"/>
  <c r="BE239" i="1"/>
  <c r="BC238" i="1"/>
  <c r="BA237" i="1"/>
  <c r="AS236" i="1"/>
  <c r="AS235" i="1"/>
  <c r="AU234" i="1"/>
  <c r="AV233" i="1"/>
  <c r="BW233" i="1" s="1"/>
  <c r="AH233" i="1"/>
  <c r="AS232" i="1"/>
  <c r="BC232" i="1" s="1"/>
  <c r="BG231" i="1"/>
  <c r="AV231" i="1"/>
  <c r="AY230" i="1"/>
  <c r="AR229" i="1"/>
  <c r="BU229" i="1" s="1"/>
  <c r="CA228" i="1"/>
  <c r="AX228" i="1"/>
  <c r="AY227" i="1"/>
  <c r="AQ227" i="1"/>
  <c r="AH227" i="1"/>
  <c r="AW226" i="1"/>
  <c r="CA225" i="1"/>
  <c r="BC225" i="1"/>
  <c r="AU225" i="1"/>
  <c r="BA224" i="1"/>
  <c r="AS224" i="1"/>
  <c r="AY244" i="1"/>
  <c r="BF244" i="1" s="1"/>
  <c r="AS242" i="1"/>
  <c r="AQ241" i="1"/>
  <c r="BB241" i="1" s="1"/>
  <c r="BC239" i="1"/>
  <c r="BA238" i="1"/>
  <c r="BG238" i="1" s="1"/>
  <c r="AY237" i="1"/>
  <c r="AH237" i="1"/>
  <c r="BC236" i="1"/>
  <c r="AQ236" i="1"/>
  <c r="AR235" i="1"/>
  <c r="AS234" i="1"/>
  <c r="BC234" i="1" s="1"/>
  <c r="AU233" i="1"/>
  <c r="AQ232" i="1"/>
  <c r="CA231" i="1"/>
  <c r="AU231" i="1"/>
  <c r="AI231" i="1"/>
  <c r="AX230" i="1"/>
  <c r="BX230" i="1" s="1"/>
  <c r="BA229" i="1"/>
  <c r="AQ229" i="1"/>
  <c r="BB229" i="1" s="1"/>
  <c r="AW228" i="1"/>
  <c r="AX227" i="1"/>
  <c r="AP227" i="1"/>
  <c r="BT227" i="1" s="1"/>
  <c r="AV226" i="1"/>
  <c r="BW226" i="1" s="1"/>
  <c r="AQ244" i="1"/>
  <c r="BE243" i="1"/>
  <c r="AQ242" i="1"/>
  <c r="BA239" i="1"/>
  <c r="BG239" i="1" s="1"/>
  <c r="AY238" i="1"/>
  <c r="BF238" i="1" s="1"/>
  <c r="AH238" i="1"/>
  <c r="AW237" i="1"/>
  <c r="BE237" i="1" s="1"/>
  <c r="CA236" i="1"/>
  <c r="BB236" i="1"/>
  <c r="AQ235" i="1"/>
  <c r="AH244" i="1"/>
  <c r="BC243" i="1"/>
  <c r="BC241" i="1"/>
  <c r="BA240" i="1"/>
  <c r="AY239" i="1"/>
  <c r="AH239" i="1"/>
  <c r="AW238" i="1"/>
  <c r="CA237" i="1"/>
  <c r="AU237" i="1"/>
  <c r="BA236" i="1"/>
  <c r="BG236" i="1" s="1"/>
  <c r="CA235" i="1"/>
  <c r="BA235" i="1"/>
  <c r="BG235" i="1" s="1"/>
  <c r="AP234" i="1"/>
  <c r="BD233" i="1"/>
  <c r="AQ233" i="1"/>
  <c r="BB233" i="1" s="1"/>
  <c r="AY232" i="1"/>
  <c r="BF232" i="1" s="1"/>
  <c r="BC231" i="1"/>
  <c r="AR231" i="1"/>
  <c r="BU231" i="1" s="1"/>
  <c r="CA230" i="1"/>
  <c r="BF230" i="1"/>
  <c r="AU230" i="1"/>
  <c r="AY229" i="1"/>
  <c r="BC228" i="1"/>
  <c r="AT228" i="1"/>
  <c r="AV227" i="1"/>
  <c r="BW227" i="1" s="1"/>
  <c r="BB226" i="1"/>
  <c r="AT226" i="1"/>
  <c r="BB228" i="1"/>
  <c r="AH226" i="1"/>
  <c r="AZ225" i="1"/>
  <c r="CA224" i="1"/>
  <c r="AZ224" i="1"/>
  <c r="BA223" i="1"/>
  <c r="AP223" i="1"/>
  <c r="AT222" i="1"/>
  <c r="AH222" i="1"/>
  <c r="AW221" i="1"/>
  <c r="AY220" i="1"/>
  <c r="AP220" i="1"/>
  <c r="BT220" i="1" s="1"/>
  <c r="CA219" i="1"/>
  <c r="AU219" i="1"/>
  <c r="BA218" i="1"/>
  <c r="AS218" i="1"/>
  <c r="AY217" i="1"/>
  <c r="AQ217" i="1"/>
  <c r="AH217" i="1"/>
  <c r="AW216" i="1"/>
  <c r="CA215" i="1"/>
  <c r="AU215" i="1"/>
  <c r="BA214" i="1"/>
  <c r="AS214" i="1"/>
  <c r="AY213" i="1"/>
  <c r="AQ213" i="1"/>
  <c r="AH213" i="1"/>
  <c r="AW212" i="1"/>
  <c r="BE229" i="1"/>
  <c r="AZ228" i="1"/>
  <c r="BA226" i="1"/>
  <c r="AY225" i="1"/>
  <c r="AY224" i="1"/>
  <c r="AY223" i="1"/>
  <c r="AS222" i="1"/>
  <c r="BC222" i="1" s="1"/>
  <c r="CA221" i="1"/>
  <c r="BG221" i="1"/>
  <c r="AU221" i="1"/>
  <c r="AX220" i="1"/>
  <c r="BX220" i="1" s="1"/>
  <c r="AT219" i="1"/>
  <c r="AZ218" i="1"/>
  <c r="BY218" i="1" s="1"/>
  <c r="AR218" i="1"/>
  <c r="BU218" i="1" s="1"/>
  <c r="AI218" i="1"/>
  <c r="BF217" i="1"/>
  <c r="AX217" i="1"/>
  <c r="BX217" i="1" s="1"/>
  <c r="AP217" i="1"/>
  <c r="AV216" i="1"/>
  <c r="BW216" i="1" s="1"/>
  <c r="AT215" i="1"/>
  <c r="BV215" i="1" s="1"/>
  <c r="AZ214" i="1"/>
  <c r="BY214" i="1" s="1"/>
  <c r="AR214" i="1"/>
  <c r="BU214" i="1" s="1"/>
  <c r="AI214" i="1"/>
  <c r="BF213" i="1"/>
  <c r="AX213" i="1"/>
  <c r="BX213" i="1" s="1"/>
  <c r="AP213" i="1"/>
  <c r="BT213" i="1" s="1"/>
  <c r="BD212" i="1"/>
  <c r="AV212" i="1"/>
  <c r="BW212" i="1" s="1"/>
  <c r="AT211" i="1"/>
  <c r="CA210" i="1"/>
  <c r="AU210" i="1"/>
  <c r="BA209" i="1"/>
  <c r="AS209" i="1"/>
  <c r="BG208" i="1"/>
  <c r="AY208" i="1"/>
  <c r="AQ208" i="1"/>
  <c r="AH208" i="1"/>
  <c r="AW207" i="1"/>
  <c r="CA206" i="1"/>
  <c r="BB230" i="1"/>
  <c r="AZ229" i="1"/>
  <c r="AU228" i="1"/>
  <c r="CA227" i="1"/>
  <c r="BE227" i="1"/>
  <c r="AY226" i="1"/>
  <c r="AW225" i="1"/>
  <c r="AI225" i="1"/>
  <c r="AX224" i="1"/>
  <c r="BX224" i="1" s="1"/>
  <c r="AI224" i="1"/>
  <c r="AX223" i="1"/>
  <c r="BX223" i="1" s="1"/>
  <c r="BB222" i="1"/>
  <c r="AQ222" i="1"/>
  <c r="BE221" i="1"/>
  <c r="AT221" i="1"/>
  <c r="AI221" i="1"/>
  <c r="BF220" i="1"/>
  <c r="AW220" i="1"/>
  <c r="BA219" i="1"/>
  <c r="AS219" i="1"/>
  <c r="AW230" i="1"/>
  <c r="BE230" i="1" s="1"/>
  <c r="AU229" i="1"/>
  <c r="BD229" i="1" s="1"/>
  <c r="AS228" i="1"/>
  <c r="AU226" i="1"/>
  <c r="AT225" i="1"/>
  <c r="BV225" i="1" s="1"/>
  <c r="AH225" i="1"/>
  <c r="AW224" i="1"/>
  <c r="AH224" i="1"/>
  <c r="BG223" i="1"/>
  <c r="AW223" i="1"/>
  <c r="BE223" i="1" s="1"/>
  <c r="BA222" i="1"/>
  <c r="BG222" i="1" s="1"/>
  <c r="AS221" i="1"/>
  <c r="AH221" i="1"/>
  <c r="BE220" i="1"/>
  <c r="AU220" i="1"/>
  <c r="AZ219" i="1"/>
  <c r="BY219" i="1" s="1"/>
  <c r="AR219" i="1"/>
  <c r="BU219" i="1" s="1"/>
  <c r="AI219" i="1"/>
  <c r="AX218" i="1"/>
  <c r="AP218" i="1"/>
  <c r="BT218" i="1" s="1"/>
  <c r="AV217" i="1"/>
  <c r="BW217" i="1" s="1"/>
  <c r="BB216" i="1"/>
  <c r="AT216" i="1"/>
  <c r="BV216" i="1" s="1"/>
  <c r="AZ215" i="1"/>
  <c r="BY215" i="1" s="1"/>
  <c r="AR215" i="1"/>
  <c r="AI215" i="1"/>
  <c r="AX214" i="1"/>
  <c r="BX214" i="1" s="1"/>
  <c r="AP214" i="1"/>
  <c r="BT214" i="1" s="1"/>
  <c r="AV213" i="1"/>
  <c r="AT212" i="1"/>
  <c r="BV212" i="1" s="1"/>
  <c r="AZ211" i="1"/>
  <c r="BY211" i="1" s="1"/>
  <c r="AR211" i="1"/>
  <c r="BU211" i="1" s="1"/>
  <c r="AI211" i="1"/>
  <c r="BA210" i="1"/>
  <c r="AS210" i="1"/>
  <c r="BG209" i="1"/>
  <c r="AY209" i="1"/>
  <c r="AQ209" i="1"/>
  <c r="AH209" i="1"/>
  <c r="AW208" i="1"/>
  <c r="CA207" i="1"/>
  <c r="AU207" i="1"/>
  <c r="AQ230" i="1"/>
  <c r="AQ228" i="1"/>
  <c r="BA227" i="1"/>
  <c r="BG227" i="1" s="1"/>
  <c r="AS226" i="1"/>
  <c r="BC226" i="1" s="1"/>
  <c r="AS225" i="1"/>
  <c r="AU224" i="1"/>
  <c r="BF223" i="1"/>
  <c r="AV223" i="1"/>
  <c r="BW223" i="1" s="1"/>
  <c r="AY222" i="1"/>
  <c r="BF222" i="1" s="1"/>
  <c r="AR221" i="1"/>
  <c r="BU221" i="1" s="1"/>
  <c r="AT220" i="1"/>
  <c r="BV220" i="1" s="1"/>
  <c r="BG219" i="1"/>
  <c r="AY219" i="1"/>
  <c r="AQ219" i="1"/>
  <c r="AH219" i="1"/>
  <c r="AW218" i="1"/>
  <c r="CA217" i="1"/>
  <c r="AU217" i="1"/>
  <c r="BA216" i="1"/>
  <c r="AS216" i="1"/>
  <c r="BG215" i="1"/>
  <c r="AY215" i="1"/>
  <c r="AQ215" i="1"/>
  <c r="AH215" i="1"/>
  <c r="AW214" i="1"/>
  <c r="CA213" i="1"/>
  <c r="AU213" i="1"/>
  <c r="BA212" i="1"/>
  <c r="AS212" i="1"/>
  <c r="BE233" i="1"/>
  <c r="BA232" i="1"/>
  <c r="BD231" i="1"/>
  <c r="CA229" i="1"/>
  <c r="AW227" i="1"/>
  <c r="AQ226" i="1"/>
  <c r="BE225" i="1"/>
  <c r="AR225" i="1"/>
  <c r="BU225" i="1" s="1"/>
  <c r="BF224" i="1"/>
  <c r="AR224" i="1"/>
  <c r="BU224" i="1" s="1"/>
  <c r="CA223" i="1"/>
  <c r="AU223" i="1"/>
  <c r="AH223" i="1"/>
  <c r="AW222" i="1"/>
  <c r="BA221" i="1"/>
  <c r="AQ221" i="1"/>
  <c r="BB220" i="1"/>
  <c r="AS220" i="1"/>
  <c r="AI220" i="1"/>
  <c r="BF219" i="1"/>
  <c r="AX219" i="1"/>
  <c r="BX219" i="1" s="1"/>
  <c r="AP219" i="1"/>
  <c r="BD218" i="1"/>
  <c r="AV218" i="1"/>
  <c r="BW218" i="1" s="1"/>
  <c r="AT217" i="1"/>
  <c r="AZ216" i="1"/>
  <c r="AR216" i="1"/>
  <c r="BU216" i="1" s="1"/>
  <c r="AI216" i="1"/>
  <c r="BF215" i="1"/>
  <c r="AX215" i="1"/>
  <c r="BX215" i="1" s="1"/>
  <c r="AP215" i="1"/>
  <c r="AV214" i="1"/>
  <c r="BW214" i="1" s="1"/>
  <c r="AT213" i="1"/>
  <c r="AZ212" i="1"/>
  <c r="BY212" i="1" s="1"/>
  <c r="AR212" i="1"/>
  <c r="BU212" i="1" s="1"/>
  <c r="AI212" i="1"/>
  <c r="AX211" i="1"/>
  <c r="BX211" i="1" s="1"/>
  <c r="AP211" i="1"/>
  <c r="BE234" i="1"/>
  <c r="AS233" i="1"/>
  <c r="BC233" i="1" s="1"/>
  <c r="AP232" i="1"/>
  <c r="AS231" i="1"/>
  <c r="AI229" i="1"/>
  <c r="AI228" i="1"/>
  <c r="AU227" i="1"/>
  <c r="BD227" i="1" s="1"/>
  <c r="BB225" i="1"/>
  <c r="AQ225" i="1"/>
  <c r="BE224" i="1"/>
  <c r="AQ224" i="1"/>
  <c r="BD223" i="1"/>
  <c r="AS223" i="1"/>
  <c r="AV222" i="1"/>
  <c r="AZ221" i="1"/>
  <c r="BY221" i="1" s="1"/>
  <c r="BA220" i="1"/>
  <c r="AR220" i="1"/>
  <c r="BU220" i="1" s="1"/>
  <c r="AH220" i="1"/>
  <c r="AW219" i="1"/>
  <c r="CA218" i="1"/>
  <c r="BC218" i="1"/>
  <c r="AU218" i="1"/>
  <c r="BA217" i="1"/>
  <c r="BG217" i="1" s="1"/>
  <c r="AS217" i="1"/>
  <c r="AY216" i="1"/>
  <c r="AQ216" i="1"/>
  <c r="AH216" i="1"/>
  <c r="BE215" i="1"/>
  <c r="AW215" i="1"/>
  <c r="AQ234" i="1"/>
  <c r="AH231" i="1"/>
  <c r="BE228" i="1"/>
  <c r="AS227" i="1"/>
  <c r="BC227" i="1" s="1"/>
  <c r="CA226" i="1"/>
  <c r="BG226" i="1"/>
  <c r="BA225" i="1"/>
  <c r="BC224" i="1"/>
  <c r="AP224" i="1"/>
  <c r="BC223" i="1"/>
  <c r="AQ223" i="1"/>
  <c r="CA222" i="1"/>
  <c r="AU222" i="1"/>
  <c r="AY221" i="1"/>
  <c r="CA220" i="1"/>
  <c r="AZ220" i="1"/>
  <c r="AQ220" i="1"/>
  <c r="AV219" i="1"/>
  <c r="AT218" i="1"/>
  <c r="BV218" i="1" s="1"/>
  <c r="AZ217" i="1"/>
  <c r="BY217" i="1" s="1"/>
  <c r="AR217" i="1"/>
  <c r="AI217" i="1"/>
  <c r="AX216" i="1"/>
  <c r="AP216" i="1"/>
  <c r="BT216" i="1" s="1"/>
  <c r="AV215" i="1"/>
  <c r="BW215" i="1" s="1"/>
  <c r="AT214" i="1"/>
  <c r="BV214" i="1" s="1"/>
  <c r="AZ213" i="1"/>
  <c r="BY213" i="1" s="1"/>
  <c r="AR213" i="1"/>
  <c r="AI213" i="1"/>
  <c r="AX212" i="1"/>
  <c r="AP212" i="1"/>
  <c r="BT212" i="1" s="1"/>
  <c r="AV211" i="1"/>
  <c r="BW211" i="1" s="1"/>
  <c r="BE210" i="1"/>
  <c r="AW210" i="1"/>
  <c r="CA209" i="1"/>
  <c r="AU209" i="1"/>
  <c r="BA208" i="1"/>
  <c r="AS208" i="1"/>
  <c r="BG218" i="1"/>
  <c r="AY214" i="1"/>
  <c r="AY212" i="1"/>
  <c r="BA211" i="1"/>
  <c r="AX210" i="1"/>
  <c r="BX210" i="1" s="1"/>
  <c r="AI210" i="1"/>
  <c r="AZ209" i="1"/>
  <c r="BY209" i="1" s="1"/>
  <c r="AP208" i="1"/>
  <c r="BT208" i="1" s="1"/>
  <c r="BB207" i="1"/>
  <c r="AR207" i="1"/>
  <c r="BU207" i="1" s="1"/>
  <c r="AW206" i="1"/>
  <c r="CA205" i="1"/>
  <c r="AU205" i="1"/>
  <c r="BA204" i="1"/>
  <c r="AS204" i="1"/>
  <c r="AY203" i="1"/>
  <c r="AQ203" i="1"/>
  <c r="AH203" i="1"/>
  <c r="AW202" i="1"/>
  <c r="CA201" i="1"/>
  <c r="AU201" i="1"/>
  <c r="BA200" i="1"/>
  <c r="AS200" i="1"/>
  <c r="BG199" i="1"/>
  <c r="AY199" i="1"/>
  <c r="AQ199" i="1"/>
  <c r="AH199" i="1"/>
  <c r="AW198" i="1"/>
  <c r="CA197" i="1"/>
  <c r="AU197" i="1"/>
  <c r="BA196" i="1"/>
  <c r="AS196" i="1"/>
  <c r="AY195" i="1"/>
  <c r="AQ195" i="1"/>
  <c r="AH195" i="1"/>
  <c r="AW194" i="1"/>
  <c r="CA193" i="1"/>
  <c r="AU193" i="1"/>
  <c r="BD193" i="1" s="1"/>
  <c r="BA192" i="1"/>
  <c r="AS192" i="1"/>
  <c r="AY218" i="1"/>
  <c r="BA215" i="1"/>
  <c r="CA214" i="1"/>
  <c r="AU214" i="1"/>
  <c r="BD214" i="1" s="1"/>
  <c r="CA212" i="1"/>
  <c r="AU212" i="1"/>
  <c r="AY211" i="1"/>
  <c r="BF211" i="1" s="1"/>
  <c r="AH211" i="1"/>
  <c r="AV210" i="1"/>
  <c r="BW210" i="1" s="1"/>
  <c r="AH210" i="1"/>
  <c r="AX209" i="1"/>
  <c r="BX209" i="1" s="1"/>
  <c r="CA208" i="1"/>
  <c r="BB208" i="1"/>
  <c r="BA207" i="1"/>
  <c r="AQ207" i="1"/>
  <c r="AV206" i="1"/>
  <c r="AT205" i="1"/>
  <c r="BV205" i="1" s="1"/>
  <c r="AZ204" i="1"/>
  <c r="BY204" i="1" s="1"/>
  <c r="AR204" i="1"/>
  <c r="AI204" i="1"/>
  <c r="AX203" i="1"/>
  <c r="AP203" i="1"/>
  <c r="BT203" i="1" s="1"/>
  <c r="AV202" i="1"/>
  <c r="AT201" i="1"/>
  <c r="BV201" i="1" s="1"/>
  <c r="AZ200" i="1"/>
  <c r="BY200" i="1" s="1"/>
  <c r="AR200" i="1"/>
  <c r="BU200" i="1" s="1"/>
  <c r="AI200" i="1"/>
  <c r="AX199" i="1"/>
  <c r="AP199" i="1"/>
  <c r="BT199" i="1" s="1"/>
  <c r="AV198" i="1"/>
  <c r="AT197" i="1"/>
  <c r="BV197" i="1" s="1"/>
  <c r="AZ196" i="1"/>
  <c r="BY196" i="1" s="1"/>
  <c r="AR196" i="1"/>
  <c r="BU196" i="1" s="1"/>
  <c r="AI196" i="1"/>
  <c r="AX195" i="1"/>
  <c r="AP195" i="1"/>
  <c r="BT195" i="1" s="1"/>
  <c r="AV194" i="1"/>
  <c r="BB193" i="1"/>
  <c r="AT193" i="1"/>
  <c r="BV193" i="1" s="1"/>
  <c r="AZ192" i="1"/>
  <c r="BY192" i="1" s="1"/>
  <c r="AR192" i="1"/>
  <c r="BU192" i="1" s="1"/>
  <c r="AI192" i="1"/>
  <c r="AX191" i="1"/>
  <c r="AP191" i="1"/>
  <c r="BT191" i="1" s="1"/>
  <c r="AV190" i="1"/>
  <c r="BW190" i="1" s="1"/>
  <c r="AT189" i="1"/>
  <c r="BV189" i="1" s="1"/>
  <c r="AZ188" i="1"/>
  <c r="BY188" i="1" s="1"/>
  <c r="AR188" i="1"/>
  <c r="BU188" i="1" s="1"/>
  <c r="AI188" i="1"/>
  <c r="AX187" i="1"/>
  <c r="AP187" i="1"/>
  <c r="BT187" i="1" s="1"/>
  <c r="AV186" i="1"/>
  <c r="AT185" i="1"/>
  <c r="BV185" i="1" s="1"/>
  <c r="AZ184" i="1"/>
  <c r="BY184" i="1" s="1"/>
  <c r="AR184" i="1"/>
  <c r="BU184" i="1" s="1"/>
  <c r="AI184" i="1"/>
  <c r="AX183" i="1"/>
  <c r="AP183" i="1"/>
  <c r="BT183" i="1" s="1"/>
  <c r="AV182" i="1"/>
  <c r="BW182" i="1" s="1"/>
  <c r="AT181" i="1"/>
  <c r="BV181" i="1" s="1"/>
  <c r="AZ180" i="1"/>
  <c r="BY180" i="1" s="1"/>
  <c r="AR180" i="1"/>
  <c r="BU180" i="1" s="1"/>
  <c r="AI180" i="1"/>
  <c r="AX179" i="1"/>
  <c r="AP179" i="1"/>
  <c r="BT179" i="1" s="1"/>
  <c r="AV178" i="1"/>
  <c r="BW178" i="1" s="1"/>
  <c r="AV177" i="1"/>
  <c r="BW177" i="1" s="1"/>
  <c r="AQ218" i="1"/>
  <c r="BB218" i="1" s="1"/>
  <c r="AS215" i="1"/>
  <c r="AQ214" i="1"/>
  <c r="BB214" i="1" s="1"/>
  <c r="AQ212" i="1"/>
  <c r="BB212" i="1" s="1"/>
  <c r="AW211" i="1"/>
  <c r="AT210" i="1"/>
  <c r="AW209" i="1"/>
  <c r="AI209" i="1"/>
  <c r="AZ208" i="1"/>
  <c r="BY208" i="1" s="1"/>
  <c r="AZ207" i="1"/>
  <c r="BY207" i="1" s="1"/>
  <c r="AP207" i="1"/>
  <c r="BT207" i="1" s="1"/>
  <c r="AU206" i="1"/>
  <c r="BA205" i="1"/>
  <c r="AS205" i="1"/>
  <c r="BG204" i="1"/>
  <c r="AY204" i="1"/>
  <c r="AQ204" i="1"/>
  <c r="AH204" i="1"/>
  <c r="AW203" i="1"/>
  <c r="CA202" i="1"/>
  <c r="AU202" i="1"/>
  <c r="BA201" i="1"/>
  <c r="AS201" i="1"/>
  <c r="BG200" i="1"/>
  <c r="AY200" i="1"/>
  <c r="AQ200" i="1"/>
  <c r="BB200" i="1" s="1"/>
  <c r="AH200" i="1"/>
  <c r="AW199" i="1"/>
  <c r="CA198" i="1"/>
  <c r="AU198" i="1"/>
  <c r="BA197" i="1"/>
  <c r="AS197" i="1"/>
  <c r="AH218" i="1"/>
  <c r="BE217" i="1"/>
  <c r="CA216" i="1"/>
  <c r="CA211" i="1"/>
  <c r="AU211" i="1"/>
  <c r="BF210" i="1"/>
  <c r="AR210" i="1"/>
  <c r="BU210" i="1" s="1"/>
  <c r="AV209" i="1"/>
  <c r="BW209" i="1" s="1"/>
  <c r="AX208" i="1"/>
  <c r="BX208" i="1" s="1"/>
  <c r="AY207" i="1"/>
  <c r="AT206" i="1"/>
  <c r="AZ205" i="1"/>
  <c r="BY205" i="1" s="1"/>
  <c r="AR205" i="1"/>
  <c r="BU205" i="1" s="1"/>
  <c r="AI205" i="1"/>
  <c r="BF204" i="1"/>
  <c r="AX204" i="1"/>
  <c r="BX204" i="1" s="1"/>
  <c r="AP204" i="1"/>
  <c r="BT204" i="1" s="1"/>
  <c r="AV203" i="1"/>
  <c r="BW203" i="1" s="1"/>
  <c r="AT202" i="1"/>
  <c r="AZ201" i="1"/>
  <c r="BY201" i="1" s="1"/>
  <c r="AR201" i="1"/>
  <c r="BU201" i="1" s="1"/>
  <c r="AI201" i="1"/>
  <c r="BF200" i="1"/>
  <c r="AX200" i="1"/>
  <c r="BX200" i="1" s="1"/>
  <c r="AP200" i="1"/>
  <c r="BT200" i="1" s="1"/>
  <c r="AV199" i="1"/>
  <c r="BW199" i="1" s="1"/>
  <c r="AT198" i="1"/>
  <c r="AZ197" i="1"/>
  <c r="BY197" i="1" s="1"/>
  <c r="AR197" i="1"/>
  <c r="BU197" i="1" s="1"/>
  <c r="AI197" i="1"/>
  <c r="AX196" i="1"/>
  <c r="BX196" i="1" s="1"/>
  <c r="AP196" i="1"/>
  <c r="BT196" i="1" s="1"/>
  <c r="AV195" i="1"/>
  <c r="BW195" i="1" s="1"/>
  <c r="AT194" i="1"/>
  <c r="AZ193" i="1"/>
  <c r="BY193" i="1" s="1"/>
  <c r="AR193" i="1"/>
  <c r="BU193" i="1" s="1"/>
  <c r="AI193" i="1"/>
  <c r="AX192" i="1"/>
  <c r="BX192" i="1" s="1"/>
  <c r="AP192" i="1"/>
  <c r="BT192" i="1" s="1"/>
  <c r="AV191" i="1"/>
  <c r="BW191" i="1" s="1"/>
  <c r="AT190" i="1"/>
  <c r="AZ189" i="1"/>
  <c r="BY189" i="1" s="1"/>
  <c r="AR189" i="1"/>
  <c r="BU189" i="1" s="1"/>
  <c r="AI189" i="1"/>
  <c r="AX188" i="1"/>
  <c r="BX188" i="1" s="1"/>
  <c r="AP188" i="1"/>
  <c r="BT188" i="1" s="1"/>
  <c r="AV187" i="1"/>
  <c r="BW187" i="1" s="1"/>
  <c r="AT186" i="1"/>
  <c r="AZ185" i="1"/>
  <c r="BY185" i="1" s="1"/>
  <c r="AR185" i="1"/>
  <c r="BU185" i="1" s="1"/>
  <c r="AI185" i="1"/>
  <c r="AX184" i="1"/>
  <c r="BX184" i="1" s="1"/>
  <c r="AP184" i="1"/>
  <c r="BT184" i="1" s="1"/>
  <c r="AV183" i="1"/>
  <c r="BW183" i="1" s="1"/>
  <c r="AW217" i="1"/>
  <c r="AH214" i="1"/>
  <c r="BA213" i="1"/>
  <c r="BG213" i="1" s="1"/>
  <c r="AH212" i="1"/>
  <c r="AS211" i="1"/>
  <c r="AQ210" i="1"/>
  <c r="BF209" i="1"/>
  <c r="AT209" i="1"/>
  <c r="BV209" i="1" s="1"/>
  <c r="AV208" i="1"/>
  <c r="AI208" i="1"/>
  <c r="AX207" i="1"/>
  <c r="BX207" i="1" s="1"/>
  <c r="BA206" i="1"/>
  <c r="AS206" i="1"/>
  <c r="BG205" i="1"/>
  <c r="AY205" i="1"/>
  <c r="BF205" i="1" s="1"/>
  <c r="AQ205" i="1"/>
  <c r="AH205" i="1"/>
  <c r="BE204" i="1"/>
  <c r="AW204" i="1"/>
  <c r="CA203" i="1"/>
  <c r="AU203" i="1"/>
  <c r="BA202" i="1"/>
  <c r="AS202" i="1"/>
  <c r="BG201" i="1"/>
  <c r="AY201" i="1"/>
  <c r="BF201" i="1" s="1"/>
  <c r="AQ201" i="1"/>
  <c r="AH201" i="1"/>
  <c r="BE200" i="1"/>
  <c r="AW200" i="1"/>
  <c r="CA199" i="1"/>
  <c r="BC199" i="1"/>
  <c r="AU199" i="1"/>
  <c r="BA198" i="1"/>
  <c r="AS198" i="1"/>
  <c r="AW213" i="1"/>
  <c r="BG211" i="1"/>
  <c r="AQ211" i="1"/>
  <c r="BB210" i="1"/>
  <c r="AP210" i="1"/>
  <c r="BT210" i="1" s="1"/>
  <c r="BE209" i="1"/>
  <c r="AR209" i="1"/>
  <c r="BU209" i="1" s="1"/>
  <c r="AU208" i="1"/>
  <c r="BG207" i="1"/>
  <c r="AV207" i="1"/>
  <c r="AZ206" i="1"/>
  <c r="AR206" i="1"/>
  <c r="AI206" i="1"/>
  <c r="AX205" i="1"/>
  <c r="BX205" i="1" s="1"/>
  <c r="AP205" i="1"/>
  <c r="BD204" i="1"/>
  <c r="AV204" i="1"/>
  <c r="BW204" i="1" s="1"/>
  <c r="BB203" i="1"/>
  <c r="AT203" i="1"/>
  <c r="BV203" i="1" s="1"/>
  <c r="AZ202" i="1"/>
  <c r="BY202" i="1" s="1"/>
  <c r="AR202" i="1"/>
  <c r="AI202" i="1"/>
  <c r="AX201" i="1"/>
  <c r="BX201" i="1" s="1"/>
  <c r="AP201" i="1"/>
  <c r="BT201" i="1" s="1"/>
  <c r="AV200" i="1"/>
  <c r="BW200" i="1" s="1"/>
  <c r="BB199" i="1"/>
  <c r="AT199" i="1"/>
  <c r="AZ198" i="1"/>
  <c r="BY198" i="1" s="1"/>
  <c r="AR198" i="1"/>
  <c r="AI198" i="1"/>
  <c r="AX197" i="1"/>
  <c r="BX197" i="1" s="1"/>
  <c r="AP197" i="1"/>
  <c r="BD196" i="1"/>
  <c r="AV196" i="1"/>
  <c r="BW196" i="1" s="1"/>
  <c r="BB195" i="1"/>
  <c r="AT195" i="1"/>
  <c r="BV195" i="1" s="1"/>
  <c r="AZ194" i="1"/>
  <c r="BY194" i="1" s="1"/>
  <c r="AR194" i="1"/>
  <c r="BU194" i="1" s="1"/>
  <c r="AI194" i="1"/>
  <c r="BF193" i="1"/>
  <c r="AX193" i="1"/>
  <c r="BX193" i="1" s="1"/>
  <c r="AP193" i="1"/>
  <c r="BT193" i="1" s="1"/>
  <c r="AV192" i="1"/>
  <c r="BW192" i="1" s="1"/>
  <c r="AT191" i="1"/>
  <c r="AZ190" i="1"/>
  <c r="BY190" i="1" s="1"/>
  <c r="AR190" i="1"/>
  <c r="BU190" i="1" s="1"/>
  <c r="AI190" i="1"/>
  <c r="AX189" i="1"/>
  <c r="BX189" i="1" s="1"/>
  <c r="AP189" i="1"/>
  <c r="BD188" i="1"/>
  <c r="AV188" i="1"/>
  <c r="BW188" i="1" s="1"/>
  <c r="AT187" i="1"/>
  <c r="BV187" i="1" s="1"/>
  <c r="AZ186" i="1"/>
  <c r="BY186" i="1" s="1"/>
  <c r="AR186" i="1"/>
  <c r="BU186" i="1" s="1"/>
  <c r="AI186" i="1"/>
  <c r="BF185" i="1"/>
  <c r="AX185" i="1"/>
  <c r="BX185" i="1" s="1"/>
  <c r="AP185" i="1"/>
  <c r="BT185" i="1" s="1"/>
  <c r="AV184" i="1"/>
  <c r="BW184" i="1" s="1"/>
  <c r="AT183" i="1"/>
  <c r="AZ182" i="1"/>
  <c r="AR182" i="1"/>
  <c r="BU182" i="1" s="1"/>
  <c r="AI182" i="1"/>
  <c r="AX181" i="1"/>
  <c r="BX181" i="1" s="1"/>
  <c r="AP181" i="1"/>
  <c r="AV180" i="1"/>
  <c r="BW180" i="1" s="1"/>
  <c r="AT179" i="1"/>
  <c r="BV179" i="1" s="1"/>
  <c r="AZ178" i="1"/>
  <c r="BY178" i="1" s="1"/>
  <c r="AR178" i="1"/>
  <c r="BU178" i="1" s="1"/>
  <c r="AI178" i="1"/>
  <c r="AZ177" i="1"/>
  <c r="BY177" i="1" s="1"/>
  <c r="AR177" i="1"/>
  <c r="BU177" i="1" s="1"/>
  <c r="AI177" i="1"/>
  <c r="BC216" i="1"/>
  <c r="BG214" i="1"/>
  <c r="AS213" i="1"/>
  <c r="BG212" i="1"/>
  <c r="BE211" i="1"/>
  <c r="AZ210" i="1"/>
  <c r="BD209" i="1"/>
  <c r="AP209" i="1"/>
  <c r="BT209" i="1" s="1"/>
  <c r="BF208" i="1"/>
  <c r="AT208" i="1"/>
  <c r="BV208" i="1" s="1"/>
  <c r="BF207" i="1"/>
  <c r="AT207" i="1"/>
  <c r="BV207" i="1" s="1"/>
  <c r="AI207" i="1"/>
  <c r="AY206" i="1"/>
  <c r="AQ206" i="1"/>
  <c r="AH206" i="1"/>
  <c r="AW205" i="1"/>
  <c r="CA204" i="1"/>
  <c r="AU204" i="1"/>
  <c r="BA203" i="1"/>
  <c r="AS203" i="1"/>
  <c r="BC203" i="1" s="1"/>
  <c r="BG202" i="1"/>
  <c r="AY202" i="1"/>
  <c r="AQ202" i="1"/>
  <c r="AH202" i="1"/>
  <c r="AW201" i="1"/>
  <c r="CA200" i="1"/>
  <c r="BC200" i="1"/>
  <c r="AU200" i="1"/>
  <c r="BA199" i="1"/>
  <c r="AS199" i="1"/>
  <c r="AY198" i="1"/>
  <c r="AQ198" i="1"/>
  <c r="AH198" i="1"/>
  <c r="AW197" i="1"/>
  <c r="CA196" i="1"/>
  <c r="BC196" i="1"/>
  <c r="AU196" i="1"/>
  <c r="BA195" i="1"/>
  <c r="AS195" i="1"/>
  <c r="BC195" i="1" s="1"/>
  <c r="BG194" i="1"/>
  <c r="AY194" i="1"/>
  <c r="AQ194" i="1"/>
  <c r="AH194" i="1"/>
  <c r="AU216" i="1"/>
  <c r="BD216" i="1" s="1"/>
  <c r="BC214" i="1"/>
  <c r="BC212" i="1"/>
  <c r="BC211" i="1"/>
  <c r="AY210" i="1"/>
  <c r="BB209" i="1"/>
  <c r="BD208" i="1"/>
  <c r="AR208" i="1"/>
  <c r="BU208" i="1" s="1"/>
  <c r="BD207" i="1"/>
  <c r="AS207" i="1"/>
  <c r="AH207" i="1"/>
  <c r="AX206" i="1"/>
  <c r="AP206" i="1"/>
  <c r="BD205" i="1"/>
  <c r="AV205" i="1"/>
  <c r="BW205" i="1" s="1"/>
  <c r="BB204" i="1"/>
  <c r="AT204" i="1"/>
  <c r="BV204" i="1" s="1"/>
  <c r="AZ203" i="1"/>
  <c r="BY203" i="1" s="1"/>
  <c r="AR203" i="1"/>
  <c r="BU203" i="1" s="1"/>
  <c r="AI203" i="1"/>
  <c r="BF202" i="1"/>
  <c r="AX202" i="1"/>
  <c r="BX202" i="1" s="1"/>
  <c r="AP202" i="1"/>
  <c r="BD201" i="1"/>
  <c r="AV201" i="1"/>
  <c r="BW201" i="1" s="1"/>
  <c r="AT200" i="1"/>
  <c r="AZ199" i="1"/>
  <c r="BY199" i="1" s="1"/>
  <c r="AR199" i="1"/>
  <c r="BU199" i="1" s="1"/>
  <c r="AI199" i="1"/>
  <c r="BF198" i="1"/>
  <c r="AX198" i="1"/>
  <c r="BX198" i="1" s="1"/>
  <c r="AP198" i="1"/>
  <c r="BD197" i="1"/>
  <c r="AV197" i="1"/>
  <c r="BW197" i="1" s="1"/>
  <c r="AT196" i="1"/>
  <c r="BV196" i="1" s="1"/>
  <c r="AZ195" i="1"/>
  <c r="BY195" i="1" s="1"/>
  <c r="AR195" i="1"/>
  <c r="BU195" i="1" s="1"/>
  <c r="AI195" i="1"/>
  <c r="BF194" i="1"/>
  <c r="AX194" i="1"/>
  <c r="BX194" i="1" s="1"/>
  <c r="AP194" i="1"/>
  <c r="AV193" i="1"/>
  <c r="BW193" i="1" s="1"/>
  <c r="AT192" i="1"/>
  <c r="AZ191" i="1"/>
  <c r="BY191" i="1" s="1"/>
  <c r="AR191" i="1"/>
  <c r="BU191" i="1" s="1"/>
  <c r="AI191" i="1"/>
  <c r="AX190" i="1"/>
  <c r="BX190" i="1" s="1"/>
  <c r="AP190" i="1"/>
  <c r="AV189" i="1"/>
  <c r="BW189" i="1" s="1"/>
  <c r="AT188" i="1"/>
  <c r="BV188" i="1" s="1"/>
  <c r="AZ187" i="1"/>
  <c r="BY187" i="1" s="1"/>
  <c r="AR187" i="1"/>
  <c r="BU187" i="1" s="1"/>
  <c r="AI187" i="1"/>
  <c r="AX186" i="1"/>
  <c r="BX186" i="1" s="1"/>
  <c r="AP186" i="1"/>
  <c r="AV185" i="1"/>
  <c r="BW185" i="1" s="1"/>
  <c r="AT184" i="1"/>
  <c r="AZ183" i="1"/>
  <c r="AR183" i="1"/>
  <c r="BU183" i="1" s="1"/>
  <c r="AI183" i="1"/>
  <c r="AX182" i="1"/>
  <c r="BX182" i="1" s="1"/>
  <c r="AP182" i="1"/>
  <c r="BD181" i="1"/>
  <c r="AV181" i="1"/>
  <c r="BW181" i="1" s="1"/>
  <c r="AT180" i="1"/>
  <c r="BV180" i="1" s="1"/>
  <c r="AZ179" i="1"/>
  <c r="BY179" i="1" s="1"/>
  <c r="AR179" i="1"/>
  <c r="BU179" i="1" s="1"/>
  <c r="AI179" i="1"/>
  <c r="AX178" i="1"/>
  <c r="BX178" i="1" s="1"/>
  <c r="AP178" i="1"/>
  <c r="BT178" i="1" s="1"/>
  <c r="AH197" i="1"/>
  <c r="AW196" i="1"/>
  <c r="BA194" i="1"/>
  <c r="BA193" i="1"/>
  <c r="AU192" i="1"/>
  <c r="BE191" i="1"/>
  <c r="BA189" i="1"/>
  <c r="AY188" i="1"/>
  <c r="BF188" i="1" s="1"/>
  <c r="AH188" i="1"/>
  <c r="AW187" i="1"/>
  <c r="BE187" i="1" s="1"/>
  <c r="CA186" i="1"/>
  <c r="AU186" i="1"/>
  <c r="AS185" i="1"/>
  <c r="AQ184" i="1"/>
  <c r="BB184" i="1" s="1"/>
  <c r="BE183" i="1"/>
  <c r="CA182" i="1"/>
  <c r="AQ181" i="1"/>
  <c r="AQ180" i="1"/>
  <c r="AS179" i="1"/>
  <c r="BG178" i="1"/>
  <c r="AT178" i="1"/>
  <c r="BA177" i="1"/>
  <c r="AP177" i="1"/>
  <c r="BT177" i="1" s="1"/>
  <c r="CA176" i="1"/>
  <c r="AU176" i="1"/>
  <c r="CA175" i="1"/>
  <c r="AU175" i="1"/>
  <c r="CA174" i="1"/>
  <c r="AU174" i="1"/>
  <c r="CA173" i="1"/>
  <c r="AU173" i="1"/>
  <c r="CA172" i="1"/>
  <c r="BC172" i="1"/>
  <c r="AU172" i="1"/>
  <c r="CA171" i="1"/>
  <c r="AU171" i="1"/>
  <c r="CA170" i="1"/>
  <c r="AU170" i="1"/>
  <c r="CA169" i="1"/>
  <c r="AU169" i="1"/>
  <c r="CA168" i="1"/>
  <c r="AU168" i="1"/>
  <c r="CA167" i="1"/>
  <c r="AU167" i="1"/>
  <c r="BD167" i="1" s="1"/>
  <c r="CA166" i="1"/>
  <c r="AU166" i="1"/>
  <c r="CA165" i="1"/>
  <c r="AU165" i="1"/>
  <c r="CA164" i="1"/>
  <c r="AU164" i="1"/>
  <c r="CA163" i="1"/>
  <c r="AU163" i="1"/>
  <c r="CA162" i="1"/>
  <c r="BC162" i="1"/>
  <c r="AU162" i="1"/>
  <c r="CA161" i="1"/>
  <c r="AU161" i="1"/>
  <c r="CA160" i="1"/>
  <c r="AU160" i="1"/>
  <c r="AQ196" i="1"/>
  <c r="BB196" i="1" s="1"/>
  <c r="CA194" i="1"/>
  <c r="AU194" i="1"/>
  <c r="AY193" i="1"/>
  <c r="AQ192" i="1"/>
  <c r="BB192" i="1" s="1"/>
  <c r="BA190" i="1"/>
  <c r="AY189" i="1"/>
  <c r="BF189" i="1" s="1"/>
  <c r="AH189" i="1"/>
  <c r="AW188" i="1"/>
  <c r="BE188" i="1" s="1"/>
  <c r="CA187" i="1"/>
  <c r="AU187" i="1"/>
  <c r="AS186" i="1"/>
  <c r="AQ185" i="1"/>
  <c r="BA182" i="1"/>
  <c r="CA181" i="1"/>
  <c r="BA181" i="1"/>
  <c r="AP180" i="1"/>
  <c r="BT180" i="1" s="1"/>
  <c r="AQ179" i="1"/>
  <c r="BB179" i="1" s="1"/>
  <c r="BE178" i="1"/>
  <c r="AS178" i="1"/>
  <c r="AY177" i="1"/>
  <c r="BF177" i="1" s="1"/>
  <c r="AT176" i="1"/>
  <c r="BV176" i="1" s="1"/>
  <c r="AT175" i="1"/>
  <c r="BV175" i="1" s="1"/>
  <c r="AT174" i="1"/>
  <c r="BV174" i="1" s="1"/>
  <c r="AT173" i="1"/>
  <c r="BV173" i="1" s="1"/>
  <c r="AT172" i="1"/>
  <c r="BV172" i="1" s="1"/>
  <c r="AT171" i="1"/>
  <c r="BV171" i="1" s="1"/>
  <c r="AT170" i="1"/>
  <c r="BV170" i="1" s="1"/>
  <c r="AT169" i="1"/>
  <c r="BV169" i="1" s="1"/>
  <c r="AT168" i="1"/>
  <c r="BV168" i="1" s="1"/>
  <c r="AT167" i="1"/>
  <c r="BV167" i="1" s="1"/>
  <c r="AT166" i="1"/>
  <c r="BV166" i="1" s="1"/>
  <c r="BE195" i="1"/>
  <c r="AS194" i="1"/>
  <c r="AW193" i="1"/>
  <c r="BA191" i="1"/>
  <c r="AY190" i="1"/>
  <c r="BF190" i="1" s="1"/>
  <c r="AH190" i="1"/>
  <c r="AW189" i="1"/>
  <c r="CA188" i="1"/>
  <c r="AU188" i="1"/>
  <c r="AS187" i="1"/>
  <c r="AQ186" i="1"/>
  <c r="BA183" i="1"/>
  <c r="AY182" i="1"/>
  <c r="BF182" i="1" s="1"/>
  <c r="AZ181" i="1"/>
  <c r="BY181" i="1" s="1"/>
  <c r="CA180" i="1"/>
  <c r="BA180" i="1"/>
  <c r="BG180" i="1" s="1"/>
  <c r="BC179" i="1"/>
  <c r="BC178" i="1"/>
  <c r="AQ178" i="1"/>
  <c r="AX177" i="1"/>
  <c r="BX177" i="1" s="1"/>
  <c r="BA176" i="1"/>
  <c r="BG176" i="1" s="1"/>
  <c r="AS176" i="1"/>
  <c r="BA175" i="1"/>
  <c r="AS175" i="1"/>
  <c r="AH196" i="1"/>
  <c r="AS193" i="1"/>
  <c r="BG192" i="1"/>
  <c r="AY191" i="1"/>
  <c r="AH191" i="1"/>
  <c r="AW190" i="1"/>
  <c r="CA189" i="1"/>
  <c r="AU189" i="1"/>
  <c r="BD189" i="1" s="1"/>
  <c r="AS188" i="1"/>
  <c r="AQ187" i="1"/>
  <c r="BB187" i="1" s="1"/>
  <c r="BC185" i="1"/>
  <c r="BA184" i="1"/>
  <c r="BG184" i="1" s="1"/>
  <c r="AY183" i="1"/>
  <c r="AH183" i="1"/>
  <c r="AW182" i="1"/>
  <c r="AY181" i="1"/>
  <c r="BF181" i="1" s="1"/>
  <c r="AY180" i="1"/>
  <c r="CA179" i="1"/>
  <c r="BA179" i="1"/>
  <c r="CA178" i="1"/>
  <c r="BG177" i="1"/>
  <c r="AW177" i="1"/>
  <c r="AZ176" i="1"/>
  <c r="BY176" i="1" s="1"/>
  <c r="AR176" i="1"/>
  <c r="AI176" i="1"/>
  <c r="AZ175" i="1"/>
  <c r="BY175" i="1" s="1"/>
  <c r="AR175" i="1"/>
  <c r="AI175" i="1"/>
  <c r="AZ174" i="1"/>
  <c r="BY174" i="1" s="1"/>
  <c r="AR174" i="1"/>
  <c r="AI174" i="1"/>
  <c r="AZ173" i="1"/>
  <c r="BY173" i="1" s="1"/>
  <c r="AR173" i="1"/>
  <c r="AI173" i="1"/>
  <c r="AZ172" i="1"/>
  <c r="BY172" i="1" s="1"/>
  <c r="AR172" i="1"/>
  <c r="BU172" i="1" s="1"/>
  <c r="AI172" i="1"/>
  <c r="AZ171" i="1"/>
  <c r="BY171" i="1" s="1"/>
  <c r="AR171" i="1"/>
  <c r="AI171" i="1"/>
  <c r="AZ170" i="1"/>
  <c r="BY170" i="1" s="1"/>
  <c r="AR170" i="1"/>
  <c r="AI170" i="1"/>
  <c r="AZ169" i="1"/>
  <c r="BY169" i="1" s="1"/>
  <c r="AR169" i="1"/>
  <c r="AI169" i="1"/>
  <c r="AZ168" i="1"/>
  <c r="BY168" i="1" s="1"/>
  <c r="AR168" i="1"/>
  <c r="AI168" i="1"/>
  <c r="AZ167" i="1"/>
  <c r="BY167" i="1" s="1"/>
  <c r="AR167" i="1"/>
  <c r="AI167" i="1"/>
  <c r="AZ166" i="1"/>
  <c r="BY166" i="1" s="1"/>
  <c r="AR166" i="1"/>
  <c r="AI166" i="1"/>
  <c r="AZ165" i="1"/>
  <c r="BY165" i="1" s="1"/>
  <c r="AR165" i="1"/>
  <c r="AI165" i="1"/>
  <c r="AZ164" i="1"/>
  <c r="BY164" i="1" s="1"/>
  <c r="AR164" i="1"/>
  <c r="AI164" i="1"/>
  <c r="AZ163" i="1"/>
  <c r="BY163" i="1" s="1"/>
  <c r="AR163" i="1"/>
  <c r="AI163" i="1"/>
  <c r="AZ162" i="1"/>
  <c r="BY162" i="1" s="1"/>
  <c r="AR162" i="1"/>
  <c r="BU162" i="1" s="1"/>
  <c r="AI162" i="1"/>
  <c r="AZ161" i="1"/>
  <c r="BY161" i="1" s="1"/>
  <c r="AR161" i="1"/>
  <c r="AI161" i="1"/>
  <c r="AZ160" i="1"/>
  <c r="BY160" i="1" s="1"/>
  <c r="AR160" i="1"/>
  <c r="AI160" i="1"/>
  <c r="AZ159" i="1"/>
  <c r="BY159" i="1" s="1"/>
  <c r="AR159" i="1"/>
  <c r="BU159" i="1" s="1"/>
  <c r="AI159" i="1"/>
  <c r="AZ158" i="1"/>
  <c r="BY158" i="1" s="1"/>
  <c r="AR158" i="1"/>
  <c r="BU158" i="1" s="1"/>
  <c r="AI158" i="1"/>
  <c r="AZ157" i="1"/>
  <c r="BY157" i="1" s="1"/>
  <c r="AR157" i="1"/>
  <c r="BU157" i="1" s="1"/>
  <c r="AI157" i="1"/>
  <c r="AZ156" i="1"/>
  <c r="BY156" i="1" s="1"/>
  <c r="AR156" i="1"/>
  <c r="AI156" i="1"/>
  <c r="AZ155" i="1"/>
  <c r="BY155" i="1" s="1"/>
  <c r="AR155" i="1"/>
  <c r="BU155" i="1" s="1"/>
  <c r="AI155" i="1"/>
  <c r="AZ154" i="1"/>
  <c r="AR154" i="1"/>
  <c r="AI154" i="1"/>
  <c r="AZ153" i="1"/>
  <c r="AW195" i="1"/>
  <c r="AQ193" i="1"/>
  <c r="CA192" i="1"/>
  <c r="AH192" i="1"/>
  <c r="AW191" i="1"/>
  <c r="CA190" i="1"/>
  <c r="AU190" i="1"/>
  <c r="AS189" i="1"/>
  <c r="BC189" i="1" s="1"/>
  <c r="AQ188" i="1"/>
  <c r="BB188" i="1" s="1"/>
  <c r="BC186" i="1"/>
  <c r="BA185" i="1"/>
  <c r="BG185" i="1" s="1"/>
  <c r="AY184" i="1"/>
  <c r="BF184" i="1" s="1"/>
  <c r="AH184" i="1"/>
  <c r="AW183" i="1"/>
  <c r="AU182" i="1"/>
  <c r="AH182" i="1"/>
  <c r="AW181" i="1"/>
  <c r="AI181" i="1"/>
  <c r="AX180" i="1"/>
  <c r="AY179" i="1"/>
  <c r="BA178" i="1"/>
  <c r="AU177" i="1"/>
  <c r="AY176" i="1"/>
  <c r="AQ176" i="1"/>
  <c r="AH176" i="1"/>
  <c r="BG175" i="1"/>
  <c r="AY175" i="1"/>
  <c r="AQ175" i="1"/>
  <c r="AH175" i="1"/>
  <c r="AY174" i="1"/>
  <c r="AQ174" i="1"/>
  <c r="AH174" i="1"/>
  <c r="AY173" i="1"/>
  <c r="AQ173" i="1"/>
  <c r="AH173" i="1"/>
  <c r="AY172" i="1"/>
  <c r="AQ172" i="1"/>
  <c r="AH172" i="1"/>
  <c r="AY171" i="1"/>
  <c r="AQ171" i="1"/>
  <c r="AH171" i="1"/>
  <c r="AY170" i="1"/>
  <c r="AQ170" i="1"/>
  <c r="AH170" i="1"/>
  <c r="AY169" i="1"/>
  <c r="AQ169" i="1"/>
  <c r="AH169" i="1"/>
  <c r="AY168" i="1"/>
  <c r="AQ168" i="1"/>
  <c r="AH168" i="1"/>
  <c r="AY167" i="1"/>
  <c r="AQ167" i="1"/>
  <c r="AH167" i="1"/>
  <c r="AY166" i="1"/>
  <c r="AQ166" i="1"/>
  <c r="AH166" i="1"/>
  <c r="AY165" i="1"/>
  <c r="AQ165" i="1"/>
  <c r="AH165" i="1"/>
  <c r="AY164" i="1"/>
  <c r="AQ164" i="1"/>
  <c r="AH164" i="1"/>
  <c r="AY163" i="1"/>
  <c r="AQ163" i="1"/>
  <c r="AH163" i="1"/>
  <c r="AY162" i="1"/>
  <c r="AQ162" i="1"/>
  <c r="AH162" i="1"/>
  <c r="AY161" i="1"/>
  <c r="AQ161" i="1"/>
  <c r="AH161" i="1"/>
  <c r="AY160" i="1"/>
  <c r="AQ160" i="1"/>
  <c r="AH160" i="1"/>
  <c r="AY159" i="1"/>
  <c r="AQ159" i="1"/>
  <c r="AH159" i="1"/>
  <c r="AY158" i="1"/>
  <c r="AQ158" i="1"/>
  <c r="AH158" i="1"/>
  <c r="AY157" i="1"/>
  <c r="AQ157" i="1"/>
  <c r="AH157" i="1"/>
  <c r="BG156" i="1"/>
  <c r="BR156" i="1" s="1"/>
  <c r="AY156" i="1"/>
  <c r="AQ156" i="1"/>
  <c r="AH156" i="1"/>
  <c r="AY155" i="1"/>
  <c r="AQ155" i="1"/>
  <c r="AH155" i="1"/>
  <c r="BG154" i="1"/>
  <c r="AY154" i="1"/>
  <c r="AQ154" i="1"/>
  <c r="AH154" i="1"/>
  <c r="BG197" i="1"/>
  <c r="BG196" i="1"/>
  <c r="CA195" i="1"/>
  <c r="AU195" i="1"/>
  <c r="BC192" i="1"/>
  <c r="CA191" i="1"/>
  <c r="AU191" i="1"/>
  <c r="AS190" i="1"/>
  <c r="BC190" i="1" s="1"/>
  <c r="BG189" i="1"/>
  <c r="AQ189" i="1"/>
  <c r="BC187" i="1"/>
  <c r="BA186" i="1"/>
  <c r="BG186" i="1" s="1"/>
  <c r="AY185" i="1"/>
  <c r="AH185" i="1"/>
  <c r="AW184" i="1"/>
  <c r="BE184" i="1" s="1"/>
  <c r="CA183" i="1"/>
  <c r="AU183" i="1"/>
  <c r="AT182" i="1"/>
  <c r="AU181" i="1"/>
  <c r="AH181" i="1"/>
  <c r="AW180" i="1"/>
  <c r="BE180" i="1" s="1"/>
  <c r="AH180" i="1"/>
  <c r="AW179" i="1"/>
  <c r="AY178" i="1"/>
  <c r="BF178" i="1" s="1"/>
  <c r="CA177" i="1"/>
  <c r="BE177" i="1"/>
  <c r="AT177" i="1"/>
  <c r="BV177" i="1" s="1"/>
  <c r="AH177" i="1"/>
  <c r="AX176" i="1"/>
  <c r="AP176" i="1"/>
  <c r="BT176" i="1" s="1"/>
  <c r="BF175" i="1"/>
  <c r="AX175" i="1"/>
  <c r="BX175" i="1" s="1"/>
  <c r="AP175" i="1"/>
  <c r="BT175" i="1" s="1"/>
  <c r="AX174" i="1"/>
  <c r="AP174" i="1"/>
  <c r="BT174" i="1" s="1"/>
  <c r="AX173" i="1"/>
  <c r="BX173" i="1" s="1"/>
  <c r="AP173" i="1"/>
  <c r="BT173" i="1" s="1"/>
  <c r="AX172" i="1"/>
  <c r="AP172" i="1"/>
  <c r="BT172" i="1" s="1"/>
  <c r="BF171" i="1"/>
  <c r="AX171" i="1"/>
  <c r="BX171" i="1" s="1"/>
  <c r="AP171" i="1"/>
  <c r="BT171" i="1" s="1"/>
  <c r="AX170" i="1"/>
  <c r="AP170" i="1"/>
  <c r="BT170" i="1" s="1"/>
  <c r="AX169" i="1"/>
  <c r="BX169" i="1" s="1"/>
  <c r="AP169" i="1"/>
  <c r="BT169" i="1" s="1"/>
  <c r="AX168" i="1"/>
  <c r="AP168" i="1"/>
  <c r="BT168" i="1" s="1"/>
  <c r="BF167" i="1"/>
  <c r="AX167" i="1"/>
  <c r="BX167" i="1" s="1"/>
  <c r="AP167" i="1"/>
  <c r="AX166" i="1"/>
  <c r="BX166" i="1" s="1"/>
  <c r="AP166" i="1"/>
  <c r="BF165" i="1"/>
  <c r="AX165" i="1"/>
  <c r="BX165" i="1" s="1"/>
  <c r="AP165" i="1"/>
  <c r="BT165" i="1" s="1"/>
  <c r="AX164" i="1"/>
  <c r="BX164" i="1" s="1"/>
  <c r="AP164" i="1"/>
  <c r="BF163" i="1"/>
  <c r="AX163" i="1"/>
  <c r="BX163" i="1" s="1"/>
  <c r="AP163" i="1"/>
  <c r="BT163" i="1" s="1"/>
  <c r="AX162" i="1"/>
  <c r="BX162" i="1" s="1"/>
  <c r="AP162" i="1"/>
  <c r="BF161" i="1"/>
  <c r="AX161" i="1"/>
  <c r="BX161" i="1" s="1"/>
  <c r="AP161" i="1"/>
  <c r="BT161" i="1" s="1"/>
  <c r="AX160" i="1"/>
  <c r="BX160" i="1" s="1"/>
  <c r="AP160" i="1"/>
  <c r="BT160" i="1" s="1"/>
  <c r="BF159" i="1"/>
  <c r="AX159" i="1"/>
  <c r="BX159" i="1" s="1"/>
  <c r="AP159" i="1"/>
  <c r="BT159" i="1" s="1"/>
  <c r="AX158" i="1"/>
  <c r="BX158" i="1" s="1"/>
  <c r="AP158" i="1"/>
  <c r="BF157" i="1"/>
  <c r="AX157" i="1"/>
  <c r="BX157" i="1" s="1"/>
  <c r="AP157" i="1"/>
  <c r="BT157" i="1" s="1"/>
  <c r="AX156" i="1"/>
  <c r="BX156" i="1" s="1"/>
  <c r="AP156" i="1"/>
  <c r="BF155" i="1"/>
  <c r="AX155" i="1"/>
  <c r="BX155" i="1" s="1"/>
  <c r="AP155" i="1"/>
  <c r="BT155" i="1" s="1"/>
  <c r="AX154" i="1"/>
  <c r="BX154" i="1" s="1"/>
  <c r="AP154" i="1"/>
  <c r="AY197" i="1"/>
  <c r="BF197" i="1" s="1"/>
  <c r="BE196" i="1"/>
  <c r="BG193" i="1"/>
  <c r="AY192" i="1"/>
  <c r="BF192" i="1" s="1"/>
  <c r="AS191" i="1"/>
  <c r="BC191" i="1" s="1"/>
  <c r="BG190" i="1"/>
  <c r="AQ190" i="1"/>
  <c r="BE189" i="1"/>
  <c r="BC188" i="1"/>
  <c r="BA187" i="1"/>
  <c r="BG187" i="1" s="1"/>
  <c r="AY186" i="1"/>
  <c r="BF186" i="1" s="1"/>
  <c r="BP186" i="1" s="1"/>
  <c r="AH186" i="1"/>
  <c r="AW185" i="1"/>
  <c r="BE185" i="1" s="1"/>
  <c r="CA184" i="1"/>
  <c r="AU184" i="1"/>
  <c r="AS183" i="1"/>
  <c r="BC183" i="1" s="1"/>
  <c r="BE182" i="1"/>
  <c r="AS182" i="1"/>
  <c r="BC182" i="1" s="1"/>
  <c r="BG181" i="1"/>
  <c r="AS181" i="1"/>
  <c r="AU180" i="1"/>
  <c r="BD180" i="1" s="1"/>
  <c r="AV179" i="1"/>
  <c r="AH179" i="1"/>
  <c r="AW178" i="1"/>
  <c r="BC177" i="1"/>
  <c r="AS177" i="1"/>
  <c r="AW176" i="1"/>
  <c r="AW175" i="1"/>
  <c r="AW174" i="1"/>
  <c r="AW173" i="1"/>
  <c r="AW172" i="1"/>
  <c r="AW171" i="1"/>
  <c r="AW170" i="1"/>
  <c r="AW169" i="1"/>
  <c r="AW168" i="1"/>
  <c r="AW167" i="1"/>
  <c r="AW166" i="1"/>
  <c r="AW165" i="1"/>
  <c r="AW164" i="1"/>
  <c r="AW163" i="1"/>
  <c r="AW162" i="1"/>
  <c r="AW161" i="1"/>
  <c r="AW160" i="1"/>
  <c r="AQ197" i="1"/>
  <c r="AY196" i="1"/>
  <c r="BF196" i="1" s="1"/>
  <c r="BC194" i="1"/>
  <c r="BE193" i="1"/>
  <c r="AH193" i="1"/>
  <c r="AW192" i="1"/>
  <c r="BE192" i="1" s="1"/>
  <c r="BG191" i="1"/>
  <c r="AQ191" i="1"/>
  <c r="BB191" i="1" s="1"/>
  <c r="BE190" i="1"/>
  <c r="BA188" i="1"/>
  <c r="BG188" i="1" s="1"/>
  <c r="AY187" i="1"/>
  <c r="AH187" i="1"/>
  <c r="AW186" i="1"/>
  <c r="CA185" i="1"/>
  <c r="AU185" i="1"/>
  <c r="BD185" i="1" s="1"/>
  <c r="AS184" i="1"/>
  <c r="BC184" i="1" s="1"/>
  <c r="AQ183" i="1"/>
  <c r="BB183" i="1" s="1"/>
  <c r="AQ182" i="1"/>
  <c r="BE181" i="1"/>
  <c r="AR181" i="1"/>
  <c r="AS180" i="1"/>
  <c r="BC180" i="1" s="1"/>
  <c r="BG179" i="1"/>
  <c r="AU179" i="1"/>
  <c r="BD179" i="1" s="1"/>
  <c r="AU178" i="1"/>
  <c r="AH178" i="1"/>
  <c r="BB177" i="1"/>
  <c r="AQ177" i="1"/>
  <c r="BD176" i="1"/>
  <c r="AV176" i="1"/>
  <c r="BW176" i="1" s="1"/>
  <c r="BD175" i="1"/>
  <c r="AV175" i="1"/>
  <c r="BW175" i="1" s="1"/>
  <c r="BD174" i="1"/>
  <c r="AV174" i="1"/>
  <c r="BW174" i="1" s="1"/>
  <c r="BD173" i="1"/>
  <c r="AV173" i="1"/>
  <c r="BW173" i="1" s="1"/>
  <c r="BD172" i="1"/>
  <c r="AV172" i="1"/>
  <c r="BW172" i="1" s="1"/>
  <c r="BD171" i="1"/>
  <c r="AV171" i="1"/>
  <c r="BW171" i="1" s="1"/>
  <c r="BD170" i="1"/>
  <c r="AV170" i="1"/>
  <c r="BW170" i="1" s="1"/>
  <c r="BD169" i="1"/>
  <c r="AV169" i="1"/>
  <c r="BW169" i="1" s="1"/>
  <c r="BD168" i="1"/>
  <c r="AV168" i="1"/>
  <c r="BW168" i="1" s="1"/>
  <c r="AV167" i="1"/>
  <c r="BW167" i="1" s="1"/>
  <c r="BD166" i="1"/>
  <c r="AV166" i="1"/>
  <c r="BW166" i="1" s="1"/>
  <c r="BD165" i="1"/>
  <c r="AV165" i="1"/>
  <c r="BW165" i="1" s="1"/>
  <c r="AV164" i="1"/>
  <c r="BW164" i="1" s="1"/>
  <c r="AV163" i="1"/>
  <c r="BW163" i="1" s="1"/>
  <c r="BD162" i="1"/>
  <c r="AV162" i="1"/>
  <c r="BW162" i="1" s="1"/>
  <c r="AV161" i="1"/>
  <c r="BW161" i="1" s="1"/>
  <c r="AV160" i="1"/>
  <c r="BW160" i="1" s="1"/>
  <c r="AV159" i="1"/>
  <c r="BW159" i="1" s="1"/>
  <c r="AV158" i="1"/>
  <c r="BW158" i="1" s="1"/>
  <c r="BD157" i="1"/>
  <c r="AV157" i="1"/>
  <c r="BW157" i="1" s="1"/>
  <c r="AV156" i="1"/>
  <c r="BW156" i="1" s="1"/>
  <c r="AV155" i="1"/>
  <c r="BW155" i="1" s="1"/>
  <c r="AV154" i="1"/>
  <c r="BW154" i="1" s="1"/>
  <c r="AS173" i="1"/>
  <c r="AS169" i="1"/>
  <c r="AT165" i="1"/>
  <c r="BV165" i="1" s="1"/>
  <c r="AT163" i="1"/>
  <c r="BV163" i="1" s="1"/>
  <c r="AT161" i="1"/>
  <c r="BV161" i="1" s="1"/>
  <c r="BB159" i="1"/>
  <c r="BB157" i="1"/>
  <c r="BB155" i="1"/>
  <c r="AT150" i="1"/>
  <c r="BA172" i="1"/>
  <c r="BG172" i="1" s="1"/>
  <c r="BA168" i="1"/>
  <c r="BG168" i="1" s="1"/>
  <c r="AS165" i="1"/>
  <c r="AS163" i="1"/>
  <c r="AS161" i="1"/>
  <c r="BA159" i="1"/>
  <c r="BG159" i="1" s="1"/>
  <c r="BA158" i="1"/>
  <c r="BG158" i="1" s="1"/>
  <c r="BA157" i="1"/>
  <c r="BG157" i="1" s="1"/>
  <c r="BA156" i="1"/>
  <c r="BA155" i="1"/>
  <c r="BG155" i="1" s="1"/>
  <c r="BA154" i="1"/>
  <c r="AS172" i="1"/>
  <c r="AS168" i="1"/>
  <c r="BB160" i="1"/>
  <c r="CC160" i="1" s="1"/>
  <c r="AW159" i="1"/>
  <c r="AW158" i="1"/>
  <c r="AW157" i="1"/>
  <c r="AW156" i="1"/>
  <c r="BE156" i="1" s="1"/>
  <c r="AW155" i="1"/>
  <c r="AW154" i="1"/>
  <c r="AZ152" i="1"/>
  <c r="AZ150" i="1"/>
  <c r="AR150" i="1"/>
  <c r="AZ149" i="1"/>
  <c r="AR147" i="1"/>
  <c r="BA171" i="1"/>
  <c r="BG171" i="1" s="1"/>
  <c r="BA167" i="1"/>
  <c r="BG167" i="1" s="1"/>
  <c r="BA164" i="1"/>
  <c r="BG164" i="1" s="1"/>
  <c r="BA162" i="1"/>
  <c r="BG162" i="1" s="1"/>
  <c r="BA160" i="1"/>
  <c r="BG160" i="1" s="1"/>
  <c r="CA159" i="1"/>
  <c r="AU159" i="1"/>
  <c r="CA158" i="1"/>
  <c r="AU158" i="1"/>
  <c r="CA157" i="1"/>
  <c r="AU157" i="1"/>
  <c r="CA156" i="1"/>
  <c r="AU156" i="1"/>
  <c r="CA155" i="1"/>
  <c r="AU155" i="1"/>
  <c r="CA154" i="1"/>
  <c r="AU154" i="1"/>
  <c r="AY152" i="1"/>
  <c r="AY151" i="1"/>
  <c r="AQ145" i="1"/>
  <c r="AY140" i="1"/>
  <c r="AQ138" i="1"/>
  <c r="AY137" i="1"/>
  <c r="AY130" i="1"/>
  <c r="AY129" i="1"/>
  <c r="AQ129" i="1"/>
  <c r="AQ126" i="1"/>
  <c r="AS171" i="1"/>
  <c r="AS167" i="1"/>
  <c r="AT164" i="1"/>
  <c r="BV164" i="1" s="1"/>
  <c r="AT162" i="1"/>
  <c r="BV162" i="1" s="1"/>
  <c r="AT160" i="1"/>
  <c r="BV160" i="1" s="1"/>
  <c r="AT159" i="1"/>
  <c r="BV159" i="1" s="1"/>
  <c r="AT158" i="1"/>
  <c r="BV158" i="1" s="1"/>
  <c r="AT157" i="1"/>
  <c r="BV157" i="1" s="1"/>
  <c r="AT156" i="1"/>
  <c r="BV156" i="1" s="1"/>
  <c r="AT155" i="1"/>
  <c r="BV155" i="1" s="1"/>
  <c r="AT154" i="1"/>
  <c r="BV154" i="1" s="1"/>
  <c r="AP152" i="1"/>
  <c r="AX150" i="1"/>
  <c r="AP150" i="1"/>
  <c r="AX147" i="1"/>
  <c r="AX140" i="1"/>
  <c r="BA174" i="1"/>
  <c r="BG174" i="1" s="1"/>
  <c r="BA170" i="1"/>
  <c r="BG170" i="1" s="1"/>
  <c r="BA166" i="1"/>
  <c r="BG166" i="1" s="1"/>
  <c r="AS164" i="1"/>
  <c r="AS162" i="1"/>
  <c r="AS160" i="1"/>
  <c r="AS159" i="1"/>
  <c r="AS158" i="1"/>
  <c r="AS157" i="1"/>
  <c r="AS174" i="1"/>
  <c r="AS170" i="1"/>
  <c r="AS166" i="1"/>
  <c r="BB165" i="1"/>
  <c r="BB163" i="1"/>
  <c r="BB161" i="1"/>
  <c r="BI161" i="1" s="1"/>
  <c r="BE157" i="1"/>
  <c r="BE154" i="1"/>
  <c r="AV150" i="1"/>
  <c r="AV147" i="1"/>
  <c r="BA173" i="1"/>
  <c r="BG173" i="1" s="1"/>
  <c r="BA169" i="1"/>
  <c r="BG169" i="1" s="1"/>
  <c r="BA165" i="1"/>
  <c r="BG165" i="1" s="1"/>
  <c r="BA163" i="1"/>
  <c r="BG163" i="1" s="1"/>
  <c r="BA161" i="1"/>
  <c r="BG161" i="1" s="1"/>
  <c r="BC159" i="1"/>
  <c r="BC158" i="1"/>
  <c r="BC157" i="1"/>
  <c r="BC154" i="1"/>
  <c r="AU145" i="1"/>
  <c r="AU142" i="1"/>
  <c r="AU127" i="1"/>
  <c r="AU126" i="1"/>
  <c r="AI138" i="1"/>
  <c r="AZ131" i="1"/>
  <c r="AS155" i="1"/>
  <c r="BC155" i="1" s="1"/>
  <c r="BJ155" i="1" s="1"/>
  <c r="AS138" i="1"/>
  <c r="AX131" i="1"/>
  <c r="AV125" i="1"/>
  <c r="BA142" i="1"/>
  <c r="AV140" i="1"/>
  <c r="AW127" i="1"/>
  <c r="AY120" i="1"/>
  <c r="AY112" i="1"/>
  <c r="AW142" i="1"/>
  <c r="AV131" i="1"/>
  <c r="BA130" i="1"/>
  <c r="AP124" i="1"/>
  <c r="AP120" i="1"/>
  <c r="AP114" i="1"/>
  <c r="AX112" i="1"/>
  <c r="AX110" i="1"/>
  <c r="AS156" i="1"/>
  <c r="AS142" i="1"/>
  <c r="AT137" i="1"/>
  <c r="AR140" i="1"/>
  <c r="AS137" i="1"/>
  <c r="AS154" i="1"/>
  <c r="BA151" i="1"/>
  <c r="BA145" i="1"/>
  <c r="AP125" i="1"/>
  <c r="AU116" i="1"/>
  <c r="AW145" i="1"/>
  <c r="AV138" i="1"/>
  <c r="BA135" i="1"/>
  <c r="AP131" i="1"/>
  <c r="BA129" i="1"/>
  <c r="AT115" i="1"/>
  <c r="AT110" i="1"/>
  <c r="AH108" i="1"/>
  <c r="BA116" i="1"/>
  <c r="AZ124" i="1"/>
  <c r="AZ113" i="1"/>
  <c r="AR108" i="1"/>
  <c r="AW106" i="1"/>
  <c r="AW124" i="1"/>
  <c r="AV124" i="1"/>
  <c r="AV120" i="1"/>
  <c r="AV114" i="1"/>
  <c r="AV110" i="1"/>
  <c r="AZ126" i="1"/>
  <c r="AS106" i="1"/>
  <c r="BA125" i="1"/>
  <c r="AR115" i="1"/>
  <c r="AR112" i="1"/>
  <c r="AR110" i="1"/>
  <c r="AQ106" i="1"/>
  <c r="AI32" i="1"/>
  <c r="BN191" i="1" s="1"/>
  <c r="AN6" i="1"/>
  <c r="AD31" i="1"/>
  <c r="CG26" i="1"/>
  <c r="CM197" i="1" s="1"/>
  <c r="AL26" i="1"/>
  <c r="AL25" i="1" s="1"/>
  <c r="AP7" i="1"/>
  <c r="AR7" i="1" s="1"/>
  <c r="AK5" i="1"/>
  <c r="AO9" i="1"/>
  <c r="AO7" i="1"/>
  <c r="AQ7" i="1" s="1"/>
  <c r="AP9" i="1"/>
  <c r="CG4" i="1"/>
  <c r="AN9" i="1"/>
  <c r="B32" i="1"/>
  <c r="AD13" i="1"/>
  <c r="CE26" i="1"/>
  <c r="CV70" i="1"/>
  <c r="CV86" i="1"/>
  <c r="CV209" i="1"/>
  <c r="CV90" i="1"/>
  <c r="CV396" i="1"/>
  <c r="CV178" i="1"/>
  <c r="CV229" i="1"/>
  <c r="CQ151" i="1" l="1"/>
  <c r="CV120" i="1"/>
  <c r="CV716" i="1"/>
  <c r="CV144" i="1"/>
  <c r="CV243" i="1"/>
  <c r="CV388" i="1"/>
  <c r="CV238" i="1"/>
  <c r="CV227" i="1"/>
  <c r="CV401" i="1"/>
  <c r="CV231" i="1"/>
  <c r="CV377" i="1"/>
  <c r="CV370" i="1"/>
  <c r="CV280" i="1"/>
  <c r="CV111" i="1"/>
  <c r="CV43" i="1"/>
  <c r="CV604" i="1"/>
  <c r="CV428" i="1"/>
  <c r="CV244" i="1"/>
  <c r="CV400" i="1"/>
  <c r="CV81" i="1"/>
  <c r="AJ294" i="1"/>
  <c r="AM294" i="1" s="1"/>
  <c r="CV37" i="1"/>
  <c r="CV65" i="1"/>
  <c r="CV384" i="1"/>
  <c r="CV108" i="1"/>
  <c r="CV351" i="1"/>
  <c r="CV56" i="1"/>
  <c r="CV264" i="1"/>
  <c r="CV416" i="1"/>
  <c r="CV274" i="1"/>
  <c r="CV357" i="1"/>
  <c r="CV122" i="1"/>
  <c r="CV138" i="1"/>
  <c r="CV80" i="1"/>
  <c r="CV204" i="1"/>
  <c r="CV343" i="1"/>
  <c r="CV670" i="1"/>
  <c r="CV412" i="1"/>
  <c r="CV405" i="1"/>
  <c r="CV135" i="1"/>
  <c r="CV456" i="1"/>
  <c r="CV183" i="1"/>
  <c r="CV165" i="1"/>
  <c r="CV46" i="1"/>
  <c r="CV246" i="1"/>
  <c r="CV68" i="1"/>
  <c r="CV240" i="1"/>
  <c r="CQ281" i="1"/>
  <c r="CV125" i="1"/>
  <c r="CV158" i="1"/>
  <c r="CV191" i="1"/>
  <c r="CV175" i="1"/>
  <c r="CV102" i="1"/>
  <c r="CV58" i="1"/>
  <c r="CV99" i="1"/>
  <c r="CV95" i="1"/>
  <c r="CV39" i="1"/>
  <c r="CV134" i="1"/>
  <c r="CV346" i="1"/>
  <c r="CV380" i="1"/>
  <c r="CV139" i="1"/>
  <c r="CV157" i="1"/>
  <c r="CV49" i="1"/>
  <c r="CV426" i="1"/>
  <c r="CV187" i="1"/>
  <c r="CV164" i="1"/>
  <c r="CV38" i="1"/>
  <c r="CV475" i="1"/>
  <c r="CV184" i="1"/>
  <c r="CV40" i="1"/>
  <c r="CV97" i="1"/>
  <c r="CV275" i="1"/>
  <c r="CV715" i="1"/>
  <c r="CV79" i="1"/>
  <c r="CV211" i="1"/>
  <c r="CV768" i="1"/>
  <c r="CV425" i="1"/>
  <c r="CV181" i="1"/>
  <c r="CV145" i="1"/>
  <c r="CV194" i="1"/>
  <c r="CV47" i="1"/>
  <c r="CV94" i="1"/>
  <c r="CV671" i="1"/>
  <c r="CV760" i="1"/>
  <c r="CV596" i="1"/>
  <c r="CV116" i="1"/>
  <c r="CV179" i="1"/>
  <c r="CV127" i="1"/>
  <c r="CV162" i="1"/>
  <c r="CV216" i="1"/>
  <c r="CV53" i="1"/>
  <c r="CV809" i="1"/>
  <c r="CV410" i="1"/>
  <c r="CV312" i="1"/>
  <c r="CV149" i="1"/>
  <c r="CV154" i="1"/>
  <c r="CV96" i="1"/>
  <c r="CV140" i="1"/>
  <c r="CV418" i="1"/>
  <c r="CV299" i="1"/>
  <c r="CV77" i="1"/>
  <c r="CV148" i="1"/>
  <c r="CV143" i="1"/>
  <c r="CV137" i="1"/>
  <c r="CV109" i="1"/>
  <c r="CV808" i="1"/>
  <c r="CV567" i="1"/>
  <c r="CV457" i="1"/>
  <c r="CV224" i="1"/>
  <c r="CV118" i="1"/>
  <c r="CV321" i="1"/>
  <c r="CV588" i="1"/>
  <c r="CV344" i="1"/>
  <c r="CV241" i="1"/>
  <c r="CV214" i="1"/>
  <c r="CV206" i="1"/>
  <c r="CV282" i="1"/>
  <c r="CV261" i="1"/>
  <c r="CV356" i="1"/>
  <c r="CV324" i="1"/>
  <c r="CV88" i="1"/>
  <c r="CV744" i="1"/>
  <c r="CV221" i="1"/>
  <c r="CV477" i="1"/>
  <c r="CV323" i="1"/>
  <c r="CV202" i="1"/>
  <c r="CV295" i="1"/>
  <c r="CV103" i="1"/>
  <c r="CV180" i="1"/>
  <c r="CV391" i="1"/>
  <c r="CV420" i="1"/>
  <c r="CV319" i="1"/>
  <c r="CV317" i="1"/>
  <c r="CV106" i="1"/>
  <c r="CV390" i="1"/>
  <c r="CV333" i="1"/>
  <c r="CV69" i="1"/>
  <c r="CV163" i="1"/>
  <c r="CV276" i="1"/>
  <c r="CV300" i="1"/>
  <c r="CV45" i="1"/>
  <c r="CV599" i="1"/>
  <c r="CV340" i="1"/>
  <c r="CV171" i="1"/>
  <c r="CV293" i="1"/>
  <c r="CV153" i="1"/>
  <c r="CV260" i="1"/>
  <c r="CV253" i="1"/>
  <c r="CV442" i="1"/>
  <c r="CV41" i="1"/>
  <c r="CV529" i="1"/>
  <c r="CV303" i="1"/>
  <c r="AJ227" i="1"/>
  <c r="CN227" i="1" s="1"/>
  <c r="CV327" i="1"/>
  <c r="CV177" i="1"/>
  <c r="CV193" i="1"/>
  <c r="CV270" i="1"/>
  <c r="CV132" i="1"/>
  <c r="CV330" i="1"/>
  <c r="CV811" i="1"/>
  <c r="CV587" i="1"/>
  <c r="CV617" i="1"/>
  <c r="CV196" i="1"/>
  <c r="CV366" i="1"/>
  <c r="CV387" i="1"/>
  <c r="CV397" i="1"/>
  <c r="CV210" i="1"/>
  <c r="CV223" i="1"/>
  <c r="CV63" i="1"/>
  <c r="CV297" i="1"/>
  <c r="CV75" i="1"/>
  <c r="CV385" i="1"/>
  <c r="CV237" i="1"/>
  <c r="CV222" i="1"/>
  <c r="CV540" i="1"/>
  <c r="AJ321" i="1"/>
  <c r="CO321" i="1" s="1"/>
  <c r="CV87" i="1"/>
  <c r="CV273" i="1"/>
  <c r="CV124" i="1"/>
  <c r="CV798" i="1"/>
  <c r="CV119" i="1"/>
  <c r="CV505" i="1"/>
  <c r="CV402" i="1"/>
  <c r="CV329" i="1"/>
  <c r="CV306" i="1"/>
  <c r="CV371" i="1"/>
  <c r="CV545" i="1"/>
  <c r="CV354" i="1"/>
  <c r="CV150" i="1"/>
  <c r="CV199" i="1"/>
  <c r="CV188" i="1"/>
  <c r="CV233" i="1"/>
  <c r="CQ328" i="1"/>
  <c r="CV301" i="1"/>
  <c r="AJ313" i="1"/>
  <c r="AM313" i="1" s="1"/>
  <c r="CV464" i="1"/>
  <c r="CV611" i="1"/>
  <c r="CV375" i="1"/>
  <c r="CV289" i="1"/>
  <c r="CV374" i="1"/>
  <c r="CV107" i="1"/>
  <c r="CV618" i="1"/>
  <c r="CV832" i="1"/>
  <c r="CV478" i="1"/>
  <c r="CV466" i="1"/>
  <c r="CV247" i="1"/>
  <c r="CV586" i="1"/>
  <c r="CQ162" i="1"/>
  <c r="CV510" i="1"/>
  <c r="CV659" i="1"/>
  <c r="CV369" i="1"/>
  <c r="CV267" i="1"/>
  <c r="CV250" i="1"/>
  <c r="CV305" i="1"/>
  <c r="CV263" i="1"/>
  <c r="CV76" i="1"/>
  <c r="CV406" i="1"/>
  <c r="CV113" i="1"/>
  <c r="CV337" i="1"/>
  <c r="CV417" i="1"/>
  <c r="CV59" i="1"/>
  <c r="CV419" i="1"/>
  <c r="CV112" i="1"/>
  <c r="CV64" i="1"/>
  <c r="CV236" i="1"/>
  <c r="CV296" i="1"/>
  <c r="CV50" i="1"/>
  <c r="CV104" i="1"/>
  <c r="CV78" i="1"/>
  <c r="CV201" i="1"/>
  <c r="CV609" i="1"/>
  <c r="CV399" i="1"/>
  <c r="CV218" i="1"/>
  <c r="CV423" i="1"/>
  <c r="CV152" i="1"/>
  <c r="CV259" i="1"/>
  <c r="CV101" i="1"/>
  <c r="CV151" i="1"/>
  <c r="CV372" i="1"/>
  <c r="CV435" i="1"/>
  <c r="CV294" i="1"/>
  <c r="CV82" i="1"/>
  <c r="CV582" i="1"/>
  <c r="CV702" i="1"/>
  <c r="CV304" i="1"/>
  <c r="CV234" i="1"/>
  <c r="CV687" i="1"/>
  <c r="AJ330" i="1"/>
  <c r="AM330" i="1" s="1"/>
  <c r="AQ144" i="1"/>
  <c r="AJ322" i="1"/>
  <c r="CO322" i="1" s="1"/>
  <c r="BA106" i="1"/>
  <c r="AS112" i="1"/>
  <c r="BC112" i="1" s="1"/>
  <c r="CD112" i="1" s="1"/>
  <c r="AV112" i="1"/>
  <c r="AW112" i="1"/>
  <c r="AI112" i="1"/>
  <c r="AY106" i="1"/>
  <c r="AI127" i="1"/>
  <c r="AT117" i="1"/>
  <c r="AW151" i="1"/>
  <c r="AW126" i="1"/>
  <c r="AI137" i="1"/>
  <c r="AX108" i="1"/>
  <c r="AX124" i="1"/>
  <c r="BA138" i="1"/>
  <c r="AQ116" i="1"/>
  <c r="BT116" i="1" s="1"/>
  <c r="AW129" i="1"/>
  <c r="AZ140" i="1"/>
  <c r="AU129" i="1"/>
  <c r="AU152" i="1"/>
  <c r="AV152" i="1"/>
  <c r="AP149" i="1"/>
  <c r="AY126" i="1"/>
  <c r="AY145" i="1"/>
  <c r="BA152" i="1"/>
  <c r="BY152" i="1" s="1"/>
  <c r="AT149" i="1"/>
  <c r="AS127" i="1"/>
  <c r="AR124" i="1"/>
  <c r="AS116" i="1"/>
  <c r="AZ112" i="1"/>
  <c r="AZ110" i="1"/>
  <c r="AT108" i="1"/>
  <c r="AT124" i="1"/>
  <c r="BA137" i="1"/>
  <c r="AU112" i="1"/>
  <c r="AW138" i="1"/>
  <c r="BW138" i="1" s="1"/>
  <c r="AS129" i="1"/>
  <c r="AP117" i="1"/>
  <c r="BA126" i="1"/>
  <c r="BG126" i="1" s="1"/>
  <c r="AT140" i="1"/>
  <c r="AY116" i="1"/>
  <c r="AR138" i="1"/>
  <c r="BU138" i="1" s="1"/>
  <c r="AS126" i="1"/>
  <c r="AI126" i="1"/>
  <c r="AS145" i="1"/>
  <c r="AU138" i="1"/>
  <c r="AQ127" i="1"/>
  <c r="AQ137" i="1"/>
  <c r="AQ142" i="1"/>
  <c r="AQ151" i="1"/>
  <c r="AR152" i="1"/>
  <c r="BA120" i="1"/>
  <c r="AV128" i="1"/>
  <c r="AX128" i="1"/>
  <c r="AP107" i="1"/>
  <c r="AZ137" i="1"/>
  <c r="AS149" i="1"/>
  <c r="BU149" i="1" s="1"/>
  <c r="AY150" i="1"/>
  <c r="BF150" i="1" s="1"/>
  <c r="BP150" i="1" s="1"/>
  <c r="AP153" i="1"/>
  <c r="AT151" i="1"/>
  <c r="AT131" i="1"/>
  <c r="AR117" i="1"/>
  <c r="AZ108" i="1"/>
  <c r="AU106" i="1"/>
  <c r="AV117" i="1"/>
  <c r="AW116" i="1"/>
  <c r="AZ111" i="1"/>
  <c r="AZ117" i="1"/>
  <c r="BA112" i="1"/>
  <c r="AV108" i="1"/>
  <c r="AT112" i="1"/>
  <c r="BD112" i="1" s="1"/>
  <c r="BM112" i="1" s="1"/>
  <c r="BA127" i="1"/>
  <c r="AV134" i="1"/>
  <c r="AR139" i="1"/>
  <c r="AU113" i="1"/>
  <c r="AR131" i="1"/>
  <c r="AX138" i="1"/>
  <c r="AZ138" i="1"/>
  <c r="AP108" i="1"/>
  <c r="AP112" i="1"/>
  <c r="AX117" i="1"/>
  <c r="AT125" i="1"/>
  <c r="AP138" i="1"/>
  <c r="BT138" i="1" s="1"/>
  <c r="AQ112" i="1"/>
  <c r="AQ120" i="1"/>
  <c r="BT120" i="1" s="1"/>
  <c r="AW137" i="1"/>
  <c r="AW152" i="1"/>
  <c r="AS132" i="1"/>
  <c r="AT126" i="1"/>
  <c r="BV126" i="1" s="1"/>
  <c r="AT138" i="1"/>
  <c r="BV138" i="1" s="1"/>
  <c r="AS151" i="1"/>
  <c r="AU137" i="1"/>
  <c r="BV137" i="1" s="1"/>
  <c r="AU151" i="1"/>
  <c r="AV149" i="1"/>
  <c r="AP140" i="1"/>
  <c r="AX149" i="1"/>
  <c r="AX152" i="1"/>
  <c r="BX152" i="1" s="1"/>
  <c r="AY125" i="1"/>
  <c r="AY127" i="1"/>
  <c r="AY138" i="1"/>
  <c r="AY142" i="1"/>
  <c r="AQ149" i="1"/>
  <c r="BT149" i="1" s="1"/>
  <c r="AQ152" i="1"/>
  <c r="BB152" i="1" s="1"/>
  <c r="AI151" i="1"/>
  <c r="AS152" i="1"/>
  <c r="AT152" i="1"/>
  <c r="AS115" i="1"/>
  <c r="BC115" i="1" s="1"/>
  <c r="CE115" i="1" s="1"/>
  <c r="AR111" i="1"/>
  <c r="AS124" i="1"/>
  <c r="AV111" i="1"/>
  <c r="AW113" i="1"/>
  <c r="AI113" i="1"/>
  <c r="BA113" i="1"/>
  <c r="BY113" i="1" s="1"/>
  <c r="AT107" i="1"/>
  <c r="AX125" i="1"/>
  <c r="AU124" i="1"/>
  <c r="AS135" i="1"/>
  <c r="AS146" i="1"/>
  <c r="AW150" i="1"/>
  <c r="BE150" i="1" s="1"/>
  <c r="AY113" i="1"/>
  <c r="AQ118" i="1"/>
  <c r="AR126" i="1"/>
  <c r="BA144" i="1"/>
  <c r="AU150" i="1"/>
  <c r="BD150" i="1" s="1"/>
  <c r="BM150" i="1" s="1"/>
  <c r="AV142" i="1"/>
  <c r="BE142" i="1" s="1"/>
  <c r="AP147" i="1"/>
  <c r="AT153" i="1"/>
  <c r="AQ125" i="1"/>
  <c r="BB125" i="1" s="1"/>
  <c r="AQ130" i="1"/>
  <c r="AQ135" i="1"/>
  <c r="AY146" i="1"/>
  <c r="AZ144" i="1"/>
  <c r="AQ107" i="1"/>
  <c r="AV115" i="1"/>
  <c r="AZ118" i="1"/>
  <c r="BA124" i="1"/>
  <c r="BY124" i="1" s="1"/>
  <c r="AZ128" i="1"/>
  <c r="AT111" i="1"/>
  <c r="AW149" i="1"/>
  <c r="AW130" i="1"/>
  <c r="BA149" i="1"/>
  <c r="BG149" i="1" s="1"/>
  <c r="AX107" i="1"/>
  <c r="AX114" i="1"/>
  <c r="AX120" i="1"/>
  <c r="BX120" i="1" s="1"/>
  <c r="AP126" i="1"/>
  <c r="BT126" i="1" s="1"/>
  <c r="AW146" i="1"/>
  <c r="AQ113" i="1"/>
  <c r="AU125" i="1"/>
  <c r="AW133" i="1"/>
  <c r="AW140" i="1"/>
  <c r="BE140" i="1" s="1"/>
  <c r="BO140" i="1" s="1"/>
  <c r="AT128" i="1"/>
  <c r="AU135" i="1"/>
  <c r="AY133" i="1"/>
  <c r="AV153" i="1"/>
  <c r="AX153" i="1"/>
  <c r="AT133" i="1"/>
  <c r="AT148" i="1"/>
  <c r="AS125" i="1"/>
  <c r="AR114" i="1"/>
  <c r="AR120" i="1"/>
  <c r="AS113" i="1"/>
  <c r="AS120" i="1"/>
  <c r="AR107" i="1"/>
  <c r="AV113" i="1"/>
  <c r="AV118" i="1"/>
  <c r="AW120" i="1"/>
  <c r="BW120" i="1" s="1"/>
  <c r="AV107" i="1"/>
  <c r="AZ115" i="1"/>
  <c r="AI124" i="1"/>
  <c r="BA118" i="1"/>
  <c r="AY107" i="1"/>
  <c r="AT114" i="1"/>
  <c r="AT120" i="1"/>
  <c r="BA133" i="1"/>
  <c r="BG133" i="1" s="1"/>
  <c r="AU120" i="1"/>
  <c r="AX134" i="1"/>
  <c r="AT139" i="1"/>
  <c r="AS140" i="1"/>
  <c r="BU140" i="1" s="1"/>
  <c r="AX111" i="1"/>
  <c r="AX113" i="1"/>
  <c r="AX115" i="1"/>
  <c r="AX118" i="1"/>
  <c r="AP128" i="1"/>
  <c r="AV137" i="1"/>
  <c r="AY124" i="1"/>
  <c r="AR128" i="1"/>
  <c r="AW135" i="1"/>
  <c r="BA150" i="1"/>
  <c r="BY150" i="1" s="1"/>
  <c r="AS130" i="1"/>
  <c r="AT134" i="1"/>
  <c r="AU133" i="1"/>
  <c r="AU140" i="1"/>
  <c r="AU149" i="1"/>
  <c r="AX139" i="1"/>
  <c r="AX142" i="1"/>
  <c r="AQ133" i="1"/>
  <c r="AQ140" i="1"/>
  <c r="AQ146" i="1"/>
  <c r="AQ150" i="1"/>
  <c r="BT150" i="1" s="1"/>
  <c r="AZ142" i="1"/>
  <c r="BG142" i="1" s="1"/>
  <c r="CM142" i="1" s="1"/>
  <c r="AI149" i="1"/>
  <c r="AT147" i="1"/>
  <c r="AR153" i="1"/>
  <c r="AZ107" i="1"/>
  <c r="BA107" i="1"/>
  <c r="AR113" i="1"/>
  <c r="AR118" i="1"/>
  <c r="AX126" i="1"/>
  <c r="AS118" i="1"/>
  <c r="AS107" i="1"/>
  <c r="AW118" i="1"/>
  <c r="AH107" i="1"/>
  <c r="AZ114" i="1"/>
  <c r="AZ120" i="1"/>
  <c r="AW107" i="1"/>
  <c r="AI125" i="1"/>
  <c r="AR125" i="1"/>
  <c r="AT113" i="1"/>
  <c r="AT118" i="1"/>
  <c r="AV126" i="1"/>
  <c r="AP137" i="1"/>
  <c r="BA140" i="1"/>
  <c r="AU107" i="1"/>
  <c r="AU118" i="1"/>
  <c r="AR137" i="1"/>
  <c r="BC137" i="1" s="1"/>
  <c r="AS133" i="1"/>
  <c r="AZ134" i="1"/>
  <c r="AV139" i="1"/>
  <c r="AS150" i="1"/>
  <c r="BU150" i="1" s="1"/>
  <c r="AP111" i="1"/>
  <c r="AP113" i="1"/>
  <c r="BT113" i="1" s="1"/>
  <c r="AP115" i="1"/>
  <c r="AP118" i="1"/>
  <c r="AP134" i="1"/>
  <c r="AY118" i="1"/>
  <c r="AQ124" i="1"/>
  <c r="BT124" i="1" s="1"/>
  <c r="AR134" i="1"/>
  <c r="AZ139" i="1"/>
  <c r="BA146" i="1"/>
  <c r="AX137" i="1"/>
  <c r="BX137" i="1" s="1"/>
  <c r="AW125" i="1"/>
  <c r="BW125" i="1" s="1"/>
  <c r="AU130" i="1"/>
  <c r="AU146" i="1"/>
  <c r="AP139" i="1"/>
  <c r="AP142" i="1"/>
  <c r="BB142" i="1" s="1"/>
  <c r="BH142" i="1" s="1"/>
  <c r="AY135" i="1"/>
  <c r="AY149" i="1"/>
  <c r="AR142" i="1"/>
  <c r="BU142" i="1" s="1"/>
  <c r="AZ147" i="1"/>
  <c r="AI150" i="1"/>
  <c r="AT142" i="1"/>
  <c r="BD142" i="1" s="1"/>
  <c r="BM142" i="1" s="1"/>
  <c r="AQ114" i="1"/>
  <c r="BT114" i="1" s="1"/>
  <c r="AY117" i="1"/>
  <c r="BF117" i="1" s="1"/>
  <c r="BP117" i="1" s="1"/>
  <c r="AV151" i="1"/>
  <c r="BW151" i="1" s="1"/>
  <c r="AX148" i="1"/>
  <c r="AQ108" i="1"/>
  <c r="AW117" i="1"/>
  <c r="AU114" i="1"/>
  <c r="AW144" i="1"/>
  <c r="AY115" i="1"/>
  <c r="BA141" i="1"/>
  <c r="AU139" i="1"/>
  <c r="AV148" i="1"/>
  <c r="AP144" i="1"/>
  <c r="AR121" i="1"/>
  <c r="AH106" i="1"/>
  <c r="AS111" i="1"/>
  <c r="AV121" i="1"/>
  <c r="AZ106" i="1"/>
  <c r="AW147" i="1"/>
  <c r="BW147" i="1" s="1"/>
  <c r="AV135" i="1"/>
  <c r="BW135" i="1" s="1"/>
  <c r="AW139" i="1"/>
  <c r="AQ131" i="1"/>
  <c r="BB131" i="1" s="1"/>
  <c r="CB131" i="1" s="1"/>
  <c r="AP135" i="1"/>
  <c r="AU108" i="1"/>
  <c r="AW108" i="1"/>
  <c r="AR106" i="1"/>
  <c r="BU106" i="1" s="1"/>
  <c r="AZ121" i="1"/>
  <c r="BA115" i="1"/>
  <c r="BA121" i="1"/>
  <c r="AV132" i="1"/>
  <c r="AW132" i="1"/>
  <c r="BA147" i="1"/>
  <c r="AY121" i="1"/>
  <c r="AW131" i="1"/>
  <c r="BE131" i="1" s="1"/>
  <c r="CH131" i="1" s="1"/>
  <c r="BA139" i="1"/>
  <c r="AT132" i="1"/>
  <c r="AY131" i="1"/>
  <c r="BF131" i="1" s="1"/>
  <c r="CK131" i="1" s="1"/>
  <c r="AX145" i="1"/>
  <c r="AP151" i="1"/>
  <c r="BT151" i="1" s="1"/>
  <c r="AY132" i="1"/>
  <c r="AY144" i="1"/>
  <c r="AZ151" i="1"/>
  <c r="BG151" i="1" s="1"/>
  <c r="CM151" i="1" s="1"/>
  <c r="BA111" i="1"/>
  <c r="AP133" i="1"/>
  <c r="AU111" i="1"/>
  <c r="AU115" i="1"/>
  <c r="BD115" i="1" s="1"/>
  <c r="CG115" i="1" s="1"/>
  <c r="AP132" i="1"/>
  <c r="AX133" i="1"/>
  <c r="AS114" i="1"/>
  <c r="AW114" i="1"/>
  <c r="BW114" i="1" s="1"/>
  <c r="AI115" i="1"/>
  <c r="BA132" i="1"/>
  <c r="AY111" i="1"/>
  <c r="AQ121" i="1"/>
  <c r="AZ135" i="1"/>
  <c r="BG135" i="1" s="1"/>
  <c r="BS135" i="1" s="1"/>
  <c r="AU144" i="1"/>
  <c r="AY147" i="1"/>
  <c r="BX147" i="1" s="1"/>
  <c r="AR144" i="1"/>
  <c r="AJ200" i="1"/>
  <c r="AN200" i="1" s="1"/>
  <c r="BD138" i="1"/>
  <c r="CF138" i="1" s="1"/>
  <c r="AS121" i="1"/>
  <c r="AW111" i="1"/>
  <c r="AW115" i="1"/>
  <c r="AI114" i="1"/>
  <c r="AS108" i="1"/>
  <c r="BU108" i="1" s="1"/>
  <c r="BA117" i="1"/>
  <c r="AU121" i="1"/>
  <c r="AR133" i="1"/>
  <c r="AS139" i="1"/>
  <c r="AS131" i="1"/>
  <c r="AT135" i="1"/>
  <c r="AI139" i="1"/>
  <c r="AS144" i="1"/>
  <c r="AP106" i="1"/>
  <c r="BT106" i="1" s="1"/>
  <c r="AP121" i="1"/>
  <c r="AV133" i="1"/>
  <c r="AS141" i="1"/>
  <c r="AY114" i="1"/>
  <c r="AR132" i="1"/>
  <c r="AW141" i="1"/>
  <c r="AX135" i="1"/>
  <c r="AU131" i="1"/>
  <c r="AU141" i="1"/>
  <c r="BD141" i="1" s="1"/>
  <c r="BM141" i="1" s="1"/>
  <c r="AV144" i="1"/>
  <c r="AX144" i="1"/>
  <c r="AX151" i="1"/>
  <c r="BF151" i="1" s="1"/>
  <c r="AQ139" i="1"/>
  <c r="AQ141" i="1"/>
  <c r="AR145" i="1"/>
  <c r="AR148" i="1"/>
  <c r="AT144" i="1"/>
  <c r="AY108" i="1"/>
  <c r="AS117" i="1"/>
  <c r="BA108" i="1"/>
  <c r="AV106" i="1"/>
  <c r="BE106" i="1" s="1"/>
  <c r="CH106" i="1" s="1"/>
  <c r="AW121" i="1"/>
  <c r="BA114" i="1"/>
  <c r="AT106" i="1"/>
  <c r="AT121" i="1"/>
  <c r="BA131" i="1"/>
  <c r="BY131" i="1" s="1"/>
  <c r="AU117" i="1"/>
  <c r="AR135" i="1"/>
  <c r="BU135" i="1" s="1"/>
  <c r="AX132" i="1"/>
  <c r="AZ132" i="1"/>
  <c r="AX106" i="1"/>
  <c r="AX121" i="1"/>
  <c r="AQ111" i="1"/>
  <c r="AQ115" i="1"/>
  <c r="AQ117" i="1"/>
  <c r="AS147" i="1"/>
  <c r="BC147" i="1" s="1"/>
  <c r="AU132" i="1"/>
  <c r="AU147" i="1"/>
  <c r="AV145" i="1"/>
  <c r="BE145" i="1" s="1"/>
  <c r="BN145" i="1" s="1"/>
  <c r="AP145" i="1"/>
  <c r="BT145" i="1" s="1"/>
  <c r="AP148" i="1"/>
  <c r="AQ132" i="1"/>
  <c r="AY139" i="1"/>
  <c r="AY141" i="1"/>
  <c r="AQ147" i="1"/>
  <c r="AZ145" i="1"/>
  <c r="BY145" i="1" s="1"/>
  <c r="AZ148" i="1"/>
  <c r="AR151" i="1"/>
  <c r="AT145" i="1"/>
  <c r="BV145" i="1" s="1"/>
  <c r="AR119" i="1"/>
  <c r="BX140" i="1"/>
  <c r="AV123" i="1"/>
  <c r="AP136" i="1"/>
  <c r="AQ119" i="1"/>
  <c r="AQ110" i="1"/>
  <c r="BB110" i="1" s="1"/>
  <c r="AS136" i="1"/>
  <c r="AS119" i="1"/>
  <c r="AX123" i="1"/>
  <c r="AT136" i="1"/>
  <c r="AU143" i="1"/>
  <c r="AT116" i="1"/>
  <c r="BD116" i="1" s="1"/>
  <c r="BM116" i="1" s="1"/>
  <c r="AS128" i="1"/>
  <c r="AZ129" i="1"/>
  <c r="BG129" i="1" s="1"/>
  <c r="AX143" i="1"/>
  <c r="AT146" i="1"/>
  <c r="AH109" i="1"/>
  <c r="AR123" i="1"/>
  <c r="AT127" i="1"/>
  <c r="BD127" i="1" s="1"/>
  <c r="BM127" i="1" s="1"/>
  <c r="AS123" i="1"/>
  <c r="AT129" i="1"/>
  <c r="AT109" i="1"/>
  <c r="AU123" i="1"/>
  <c r="AZ143" i="1"/>
  <c r="AQ153" i="1"/>
  <c r="AJ291" i="1"/>
  <c r="AN291" i="1" s="1"/>
  <c r="AV119" i="1"/>
  <c r="AZ116" i="1"/>
  <c r="BY116" i="1" s="1"/>
  <c r="BA143" i="1"/>
  <c r="AX130" i="1"/>
  <c r="BF130" i="1" s="1"/>
  <c r="BP130" i="1" s="1"/>
  <c r="AX119" i="1"/>
  <c r="BA128" i="1"/>
  <c r="AQ122" i="1"/>
  <c r="AJ333" i="1"/>
  <c r="AN333" i="1" s="1"/>
  <c r="AV109" i="1"/>
  <c r="AR116" i="1"/>
  <c r="BA109" i="1"/>
  <c r="AQ109" i="1"/>
  <c r="AS153" i="1"/>
  <c r="AY119" i="1"/>
  <c r="AY122" i="1"/>
  <c r="AR136" i="1"/>
  <c r="AX129" i="1"/>
  <c r="BX129" i="1" s="1"/>
  <c r="AZ141" i="1"/>
  <c r="AT130" i="1"/>
  <c r="AU128" i="1"/>
  <c r="AU136" i="1"/>
  <c r="AV141" i="1"/>
  <c r="AP146" i="1"/>
  <c r="AQ128" i="1"/>
  <c r="AQ134" i="1"/>
  <c r="AQ136" i="1"/>
  <c r="AQ143" i="1"/>
  <c r="AQ148" i="1"/>
  <c r="AR146" i="1"/>
  <c r="AI148" i="1"/>
  <c r="AT143" i="1"/>
  <c r="AY153" i="1"/>
  <c r="AV116" i="1"/>
  <c r="AV130" i="1"/>
  <c r="BW130" i="1" s="1"/>
  <c r="AR127" i="1"/>
  <c r="AZ136" i="1"/>
  <c r="AR141" i="1"/>
  <c r="AP122" i="1"/>
  <c r="AV129" i="1"/>
  <c r="BA136" i="1"/>
  <c r="AS109" i="1"/>
  <c r="AW109" i="1"/>
  <c r="AY109" i="1"/>
  <c r="AW110" i="1"/>
  <c r="BE110" i="1" s="1"/>
  <c r="BN110" i="1" s="1"/>
  <c r="AW122" i="1"/>
  <c r="AY110" i="1"/>
  <c r="BX110" i="1" s="1"/>
  <c r="AZ122" i="1"/>
  <c r="BA122" i="1"/>
  <c r="AR109" i="1"/>
  <c r="AT122" i="1"/>
  <c r="AW143" i="1"/>
  <c r="AU110" i="1"/>
  <c r="BD110" i="1" s="1"/>
  <c r="CF110" i="1" s="1"/>
  <c r="AW128" i="1"/>
  <c r="AX136" i="1"/>
  <c r="AP109" i="1"/>
  <c r="AX116" i="1"/>
  <c r="AX122" i="1"/>
  <c r="AV127" i="1"/>
  <c r="BE127" i="1" s="1"/>
  <c r="BO127" i="1" s="1"/>
  <c r="AP130" i="1"/>
  <c r="BA134" i="1"/>
  <c r="AQ123" i="1"/>
  <c r="BA148" i="1"/>
  <c r="AS134" i="1"/>
  <c r="AZ127" i="1"/>
  <c r="AS143" i="1"/>
  <c r="AU148" i="1"/>
  <c r="AV146" i="1"/>
  <c r="AP141" i="1"/>
  <c r="AX146" i="1"/>
  <c r="AY128" i="1"/>
  <c r="AY134" i="1"/>
  <c r="AY136" i="1"/>
  <c r="AY143" i="1"/>
  <c r="AY148" i="1"/>
  <c r="AZ146" i="1"/>
  <c r="AZ109" i="1"/>
  <c r="AU109" i="1"/>
  <c r="AW134" i="1"/>
  <c r="AS148" i="1"/>
  <c r="AZ130" i="1"/>
  <c r="BY130" i="1" s="1"/>
  <c r="AR122" i="1"/>
  <c r="AS110" i="1"/>
  <c r="BU110" i="1" s="1"/>
  <c r="AS122" i="1"/>
  <c r="AV122" i="1"/>
  <c r="AW119" i="1"/>
  <c r="AW123" i="1"/>
  <c r="AZ119" i="1"/>
  <c r="AZ123" i="1"/>
  <c r="BA119" i="1"/>
  <c r="BA123" i="1"/>
  <c r="BA110" i="1"/>
  <c r="AT119" i="1"/>
  <c r="AT123" i="1"/>
  <c r="AP127" i="1"/>
  <c r="AP129" i="1"/>
  <c r="BT129" i="1" s="1"/>
  <c r="AV136" i="1"/>
  <c r="AU119" i="1"/>
  <c r="AU122" i="1"/>
  <c r="AR129" i="1"/>
  <c r="AW136" i="1"/>
  <c r="AX109" i="1"/>
  <c r="AP119" i="1"/>
  <c r="AP123" i="1"/>
  <c r="AW148" i="1"/>
  <c r="AY123" i="1"/>
  <c r="AR130" i="1"/>
  <c r="AX127" i="1"/>
  <c r="AI136" i="1"/>
  <c r="AU134" i="1"/>
  <c r="AV143" i="1"/>
  <c r="AX141" i="1"/>
  <c r="AP143" i="1"/>
  <c r="AU153" i="1"/>
  <c r="AR143" i="1"/>
  <c r="AW153" i="1"/>
  <c r="BA153" i="1"/>
  <c r="BG153" i="1" s="1"/>
  <c r="BS153" i="1" s="1"/>
  <c r="BE120" i="1"/>
  <c r="CI120" i="1" s="1"/>
  <c r="BE124" i="1"/>
  <c r="CI124" i="1" s="1"/>
  <c r="AJ262" i="1"/>
  <c r="CN262" i="1" s="1"/>
  <c r="AJ288" i="1"/>
  <c r="CN288" i="1" s="1"/>
  <c r="AJ188" i="1"/>
  <c r="CO188" i="1" s="1"/>
  <c r="AJ216" i="1"/>
  <c r="CN216" i="1" s="1"/>
  <c r="BF140" i="1"/>
  <c r="CK140" i="1" s="1"/>
  <c r="AJ233" i="1"/>
  <c r="CO233" i="1" s="1"/>
  <c r="AJ268" i="1"/>
  <c r="AM268" i="1" s="1"/>
  <c r="AJ298" i="1"/>
  <c r="CN298" i="1" s="1"/>
  <c r="AJ315" i="1"/>
  <c r="AM315" i="1" s="1"/>
  <c r="AJ183" i="1"/>
  <c r="AM183" i="1" s="1"/>
  <c r="AJ258" i="1"/>
  <c r="CO258" i="1" s="1"/>
  <c r="BN156" i="1"/>
  <c r="CI156" i="1"/>
  <c r="BO156" i="1"/>
  <c r="CH156" i="1"/>
  <c r="BQ201" i="1"/>
  <c r="CJ201" i="1"/>
  <c r="BP201" i="1"/>
  <c r="CK201" i="1"/>
  <c r="BN184" i="1"/>
  <c r="CI184" i="1"/>
  <c r="CH184" i="1"/>
  <c r="BO184" i="1"/>
  <c r="BO154" i="1"/>
  <c r="BN154" i="1"/>
  <c r="CH154" i="1"/>
  <c r="CI154" i="1"/>
  <c r="BJ159" i="1"/>
  <c r="CL155" i="1"/>
  <c r="BS155" i="1"/>
  <c r="BR155" i="1"/>
  <c r="CC155" i="1"/>
  <c r="BI155" i="1"/>
  <c r="BH155" i="1"/>
  <c r="BL168" i="1"/>
  <c r="BO181" i="1"/>
  <c r="BO193" i="1"/>
  <c r="CB230" i="1"/>
  <c r="BH230" i="1"/>
  <c r="CC230" i="1"/>
  <c r="BI230" i="1"/>
  <c r="BS163" i="1"/>
  <c r="CL163" i="1"/>
  <c r="CM163" i="1"/>
  <c r="BR163" i="1"/>
  <c r="CG171" i="1"/>
  <c r="CC163" i="1"/>
  <c r="CM170" i="1"/>
  <c r="BS170" i="1"/>
  <c r="BR170" i="1"/>
  <c r="CL170" i="1"/>
  <c r="BJ157" i="1"/>
  <c r="CM160" i="1"/>
  <c r="BR160" i="1"/>
  <c r="CL160" i="1"/>
  <c r="BQ165" i="1"/>
  <c r="CM172" i="1"/>
  <c r="BS172" i="1"/>
  <c r="CL172" i="1"/>
  <c r="BL162" i="1"/>
  <c r="CG173" i="1"/>
  <c r="BL173" i="1"/>
  <c r="BK180" i="1"/>
  <c r="CD180" i="1"/>
  <c r="CE180" i="1"/>
  <c r="BQ181" i="1"/>
  <c r="BN190" i="1"/>
  <c r="CI190" i="1"/>
  <c r="CH190" i="1"/>
  <c r="BO190" i="1"/>
  <c r="BE162" i="1"/>
  <c r="BE166" i="1"/>
  <c r="BE170" i="1"/>
  <c r="BE174" i="1"/>
  <c r="BK182" i="1"/>
  <c r="CE182" i="1"/>
  <c r="CD182" i="1"/>
  <c r="BJ182" i="1"/>
  <c r="CL187" i="1"/>
  <c r="BR187" i="1"/>
  <c r="CM187" i="1"/>
  <c r="BS187" i="1"/>
  <c r="BP155" i="1"/>
  <c r="BQ155" i="1"/>
  <c r="CK155" i="1"/>
  <c r="CJ155" i="1"/>
  <c r="BP159" i="1"/>
  <c r="BQ159" i="1"/>
  <c r="CK159" i="1"/>
  <c r="CJ159" i="1"/>
  <c r="BP163" i="1"/>
  <c r="CJ163" i="1"/>
  <c r="BQ163" i="1"/>
  <c r="BP167" i="1"/>
  <c r="CJ167" i="1"/>
  <c r="CL173" i="1"/>
  <c r="BX176" i="1"/>
  <c r="BF176" i="1"/>
  <c r="BO180" i="1"/>
  <c r="CH180" i="1"/>
  <c r="BN180" i="1"/>
  <c r="CI180" i="1"/>
  <c r="CD187" i="1"/>
  <c r="BJ187" i="1"/>
  <c r="BK187" i="1"/>
  <c r="CE162" i="1"/>
  <c r="BJ189" i="1"/>
  <c r="BK189" i="1"/>
  <c r="CD189" i="1"/>
  <c r="BM193" i="1"/>
  <c r="BU160" i="1"/>
  <c r="BC160" i="1"/>
  <c r="BU168" i="1"/>
  <c r="BC168" i="1"/>
  <c r="BU176" i="1"/>
  <c r="BC176" i="1"/>
  <c r="BO183" i="1"/>
  <c r="CM176" i="1"/>
  <c r="BS176" i="1"/>
  <c r="CL176" i="1"/>
  <c r="BM181" i="1"/>
  <c r="BN178" i="1"/>
  <c r="BO178" i="1"/>
  <c r="CH178" i="1"/>
  <c r="CE189" i="1"/>
  <c r="BK162" i="1"/>
  <c r="BJ162" i="1"/>
  <c r="BL167" i="1"/>
  <c r="CF167" i="1"/>
  <c r="BM167" i="1"/>
  <c r="CG167" i="1"/>
  <c r="CH187" i="1"/>
  <c r="BN187" i="1"/>
  <c r="BO187" i="1"/>
  <c r="CI187" i="1"/>
  <c r="BT190" i="1"/>
  <c r="BB190" i="1"/>
  <c r="CF197" i="1"/>
  <c r="BM197" i="1"/>
  <c r="BL197" i="1"/>
  <c r="CG197" i="1"/>
  <c r="BV200" i="1"/>
  <c r="BD200" i="1"/>
  <c r="BM208" i="1"/>
  <c r="CG208" i="1"/>
  <c r="BL208" i="1"/>
  <c r="CF208" i="1"/>
  <c r="CD195" i="1"/>
  <c r="CE195" i="1"/>
  <c r="BK195" i="1"/>
  <c r="CJ207" i="1"/>
  <c r="BQ207" i="1"/>
  <c r="BP207" i="1"/>
  <c r="CK207" i="1"/>
  <c r="CF209" i="1"/>
  <c r="CG209" i="1"/>
  <c r="BL209" i="1"/>
  <c r="BM209" i="1"/>
  <c r="CK185" i="1"/>
  <c r="BQ185" i="1"/>
  <c r="CJ185" i="1"/>
  <c r="BJ195" i="1"/>
  <c r="BO209" i="1"/>
  <c r="CI209" i="1"/>
  <c r="CH209" i="1"/>
  <c r="BN209" i="1"/>
  <c r="BR211" i="1"/>
  <c r="CL211" i="1"/>
  <c r="BS211" i="1"/>
  <c r="CM211" i="1"/>
  <c r="CC208" i="1"/>
  <c r="BI208" i="1"/>
  <c r="BH208" i="1"/>
  <c r="CI210" i="1"/>
  <c r="BO210" i="1"/>
  <c r="CH210" i="1"/>
  <c r="BN210" i="1"/>
  <c r="BL231" i="1"/>
  <c r="BM231" i="1"/>
  <c r="CG231" i="1"/>
  <c r="CF231" i="1"/>
  <c r="CN26" i="1"/>
  <c r="CI332" i="1"/>
  <c r="CG333" i="1"/>
  <c r="CF333" i="1"/>
  <c r="CI330" i="1"/>
  <c r="CE331" i="1"/>
  <c r="CL333" i="1"/>
  <c r="CH332" i="1"/>
  <c r="CL318" i="1"/>
  <c r="CH314" i="1"/>
  <c r="CL311" i="1"/>
  <c r="CJ321" i="1"/>
  <c r="CL307" i="1"/>
  <c r="CI323" i="1"/>
  <c r="CJ328" i="1"/>
  <c r="CK323" i="1"/>
  <c r="CM320" i="1"/>
  <c r="CL306" i="1"/>
  <c r="CC317" i="1"/>
  <c r="CM311" i="1"/>
  <c r="CF300" i="1"/>
  <c r="CM318" i="1"/>
  <c r="CE318" i="1"/>
  <c r="CL310" i="1"/>
  <c r="CG322" i="1"/>
  <c r="CC312" i="1"/>
  <c r="CI297" i="1"/>
  <c r="CE325" i="1"/>
  <c r="CK330" i="1"/>
  <c r="CI322" i="1"/>
  <c r="CM307" i="1"/>
  <c r="CB317" i="1"/>
  <c r="CI306" i="1"/>
  <c r="CE305" i="1"/>
  <c r="CH297" i="1"/>
  <c r="CK324" i="1"/>
  <c r="CF307" i="1"/>
  <c r="CK298" i="1"/>
  <c r="CC302" i="1"/>
  <c r="CF297" i="1"/>
  <c r="CK303" i="1"/>
  <c r="CF282" i="1"/>
  <c r="CF302" i="1"/>
  <c r="CL295" i="1"/>
  <c r="CG297" i="1"/>
  <c r="CB302" i="1"/>
  <c r="CM301" i="1"/>
  <c r="CG302" i="1"/>
  <c r="CM296" i="1"/>
  <c r="CL296" i="1"/>
  <c r="CM303" i="1"/>
  <c r="CM280" i="1"/>
  <c r="CE294" i="1"/>
  <c r="CM289" i="1"/>
  <c r="CI300" i="1"/>
  <c r="CI292" i="1"/>
  <c r="CL284" i="1"/>
  <c r="CC304" i="1"/>
  <c r="CJ298" i="1"/>
  <c r="CK293" i="1"/>
  <c r="CM284" i="1"/>
  <c r="CG282" i="1"/>
  <c r="CK280" i="1"/>
  <c r="CL281" i="1"/>
  <c r="CJ280" i="1"/>
  <c r="CD299" i="1"/>
  <c r="CI280" i="1"/>
  <c r="CL276" i="1"/>
  <c r="CE256" i="1"/>
  <c r="CH258" i="1"/>
  <c r="CD288" i="1"/>
  <c r="CF284" i="1"/>
  <c r="CK285" i="1"/>
  <c r="CM278" i="1"/>
  <c r="CC274" i="1"/>
  <c r="CE263" i="1"/>
  <c r="CM293" i="1"/>
  <c r="CC283" i="1"/>
  <c r="CK266" i="1"/>
  <c r="CI258" i="1"/>
  <c r="CL247" i="1"/>
  <c r="CD256" i="1"/>
  <c r="CD267" i="1"/>
  <c r="CL255" i="1"/>
  <c r="CL264" i="1"/>
  <c r="CL272" i="1"/>
  <c r="CM244" i="1"/>
  <c r="CM231" i="1"/>
  <c r="CE230" i="1"/>
  <c r="CC238" i="1"/>
  <c r="CL279" i="1"/>
  <c r="CD281" i="1"/>
  <c r="CB245" i="1"/>
  <c r="CK261" i="1"/>
  <c r="CI260" i="1"/>
  <c r="CL256" i="1"/>
  <c r="CF235" i="1"/>
  <c r="CI243" i="1"/>
  <c r="CI241" i="1"/>
  <c r="CJ217" i="1"/>
  <c r="CM256" i="1"/>
  <c r="CH230" i="1"/>
  <c r="CL223" i="1"/>
  <c r="CJ266" i="1"/>
  <c r="CB254" i="1"/>
  <c r="CF254" i="1"/>
  <c r="CM261" i="1"/>
  <c r="CI257" i="1"/>
  <c r="CG239" i="1"/>
  <c r="CM223" i="1"/>
  <c r="CE222" i="1"/>
  <c r="CJ223" i="1"/>
  <c r="CK220" i="1"/>
  <c r="CJ215" i="1"/>
  <c r="CJ204" i="1"/>
  <c r="CK217" i="1"/>
  <c r="CH242" i="1"/>
  <c r="CI224" i="1"/>
  <c r="CH225" i="1"/>
  <c r="CG212" i="1"/>
  <c r="CJ219" i="1"/>
  <c r="CB203" i="1"/>
  <c r="CD196" i="1"/>
  <c r="CB195" i="1"/>
  <c r="CB204" i="1"/>
  <c r="CC209" i="1"/>
  <c r="CH204" i="1"/>
  <c r="CM274" i="1"/>
  <c r="CI261" i="1"/>
  <c r="CM253" i="1"/>
  <c r="CM245" i="1"/>
  <c r="CE236" i="1"/>
  <c r="CK225" i="1"/>
  <c r="CE225" i="1"/>
  <c r="CM218" i="1"/>
  <c r="CK204" i="1"/>
  <c r="CK200" i="1"/>
  <c r="CL205" i="1"/>
  <c r="CJ200" i="1"/>
  <c r="CB209" i="1"/>
  <c r="CL237" i="1"/>
  <c r="CK223" i="1"/>
  <c r="CM214" i="1"/>
  <c r="CE179" i="1"/>
  <c r="CC195" i="1"/>
  <c r="CK188" i="1"/>
  <c r="CM190" i="1"/>
  <c r="CE186" i="1"/>
  <c r="CF181" i="1"/>
  <c r="CE196" i="1"/>
  <c r="CM192" i="1"/>
  <c r="CI189" i="1"/>
  <c r="CI157" i="1"/>
  <c r="CK276" i="1"/>
  <c r="CC255" i="1"/>
  <c r="CL253" i="1"/>
  <c r="CI247" i="1"/>
  <c r="CE223" i="1"/>
  <c r="CJ213" i="1"/>
  <c r="CD211" i="1"/>
  <c r="CM201" i="1"/>
  <c r="CI211" i="1"/>
  <c r="CM175" i="1"/>
  <c r="CG181" i="1"/>
  <c r="CL175" i="1"/>
  <c r="CK177" i="1"/>
  <c r="CG168" i="1"/>
  <c r="CI251" i="1"/>
  <c r="CH228" i="1"/>
  <c r="CH211" i="1"/>
  <c r="CI223" i="1"/>
  <c r="CD200" i="1"/>
  <c r="CB199" i="1"/>
  <c r="CM205" i="1"/>
  <c r="CC200" i="1"/>
  <c r="CB200" i="1"/>
  <c r="CB184" i="1"/>
  <c r="CK205" i="1"/>
  <c r="CH200" i="1"/>
  <c r="CB193" i="1"/>
  <c r="CC187" i="1"/>
  <c r="CC188" i="1"/>
  <c r="CM159" i="1"/>
  <c r="CM177" i="1"/>
  <c r="CK190" i="1"/>
  <c r="CG174" i="1"/>
  <c r="CC157" i="1"/>
  <c r="CG172" i="1"/>
  <c r="CM166" i="1"/>
  <c r="BS166" i="1"/>
  <c r="BR166" i="1"/>
  <c r="CL166" i="1"/>
  <c r="CM168" i="1"/>
  <c r="BS168" i="1"/>
  <c r="CL168" i="1"/>
  <c r="CC159" i="1"/>
  <c r="BI159" i="1"/>
  <c r="BH159" i="1"/>
  <c r="CB163" i="1"/>
  <c r="BL170" i="1"/>
  <c r="BS179" i="1"/>
  <c r="CM179" i="1"/>
  <c r="BR179" i="1"/>
  <c r="CL179" i="1"/>
  <c r="BK185" i="1"/>
  <c r="BN177" i="1"/>
  <c r="CK189" i="1"/>
  <c r="BT154" i="1"/>
  <c r="BB154" i="1"/>
  <c r="BP171" i="1"/>
  <c r="BQ171" i="1"/>
  <c r="CJ171" i="1"/>
  <c r="CI177" i="1"/>
  <c r="BJ190" i="1"/>
  <c r="CM196" i="1"/>
  <c r="CM154" i="1"/>
  <c r="BR154" i="1"/>
  <c r="BS154" i="1"/>
  <c r="CL154" i="1"/>
  <c r="CM155" i="1"/>
  <c r="CF157" i="1"/>
  <c r="CF173" i="1"/>
  <c r="CI185" i="1"/>
  <c r="BR172" i="1"/>
  <c r="BJ172" i="1"/>
  <c r="BK172" i="1"/>
  <c r="CE172" i="1"/>
  <c r="CD172" i="1"/>
  <c r="CB210" i="1"/>
  <c r="BT181" i="1"/>
  <c r="BB181" i="1"/>
  <c r="CF188" i="1"/>
  <c r="BM188" i="1"/>
  <c r="BL188" i="1"/>
  <c r="CG188" i="1"/>
  <c r="BR181" i="1"/>
  <c r="CB208" i="1"/>
  <c r="BW219" i="1"/>
  <c r="BE219" i="1"/>
  <c r="CH227" i="1"/>
  <c r="BO227" i="1"/>
  <c r="BN227" i="1"/>
  <c r="CI227" i="1"/>
  <c r="BW256" i="1"/>
  <c r="BE256" i="1"/>
  <c r="BW321" i="1"/>
  <c r="BE321" i="1"/>
  <c r="BW315" i="1"/>
  <c r="BE315" i="1"/>
  <c r="BX112" i="1"/>
  <c r="BF112" i="1"/>
  <c r="BK154" i="1"/>
  <c r="BO157" i="1"/>
  <c r="CM174" i="1"/>
  <c r="BR174" i="1"/>
  <c r="CL174" i="1"/>
  <c r="CM162" i="1"/>
  <c r="BR162" i="1"/>
  <c r="BS162" i="1"/>
  <c r="CL162" i="1"/>
  <c r="CM167" i="1"/>
  <c r="BM157" i="1"/>
  <c r="BH160" i="1"/>
  <c r="CB160" i="1"/>
  <c r="BI160" i="1"/>
  <c r="CL159" i="1"/>
  <c r="BH157" i="1"/>
  <c r="CG166" i="1"/>
  <c r="CG169" i="1"/>
  <c r="BL169" i="1"/>
  <c r="CF172" i="1"/>
  <c r="CG175" i="1"/>
  <c r="BL176" i="1"/>
  <c r="BS180" i="1"/>
  <c r="CE187" i="1"/>
  <c r="CI178" i="1"/>
  <c r="CF180" i="1"/>
  <c r="BL180" i="1"/>
  <c r="CG180" i="1"/>
  <c r="BM180" i="1"/>
  <c r="CH185" i="1"/>
  <c r="BN185" i="1"/>
  <c r="CD188" i="1"/>
  <c r="BJ188" i="1"/>
  <c r="BK188" i="1"/>
  <c r="CC193" i="1"/>
  <c r="CD154" i="1"/>
  <c r="BT156" i="1"/>
  <c r="BB156" i="1"/>
  <c r="CD158" i="1"/>
  <c r="CD162" i="1"/>
  <c r="BT164" i="1"/>
  <c r="BB164" i="1"/>
  <c r="CL169" i="1"/>
  <c r="BX172" i="1"/>
  <c r="BF172" i="1"/>
  <c r="BQ178" i="1"/>
  <c r="CJ178" i="1"/>
  <c r="BP178" i="1"/>
  <c r="CK178" i="1"/>
  <c r="CI181" i="1"/>
  <c r="BK186" i="1"/>
  <c r="CF169" i="1"/>
  <c r="CM180" i="1"/>
  <c r="CL180" i="1"/>
  <c r="BR180" i="1"/>
  <c r="BR168" i="1"/>
  <c r="BR176" i="1"/>
  <c r="BN188" i="1"/>
  <c r="BO188" i="1"/>
  <c r="CH188" i="1"/>
  <c r="CI188" i="1"/>
  <c r="BS174" i="1"/>
  <c r="BY183" i="1"/>
  <c r="BG183" i="1"/>
  <c r="CK194" i="1"/>
  <c r="CJ194" i="1"/>
  <c r="BP194" i="1"/>
  <c r="BQ194" i="1"/>
  <c r="CF205" i="1"/>
  <c r="CG205" i="1"/>
  <c r="BM205" i="1"/>
  <c r="BL205" i="1"/>
  <c r="CD203" i="1"/>
  <c r="BK203" i="1"/>
  <c r="BJ203" i="1"/>
  <c r="CE203" i="1"/>
  <c r="BP202" i="1"/>
  <c r="CD199" i="1"/>
  <c r="BJ199" i="1"/>
  <c r="CE199" i="1"/>
  <c r="BK199" i="1"/>
  <c r="CD184" i="1"/>
  <c r="BP185" i="1"/>
  <c r="CD218" i="1"/>
  <c r="BJ218" i="1"/>
  <c r="BK218" i="1"/>
  <c r="CE218" i="1"/>
  <c r="CM222" i="1"/>
  <c r="BW231" i="1"/>
  <c r="BE231" i="1"/>
  <c r="AI30" i="1"/>
  <c r="BN332" i="1"/>
  <c r="BM333" i="1"/>
  <c r="BL333" i="1"/>
  <c r="BH331" i="1"/>
  <c r="BS327" i="1"/>
  <c r="BQ321" i="1"/>
  <c r="BS318" i="1"/>
  <c r="BI314" i="1"/>
  <c r="BJ305" i="1"/>
  <c r="BS306" i="1"/>
  <c r="BO323" i="1"/>
  <c r="BQ320" i="1"/>
  <c r="BM326" i="1"/>
  <c r="BQ316" i="1"/>
  <c r="BN314" i="1"/>
  <c r="BR307" i="1"/>
  <c r="BK317" i="1"/>
  <c r="BR320" i="1"/>
  <c r="BM300" i="1"/>
  <c r="BI298" i="1"/>
  <c r="BK316" i="1"/>
  <c r="BO307" i="1"/>
  <c r="BN303" i="1"/>
  <c r="BO297" i="1"/>
  <c r="BS295" i="1"/>
  <c r="BH320" i="1"/>
  <c r="BR313" i="1"/>
  <c r="BR303" i="1"/>
  <c r="BH302" i="1"/>
  <c r="BH305" i="1"/>
  <c r="BP295" i="1"/>
  <c r="BQ303" i="1"/>
  <c r="BM299" i="1"/>
  <c r="BM295" i="1"/>
  <c r="BI293" i="1"/>
  <c r="BL313" i="1"/>
  <c r="BS309" i="1"/>
  <c r="BR311" i="1"/>
  <c r="BS293" i="1"/>
  <c r="BS284" i="1"/>
  <c r="BS310" i="1"/>
  <c r="BR293" i="1"/>
  <c r="BR279" i="1"/>
  <c r="BK284" i="1"/>
  <c r="BR275" i="1"/>
  <c r="BQ266" i="1"/>
  <c r="BS261" i="1"/>
  <c r="BS247" i="1"/>
  <c r="BJ294" i="1"/>
  <c r="BI279" i="1"/>
  <c r="BI270" i="1"/>
  <c r="BK256" i="1"/>
  <c r="BQ298" i="1"/>
  <c r="BR284" i="1"/>
  <c r="BI302" i="1"/>
  <c r="BR263" i="1"/>
  <c r="BM276" i="1"/>
  <c r="BM271" i="1"/>
  <c r="BK267" i="1"/>
  <c r="BR255" i="1"/>
  <c r="BO236" i="1"/>
  <c r="BH280" i="1"/>
  <c r="BH269" i="1"/>
  <c r="BK263" i="1"/>
  <c r="BO251" i="1"/>
  <c r="BO247" i="1"/>
  <c r="BS245" i="1"/>
  <c r="BO258" i="1"/>
  <c r="BK260" i="1"/>
  <c r="BN236" i="1"/>
  <c r="BM238" i="1"/>
  <c r="BQ230" i="1"/>
  <c r="BI229" i="1"/>
  <c r="BS223" i="1"/>
  <c r="BN228" i="1"/>
  <c r="BQ273" i="1"/>
  <c r="BH258" i="1"/>
  <c r="BP258" i="1"/>
  <c r="BO243" i="1"/>
  <c r="BK230" i="1"/>
  <c r="BO242" i="1"/>
  <c r="BS280" i="1"/>
  <c r="BS250" i="1"/>
  <c r="BH229" i="1"/>
  <c r="BH203" i="1"/>
  <c r="BR200" i="1"/>
  <c r="BH195" i="1"/>
  <c r="BN277" i="1"/>
  <c r="BN258" i="1"/>
  <c r="BL263" i="1"/>
  <c r="BH255" i="1"/>
  <c r="BJ254" i="1"/>
  <c r="BI237" i="1"/>
  <c r="BJ236" i="1"/>
  <c r="BM229" i="1"/>
  <c r="BK228" i="1"/>
  <c r="BO223" i="1"/>
  <c r="BI222" i="1"/>
  <c r="BI228" i="1"/>
  <c r="BI226" i="1"/>
  <c r="BR205" i="1"/>
  <c r="BK212" i="1"/>
  <c r="BI203" i="1"/>
  <c r="BI199" i="1"/>
  <c r="BI195" i="1"/>
  <c r="BJ200" i="1"/>
  <c r="BO266" i="1"/>
  <c r="BS275" i="1"/>
  <c r="BS254" i="1"/>
  <c r="BS246" i="1"/>
  <c r="BM212" i="1"/>
  <c r="BQ217" i="1"/>
  <c r="BO225" i="1"/>
  <c r="BS221" i="1"/>
  <c r="BQ213" i="1"/>
  <c r="BR209" i="1"/>
  <c r="BS204" i="1"/>
  <c r="BS200" i="1"/>
  <c r="BQ215" i="1"/>
  <c r="BR204" i="1"/>
  <c r="BH199" i="1"/>
  <c r="BH238" i="1"/>
  <c r="BR214" i="1"/>
  <c r="BO191" i="1"/>
  <c r="BI193" i="1"/>
  <c r="BO177" i="1"/>
  <c r="BI179" i="1"/>
  <c r="BL175" i="1"/>
  <c r="BL171" i="1"/>
  <c r="BH254" i="1"/>
  <c r="BQ246" i="1"/>
  <c r="BP235" i="1"/>
  <c r="BQ198" i="1"/>
  <c r="BK200" i="1"/>
  <c r="BJ196" i="1"/>
  <c r="BS192" i="1"/>
  <c r="BQ188" i="1"/>
  <c r="BI184" i="1"/>
  <c r="BI157" i="1"/>
  <c r="BS159" i="1"/>
  <c r="BK271" i="1"/>
  <c r="BO257" i="1"/>
  <c r="BH220" i="1"/>
  <c r="BK226" i="1"/>
  <c r="BR230" i="1"/>
  <c r="BS209" i="1"/>
  <c r="BQ202" i="1"/>
  <c r="BJ179" i="1"/>
  <c r="BK196" i="1"/>
  <c r="BQ177" i="1"/>
  <c r="BK179" i="1"/>
  <c r="BI191" i="1"/>
  <c r="BI183" i="1"/>
  <c r="BR159" i="1"/>
  <c r="BK158" i="1"/>
  <c r="BH161" i="1"/>
  <c r="CB161" i="1"/>
  <c r="CC161" i="1"/>
  <c r="CM164" i="1"/>
  <c r="BS164" i="1"/>
  <c r="CL164" i="1"/>
  <c r="BR164" i="1"/>
  <c r="BR165" i="1"/>
  <c r="CM158" i="1"/>
  <c r="BR158" i="1"/>
  <c r="BS158" i="1"/>
  <c r="CL158" i="1"/>
  <c r="BL165" i="1"/>
  <c r="CC177" i="1"/>
  <c r="CB177" i="1"/>
  <c r="BH177" i="1"/>
  <c r="BI177" i="1"/>
  <c r="CB183" i="1"/>
  <c r="CM191" i="1"/>
  <c r="CJ186" i="1"/>
  <c r="BQ186" i="1"/>
  <c r="CK186" i="1"/>
  <c r="CK192" i="1"/>
  <c r="BQ197" i="1"/>
  <c r="CJ197" i="1"/>
  <c r="BP197" i="1"/>
  <c r="BT158" i="1"/>
  <c r="BB158" i="1"/>
  <c r="BT162" i="1"/>
  <c r="BB162" i="1"/>
  <c r="BT166" i="1"/>
  <c r="BB166" i="1"/>
  <c r="BK194" i="1"/>
  <c r="CM156" i="1"/>
  <c r="BS156" i="1"/>
  <c r="CL156" i="1"/>
  <c r="CF165" i="1"/>
  <c r="CD178" i="1"/>
  <c r="BJ178" i="1"/>
  <c r="BK178" i="1"/>
  <c r="CE178" i="1"/>
  <c r="BH196" i="1"/>
  <c r="CE188" i="1"/>
  <c r="BR212" i="1"/>
  <c r="BS212" i="1"/>
  <c r="CM212" i="1"/>
  <c r="CL212" i="1"/>
  <c r="CC204" i="1"/>
  <c r="CK213" i="1"/>
  <c r="BH212" i="1"/>
  <c r="CC212" i="1"/>
  <c r="CB212" i="1"/>
  <c r="BI212" i="1"/>
  <c r="BV222" i="1"/>
  <c r="BD222" i="1"/>
  <c r="CJ236" i="1"/>
  <c r="CK236" i="1"/>
  <c r="BQ236" i="1"/>
  <c r="BP236" i="1"/>
  <c r="BQ254" i="1"/>
  <c r="BQ285" i="1"/>
  <c r="CL323" i="1"/>
  <c r="BR323" i="1"/>
  <c r="BS323" i="1"/>
  <c r="CM323" i="1"/>
  <c r="CE155" i="1"/>
  <c r="CD155" i="1"/>
  <c r="BK155" i="1"/>
  <c r="CG165" i="1"/>
  <c r="BE158" i="1"/>
  <c r="BH165" i="1"/>
  <c r="BI165" i="1"/>
  <c r="BK157" i="1"/>
  <c r="CG162" i="1"/>
  <c r="CM157" i="1"/>
  <c r="CL157" i="1"/>
  <c r="BR157" i="1"/>
  <c r="BS157" i="1"/>
  <c r="BQ167" i="1"/>
  <c r="CH157" i="1"/>
  <c r="CB155" i="1"/>
  <c r="CG157" i="1"/>
  <c r="BL157" i="1"/>
  <c r="CB159" i="1"/>
  <c r="BD161" i="1"/>
  <c r="CF168" i="1"/>
  <c r="CF171" i="1"/>
  <c r="BL172" i="1"/>
  <c r="BL174" i="1"/>
  <c r="CF179" i="1"/>
  <c r="BM179" i="1"/>
  <c r="BL179" i="1"/>
  <c r="CG179" i="1"/>
  <c r="BQ182" i="1"/>
  <c r="CG185" i="1"/>
  <c r="CL188" i="1"/>
  <c r="BR188" i="1"/>
  <c r="CM188" i="1"/>
  <c r="BS188" i="1"/>
  <c r="CK163" i="1"/>
  <c r="BM165" i="1"/>
  <c r="CK167" i="1"/>
  <c r="BM169" i="1"/>
  <c r="CK171" i="1"/>
  <c r="BM173" i="1"/>
  <c r="CK175" i="1"/>
  <c r="CE177" i="1"/>
  <c r="CD183" i="1"/>
  <c r="BK183" i="1"/>
  <c r="BJ183" i="1"/>
  <c r="CE183" i="1"/>
  <c r="CD191" i="1"/>
  <c r="BK191" i="1"/>
  <c r="BJ191" i="1"/>
  <c r="CE191" i="1"/>
  <c r="BP157" i="1"/>
  <c r="CJ157" i="1"/>
  <c r="CK157" i="1"/>
  <c r="BQ157" i="1"/>
  <c r="BP161" i="1"/>
  <c r="CJ161" i="1"/>
  <c r="CK161" i="1"/>
  <c r="BQ161" i="1"/>
  <c r="BP165" i="1"/>
  <c r="CJ165" i="1"/>
  <c r="CK165" i="1"/>
  <c r="BX168" i="1"/>
  <c r="BF168" i="1"/>
  <c r="BQ175" i="1"/>
  <c r="BP175" i="1"/>
  <c r="CJ175" i="1"/>
  <c r="BO185" i="1"/>
  <c r="CE158" i="1"/>
  <c r="BS175" i="1"/>
  <c r="BX180" i="1"/>
  <c r="BF180" i="1"/>
  <c r="BU156" i="1"/>
  <c r="BC156" i="1"/>
  <c r="BU164" i="1"/>
  <c r="BC164" i="1"/>
  <c r="CF189" i="1"/>
  <c r="CG189" i="1"/>
  <c r="BL189" i="1"/>
  <c r="BM189" i="1"/>
  <c r="CM193" i="1"/>
  <c r="CC179" i="1"/>
  <c r="BS191" i="1"/>
  <c r="BS160" i="1"/>
  <c r="CL178" i="1"/>
  <c r="BJ180" i="1"/>
  <c r="BK214" i="1"/>
  <c r="CK197" i="1"/>
  <c r="BG198" i="1"/>
  <c r="CH191" i="1"/>
  <c r="BR197" i="1"/>
  <c r="CK198" i="1"/>
  <c r="CM199" i="1"/>
  <c r="CL199" i="1"/>
  <c r="BR199" i="1"/>
  <c r="BS199" i="1"/>
  <c r="CL218" i="1"/>
  <c r="BI216" i="1"/>
  <c r="BM218" i="1"/>
  <c r="BS219" i="1"/>
  <c r="BT234" i="1"/>
  <c r="BB234" i="1"/>
  <c r="CH244" i="1"/>
  <c r="BV252" i="1"/>
  <c r="BD252" i="1"/>
  <c r="CE157" i="1"/>
  <c r="CE159" i="1"/>
  <c r="BS161" i="1"/>
  <c r="BS171" i="1"/>
  <c r="BR171" i="1"/>
  <c r="BD154" i="1"/>
  <c r="BD158" i="1"/>
  <c r="BJ184" i="1"/>
  <c r="CE184" i="1"/>
  <c r="BN192" i="1"/>
  <c r="BO192" i="1"/>
  <c r="CH193" i="1"/>
  <c r="CI193" i="1"/>
  <c r="BN193" i="1"/>
  <c r="BM162" i="1"/>
  <c r="BE163" i="1"/>
  <c r="CC165" i="1"/>
  <c r="BM166" i="1"/>
  <c r="BE167" i="1"/>
  <c r="BM170" i="1"/>
  <c r="BE171" i="1"/>
  <c r="BM174" i="1"/>
  <c r="BE175" i="1"/>
  <c r="CM181" i="1"/>
  <c r="CL181" i="1"/>
  <c r="BN182" i="1"/>
  <c r="BO182" i="1"/>
  <c r="CI182" i="1"/>
  <c r="BN157" i="1"/>
  <c r="BR186" i="1"/>
  <c r="CL186" i="1"/>
  <c r="BS186" i="1"/>
  <c r="CM189" i="1"/>
  <c r="BR189" i="1"/>
  <c r="CL189" i="1"/>
  <c r="BS197" i="1"/>
  <c r="CL197" i="1"/>
  <c r="CE154" i="1"/>
  <c r="CM171" i="1"/>
  <c r="BR185" i="1"/>
  <c r="CL185" i="1"/>
  <c r="BS185" i="1"/>
  <c r="BU161" i="1"/>
  <c r="BC161" i="1"/>
  <c r="CF162" i="1"/>
  <c r="BH163" i="1"/>
  <c r="BU165" i="1"/>
  <c r="BC165" i="1"/>
  <c r="CF166" i="1"/>
  <c r="BU169" i="1"/>
  <c r="BC169" i="1"/>
  <c r="CF170" i="1"/>
  <c r="BU173" i="1"/>
  <c r="BC173" i="1"/>
  <c r="CF174" i="1"/>
  <c r="BS177" i="1"/>
  <c r="BR177" i="1"/>
  <c r="CL177" i="1"/>
  <c r="CL184" i="1"/>
  <c r="BR184" i="1"/>
  <c r="CJ182" i="1"/>
  <c r="BP182" i="1"/>
  <c r="CM186" i="1"/>
  <c r="BB170" i="1"/>
  <c r="BB174" i="1"/>
  <c r="CJ177" i="1"/>
  <c r="BP177" i="1"/>
  <c r="BI192" i="1"/>
  <c r="BH192" i="1"/>
  <c r="CI183" i="1"/>
  <c r="BN183" i="1"/>
  <c r="BV184" i="1"/>
  <c r="BD184" i="1"/>
  <c r="BT198" i="1"/>
  <c r="BB198" i="1"/>
  <c r="BI204" i="1"/>
  <c r="BT206" i="1"/>
  <c r="BB206" i="1"/>
  <c r="CE211" i="1"/>
  <c r="CE200" i="1"/>
  <c r="BS202" i="1"/>
  <c r="BR202" i="1"/>
  <c r="CM202" i="1"/>
  <c r="CL202" i="1"/>
  <c r="BY182" i="1"/>
  <c r="BG182" i="1"/>
  <c r="BT189" i="1"/>
  <c r="BB189" i="1"/>
  <c r="CK193" i="1"/>
  <c r="CJ193" i="1"/>
  <c r="BQ193" i="1"/>
  <c r="BV199" i="1"/>
  <c r="BD199" i="1"/>
  <c r="CF204" i="1"/>
  <c r="BM204" i="1"/>
  <c r="BL204" i="1"/>
  <c r="BS207" i="1"/>
  <c r="BR207" i="1"/>
  <c r="CM207" i="1"/>
  <c r="CL207" i="1"/>
  <c r="BQ209" i="1"/>
  <c r="CK209" i="1"/>
  <c r="CJ209" i="1"/>
  <c r="BP209" i="1"/>
  <c r="BQ210" i="1"/>
  <c r="CJ210" i="1"/>
  <c r="CK210" i="1"/>
  <c r="BP210" i="1"/>
  <c r="BH214" i="1"/>
  <c r="CC214" i="1"/>
  <c r="CB214" i="1"/>
  <c r="BD177" i="1"/>
  <c r="BW186" i="1"/>
  <c r="BE186" i="1"/>
  <c r="BH193" i="1"/>
  <c r="BW202" i="1"/>
  <c r="BE202" i="1"/>
  <c r="BU204" i="1"/>
  <c r="BC204" i="1"/>
  <c r="CG214" i="1"/>
  <c r="CF214" i="1"/>
  <c r="BL214" i="1"/>
  <c r="BM214" i="1"/>
  <c r="CG204" i="1"/>
  <c r="BO215" i="1"/>
  <c r="BN215" i="1"/>
  <c r="CH215" i="1"/>
  <c r="CI215" i="1"/>
  <c r="BS215" i="1"/>
  <c r="BR215" i="1"/>
  <c r="CM215" i="1"/>
  <c r="CL215" i="1"/>
  <c r="CL222" i="1"/>
  <c r="BS222" i="1"/>
  <c r="BR222" i="1"/>
  <c r="BU235" i="1"/>
  <c r="BC235" i="1"/>
  <c r="CM230" i="1"/>
  <c r="BS230" i="1"/>
  <c r="CL230" i="1"/>
  <c r="CE240" i="1"/>
  <c r="BK240" i="1"/>
  <c r="CD240" i="1"/>
  <c r="BJ240" i="1"/>
  <c r="CL245" i="1"/>
  <c r="BQ257" i="1"/>
  <c r="BP257" i="1"/>
  <c r="CK257" i="1"/>
  <c r="CJ257" i="1"/>
  <c r="CF246" i="1"/>
  <c r="CG246" i="1"/>
  <c r="BM246" i="1"/>
  <c r="BL246" i="1"/>
  <c r="BY125" i="1"/>
  <c r="BW140" i="1"/>
  <c r="BS173" i="1"/>
  <c r="BR173" i="1"/>
  <c r="BE155" i="1"/>
  <c r="BE159" i="1"/>
  <c r="BI163" i="1"/>
  <c r="BJ154" i="1"/>
  <c r="BJ158" i="1"/>
  <c r="BK159" i="1"/>
  <c r="BS167" i="1"/>
  <c r="BR167" i="1"/>
  <c r="BR161" i="1"/>
  <c r="CG170" i="1"/>
  <c r="BD155" i="1"/>
  <c r="CB157" i="1"/>
  <c r="BD159" i="1"/>
  <c r="BD163" i="1"/>
  <c r="CB165" i="1"/>
  <c r="BL166" i="1"/>
  <c r="BU181" i="1"/>
  <c r="BC181" i="1"/>
  <c r="BH183" i="1"/>
  <c r="CC183" i="1"/>
  <c r="BS189" i="1"/>
  <c r="BH191" i="1"/>
  <c r="CC191" i="1"/>
  <c r="BJ194" i="1"/>
  <c r="CE194" i="1"/>
  <c r="CD194" i="1"/>
  <c r="BP196" i="1"/>
  <c r="BQ196" i="1"/>
  <c r="CJ196" i="1"/>
  <c r="BE160" i="1"/>
  <c r="BE164" i="1"/>
  <c r="BE168" i="1"/>
  <c r="BM171" i="1"/>
  <c r="BE172" i="1"/>
  <c r="BM175" i="1"/>
  <c r="BE176" i="1"/>
  <c r="BW179" i="1"/>
  <c r="BE179" i="1"/>
  <c r="BS181" i="1"/>
  <c r="BM185" i="1"/>
  <c r="BR190" i="1"/>
  <c r="BS190" i="1"/>
  <c r="CL190" i="1"/>
  <c r="BQ192" i="1"/>
  <c r="BP192" i="1"/>
  <c r="CJ192" i="1"/>
  <c r="BN196" i="1"/>
  <c r="CI196" i="1"/>
  <c r="CH196" i="1"/>
  <c r="BO196" i="1"/>
  <c r="BF154" i="1"/>
  <c r="BF156" i="1"/>
  <c r="CD157" i="1"/>
  <c r="BF158" i="1"/>
  <c r="CD159" i="1"/>
  <c r="BF160" i="1"/>
  <c r="BF162" i="1"/>
  <c r="BF164" i="1"/>
  <c r="BF166" i="1"/>
  <c r="BT167" i="1"/>
  <c r="BB167" i="1"/>
  <c r="CL167" i="1"/>
  <c r="BF169" i="1"/>
  <c r="BX170" i="1"/>
  <c r="BF170" i="1"/>
  <c r="CL171" i="1"/>
  <c r="BF173" i="1"/>
  <c r="BX174" i="1"/>
  <c r="BF174" i="1"/>
  <c r="BK190" i="1"/>
  <c r="CE192" i="1"/>
  <c r="BJ192" i="1"/>
  <c r="BI188" i="1"/>
  <c r="BH188" i="1"/>
  <c r="CB188" i="1"/>
  <c r="BU154" i="1"/>
  <c r="BU166" i="1"/>
  <c r="BC166" i="1"/>
  <c r="BU170" i="1"/>
  <c r="BC170" i="1"/>
  <c r="BU174" i="1"/>
  <c r="BC174" i="1"/>
  <c r="CF175" i="1"/>
  <c r="CJ181" i="1"/>
  <c r="BP181" i="1"/>
  <c r="BH187" i="1"/>
  <c r="CB187" i="1"/>
  <c r="CC192" i="1"/>
  <c r="CK182" i="1"/>
  <c r="BS184" i="1"/>
  <c r="BP190" i="1"/>
  <c r="CJ190" i="1"/>
  <c r="BK192" i="1"/>
  <c r="BO195" i="1"/>
  <c r="BN195" i="1"/>
  <c r="CI195" i="1"/>
  <c r="CH195" i="1"/>
  <c r="CH177" i="1"/>
  <c r="BH179" i="1"/>
  <c r="CB179" i="1"/>
  <c r="CM185" i="1"/>
  <c r="BQ190" i="1"/>
  <c r="CI192" i="1"/>
  <c r="BH184" i="1"/>
  <c r="CC184" i="1"/>
  <c r="BL181" i="1"/>
  <c r="CD190" i="1"/>
  <c r="BV192" i="1"/>
  <c r="BD192" i="1"/>
  <c r="BM207" i="1"/>
  <c r="CG207" i="1"/>
  <c r="CF207" i="1"/>
  <c r="BL207" i="1"/>
  <c r="CF216" i="1"/>
  <c r="CG216" i="1"/>
  <c r="BL216" i="1"/>
  <c r="BP208" i="1"/>
  <c r="CJ208" i="1"/>
  <c r="CK208" i="1"/>
  <c r="BS214" i="1"/>
  <c r="BV183" i="1"/>
  <c r="BD183" i="1"/>
  <c r="CB192" i="1"/>
  <c r="BM196" i="1"/>
  <c r="CG196" i="1"/>
  <c r="CF196" i="1"/>
  <c r="BL196" i="1"/>
  <c r="BT205" i="1"/>
  <c r="BB205" i="1"/>
  <c r="BI210" i="1"/>
  <c r="BH210" i="1"/>
  <c r="CC210" i="1"/>
  <c r="CD192" i="1"/>
  <c r="BP193" i="1"/>
  <c r="CH217" i="1"/>
  <c r="BP211" i="1"/>
  <c r="BQ211" i="1"/>
  <c r="CK211" i="1"/>
  <c r="CC207" i="1"/>
  <c r="BI207" i="1"/>
  <c r="BH207" i="1"/>
  <c r="CB207" i="1"/>
  <c r="CJ211" i="1"/>
  <c r="BY220" i="1"/>
  <c r="BG220" i="1"/>
  <c r="BS217" i="1"/>
  <c r="BR217" i="1"/>
  <c r="CM217" i="1"/>
  <c r="CL217" i="1"/>
  <c r="CB225" i="1"/>
  <c r="BH225" i="1"/>
  <c r="CC225" i="1"/>
  <c r="BI225" i="1"/>
  <c r="BR227" i="1"/>
  <c r="CM227" i="1"/>
  <c r="CL227" i="1"/>
  <c r="BS227" i="1"/>
  <c r="CI221" i="1"/>
  <c r="BN221" i="1"/>
  <c r="BO221" i="1"/>
  <c r="CH221" i="1"/>
  <c r="BI214" i="1"/>
  <c r="BM216" i="1"/>
  <c r="BH233" i="1"/>
  <c r="CH239" i="1"/>
  <c r="BN239" i="1"/>
  <c r="CI239" i="1"/>
  <c r="BO239" i="1"/>
  <c r="CK235" i="1"/>
  <c r="BQ235" i="1"/>
  <c r="CJ235" i="1"/>
  <c r="CC231" i="1"/>
  <c r="BH231" i="1"/>
  <c r="CB231" i="1"/>
  <c r="BI231" i="1"/>
  <c r="BT239" i="1"/>
  <c r="BB239" i="1"/>
  <c r="BS255" i="1"/>
  <c r="CH264" i="1"/>
  <c r="CI264" i="1"/>
  <c r="BO264" i="1"/>
  <c r="BN264" i="1"/>
  <c r="CM271" i="1"/>
  <c r="BR271" i="1"/>
  <c r="CL271" i="1"/>
  <c r="BS271" i="1"/>
  <c r="CF273" i="1"/>
  <c r="BL273" i="1"/>
  <c r="BM273" i="1"/>
  <c r="CG273" i="1"/>
  <c r="BJ276" i="1"/>
  <c r="CE276" i="1"/>
  <c r="CD276" i="1"/>
  <c r="BK276" i="1"/>
  <c r="BU262" i="1"/>
  <c r="BC262" i="1"/>
  <c r="BW124" i="1"/>
  <c r="BY133" i="1"/>
  <c r="BS165" i="1"/>
  <c r="BS169" i="1"/>
  <c r="BR169" i="1"/>
  <c r="BX150" i="1"/>
  <c r="BG125" i="1"/>
  <c r="BD156" i="1"/>
  <c r="BD160" i="1"/>
  <c r="BD164" i="1"/>
  <c r="CG176" i="1"/>
  <c r="AJ178" i="1"/>
  <c r="AN178" i="1" s="1"/>
  <c r="CH181" i="1"/>
  <c r="BN181" i="1"/>
  <c r="CF185" i="1"/>
  <c r="BL185" i="1"/>
  <c r="BR191" i="1"/>
  <c r="CL191" i="1"/>
  <c r="BE161" i="1"/>
  <c r="BE165" i="1"/>
  <c r="BM168" i="1"/>
  <c r="BE169" i="1"/>
  <c r="BM172" i="1"/>
  <c r="BE173" i="1"/>
  <c r="BM176" i="1"/>
  <c r="BK177" i="1"/>
  <c r="BJ177" i="1"/>
  <c r="BK184" i="1"/>
  <c r="CH189" i="1"/>
  <c r="BN189" i="1"/>
  <c r="BO189" i="1"/>
  <c r="BS193" i="1"/>
  <c r="CL193" i="1"/>
  <c r="BR193" i="1"/>
  <c r="CK196" i="1"/>
  <c r="CL161" i="1"/>
  <c r="CL165" i="1"/>
  <c r="BV182" i="1"/>
  <c r="BD182" i="1"/>
  <c r="BS196" i="1"/>
  <c r="CM161" i="1"/>
  <c r="CM165" i="1"/>
  <c r="CM169" i="1"/>
  <c r="CM173" i="1"/>
  <c r="CH182" i="1"/>
  <c r="BP184" i="1"/>
  <c r="BQ184" i="1"/>
  <c r="CJ184" i="1"/>
  <c r="CK184" i="1"/>
  <c r="BJ186" i="1"/>
  <c r="CD186" i="1"/>
  <c r="BU163" i="1"/>
  <c r="BC163" i="1"/>
  <c r="BU167" i="1"/>
  <c r="BC167" i="1"/>
  <c r="BU171" i="1"/>
  <c r="BC171" i="1"/>
  <c r="BU175" i="1"/>
  <c r="BC175" i="1"/>
  <c r="CF176" i="1"/>
  <c r="CK181" i="1"/>
  <c r="BJ185" i="1"/>
  <c r="CE185" i="1"/>
  <c r="CD185" i="1"/>
  <c r="BI187" i="1"/>
  <c r="CE190" i="1"/>
  <c r="BB168" i="1"/>
  <c r="BB172" i="1"/>
  <c r="BB176" i="1"/>
  <c r="CJ189" i="1"/>
  <c r="BP189" i="1"/>
  <c r="BQ189" i="1"/>
  <c r="CB196" i="1"/>
  <c r="CC196" i="1"/>
  <c r="BI196" i="1"/>
  <c r="CM184" i="1"/>
  <c r="BP188" i="1"/>
  <c r="CJ188" i="1"/>
  <c r="CI191" i="1"/>
  <c r="CD177" i="1"/>
  <c r="BT182" i="1"/>
  <c r="BB182" i="1"/>
  <c r="CH192" i="1"/>
  <c r="CJ198" i="1"/>
  <c r="CK202" i="1"/>
  <c r="CJ202" i="1"/>
  <c r="BR194" i="1"/>
  <c r="CM194" i="1"/>
  <c r="CL194" i="1"/>
  <c r="BS194" i="1"/>
  <c r="CH183" i="1"/>
  <c r="BV191" i="1"/>
  <c r="BD191" i="1"/>
  <c r="BT197" i="1"/>
  <c r="BB197" i="1"/>
  <c r="BY206" i="1"/>
  <c r="BG206" i="1"/>
  <c r="BQ205" i="1"/>
  <c r="CJ205" i="1"/>
  <c r="BP205" i="1"/>
  <c r="CB191" i="1"/>
  <c r="BH200" i="1"/>
  <c r="BH218" i="1"/>
  <c r="CC218" i="1"/>
  <c r="BI218" i="1"/>
  <c r="BX187" i="1"/>
  <c r="BF187" i="1"/>
  <c r="BX203" i="1"/>
  <c r="BF203" i="1"/>
  <c r="CF193" i="1"/>
  <c r="BL193" i="1"/>
  <c r="CG193" i="1"/>
  <c r="BI200" i="1"/>
  <c r="BQ208" i="1"/>
  <c r="CE227" i="1"/>
  <c r="CD227" i="1"/>
  <c r="BJ227" i="1"/>
  <c r="BK227" i="1"/>
  <c r="CB218" i="1"/>
  <c r="CK222" i="1"/>
  <c r="CJ220" i="1"/>
  <c r="CM208" i="1"/>
  <c r="CL208" i="1"/>
  <c r="BS208" i="1"/>
  <c r="BR208" i="1"/>
  <c r="CC228" i="1"/>
  <c r="CJ238" i="1"/>
  <c r="BP238" i="1"/>
  <c r="BQ238" i="1"/>
  <c r="CK238" i="1"/>
  <c r="CB227" i="1"/>
  <c r="BH227" i="1"/>
  <c r="CC227" i="1"/>
  <c r="BI227" i="1"/>
  <c r="CD246" i="1"/>
  <c r="BJ246" i="1"/>
  <c r="CE246" i="1"/>
  <c r="BK246" i="1"/>
  <c r="BY232" i="1"/>
  <c r="BG232" i="1"/>
  <c r="BV261" i="1"/>
  <c r="BD261" i="1"/>
  <c r="BY154" i="1"/>
  <c r="BB178" i="1"/>
  <c r="CD179" i="1"/>
  <c r="BB171" i="1"/>
  <c r="BB175" i="1"/>
  <c r="BV178" i="1"/>
  <c r="BD178" i="1"/>
  <c r="BR196" i="1"/>
  <c r="BX206" i="1"/>
  <c r="BF206" i="1"/>
  <c r="CD212" i="1"/>
  <c r="BJ212" i="1"/>
  <c r="CE212" i="1"/>
  <c r="BE197" i="1"/>
  <c r="BE201" i="1"/>
  <c r="BE205" i="1"/>
  <c r="BJ216" i="1"/>
  <c r="CE216" i="1"/>
  <c r="CD216" i="1"/>
  <c r="CC199" i="1"/>
  <c r="BU202" i="1"/>
  <c r="BC202" i="1"/>
  <c r="BS201" i="1"/>
  <c r="BS205" i="1"/>
  <c r="BW208" i="1"/>
  <c r="BE208" i="1"/>
  <c r="CL213" i="1"/>
  <c r="BS213" i="1"/>
  <c r="CM213" i="1"/>
  <c r="BR213" i="1"/>
  <c r="BV186" i="1"/>
  <c r="BD186" i="1"/>
  <c r="BD187" i="1"/>
  <c r="BV194" i="1"/>
  <c r="BD194" i="1"/>
  <c r="BD195" i="1"/>
  <c r="BV202" i="1"/>
  <c r="BD202" i="1"/>
  <c r="BD203" i="1"/>
  <c r="BP204" i="1"/>
  <c r="BQ204" i="1"/>
  <c r="CM204" i="1"/>
  <c r="CL204" i="1"/>
  <c r="BX183" i="1"/>
  <c r="BF183" i="1"/>
  <c r="BW198" i="1"/>
  <c r="BE198" i="1"/>
  <c r="BX199" i="1"/>
  <c r="BF199" i="1"/>
  <c r="BG195" i="1"/>
  <c r="BX216" i="1"/>
  <c r="BF216" i="1"/>
  <c r="BU217" i="1"/>
  <c r="BC217" i="1"/>
  <c r="BS218" i="1"/>
  <c r="CH224" i="1"/>
  <c r="BN224" i="1"/>
  <c r="BO224" i="1"/>
  <c r="BT232" i="1"/>
  <c r="BB232" i="1"/>
  <c r="BT211" i="1"/>
  <c r="BB211" i="1"/>
  <c r="BV213" i="1"/>
  <c r="BD213" i="1"/>
  <c r="BP215" i="1"/>
  <c r="CK215" i="1"/>
  <c r="BY216" i="1"/>
  <c r="BG216" i="1"/>
  <c r="BT219" i="1"/>
  <c r="BB219" i="1"/>
  <c r="BN225" i="1"/>
  <c r="CI225" i="1"/>
  <c r="BP223" i="1"/>
  <c r="CM209" i="1"/>
  <c r="CL209" i="1"/>
  <c r="BU215" i="1"/>
  <c r="BC215" i="1"/>
  <c r="CB216" i="1"/>
  <c r="CI220" i="1"/>
  <c r="BN220" i="1"/>
  <c r="BN223" i="1"/>
  <c r="CH223" i="1"/>
  <c r="CF229" i="1"/>
  <c r="CG229" i="1"/>
  <c r="BL229" i="1"/>
  <c r="BO220" i="1"/>
  <c r="BP217" i="1"/>
  <c r="CH220" i="1"/>
  <c r="CD222" i="1"/>
  <c r="BJ222" i="1"/>
  <c r="BK222" i="1"/>
  <c r="BT223" i="1"/>
  <c r="BB223" i="1"/>
  <c r="BY225" i="1"/>
  <c r="BG225" i="1"/>
  <c r="BP232" i="1"/>
  <c r="CJ232" i="1"/>
  <c r="CK232" i="1"/>
  <c r="CL235" i="1"/>
  <c r="BS235" i="1"/>
  <c r="BR235" i="1"/>
  <c r="CM235" i="1"/>
  <c r="CJ244" i="1"/>
  <c r="BQ244" i="1"/>
  <c r="CK244" i="1"/>
  <c r="CD225" i="1"/>
  <c r="BJ225" i="1"/>
  <c r="BK225" i="1"/>
  <c r="BV236" i="1"/>
  <c r="BD236" i="1"/>
  <c r="BN241" i="1"/>
  <c r="BT221" i="1"/>
  <c r="BB221" i="1"/>
  <c r="BR234" i="1"/>
  <c r="BS234" i="1"/>
  <c r="CM234" i="1"/>
  <c r="CL234" i="1"/>
  <c r="BR242" i="1"/>
  <c r="BS242" i="1"/>
  <c r="CL242" i="1"/>
  <c r="CM242" i="1"/>
  <c r="CG247" i="1"/>
  <c r="CF247" i="1"/>
  <c r="BM247" i="1"/>
  <c r="BL247" i="1"/>
  <c r="BV250" i="1"/>
  <c r="BD250" i="1"/>
  <c r="BP252" i="1"/>
  <c r="BP243" i="1"/>
  <c r="BQ243" i="1"/>
  <c r="CJ243" i="1"/>
  <c r="CK243" i="1"/>
  <c r="BP244" i="1"/>
  <c r="CH250" i="1"/>
  <c r="CF241" i="1"/>
  <c r="CG241" i="1"/>
  <c r="BM241" i="1"/>
  <c r="BL241" i="1"/>
  <c r="BH247" i="1"/>
  <c r="CC247" i="1"/>
  <c r="CB247" i="1"/>
  <c r="BI247" i="1"/>
  <c r="CG263" i="1"/>
  <c r="CF263" i="1"/>
  <c r="BM263" i="1"/>
  <c r="CE266" i="1"/>
  <c r="CD266" i="1"/>
  <c r="BK266" i="1"/>
  <c r="BJ266" i="1"/>
  <c r="BI269" i="1"/>
  <c r="BN270" i="1"/>
  <c r="CH270" i="1"/>
  <c r="CI270" i="1"/>
  <c r="BO270" i="1"/>
  <c r="BN265" i="1"/>
  <c r="CI265" i="1"/>
  <c r="CH265" i="1"/>
  <c r="BO265" i="1"/>
  <c r="BR292" i="1"/>
  <c r="CL292" i="1"/>
  <c r="CM292" i="1"/>
  <c r="BS292" i="1"/>
  <c r="BT186" i="1"/>
  <c r="BB186" i="1"/>
  <c r="BT194" i="1"/>
  <c r="BB194" i="1"/>
  <c r="CF201" i="1"/>
  <c r="BT202" i="1"/>
  <c r="BB202" i="1"/>
  <c r="BJ211" i="1"/>
  <c r="BK211" i="1"/>
  <c r="BM201" i="1"/>
  <c r="BN211" i="1"/>
  <c r="BO211" i="1"/>
  <c r="BP198" i="1"/>
  <c r="BO200" i="1"/>
  <c r="BN200" i="1"/>
  <c r="BN204" i="1"/>
  <c r="BO204" i="1"/>
  <c r="CM200" i="1"/>
  <c r="CL200" i="1"/>
  <c r="BV210" i="1"/>
  <c r="BD210" i="1"/>
  <c r="BX179" i="1"/>
  <c r="BF179" i="1"/>
  <c r="BB185" i="1"/>
  <c r="BW194" i="1"/>
  <c r="BE194" i="1"/>
  <c r="BX195" i="1"/>
  <c r="BF195" i="1"/>
  <c r="BB201" i="1"/>
  <c r="BH204" i="1"/>
  <c r="BX212" i="1"/>
  <c r="BF212" i="1"/>
  <c r="BU213" i="1"/>
  <c r="BC213" i="1"/>
  <c r="BJ224" i="1"/>
  <c r="BS226" i="1"/>
  <c r="CM226" i="1"/>
  <c r="CL226" i="1"/>
  <c r="BR226" i="1"/>
  <c r="BO228" i="1"/>
  <c r="BW222" i="1"/>
  <c r="BE222" i="1"/>
  <c r="CG223" i="1"/>
  <c r="BL223" i="1"/>
  <c r="BM223" i="1"/>
  <c r="CD224" i="1"/>
  <c r="CJ224" i="1"/>
  <c r="BP224" i="1"/>
  <c r="BQ224" i="1"/>
  <c r="CK224" i="1"/>
  <c r="BO233" i="1"/>
  <c r="CH233" i="1"/>
  <c r="CI233" i="1"/>
  <c r="BN233" i="1"/>
  <c r="BP222" i="1"/>
  <c r="CJ222" i="1"/>
  <c r="BX218" i="1"/>
  <c r="BF218" i="1"/>
  <c r="BR223" i="1"/>
  <c r="BH222" i="1"/>
  <c r="CB222" i="1"/>
  <c r="BL212" i="1"/>
  <c r="BP213" i="1"/>
  <c r="BV219" i="1"/>
  <c r="BD219" i="1"/>
  <c r="CB233" i="1"/>
  <c r="CC233" i="1"/>
  <c r="BI233" i="1"/>
  <c r="BJ241" i="1"/>
  <c r="CD241" i="1"/>
  <c r="CE241" i="1"/>
  <c r="BK241" i="1"/>
  <c r="BS239" i="1"/>
  <c r="BX227" i="1"/>
  <c r="BF227" i="1"/>
  <c r="BJ239" i="1"/>
  <c r="CE239" i="1"/>
  <c r="CD239" i="1"/>
  <c r="BK239" i="1"/>
  <c r="CE232" i="1"/>
  <c r="BK232" i="1"/>
  <c r="CD232" i="1"/>
  <c r="BJ232" i="1"/>
  <c r="CI238" i="1"/>
  <c r="CH238" i="1"/>
  <c r="BN238" i="1"/>
  <c r="BO238" i="1"/>
  <c r="BX234" i="1"/>
  <c r="BF234" i="1"/>
  <c r="CD255" i="1"/>
  <c r="CE255" i="1"/>
  <c r="BJ255" i="1"/>
  <c r="BK255" i="1"/>
  <c r="BS252" i="1"/>
  <c r="BR252" i="1"/>
  <c r="CL252" i="1"/>
  <c r="CM252" i="1"/>
  <c r="BJ259" i="1"/>
  <c r="CD259" i="1"/>
  <c r="CE259" i="1"/>
  <c r="BK259" i="1"/>
  <c r="CD270" i="1"/>
  <c r="CE270" i="1"/>
  <c r="BK270" i="1"/>
  <c r="BJ270" i="1"/>
  <c r="BR291" i="1"/>
  <c r="CM291" i="1"/>
  <c r="BS291" i="1"/>
  <c r="CL291" i="1"/>
  <c r="CL196" i="1"/>
  <c r="CM178" i="1"/>
  <c r="CL192" i="1"/>
  <c r="BB169" i="1"/>
  <c r="BB173" i="1"/>
  <c r="BR175" i="1"/>
  <c r="BR178" i="1"/>
  <c r="BS178" i="1"/>
  <c r="BB180" i="1"/>
  <c r="BR192" i="1"/>
  <c r="BL201" i="1"/>
  <c r="BH209" i="1"/>
  <c r="BI209" i="1"/>
  <c r="CD214" i="1"/>
  <c r="BJ214" i="1"/>
  <c r="CI200" i="1"/>
  <c r="CI204" i="1"/>
  <c r="BY210" i="1"/>
  <c r="BG210" i="1"/>
  <c r="CL214" i="1"/>
  <c r="BU198" i="1"/>
  <c r="BC198" i="1"/>
  <c r="CL201" i="1"/>
  <c r="CC203" i="1"/>
  <c r="BU206" i="1"/>
  <c r="BC206" i="1"/>
  <c r="BW207" i="1"/>
  <c r="BE207" i="1"/>
  <c r="BK216" i="1"/>
  <c r="BV190" i="1"/>
  <c r="BD190" i="1"/>
  <c r="BV198" i="1"/>
  <c r="BD198" i="1"/>
  <c r="BQ200" i="1"/>
  <c r="BP200" i="1"/>
  <c r="BV206" i="1"/>
  <c r="BD206" i="1"/>
  <c r="BO217" i="1"/>
  <c r="BN217" i="1"/>
  <c r="CI217" i="1"/>
  <c r="CG201" i="1"/>
  <c r="BX191" i="1"/>
  <c r="BF191" i="1"/>
  <c r="BR201" i="1"/>
  <c r="BW206" i="1"/>
  <c r="BE206" i="1"/>
  <c r="BG203" i="1"/>
  <c r="BC208" i="1"/>
  <c r="CE214" i="1"/>
  <c r="BC209" i="1"/>
  <c r="BR218" i="1"/>
  <c r="BQ222" i="1"/>
  <c r="BJ223" i="1"/>
  <c r="BK223" i="1"/>
  <c r="CD223" i="1"/>
  <c r="CF227" i="1"/>
  <c r="BL227" i="1"/>
  <c r="CG227" i="1"/>
  <c r="BM227" i="1"/>
  <c r="CI234" i="1"/>
  <c r="BN234" i="1"/>
  <c r="CH234" i="1"/>
  <c r="BO234" i="1"/>
  <c r="BT215" i="1"/>
  <c r="BB215" i="1"/>
  <c r="BV217" i="1"/>
  <c r="BD217" i="1"/>
  <c r="CF218" i="1"/>
  <c r="BL218" i="1"/>
  <c r="CG218" i="1"/>
  <c r="BQ219" i="1"/>
  <c r="BP219" i="1"/>
  <c r="CK219" i="1"/>
  <c r="CB220" i="1"/>
  <c r="CC220" i="1"/>
  <c r="BI220" i="1"/>
  <c r="CC222" i="1"/>
  <c r="CE224" i="1"/>
  <c r="CE226" i="1"/>
  <c r="CD226" i="1"/>
  <c r="BJ226" i="1"/>
  <c r="BW213" i="1"/>
  <c r="BE213" i="1"/>
  <c r="BK224" i="1"/>
  <c r="BV211" i="1"/>
  <c r="BD211" i="1"/>
  <c r="BT217" i="1"/>
  <c r="BB217" i="1"/>
  <c r="BR221" i="1"/>
  <c r="BN229" i="1"/>
  <c r="CH229" i="1"/>
  <c r="BO229" i="1"/>
  <c r="CI229" i="1"/>
  <c r="BY224" i="1"/>
  <c r="BG224" i="1"/>
  <c r="CB226" i="1"/>
  <c r="BH226" i="1"/>
  <c r="CC226" i="1"/>
  <c r="CE228" i="1"/>
  <c r="CD231" i="1"/>
  <c r="CL236" i="1"/>
  <c r="CM236" i="1"/>
  <c r="BR236" i="1"/>
  <c r="BS236" i="1"/>
  <c r="CE234" i="1"/>
  <c r="BJ234" i="1"/>
  <c r="BK234" i="1"/>
  <c r="CD234" i="1"/>
  <c r="BX228" i="1"/>
  <c r="BF228" i="1"/>
  <c r="BJ238" i="1"/>
  <c r="CF223" i="1"/>
  <c r="BX226" i="1"/>
  <c r="BF226" i="1"/>
  <c r="BQ232" i="1"/>
  <c r="CJ225" i="1"/>
  <c r="BQ225" i="1"/>
  <c r="BP225" i="1"/>
  <c r="BW235" i="1"/>
  <c r="BE235" i="1"/>
  <c r="BU237" i="1"/>
  <c r="BC237" i="1"/>
  <c r="BM239" i="1"/>
  <c r="CF239" i="1"/>
  <c r="BL239" i="1"/>
  <c r="CC246" i="1"/>
  <c r="CB246" i="1"/>
  <c r="BI246" i="1"/>
  <c r="BH246" i="1"/>
  <c r="CJ276" i="1"/>
  <c r="BE199" i="1"/>
  <c r="BE203" i="1"/>
  <c r="BC193" i="1"/>
  <c r="BC197" i="1"/>
  <c r="BC201" i="1"/>
  <c r="BC205" i="1"/>
  <c r="BD215" i="1"/>
  <c r="CI228" i="1"/>
  <c r="BJ233" i="1"/>
  <c r="BK233" i="1"/>
  <c r="CD233" i="1"/>
  <c r="CF212" i="1"/>
  <c r="BH216" i="1"/>
  <c r="CM219" i="1"/>
  <c r="BC221" i="1"/>
  <c r="BO230" i="1"/>
  <c r="CM221" i="1"/>
  <c r="CC216" i="1"/>
  <c r="BC219" i="1"/>
  <c r="BQ220" i="1"/>
  <c r="BV228" i="1"/>
  <c r="BD228" i="1"/>
  <c r="CJ230" i="1"/>
  <c r="BP230" i="1"/>
  <c r="CF233" i="1"/>
  <c r="CG233" i="1"/>
  <c r="BM233" i="1"/>
  <c r="BL233" i="1"/>
  <c r="BJ243" i="1"/>
  <c r="BK243" i="1"/>
  <c r="CD243" i="1"/>
  <c r="CE243" i="1"/>
  <c r="CI237" i="1"/>
  <c r="BN237" i="1"/>
  <c r="CH237" i="1"/>
  <c r="BO237" i="1"/>
  <c r="CH243" i="1"/>
  <c r="BR231" i="1"/>
  <c r="BD225" i="1"/>
  <c r="BV232" i="1"/>
  <c r="BD232" i="1"/>
  <c r="BI238" i="1"/>
  <c r="CB238" i="1"/>
  <c r="BJ230" i="1"/>
  <c r="CD230" i="1"/>
  <c r="BH237" i="1"/>
  <c r="CC237" i="1"/>
  <c r="BO241" i="1"/>
  <c r="BO244" i="1"/>
  <c r="CI244" i="1"/>
  <c r="BN244" i="1"/>
  <c r="BH245" i="1"/>
  <c r="BI245" i="1"/>
  <c r="CC245" i="1"/>
  <c r="CB249" i="1"/>
  <c r="CC249" i="1"/>
  <c r="BI249" i="1"/>
  <c r="BH249" i="1"/>
  <c r="CF251" i="1"/>
  <c r="BL251" i="1"/>
  <c r="CG251" i="1"/>
  <c r="BM251" i="1"/>
  <c r="CI252" i="1"/>
  <c r="BN252" i="1"/>
  <c r="BH253" i="1"/>
  <c r="CC253" i="1"/>
  <c r="BI253" i="1"/>
  <c r="BK254" i="1"/>
  <c r="CE254" i="1"/>
  <c r="CD254" i="1"/>
  <c r="CK256" i="1"/>
  <c r="CJ256" i="1"/>
  <c r="BQ256" i="1"/>
  <c r="BP256" i="1"/>
  <c r="BR260" i="1"/>
  <c r="CL260" i="1"/>
  <c r="BS260" i="1"/>
  <c r="CM260" i="1"/>
  <c r="BS262" i="1"/>
  <c r="CL262" i="1"/>
  <c r="CM262" i="1"/>
  <c r="BV234" i="1"/>
  <c r="BD234" i="1"/>
  <c r="BT240" i="1"/>
  <c r="BB240" i="1"/>
  <c r="BR253" i="1"/>
  <c r="BY240" i="1"/>
  <c r="BG240" i="1"/>
  <c r="CK251" i="1"/>
  <c r="BP251" i="1"/>
  <c r="BQ251" i="1"/>
  <c r="CJ251" i="1"/>
  <c r="CG254" i="1"/>
  <c r="BM254" i="1"/>
  <c r="BL254" i="1"/>
  <c r="BN242" i="1"/>
  <c r="CI242" i="1"/>
  <c r="BO246" i="1"/>
  <c r="CI246" i="1"/>
  <c r="CH246" i="1"/>
  <c r="BN246" i="1"/>
  <c r="BR247" i="1"/>
  <c r="CB237" i="1"/>
  <c r="BT242" i="1"/>
  <c r="BB242" i="1"/>
  <c r="CK246" i="1"/>
  <c r="CJ246" i="1"/>
  <c r="BP246" i="1"/>
  <c r="BD249" i="1"/>
  <c r="CH252" i="1"/>
  <c r="BT260" i="1"/>
  <c r="BB260" i="1"/>
  <c r="BN262" i="1"/>
  <c r="CI262" i="1"/>
  <c r="BO262" i="1"/>
  <c r="CH262" i="1"/>
  <c r="CF256" i="1"/>
  <c r="CG256" i="1"/>
  <c r="BM256" i="1"/>
  <c r="BL256" i="1"/>
  <c r="BX229" i="1"/>
  <c r="BF229" i="1"/>
  <c r="BW232" i="1"/>
  <c r="BE232" i="1"/>
  <c r="BU242" i="1"/>
  <c r="BC242" i="1"/>
  <c r="BX245" i="1"/>
  <c r="BF245" i="1"/>
  <c r="BW248" i="1"/>
  <c r="BE248" i="1"/>
  <c r="BR265" i="1"/>
  <c r="CM265" i="1"/>
  <c r="CL265" i="1"/>
  <c r="BS265" i="1"/>
  <c r="CG267" i="1"/>
  <c r="CF267" i="1"/>
  <c r="BL267" i="1"/>
  <c r="BQ269" i="1"/>
  <c r="BS274" i="1"/>
  <c r="CH277" i="1"/>
  <c r="BO277" i="1"/>
  <c r="CI277" i="1"/>
  <c r="CC266" i="1"/>
  <c r="CB266" i="1"/>
  <c r="BI266" i="1"/>
  <c r="BH266" i="1"/>
  <c r="BW271" i="1"/>
  <c r="BE271" i="1"/>
  <c r="BR273" i="1"/>
  <c r="CM273" i="1"/>
  <c r="CL273" i="1"/>
  <c r="BS273" i="1"/>
  <c r="BM267" i="1"/>
  <c r="BQ263" i="1"/>
  <c r="BP263" i="1"/>
  <c r="CK263" i="1"/>
  <c r="CJ263" i="1"/>
  <c r="BR272" i="1"/>
  <c r="CM272" i="1"/>
  <c r="BS272" i="1"/>
  <c r="CB272" i="1"/>
  <c r="BI272" i="1"/>
  <c r="CC272" i="1"/>
  <c r="BH272" i="1"/>
  <c r="BM289" i="1"/>
  <c r="CL294" i="1"/>
  <c r="BS294" i="1"/>
  <c r="BR294" i="1"/>
  <c r="CM294" i="1"/>
  <c r="BX286" i="1"/>
  <c r="BF286" i="1"/>
  <c r="CL221" i="1"/>
  <c r="BH228" i="1"/>
  <c r="CB228" i="1"/>
  <c r="BJ228" i="1"/>
  <c r="BK231" i="1"/>
  <c r="CE231" i="1"/>
  <c r="BJ231" i="1"/>
  <c r="BH236" i="1"/>
  <c r="CC236" i="1"/>
  <c r="CB236" i="1"/>
  <c r="BR239" i="1"/>
  <c r="CL239" i="1"/>
  <c r="CL238" i="1"/>
  <c r="CM238" i="1"/>
  <c r="BS238" i="1"/>
  <c r="BD220" i="1"/>
  <c r="BN230" i="1"/>
  <c r="BS237" i="1"/>
  <c r="BR237" i="1"/>
  <c r="CL246" i="1"/>
  <c r="CM246" i="1"/>
  <c r="BR246" i="1"/>
  <c r="BK247" i="1"/>
  <c r="BJ247" i="1"/>
  <c r="CE247" i="1"/>
  <c r="BR250" i="1"/>
  <c r="CM250" i="1"/>
  <c r="CL250" i="1"/>
  <c r="BJ251" i="1"/>
  <c r="CD251" i="1"/>
  <c r="BK251" i="1"/>
  <c r="CE251" i="1"/>
  <c r="CM254" i="1"/>
  <c r="CL254" i="1"/>
  <c r="BR254" i="1"/>
  <c r="BW259" i="1"/>
  <c r="BE259" i="1"/>
  <c r="CM263" i="1"/>
  <c r="BR238" i="1"/>
  <c r="BY241" i="1"/>
  <c r="BG241" i="1"/>
  <c r="BT248" i="1"/>
  <c r="BB248" i="1"/>
  <c r="CJ252" i="1"/>
  <c r="BQ252" i="1"/>
  <c r="CK252" i="1"/>
  <c r="BU258" i="1"/>
  <c r="BC258" i="1"/>
  <c r="BD230" i="1"/>
  <c r="BY248" i="1"/>
  <c r="BG248" i="1"/>
  <c r="CH257" i="1"/>
  <c r="BN257" i="1"/>
  <c r="BO250" i="1"/>
  <c r="BN250" i="1"/>
  <c r="CI250" i="1"/>
  <c r="BO254" i="1"/>
  <c r="CI254" i="1"/>
  <c r="CH254" i="1"/>
  <c r="BN254" i="1"/>
  <c r="BH262" i="1"/>
  <c r="BI262" i="1"/>
  <c r="CB262" i="1"/>
  <c r="BY243" i="1"/>
  <c r="BG243" i="1"/>
  <c r="BT250" i="1"/>
  <c r="BB250" i="1"/>
  <c r="CJ254" i="1"/>
  <c r="CK254" i="1"/>
  <c r="BP254" i="1"/>
  <c r="CL258" i="1"/>
  <c r="CM258" i="1"/>
  <c r="BS258" i="1"/>
  <c r="BR258" i="1"/>
  <c r="CC262" i="1"/>
  <c r="CC254" i="1"/>
  <c r="BP260" i="1"/>
  <c r="CJ260" i="1"/>
  <c r="BQ260" i="1"/>
  <c r="CK260" i="1"/>
  <c r="CL269" i="1"/>
  <c r="CM269" i="1"/>
  <c r="BR269" i="1"/>
  <c r="BS269" i="1"/>
  <c r="CI272" i="1"/>
  <c r="BO272" i="1"/>
  <c r="BN272" i="1"/>
  <c r="CH272" i="1"/>
  <c r="BU261" i="1"/>
  <c r="BC261" i="1"/>
  <c r="BR262" i="1"/>
  <c r="BX264" i="1"/>
  <c r="BF264" i="1"/>
  <c r="BW267" i="1"/>
  <c r="BE267" i="1"/>
  <c r="CJ277" i="1"/>
  <c r="BP277" i="1"/>
  <c r="CK277" i="1"/>
  <c r="BQ277" i="1"/>
  <c r="CK272" i="1"/>
  <c r="CJ272" i="1"/>
  <c r="BQ272" i="1"/>
  <c r="BP272" i="1"/>
  <c r="BW276" i="1"/>
  <c r="BE276" i="1"/>
  <c r="CB265" i="1"/>
  <c r="CC265" i="1"/>
  <c r="BI265" i="1"/>
  <c r="BN266" i="1"/>
  <c r="CH266" i="1"/>
  <c r="CI266" i="1"/>
  <c r="CJ274" i="1"/>
  <c r="BQ274" i="1"/>
  <c r="CK274" i="1"/>
  <c r="BP274" i="1"/>
  <c r="CF280" i="1"/>
  <c r="BM280" i="1"/>
  <c r="CG280" i="1"/>
  <c r="BL280" i="1"/>
  <c r="BR267" i="1"/>
  <c r="CM267" i="1"/>
  <c r="CL267" i="1"/>
  <c r="BS267" i="1"/>
  <c r="CI269" i="1"/>
  <c r="CH269" i="1"/>
  <c r="BO269" i="1"/>
  <c r="BX265" i="1"/>
  <c r="BF265" i="1"/>
  <c r="BN269" i="1"/>
  <c r="BJ301" i="1"/>
  <c r="CE301" i="1"/>
  <c r="CD301" i="1"/>
  <c r="BK301" i="1"/>
  <c r="BT224" i="1"/>
  <c r="BB224" i="1"/>
  <c r="BB213" i="1"/>
  <c r="CL219" i="1"/>
  <c r="BE214" i="1"/>
  <c r="BE218" i="1"/>
  <c r="BC220" i="1"/>
  <c r="BQ223" i="1"/>
  <c r="BC207" i="1"/>
  <c r="BF214" i="1"/>
  <c r="CE233" i="1"/>
  <c r="BV221" i="1"/>
  <c r="BD221" i="1"/>
  <c r="BY229" i="1"/>
  <c r="BG229" i="1"/>
  <c r="BC210" i="1"/>
  <c r="BR219" i="1"/>
  <c r="BP220" i="1"/>
  <c r="BY228" i="1"/>
  <c r="BG228" i="1"/>
  <c r="BE212" i="1"/>
  <c r="BE216" i="1"/>
  <c r="CD228" i="1"/>
  <c r="BV226" i="1"/>
  <c r="BD226" i="1"/>
  <c r="CC229" i="1"/>
  <c r="CD236" i="1"/>
  <c r="BK236" i="1"/>
  <c r="CC241" i="1"/>
  <c r="CB241" i="1"/>
  <c r="BI241" i="1"/>
  <c r="BH241" i="1"/>
  <c r="BK238" i="1"/>
  <c r="CD238" i="1"/>
  <c r="CE238" i="1"/>
  <c r="BL235" i="1"/>
  <c r="BM235" i="1"/>
  <c r="CG235" i="1"/>
  <c r="CM239" i="1"/>
  <c r="BR245" i="1"/>
  <c r="BI236" i="1"/>
  <c r="CB229" i="1"/>
  <c r="CI230" i="1"/>
  <c r="CI236" i="1"/>
  <c r="CM237" i="1"/>
  <c r="CF243" i="1"/>
  <c r="BL243" i="1"/>
  <c r="CG243" i="1"/>
  <c r="BM243" i="1"/>
  <c r="CK230" i="1"/>
  <c r="BI254" i="1"/>
  <c r="BI255" i="1"/>
  <c r="CB255" i="1"/>
  <c r="BU257" i="1"/>
  <c r="BC257" i="1"/>
  <c r="BI261" i="1"/>
  <c r="BY233" i="1"/>
  <c r="BG233" i="1"/>
  <c r="BV242" i="1"/>
  <c r="BD242" i="1"/>
  <c r="BY249" i="1"/>
  <c r="BG249" i="1"/>
  <c r="CH260" i="1"/>
  <c r="BN260" i="1"/>
  <c r="BO260" i="1"/>
  <c r="CM264" i="1"/>
  <c r="CH247" i="1"/>
  <c r="BN247" i="1"/>
  <c r="CH251" i="1"/>
  <c r="BN251" i="1"/>
  <c r="BO252" i="1"/>
  <c r="CF255" i="1"/>
  <c r="CG255" i="1"/>
  <c r="BM255" i="1"/>
  <c r="BL255" i="1"/>
  <c r="BO261" i="1"/>
  <c r="BN261" i="1"/>
  <c r="CH261" i="1"/>
  <c r="CF238" i="1"/>
  <c r="CG238" i="1"/>
  <c r="BL238" i="1"/>
  <c r="CH241" i="1"/>
  <c r="CD247" i="1"/>
  <c r="BR259" i="1"/>
  <c r="CL259" i="1"/>
  <c r="BS259" i="1"/>
  <c r="CM259" i="1"/>
  <c r="BS244" i="1"/>
  <c r="BR244" i="1"/>
  <c r="CL244" i="1"/>
  <c r="BS253" i="1"/>
  <c r="CH236" i="1"/>
  <c r="BV244" i="1"/>
  <c r="BD244" i="1"/>
  <c r="BY251" i="1"/>
  <c r="BG251" i="1"/>
  <c r="CB253" i="1"/>
  <c r="BY257" i="1"/>
  <c r="BG257" i="1"/>
  <c r="BV259" i="1"/>
  <c r="BD259" i="1"/>
  <c r="BX237" i="1"/>
  <c r="BF237" i="1"/>
  <c r="BW240" i="1"/>
  <c r="BE240" i="1"/>
  <c r="BU250" i="1"/>
  <c r="BC250" i="1"/>
  <c r="BX253" i="1"/>
  <c r="BF253" i="1"/>
  <c r="CJ258" i="1"/>
  <c r="BQ258" i="1"/>
  <c r="CK258" i="1"/>
  <c r="BH265" i="1"/>
  <c r="BT259" i="1"/>
  <c r="BB259" i="1"/>
  <c r="BX271" i="1"/>
  <c r="BF271" i="1"/>
  <c r="BB256" i="1"/>
  <c r="BI275" i="1"/>
  <c r="CB275" i="1"/>
  <c r="BH275" i="1"/>
  <c r="CC275" i="1"/>
  <c r="BW268" i="1"/>
  <c r="BE268" i="1"/>
  <c r="CH281" i="1"/>
  <c r="BN281" i="1"/>
  <c r="BO281" i="1"/>
  <c r="CI281" i="1"/>
  <c r="BO287" i="1"/>
  <c r="CH287" i="1"/>
  <c r="BN287" i="1"/>
  <c r="CI287" i="1"/>
  <c r="BR256" i="1"/>
  <c r="CB258" i="1"/>
  <c r="CL231" i="1"/>
  <c r="BN243" i="1"/>
  <c r="CJ261" i="1"/>
  <c r="BB244" i="1"/>
  <c r="BB252" i="1"/>
  <c r="BJ256" i="1"/>
  <c r="BJ260" i="1"/>
  <c r="BC244" i="1"/>
  <c r="BC248" i="1"/>
  <c r="BC252" i="1"/>
  <c r="CL261" i="1"/>
  <c r="BD240" i="1"/>
  <c r="BD248" i="1"/>
  <c r="BI258" i="1"/>
  <c r="BS263" i="1"/>
  <c r="CM266" i="1"/>
  <c r="CL266" i="1"/>
  <c r="BS266" i="1"/>
  <c r="CM270" i="1"/>
  <c r="BS270" i="1"/>
  <c r="BR270" i="1"/>
  <c r="BR278" i="1"/>
  <c r="BS278" i="1"/>
  <c r="CL278" i="1"/>
  <c r="CD260" i="1"/>
  <c r="BV262" i="1"/>
  <c r="BD262" i="1"/>
  <c r="BT268" i="1"/>
  <c r="BB268" i="1"/>
  <c r="BV270" i="1"/>
  <c r="BD270" i="1"/>
  <c r="CG276" i="1"/>
  <c r="BL276" i="1"/>
  <c r="CF276" i="1"/>
  <c r="BR261" i="1"/>
  <c r="CL263" i="1"/>
  <c r="BV269" i="1"/>
  <c r="BD269" i="1"/>
  <c r="CB278" i="1"/>
  <c r="CC278" i="1"/>
  <c r="BH278" i="1"/>
  <c r="BI278" i="1"/>
  <c r="BB264" i="1"/>
  <c r="BX270" i="1"/>
  <c r="BF270" i="1"/>
  <c r="BS264" i="1"/>
  <c r="BW273" i="1"/>
  <c r="BE273" i="1"/>
  <c r="BG282" i="1"/>
  <c r="CH285" i="1"/>
  <c r="BN285" i="1"/>
  <c r="CI285" i="1"/>
  <c r="BO285" i="1"/>
  <c r="CD290" i="1"/>
  <c r="BK290" i="1"/>
  <c r="BJ290" i="1"/>
  <c r="CE290" i="1"/>
  <c r="CJ292" i="1"/>
  <c r="BP292" i="1"/>
  <c r="BQ292" i="1"/>
  <c r="CK292" i="1"/>
  <c r="BI283" i="1"/>
  <c r="CD289" i="1"/>
  <c r="BJ289" i="1"/>
  <c r="CE289" i="1"/>
  <c r="BK289" i="1"/>
  <c r="BN284" i="1"/>
  <c r="BO284" i="1"/>
  <c r="CH284" i="1"/>
  <c r="CI284" i="1"/>
  <c r="BN289" i="1"/>
  <c r="CH289" i="1"/>
  <c r="CI289" i="1"/>
  <c r="BO289" i="1"/>
  <c r="BB273" i="1"/>
  <c r="BY297" i="1"/>
  <c r="BG297" i="1"/>
  <c r="BT291" i="1"/>
  <c r="BB291" i="1"/>
  <c r="BE226" i="1"/>
  <c r="BS231" i="1"/>
  <c r="CB261" i="1"/>
  <c r="BF240" i="1"/>
  <c r="BF248" i="1"/>
  <c r="BS256" i="1"/>
  <c r="BF231" i="1"/>
  <c r="BF239" i="1"/>
  <c r="BF247" i="1"/>
  <c r="BE255" i="1"/>
  <c r="BC245" i="1"/>
  <c r="CM247" i="1"/>
  <c r="BC249" i="1"/>
  <c r="BC253" i="1"/>
  <c r="BD237" i="1"/>
  <c r="BF242" i="1"/>
  <c r="BD245" i="1"/>
  <c r="BF250" i="1"/>
  <c r="BD253" i="1"/>
  <c r="CM255" i="1"/>
  <c r="CC258" i="1"/>
  <c r="CC261" i="1"/>
  <c r="BB235" i="1"/>
  <c r="BB243" i="1"/>
  <c r="BB251" i="1"/>
  <c r="CC269" i="1"/>
  <c r="CB269" i="1"/>
  <c r="CG271" i="1"/>
  <c r="CF271" i="1"/>
  <c r="BL271" i="1"/>
  <c r="CJ273" i="1"/>
  <c r="BP273" i="1"/>
  <c r="CH275" i="1"/>
  <c r="BN275" i="1"/>
  <c r="CI275" i="1"/>
  <c r="BP276" i="1"/>
  <c r="BH261" i="1"/>
  <c r="BW263" i="1"/>
  <c r="BE263" i="1"/>
  <c r="BU265" i="1"/>
  <c r="BC265" i="1"/>
  <c r="BR266" i="1"/>
  <c r="BX268" i="1"/>
  <c r="BF268" i="1"/>
  <c r="BH270" i="1"/>
  <c r="CC270" i="1"/>
  <c r="BR276" i="1"/>
  <c r="BS276" i="1"/>
  <c r="BQ261" i="1"/>
  <c r="CM279" i="1"/>
  <c r="BD258" i="1"/>
  <c r="BU268" i="1"/>
  <c r="BC268" i="1"/>
  <c r="CB270" i="1"/>
  <c r="BU275" i="1"/>
  <c r="BC275" i="1"/>
  <c r="BX262" i="1"/>
  <c r="BF262" i="1"/>
  <c r="BP266" i="1"/>
  <c r="CL270" i="1"/>
  <c r="CB274" i="1"/>
  <c r="BI274" i="1"/>
  <c r="BH274" i="1"/>
  <c r="CD284" i="1"/>
  <c r="BR286" i="1"/>
  <c r="CM286" i="1"/>
  <c r="BS286" i="1"/>
  <c r="CL286" i="1"/>
  <c r="BU278" i="1"/>
  <c r="BC278" i="1"/>
  <c r="BH279" i="1"/>
  <c r="CH280" i="1"/>
  <c r="BO280" i="1"/>
  <c r="BN280" i="1"/>
  <c r="BQ280" i="1"/>
  <c r="BX284" i="1"/>
  <c r="BF284" i="1"/>
  <c r="CD282" i="1"/>
  <c r="BK282" i="1"/>
  <c r="BJ282" i="1"/>
  <c r="CE282" i="1"/>
  <c r="CJ289" i="1"/>
  <c r="BP289" i="1"/>
  <c r="CK289" i="1"/>
  <c r="BQ289" i="1"/>
  <c r="BQ276" i="1"/>
  <c r="BJ285" i="1"/>
  <c r="CE285" i="1"/>
  <c r="CD285" i="1"/>
  <c r="BK285" i="1"/>
  <c r="CB294" i="1"/>
  <c r="BU283" i="1"/>
  <c r="BC283" i="1"/>
  <c r="BH290" i="1"/>
  <c r="CB290" i="1"/>
  <c r="CC290" i="1"/>
  <c r="BI290" i="1"/>
  <c r="CJ297" i="1"/>
  <c r="CK297" i="1"/>
  <c r="BP297" i="1"/>
  <c r="BQ297" i="1"/>
  <c r="BV290" i="1"/>
  <c r="BD290" i="1"/>
  <c r="BC229" i="1"/>
  <c r="BF221" i="1"/>
  <c r="BD224" i="1"/>
  <c r="BR264" i="1"/>
  <c r="BE245" i="1"/>
  <c r="BE249" i="1"/>
  <c r="BE253" i="1"/>
  <c r="CE260" i="1"/>
  <c r="BF233" i="1"/>
  <c r="BF241" i="1"/>
  <c r="BF249" i="1"/>
  <c r="BJ263" i="1"/>
  <c r="CD263" i="1"/>
  <c r="BJ267" i="1"/>
  <c r="CE267" i="1"/>
  <c r="CK269" i="1"/>
  <c r="CJ269" i="1"/>
  <c r="BP269" i="1"/>
  <c r="BJ271" i="1"/>
  <c r="CD271" i="1"/>
  <c r="CE271" i="1"/>
  <c r="BR274" i="1"/>
  <c r="CL274" i="1"/>
  <c r="BO275" i="1"/>
  <c r="CE279" i="1"/>
  <c r="CD279" i="1"/>
  <c r="BJ279" i="1"/>
  <c r="BP261" i="1"/>
  <c r="CM276" i="1"/>
  <c r="BC274" i="1"/>
  <c r="BF255" i="1"/>
  <c r="BB257" i="1"/>
  <c r="BD266" i="1"/>
  <c r="BY268" i="1"/>
  <c r="BG268" i="1"/>
  <c r="CK273" i="1"/>
  <c r="CI274" i="1"/>
  <c r="BN274" i="1"/>
  <c r="CH274" i="1"/>
  <c r="BO274" i="1"/>
  <c r="BV275" i="1"/>
  <c r="BD275" i="1"/>
  <c r="BB267" i="1"/>
  <c r="BH282" i="1"/>
  <c r="BJ291" i="1"/>
  <c r="CD291" i="1"/>
  <c r="BK291" i="1"/>
  <c r="CE291" i="1"/>
  <c r="BK279" i="1"/>
  <c r="CI291" i="1"/>
  <c r="CB286" i="1"/>
  <c r="BH286" i="1"/>
  <c r="BI286" i="1"/>
  <c r="CC286" i="1"/>
  <c r="BQ290" i="1"/>
  <c r="BN293" i="1"/>
  <c r="CI293" i="1"/>
  <c r="BO293" i="1"/>
  <c r="CH293" i="1"/>
  <c r="BM282" i="1"/>
  <c r="CH296" i="1"/>
  <c r="BO296" i="1"/>
  <c r="BN296" i="1"/>
  <c r="CI296" i="1"/>
  <c r="BK303" i="1"/>
  <c r="CE303" i="1"/>
  <c r="CD303" i="1"/>
  <c r="BJ303" i="1"/>
  <c r="BO301" i="1"/>
  <c r="CI301" i="1"/>
  <c r="CH301" i="1"/>
  <c r="BN301" i="1"/>
  <c r="BV288" i="1"/>
  <c r="BD288" i="1"/>
  <c r="BG277" i="1"/>
  <c r="BD257" i="1"/>
  <c r="BD265" i="1"/>
  <c r="BD260" i="1"/>
  <c r="BD268" i="1"/>
  <c r="BR283" i="1"/>
  <c r="CL283" i="1"/>
  <c r="CB289" i="1"/>
  <c r="CC289" i="1"/>
  <c r="BH289" i="1"/>
  <c r="BT277" i="1"/>
  <c r="BB277" i="1"/>
  <c r="BV279" i="1"/>
  <c r="BD279" i="1"/>
  <c r="BI289" i="1"/>
  <c r="BS279" i="1"/>
  <c r="CM281" i="1"/>
  <c r="BS281" i="1"/>
  <c r="BR281" i="1"/>
  <c r="BS283" i="1"/>
  <c r="CM285" i="1"/>
  <c r="CL285" i="1"/>
  <c r="BS285" i="1"/>
  <c r="BJ288" i="1"/>
  <c r="CE288" i="1"/>
  <c r="BK288" i="1"/>
  <c r="BJ292" i="1"/>
  <c r="CD292" i="1"/>
  <c r="BK292" i="1"/>
  <c r="CE292" i="1"/>
  <c r="BW279" i="1"/>
  <c r="BE279" i="1"/>
  <c r="BD283" i="1"/>
  <c r="CL290" i="1"/>
  <c r="BR290" i="1"/>
  <c r="CM290" i="1"/>
  <c r="BK293" i="1"/>
  <c r="BY287" i="1"/>
  <c r="BG287" i="1"/>
  <c r="BI280" i="1"/>
  <c r="CC280" i="1"/>
  <c r="CB280" i="1"/>
  <c r="BH293" i="1"/>
  <c r="CC293" i="1"/>
  <c r="CB293" i="1"/>
  <c r="BK294" i="1"/>
  <c r="BJ295" i="1"/>
  <c r="CE295" i="1"/>
  <c r="CD295" i="1"/>
  <c r="BK295" i="1"/>
  <c r="CF299" i="1"/>
  <c r="CG299" i="1"/>
  <c r="BL299" i="1"/>
  <c r="CF287" i="1"/>
  <c r="CG287" i="1"/>
  <c r="BL287" i="1"/>
  <c r="BM287" i="1"/>
  <c r="BV298" i="1"/>
  <c r="BD298" i="1"/>
  <c r="BQ295" i="1"/>
  <c r="CJ295" i="1"/>
  <c r="CK295" i="1"/>
  <c r="BS303" i="1"/>
  <c r="BV291" i="1"/>
  <c r="BD291" i="1"/>
  <c r="CH310" i="1"/>
  <c r="CL275" i="1"/>
  <c r="BV274" i="1"/>
  <c r="BD274" i="1"/>
  <c r="CM275" i="1"/>
  <c r="BF259" i="1"/>
  <c r="BF267" i="1"/>
  <c r="BC269" i="1"/>
  <c r="BC273" i="1"/>
  <c r="BC264" i="1"/>
  <c r="BC272" i="1"/>
  <c r="BB263" i="1"/>
  <c r="BB271" i="1"/>
  <c r="BT276" i="1"/>
  <c r="BB276" i="1"/>
  <c r="CB282" i="1"/>
  <c r="BI282" i="1"/>
  <c r="BL284" i="1"/>
  <c r="BM284" i="1"/>
  <c r="CG284" i="1"/>
  <c r="CL289" i="1"/>
  <c r="BR289" i="1"/>
  <c r="BS289" i="1"/>
  <c r="BP294" i="1"/>
  <c r="CK294" i="1"/>
  <c r="CJ294" i="1"/>
  <c r="CJ285" i="1"/>
  <c r="BP285" i="1"/>
  <c r="BN294" i="1"/>
  <c r="CH294" i="1"/>
  <c r="CI294" i="1"/>
  <c r="BO294" i="1"/>
  <c r="BL289" i="1"/>
  <c r="CF289" i="1"/>
  <c r="CG289" i="1"/>
  <c r="BV278" i="1"/>
  <c r="BD278" i="1"/>
  <c r="CB279" i="1"/>
  <c r="BP280" i="1"/>
  <c r="CC279" i="1"/>
  <c r="CL280" i="1"/>
  <c r="BC286" i="1"/>
  <c r="BB281" i="1"/>
  <c r="BR285" i="1"/>
  <c r="BS290" i="1"/>
  <c r="BC277" i="1"/>
  <c r="BR288" i="1"/>
  <c r="CM288" i="1"/>
  <c r="BS288" i="1"/>
  <c r="CL288" i="1"/>
  <c r="BX278" i="1"/>
  <c r="BF278" i="1"/>
  <c r="BL292" i="1"/>
  <c r="BM292" i="1"/>
  <c r="CG292" i="1"/>
  <c r="CF292" i="1"/>
  <c r="CH292" i="1"/>
  <c r="BO292" i="1"/>
  <c r="BN292" i="1"/>
  <c r="CJ293" i="1"/>
  <c r="BQ293" i="1"/>
  <c r="CE298" i="1"/>
  <c r="CD298" i="1"/>
  <c r="BK298" i="1"/>
  <c r="BJ298" i="1"/>
  <c r="BJ299" i="1"/>
  <c r="CE299" i="1"/>
  <c r="BK299" i="1"/>
  <c r="BT288" i="1"/>
  <c r="BB288" i="1"/>
  <c r="BP293" i="1"/>
  <c r="CG295" i="1"/>
  <c r="CF295" i="1"/>
  <c r="BL295" i="1"/>
  <c r="BV301" i="1"/>
  <c r="BD301" i="1"/>
  <c r="CJ303" i="1"/>
  <c r="BT301" i="1"/>
  <c r="BB301" i="1"/>
  <c r="BT297" i="1"/>
  <c r="BB297" i="1"/>
  <c r="BX310" i="1"/>
  <c r="BF310" i="1"/>
  <c r="CE280" i="1"/>
  <c r="CD280" i="1"/>
  <c r="BJ280" i="1"/>
  <c r="BD264" i="1"/>
  <c r="BD272" i="1"/>
  <c r="BK280" i="1"/>
  <c r="BJ284" i="1"/>
  <c r="CE284" i="1"/>
  <c r="BU287" i="1"/>
  <c r="BC287" i="1"/>
  <c r="CH288" i="1"/>
  <c r="BN288" i="1"/>
  <c r="CI288" i="1"/>
  <c r="BO288" i="1"/>
  <c r="BX281" i="1"/>
  <c r="BF281" i="1"/>
  <c r="BH283" i="1"/>
  <c r="CB283" i="1"/>
  <c r="CH291" i="1"/>
  <c r="BN291" i="1"/>
  <c r="BO291" i="1"/>
  <c r="BT284" i="1"/>
  <c r="BB284" i="1"/>
  <c r="BV286" i="1"/>
  <c r="BD286" i="1"/>
  <c r="BP290" i="1"/>
  <c r="CJ290" i="1"/>
  <c r="CK290" i="1"/>
  <c r="BX279" i="1"/>
  <c r="BF279" i="1"/>
  <c r="BW282" i="1"/>
  <c r="BE282" i="1"/>
  <c r="CE281" i="1"/>
  <c r="BK281" i="1"/>
  <c r="BJ281" i="1"/>
  <c r="CC282" i="1"/>
  <c r="CM283" i="1"/>
  <c r="BH294" i="1"/>
  <c r="BI294" i="1"/>
  <c r="CC294" i="1"/>
  <c r="BQ294" i="1"/>
  <c r="BR302" i="1"/>
  <c r="CM302" i="1"/>
  <c r="CL302" i="1"/>
  <c r="BS302" i="1"/>
  <c r="BT296" i="1"/>
  <c r="BB296" i="1"/>
  <c r="BW290" i="1"/>
  <c r="BE290" i="1"/>
  <c r="BU296" i="1"/>
  <c r="BC296" i="1"/>
  <c r="BR300" i="1"/>
  <c r="CM300" i="1"/>
  <c r="BS300" i="1"/>
  <c r="CL300" i="1"/>
  <c r="BX301" i="1"/>
  <c r="BF301" i="1"/>
  <c r="CD294" i="1"/>
  <c r="BV309" i="1"/>
  <c r="BD309" i="1"/>
  <c r="CM312" i="1"/>
  <c r="CL312" i="1"/>
  <c r="BS312" i="1"/>
  <c r="BR312" i="1"/>
  <c r="CL309" i="1"/>
  <c r="BD281" i="1"/>
  <c r="CL293" i="1"/>
  <c r="CD304" i="1"/>
  <c r="BK304" i="1"/>
  <c r="BJ304" i="1"/>
  <c r="CE304" i="1"/>
  <c r="BH298" i="1"/>
  <c r="CC298" i="1"/>
  <c r="CB298" i="1"/>
  <c r="BV303" i="1"/>
  <c r="BD303" i="1"/>
  <c r="CG304" i="1"/>
  <c r="CF304" i="1"/>
  <c r="BL304" i="1"/>
  <c r="BX291" i="1"/>
  <c r="BF291" i="1"/>
  <c r="BT299" i="1"/>
  <c r="BB299" i="1"/>
  <c r="BV296" i="1"/>
  <c r="BD296" i="1"/>
  <c r="BP308" i="1"/>
  <c r="BV315" i="1"/>
  <c r="BD315" i="1"/>
  <c r="BY304" i="1"/>
  <c r="BG304" i="1"/>
  <c r="CJ311" i="1"/>
  <c r="BQ311" i="1"/>
  <c r="CK311" i="1"/>
  <c r="BP311" i="1"/>
  <c r="BW317" i="1"/>
  <c r="BE317" i="1"/>
  <c r="BQ308" i="1"/>
  <c r="BB300" i="1"/>
  <c r="BQ318" i="1"/>
  <c r="BP318" i="1"/>
  <c r="CK318" i="1"/>
  <c r="CJ318" i="1"/>
  <c r="CH324" i="1"/>
  <c r="BN324" i="1"/>
  <c r="CI324" i="1"/>
  <c r="BO324" i="1"/>
  <c r="BB307" i="1"/>
  <c r="CI314" i="1"/>
  <c r="CJ327" i="1"/>
  <c r="BP327" i="1"/>
  <c r="CK327" i="1"/>
  <c r="BQ327" i="1"/>
  <c r="BE283" i="1"/>
  <c r="CD293" i="1"/>
  <c r="BJ293" i="1"/>
  <c r="BL282" i="1"/>
  <c r="BB285" i="1"/>
  <c r="BE278" i="1"/>
  <c r="BE286" i="1"/>
  <c r="BR280" i="1"/>
  <c r="BF288" i="1"/>
  <c r="BT292" i="1"/>
  <c r="BB292" i="1"/>
  <c r="BV294" i="1"/>
  <c r="BD294" i="1"/>
  <c r="BF296" i="1"/>
  <c r="CI303" i="1"/>
  <c r="CH303" i="1"/>
  <c r="BR296" i="1"/>
  <c r="BS296" i="1"/>
  <c r="CH304" i="1"/>
  <c r="CI304" i="1"/>
  <c r="BN304" i="1"/>
  <c r="BO304" i="1"/>
  <c r="BV293" i="1"/>
  <c r="BD293" i="1"/>
  <c r="BX299" i="1"/>
  <c r="BF299" i="1"/>
  <c r="BE298" i="1"/>
  <c r="BC300" i="1"/>
  <c r="BP298" i="1"/>
  <c r="CG300" i="1"/>
  <c r="BM304" i="1"/>
  <c r="BP312" i="1"/>
  <c r="BQ312" i="1"/>
  <c r="CJ312" i="1"/>
  <c r="CK312" i="1"/>
  <c r="BR322" i="1"/>
  <c r="BS322" i="1"/>
  <c r="CM322" i="1"/>
  <c r="CL322" i="1"/>
  <c r="BM310" i="1"/>
  <c r="BL310" i="1"/>
  <c r="CG310" i="1"/>
  <c r="CF310" i="1"/>
  <c r="BW309" i="1"/>
  <c r="BE309" i="1"/>
  <c r="BU311" i="1"/>
  <c r="BC311" i="1"/>
  <c r="BW318" i="1"/>
  <c r="BE318" i="1"/>
  <c r="BF275" i="1"/>
  <c r="BF283" i="1"/>
  <c r="BD277" i="1"/>
  <c r="BF282" i="1"/>
  <c r="BD285" i="1"/>
  <c r="CE293" i="1"/>
  <c r="BO302" i="1"/>
  <c r="CH302" i="1"/>
  <c r="BN302" i="1"/>
  <c r="CI302" i="1"/>
  <c r="BU297" i="1"/>
  <c r="BC297" i="1"/>
  <c r="BO303" i="1"/>
  <c r="BE295" i="1"/>
  <c r="BE299" i="1"/>
  <c r="BP303" i="1"/>
  <c r="CB305" i="1"/>
  <c r="BI305" i="1"/>
  <c r="CC305" i="1"/>
  <c r="BF287" i="1"/>
  <c r="BI304" i="1"/>
  <c r="BH304" i="1"/>
  <c r="CB304" i="1"/>
  <c r="BR295" i="1"/>
  <c r="CM295" i="1"/>
  <c r="BG299" i="1"/>
  <c r="BM297" i="1"/>
  <c r="BL297" i="1"/>
  <c r="BF300" i="1"/>
  <c r="CE310" i="1"/>
  <c r="CI311" i="1"/>
  <c r="CH311" i="1"/>
  <c r="BN311" i="1"/>
  <c r="BO311" i="1"/>
  <c r="BQ314" i="1"/>
  <c r="BP314" i="1"/>
  <c r="CJ314" i="1"/>
  <c r="CK314" i="1"/>
  <c r="CF317" i="1"/>
  <c r="BL317" i="1"/>
  <c r="BM317" i="1"/>
  <c r="CG317" i="1"/>
  <c r="CE309" i="1"/>
  <c r="BO310" i="1"/>
  <c r="CI310" i="1"/>
  <c r="BN310" i="1"/>
  <c r="BS317" i="1"/>
  <c r="BI319" i="1"/>
  <c r="CB319" i="1"/>
  <c r="BH319" i="1"/>
  <c r="CC319" i="1"/>
  <c r="CJ308" i="1"/>
  <c r="CC316" i="1"/>
  <c r="CB316" i="1"/>
  <c r="BH316" i="1"/>
  <c r="BI316" i="1"/>
  <c r="CK308" i="1"/>
  <c r="CM309" i="1"/>
  <c r="BR309" i="1"/>
  <c r="BL311" i="1"/>
  <c r="BM311" i="1"/>
  <c r="CF311" i="1"/>
  <c r="CG311" i="1"/>
  <c r="BO319" i="1"/>
  <c r="BL307" i="1"/>
  <c r="BM307" i="1"/>
  <c r="CG307" i="1"/>
  <c r="BW320" i="1"/>
  <c r="BE320" i="1"/>
  <c r="BT287" i="1"/>
  <c r="BB287" i="1"/>
  <c r="BT295" i="1"/>
  <c r="BB295" i="1"/>
  <c r="BL300" i="1"/>
  <c r="CL301" i="1"/>
  <c r="BS301" i="1"/>
  <c r="BC302" i="1"/>
  <c r="BR305" i="1"/>
  <c r="CM305" i="1"/>
  <c r="CF313" i="1"/>
  <c r="CG313" i="1"/>
  <c r="BM313" i="1"/>
  <c r="BJ309" i="1"/>
  <c r="BV320" i="1"/>
  <c r="BD320" i="1"/>
  <c r="CD305" i="1"/>
  <c r="BK305" i="1"/>
  <c r="BS311" i="1"/>
  <c r="BI312" i="1"/>
  <c r="CB312" i="1"/>
  <c r="BW305" i="1"/>
  <c r="BE305" i="1"/>
  <c r="BX306" i="1"/>
  <c r="BF306" i="1"/>
  <c r="BU307" i="1"/>
  <c r="BC307" i="1"/>
  <c r="BK312" i="1"/>
  <c r="BJ312" i="1"/>
  <c r="CE312" i="1"/>
  <c r="BR310" i="1"/>
  <c r="CM310" i="1"/>
  <c r="BT313" i="1"/>
  <c r="BB313" i="1"/>
  <c r="BV314" i="1"/>
  <c r="BD314" i="1"/>
  <c r="CL305" i="1"/>
  <c r="BW312" i="1"/>
  <c r="BE312" i="1"/>
  <c r="CM313" i="1"/>
  <c r="CL313" i="1"/>
  <c r="BS313" i="1"/>
  <c r="CL324" i="1"/>
  <c r="BS324" i="1"/>
  <c r="CM324" i="1"/>
  <c r="BR324" i="1"/>
  <c r="BK324" i="1"/>
  <c r="BH325" i="1"/>
  <c r="CB325" i="1"/>
  <c r="CC325" i="1"/>
  <c r="BI325" i="1"/>
  <c r="BJ318" i="1"/>
  <c r="BK318" i="1"/>
  <c r="CD318" i="1"/>
  <c r="CJ324" i="1"/>
  <c r="BP324" i="1"/>
  <c r="BQ324" i="1"/>
  <c r="CK328" i="1"/>
  <c r="BP328" i="1"/>
  <c r="BQ328" i="1"/>
  <c r="BS333" i="1"/>
  <c r="CL303" i="1"/>
  <c r="BN297" i="1"/>
  <c r="BO300" i="1"/>
  <c r="CH300" i="1"/>
  <c r="BN300" i="1"/>
  <c r="BR301" i="1"/>
  <c r="BM302" i="1"/>
  <c r="BL302" i="1"/>
  <c r="BY298" i="1"/>
  <c r="BG298" i="1"/>
  <c r="BJ306" i="1"/>
  <c r="BK306" i="1"/>
  <c r="CD306" i="1"/>
  <c r="CC320" i="1"/>
  <c r="CB320" i="1"/>
  <c r="BI320" i="1"/>
  <c r="BV305" i="1"/>
  <c r="BD305" i="1"/>
  <c r="BM306" i="1"/>
  <c r="BL306" i="1"/>
  <c r="CJ307" i="1"/>
  <c r="BQ307" i="1"/>
  <c r="BP307" i="1"/>
  <c r="CK307" i="1"/>
  <c r="BY308" i="1"/>
  <c r="BG308" i="1"/>
  <c r="BS305" i="1"/>
  <c r="BO306" i="1"/>
  <c r="BX302" i="1"/>
  <c r="BF302" i="1"/>
  <c r="BN306" i="1"/>
  <c r="CC308" i="1"/>
  <c r="CB308" i="1"/>
  <c r="BI308" i="1"/>
  <c r="BH308" i="1"/>
  <c r="CD312" i="1"/>
  <c r="CM317" i="1"/>
  <c r="CL317" i="1"/>
  <c r="BR317" i="1"/>
  <c r="BR306" i="1"/>
  <c r="CM306" i="1"/>
  <c r="CF306" i="1"/>
  <c r="BW308" i="1"/>
  <c r="BE308" i="1"/>
  <c r="BX309" i="1"/>
  <c r="BF309" i="1"/>
  <c r="CB315" i="1"/>
  <c r="CC315" i="1"/>
  <c r="BI315" i="1"/>
  <c r="BH315" i="1"/>
  <c r="CG306" i="1"/>
  <c r="BH309" i="1"/>
  <c r="CC309" i="1"/>
  <c r="CB309" i="1"/>
  <c r="BI309" i="1"/>
  <c r="CE316" i="1"/>
  <c r="BJ316" i="1"/>
  <c r="BX304" i="1"/>
  <c r="BF304" i="1"/>
  <c r="CH306" i="1"/>
  <c r="CL316" i="1"/>
  <c r="CM316" i="1"/>
  <c r="BS316" i="1"/>
  <c r="BR316" i="1"/>
  <c r="BH312" i="1"/>
  <c r="BU320" i="1"/>
  <c r="BC320" i="1"/>
  <c r="BR325" i="1"/>
  <c r="CM325" i="1"/>
  <c r="BS325" i="1"/>
  <c r="CL325" i="1"/>
  <c r="CI307" i="1"/>
  <c r="CH307" i="1"/>
  <c r="BN307" i="1"/>
  <c r="CD310" i="1"/>
  <c r="BK310" i="1"/>
  <c r="BJ310" i="1"/>
  <c r="CF318" i="1"/>
  <c r="BL318" i="1"/>
  <c r="BJ321" i="1"/>
  <c r="CE321" i="1"/>
  <c r="CD321" i="1"/>
  <c r="BK321" i="1"/>
  <c r="BW313" i="1"/>
  <c r="BE313" i="1"/>
  <c r="BV316" i="1"/>
  <c r="BD316" i="1"/>
  <c r="BM318" i="1"/>
  <c r="BS307" i="1"/>
  <c r="CD309" i="1"/>
  <c r="BK309" i="1"/>
  <c r="BX313" i="1"/>
  <c r="BF313" i="1"/>
  <c r="CB314" i="1"/>
  <c r="CC314" i="1"/>
  <c r="BH314" i="1"/>
  <c r="CE306" i="1"/>
  <c r="BX305" i="1"/>
  <c r="BF305" i="1"/>
  <c r="BB311" i="1"/>
  <c r="CI319" i="1"/>
  <c r="CH319" i="1"/>
  <c r="BN319" i="1"/>
  <c r="BH317" i="1"/>
  <c r="BI317" i="1"/>
  <c r="BX319" i="1"/>
  <c r="BF319" i="1"/>
  <c r="BX317" i="1"/>
  <c r="BF317" i="1"/>
  <c r="CG318" i="1"/>
  <c r="CD316" i="1"/>
  <c r="BP320" i="1"/>
  <c r="BT306" i="1"/>
  <c r="BB306" i="1"/>
  <c r="BY315" i="1"/>
  <c r="BG315" i="1"/>
  <c r="CJ316" i="1"/>
  <c r="BP316" i="1"/>
  <c r="BC314" i="1"/>
  <c r="CL320" i="1"/>
  <c r="BS320" i="1"/>
  <c r="BD308" i="1"/>
  <c r="BU313" i="1"/>
  <c r="BC313" i="1"/>
  <c r="BO314" i="1"/>
  <c r="BT318" i="1"/>
  <c r="BB318" i="1"/>
  <c r="BJ323" i="1"/>
  <c r="CD323" i="1"/>
  <c r="CE323" i="1"/>
  <c r="BK323" i="1"/>
  <c r="BX315" i="1"/>
  <c r="BF315" i="1"/>
  <c r="CB321" i="1"/>
  <c r="BI321" i="1"/>
  <c r="CC321" i="1"/>
  <c r="BP321" i="1"/>
  <c r="BN326" i="1"/>
  <c r="CK316" i="1"/>
  <c r="CK320" i="1"/>
  <c r="BH321" i="1"/>
  <c r="BT323" i="1"/>
  <c r="BB323" i="1"/>
  <c r="CG326" i="1"/>
  <c r="CF326" i="1"/>
  <c r="BL326" i="1"/>
  <c r="BT330" i="1"/>
  <c r="BB330" i="1"/>
  <c r="CC331" i="1"/>
  <c r="CB331" i="1"/>
  <c r="BI331" i="1"/>
  <c r="BV329" i="1"/>
  <c r="BD329" i="1"/>
  <c r="CJ331" i="1"/>
  <c r="BK326" i="1"/>
  <c r="CD326" i="1"/>
  <c r="CE326" i="1"/>
  <c r="BJ326" i="1"/>
  <c r="BH332" i="1"/>
  <c r="CB332" i="1"/>
  <c r="BI332" i="1"/>
  <c r="CC332" i="1"/>
  <c r="BB303" i="1"/>
  <c r="BR321" i="1"/>
  <c r="CL321" i="1"/>
  <c r="BS321" i="1"/>
  <c r="CM321" i="1"/>
  <c r="BG319" i="1"/>
  <c r="BT310" i="1"/>
  <c r="BB310" i="1"/>
  <c r="BC308" i="1"/>
  <c r="BD312" i="1"/>
  <c r="CD317" i="1"/>
  <c r="CE317" i="1"/>
  <c r="BJ317" i="1"/>
  <c r="BU319" i="1"/>
  <c r="BC319" i="1"/>
  <c r="BU315" i="1"/>
  <c r="BC315" i="1"/>
  <c r="BG314" i="1"/>
  <c r="CD322" i="1"/>
  <c r="BJ322" i="1"/>
  <c r="BK322" i="1"/>
  <c r="CE322" i="1"/>
  <c r="BH324" i="1"/>
  <c r="CB324" i="1"/>
  <c r="BI324" i="1"/>
  <c r="CC324" i="1"/>
  <c r="CD324" i="1"/>
  <c r="BJ324" i="1"/>
  <c r="CE324" i="1"/>
  <c r="CM327" i="1"/>
  <c r="CJ320" i="1"/>
  <c r="BL322" i="1"/>
  <c r="CF322" i="1"/>
  <c r="BM322" i="1"/>
  <c r="BV325" i="1"/>
  <c r="BD325" i="1"/>
  <c r="BY328" i="1"/>
  <c r="BG328" i="1"/>
  <c r="BU327" i="1"/>
  <c r="BC327" i="1"/>
  <c r="BM327" i="1"/>
  <c r="CG327" i="1"/>
  <c r="BL327" i="1"/>
  <c r="CF327" i="1"/>
  <c r="BW333" i="1"/>
  <c r="BE333" i="1"/>
  <c r="BV321" i="1"/>
  <c r="BD321" i="1"/>
  <c r="CH323" i="1"/>
  <c r="BN323" i="1"/>
  <c r="BO322" i="1"/>
  <c r="CD325" i="1"/>
  <c r="CK321" i="1"/>
  <c r="BK325" i="1"/>
  <c r="BE316" i="1"/>
  <c r="BD319" i="1"/>
  <c r="BJ325" i="1"/>
  <c r="BQ330" i="1"/>
  <c r="CJ330" i="1"/>
  <c r="CD331" i="1"/>
  <c r="BK331" i="1"/>
  <c r="BW325" i="1"/>
  <c r="BE325" i="1"/>
  <c r="BX326" i="1"/>
  <c r="BF326" i="1"/>
  <c r="BO332" i="1"/>
  <c r="BS326" i="1"/>
  <c r="CL326" i="1"/>
  <c r="BR326" i="1"/>
  <c r="CM326" i="1"/>
  <c r="BO330" i="1"/>
  <c r="CH330" i="1"/>
  <c r="BN330" i="1"/>
  <c r="BT328" i="1"/>
  <c r="BB328" i="1"/>
  <c r="BJ331" i="1"/>
  <c r="BP330" i="1"/>
  <c r="BE329" i="1"/>
  <c r="CJ323" i="1"/>
  <c r="BP323" i="1"/>
  <c r="BX322" i="1"/>
  <c r="BF322" i="1"/>
  <c r="BB327" i="1"/>
  <c r="CE330" i="1"/>
  <c r="CD330" i="1"/>
  <c r="BK330" i="1"/>
  <c r="BJ330" i="1"/>
  <c r="BQ332" i="1"/>
  <c r="CK332" i="1"/>
  <c r="CJ332" i="1"/>
  <c r="BR329" i="1"/>
  <c r="CL329" i="1"/>
  <c r="CM329" i="1"/>
  <c r="CK331" i="1"/>
  <c r="BP331" i="1"/>
  <c r="BQ331" i="1"/>
  <c r="BP332" i="1"/>
  <c r="CL332" i="1"/>
  <c r="CM332" i="1"/>
  <c r="BR332" i="1"/>
  <c r="BR318" i="1"/>
  <c r="BR327" i="1"/>
  <c r="CL327" i="1"/>
  <c r="BO326" i="1"/>
  <c r="CH326" i="1"/>
  <c r="BQ323" i="1"/>
  <c r="CE332" i="1"/>
  <c r="BN322" i="1"/>
  <c r="BX325" i="1"/>
  <c r="BF325" i="1"/>
  <c r="BU333" i="1"/>
  <c r="BC333" i="1"/>
  <c r="BE328" i="1"/>
  <c r="BS329" i="1"/>
  <c r="BY331" i="1"/>
  <c r="BG331" i="1"/>
  <c r="BS332" i="1"/>
  <c r="CH322" i="1"/>
  <c r="CI326" i="1"/>
  <c r="CM333" i="1"/>
  <c r="BR333" i="1"/>
  <c r="BD331" i="1"/>
  <c r="BC328" i="1"/>
  <c r="BD328" i="1"/>
  <c r="BB322" i="1"/>
  <c r="BJ332" i="1"/>
  <c r="BF333" i="1"/>
  <c r="BK332" i="1"/>
  <c r="BB329" i="1"/>
  <c r="BD323" i="1"/>
  <c r="CD332" i="1"/>
  <c r="BE327" i="1"/>
  <c r="BC329" i="1"/>
  <c r="BD330" i="1"/>
  <c r="BF329" i="1"/>
  <c r="BE331" i="1"/>
  <c r="BD332" i="1"/>
  <c r="BD324" i="1"/>
  <c r="BB326" i="1"/>
  <c r="BG330" i="1"/>
  <c r="BB333" i="1"/>
  <c r="CQ142" i="1"/>
  <c r="CQ300" i="1"/>
  <c r="CQ332" i="1"/>
  <c r="CQ237" i="1"/>
  <c r="CQ222" i="1"/>
  <c r="CQ235" i="1"/>
  <c r="CQ178" i="1"/>
  <c r="CQ200" i="1"/>
  <c r="CQ143" i="1"/>
  <c r="CQ110" i="1"/>
  <c r="CQ299" i="1"/>
  <c r="CV189" i="1"/>
  <c r="CV788" i="1"/>
  <c r="CV572" i="1"/>
  <c r="CV341" i="1"/>
  <c r="CV778" i="1"/>
  <c r="CV627" i="1"/>
  <c r="CV444" i="1"/>
  <c r="CQ179" i="1"/>
  <c r="CV751" i="1"/>
  <c r="CV626" i="1"/>
  <c r="CV499" i="1"/>
  <c r="CV398" i="1"/>
  <c r="CV383" i="1"/>
  <c r="CV364" i="1"/>
  <c r="CV483" i="1"/>
  <c r="CV358" i="1"/>
  <c r="CV378" i="1"/>
  <c r="CV291" i="1"/>
  <c r="CV254" i="1"/>
  <c r="CV213" i="1"/>
  <c r="CV167" i="1"/>
  <c r="CV265" i="1"/>
  <c r="CV198" i="1"/>
  <c r="CV339" i="1"/>
  <c r="CV169" i="1"/>
  <c r="CV331" i="1"/>
  <c r="CV422" i="1"/>
  <c r="CV278" i="1"/>
  <c r="CV287" i="1"/>
  <c r="CV467" i="1"/>
  <c r="CV235" i="1"/>
  <c r="CV131" i="1"/>
  <c r="CV226" i="1"/>
  <c r="CV129" i="1"/>
  <c r="CV249" i="1"/>
  <c r="CV147" i="1"/>
  <c r="CV652" i="1"/>
  <c r="CV517" i="1"/>
  <c r="CV674" i="1"/>
  <c r="CV35" i="1"/>
  <c r="CX36" i="1" s="1"/>
  <c r="CX37" i="1" s="1"/>
  <c r="CX38" i="1" s="1"/>
  <c r="CX39" i="1" s="1"/>
  <c r="CX40" i="1" s="1"/>
  <c r="CV581" i="1"/>
  <c r="CV544" i="1"/>
  <c r="CV498" i="1"/>
  <c r="CV430" i="1"/>
  <c r="CV608" i="1"/>
  <c r="CV779" i="1"/>
  <c r="CV381" i="1"/>
  <c r="CV593" i="1"/>
  <c r="CV414" i="1"/>
  <c r="CV482" i="1"/>
  <c r="CV141" i="1"/>
  <c r="CV257" i="1"/>
  <c r="CV348" i="1"/>
  <c r="CV407" i="1"/>
  <c r="CV146" i="1"/>
  <c r="CV472" i="1"/>
  <c r="CV130" i="1"/>
  <c r="CV448" i="1"/>
  <c r="CV279" i="1"/>
  <c r="CV496" i="1"/>
  <c r="CV441" i="1"/>
  <c r="CV709" i="1"/>
  <c r="CV207" i="1"/>
  <c r="CV160" i="1"/>
  <c r="CV195" i="1"/>
  <c r="CV309" i="1"/>
  <c r="CV367" i="1"/>
  <c r="CV262" i="1"/>
  <c r="CQ252" i="1"/>
  <c r="CV495" i="1"/>
  <c r="CV449" i="1"/>
  <c r="CV225" i="1"/>
  <c r="CQ118" i="1"/>
  <c r="CV363" i="1"/>
  <c r="CV326" i="1"/>
  <c r="CV650" i="1"/>
  <c r="CV292" i="1"/>
  <c r="CQ323" i="1"/>
  <c r="CV734" i="1"/>
  <c r="CV379" i="1"/>
  <c r="CV685" i="1"/>
  <c r="CV706" i="1"/>
  <c r="CV421" i="1"/>
  <c r="CQ310" i="1"/>
  <c r="CV484" i="1"/>
  <c r="CV458" i="1"/>
  <c r="CQ205" i="1"/>
  <c r="CQ186" i="1"/>
  <c r="CV520" i="1"/>
  <c r="CV212" i="1"/>
  <c r="B31" i="1"/>
  <c r="L7" i="1"/>
  <c r="CV750" i="1"/>
  <c r="CQ163" i="1"/>
  <c r="CV649" i="1"/>
  <c r="CV547" i="1"/>
  <c r="CV308" i="1"/>
  <c r="CV376" i="1"/>
  <c r="CV409" i="1"/>
  <c r="CV336" i="1"/>
  <c r="CV359" i="1"/>
  <c r="CV519" i="1"/>
  <c r="CV382" i="1"/>
  <c r="CV232" i="1"/>
  <c r="CV543" i="1"/>
  <c r="CV389" i="1"/>
  <c r="CV470" i="1"/>
  <c r="CV332" i="1"/>
  <c r="CV739" i="1"/>
  <c r="CV302" i="1"/>
  <c r="CV353" i="1"/>
  <c r="CV816" i="1"/>
  <c r="CV450" i="1"/>
  <c r="CV667" i="1"/>
  <c r="CV166" i="1"/>
  <c r="CQ316" i="1"/>
  <c r="CV554" i="1"/>
  <c r="CV668" i="1"/>
  <c r="CV490" i="1"/>
  <c r="CV491" i="1"/>
  <c r="CV335" i="1"/>
  <c r="CV269" i="1"/>
  <c r="CV433" i="1"/>
  <c r="CV392" i="1"/>
  <c r="CQ287" i="1"/>
  <c r="CQ284" i="1"/>
  <c r="CV578" i="1"/>
  <c r="CV660" i="1"/>
  <c r="CV688" i="1"/>
  <c r="CV558" i="1"/>
  <c r="CQ185" i="1"/>
  <c r="CQ261" i="1"/>
  <c r="CV349" i="1"/>
  <c r="CV635" i="1"/>
  <c r="CV526" i="1"/>
  <c r="CV365" i="1"/>
  <c r="CV789" i="1"/>
  <c r="CV756" i="1"/>
  <c r="CV766" i="1"/>
  <c r="CV576" i="1"/>
  <c r="CV455" i="1"/>
  <c r="CV575" i="1"/>
  <c r="CV474" i="1"/>
  <c r="CQ184" i="1"/>
  <c r="CV142" i="1"/>
  <c r="CV531" i="1"/>
  <c r="CV636" i="1"/>
  <c r="CV638" i="1"/>
  <c r="CV408" i="1"/>
  <c r="CV283" i="1"/>
  <c r="CV523" i="1"/>
  <c r="CV689" i="1"/>
  <c r="CV703" i="1"/>
  <c r="CV492" i="1"/>
  <c r="CV754" i="1"/>
  <c r="CV559" i="1"/>
  <c r="CV489" i="1"/>
  <c r="CV462" i="1"/>
  <c r="CV681" i="1"/>
  <c r="CV362" i="1"/>
  <c r="CV506" i="1"/>
  <c r="CQ215" i="1"/>
  <c r="CV159" i="1"/>
  <c r="CV810" i="1"/>
  <c r="CV255" i="1"/>
  <c r="CV248" i="1"/>
  <c r="CV208" i="1"/>
  <c r="CV285" i="1"/>
  <c r="CQ198" i="1"/>
  <c r="CV170" i="1"/>
  <c r="CQ240" i="1"/>
  <c r="CV338" i="1"/>
  <c r="CV256" i="1"/>
  <c r="CV307" i="1"/>
  <c r="CV268" i="1"/>
  <c r="CV693" i="1"/>
  <c r="CV507" i="1"/>
  <c r="CV538" i="1"/>
  <c r="CV413" i="1"/>
  <c r="CV394" i="1"/>
  <c r="CV361" i="1"/>
  <c r="CV271" i="1"/>
  <c r="CV334" i="1"/>
  <c r="CQ312" i="1"/>
  <c r="CQ127" i="1"/>
  <c r="CV266" i="1"/>
  <c r="CQ176" i="1"/>
  <c r="CV345" i="1"/>
  <c r="CV677" i="1"/>
  <c r="CV500" i="1"/>
  <c r="CV445" i="1"/>
  <c r="CV197" i="1"/>
  <c r="CV796" i="1"/>
  <c r="CV692" i="1"/>
  <c r="CV469" i="1"/>
  <c r="CQ199" i="1"/>
  <c r="CV434" i="1"/>
  <c r="CV192" i="1"/>
  <c r="CV661" i="1"/>
  <c r="CV594" i="1"/>
  <c r="CV719" i="1"/>
  <c r="CV328" i="1"/>
  <c r="CQ278" i="1"/>
  <c r="CV577" i="1"/>
  <c r="CQ329" i="1"/>
  <c r="CV368" i="1"/>
  <c r="CQ308" i="1"/>
  <c r="CV678" i="1"/>
  <c r="CV561" i="1"/>
  <c r="CV708" i="1"/>
  <c r="CV619" i="1"/>
  <c r="CV432" i="1"/>
  <c r="CV527" i="1"/>
  <c r="CQ305" i="1"/>
  <c r="CQ333" i="1"/>
  <c r="CQ192" i="1"/>
  <c r="A217" i="1"/>
  <c r="CV597" i="1"/>
  <c r="CV701" i="1"/>
  <c r="CV461" i="1"/>
  <c r="CV481" i="1"/>
  <c r="CV705" i="1"/>
  <c r="CQ260" i="1"/>
  <c r="CV314" i="1"/>
  <c r="CQ211" i="1"/>
  <c r="CQ313" i="1"/>
  <c r="CQ288" i="1"/>
  <c r="CQ314" i="1"/>
  <c r="CV758" i="1"/>
  <c r="CV682" i="1"/>
  <c r="CV710" i="1"/>
  <c r="CV718" i="1"/>
  <c r="CV530" i="1"/>
  <c r="CV546" i="1"/>
  <c r="CV791" i="1"/>
  <c r="CQ223" i="1"/>
  <c r="CQ254" i="1"/>
  <c r="CQ253" i="1"/>
  <c r="CQ257" i="1"/>
  <c r="CV783" i="1"/>
  <c r="CQ170" i="1"/>
  <c r="CQ168" i="1"/>
  <c r="CQ188" i="1"/>
  <c r="CQ233" i="1"/>
  <c r="CQ301" i="1"/>
  <c r="CQ160" i="1"/>
  <c r="CQ280" i="1"/>
  <c r="CQ270" i="1"/>
  <c r="CQ187" i="1"/>
  <c r="CQ317" i="1"/>
  <c r="CQ155" i="1"/>
  <c r="CQ159" i="1"/>
  <c r="CQ154" i="1"/>
  <c r="CQ279" i="1"/>
  <c r="CQ234" i="1"/>
  <c r="CQ109" i="1"/>
  <c r="CQ302" i="1"/>
  <c r="CV762" i="1"/>
  <c r="CV542" i="1"/>
  <c r="CV793" i="1"/>
  <c r="CV639" i="1"/>
  <c r="CV440" i="1"/>
  <c r="CV731" i="1"/>
  <c r="CV603" i="1"/>
  <c r="CV711" i="1"/>
  <c r="CV360" i="1"/>
  <c r="CQ135" i="1"/>
  <c r="CV570" i="1"/>
  <c r="CV730" i="1"/>
  <c r="CV452" i="1"/>
  <c r="CV632" i="1"/>
  <c r="CV486" i="1"/>
  <c r="CV403" i="1"/>
  <c r="CV524" i="1"/>
  <c r="CV640" i="1"/>
  <c r="CV775" i="1"/>
  <c r="CV429" i="1"/>
  <c r="CV794" i="1"/>
  <c r="CV699" i="1"/>
  <c r="CV654" i="1"/>
  <c r="CV658" i="1"/>
  <c r="CV548" i="1"/>
  <c r="CV784" i="1"/>
  <c r="CV633" i="1"/>
  <c r="CV741" i="1"/>
  <c r="CV615" i="1"/>
  <c r="CV763" i="1"/>
  <c r="CV550" i="1"/>
  <c r="CV747" i="1"/>
  <c r="CQ197" i="1"/>
  <c r="CV514" i="1"/>
  <c r="CV551" i="1"/>
  <c r="CV795" i="1"/>
  <c r="CV655" i="1"/>
  <c r="CV494" i="1"/>
  <c r="CV473" i="1"/>
  <c r="CV386" i="1"/>
  <c r="CV776" i="1"/>
  <c r="CV805" i="1"/>
  <c r="CQ138" i="1"/>
  <c r="CQ227" i="1"/>
  <c r="CV511" i="1"/>
  <c r="CV707" i="1"/>
  <c r="CQ262" i="1"/>
  <c r="CQ210" i="1"/>
  <c r="CQ292" i="1"/>
  <c r="CQ230" i="1"/>
  <c r="CV460" i="1"/>
  <c r="CQ224" i="1"/>
  <c r="CQ263" i="1"/>
  <c r="CV664" i="1"/>
  <c r="CV393" i="1"/>
  <c r="CV782" i="1"/>
  <c r="CV780" i="1"/>
  <c r="CQ315" i="1"/>
  <c r="CV656" i="1"/>
  <c r="CV453" i="1"/>
  <c r="CV727" i="1"/>
  <c r="CV622" i="1"/>
  <c r="CV574" i="1"/>
  <c r="CV436" i="1"/>
  <c r="CQ146" i="1"/>
  <c r="CQ218" i="1"/>
  <c r="CQ209" i="1"/>
  <c r="CV564" i="1"/>
  <c r="CQ264" i="1"/>
  <c r="CV676" i="1"/>
  <c r="CV439" i="1"/>
  <c r="CV471" i="1"/>
  <c r="CV657" i="1"/>
  <c r="CV569" i="1"/>
  <c r="CV726" i="1"/>
  <c r="CV552" i="1"/>
  <c r="CV648" i="1"/>
  <c r="CV644" i="1"/>
  <c r="CV697" i="1"/>
  <c r="CV653" i="1"/>
  <c r="CV797" i="1"/>
  <c r="CQ144" i="1"/>
  <c r="CQ158" i="1"/>
  <c r="CV802" i="1"/>
  <c r="CQ129" i="1"/>
  <c r="CQ165" i="1"/>
  <c r="CQ203" i="1"/>
  <c r="CQ119" i="1"/>
  <c r="CQ276" i="1"/>
  <c r="CQ307" i="1"/>
  <c r="CQ291" i="1"/>
  <c r="CQ277" i="1"/>
  <c r="CQ244" i="1"/>
  <c r="CQ258" i="1"/>
  <c r="CQ219" i="1"/>
  <c r="CQ130" i="1"/>
  <c r="CQ128" i="1"/>
  <c r="CQ208" i="1"/>
  <c r="CQ267" i="1"/>
  <c r="CQ297" i="1"/>
  <c r="CQ298" i="1"/>
  <c r="CQ116" i="1"/>
  <c r="CQ259" i="1"/>
  <c r="CQ202" i="1"/>
  <c r="CQ231" i="1"/>
  <c r="CQ304" i="1"/>
  <c r="CV804" i="1"/>
  <c r="CV518" i="1"/>
  <c r="CV818" i="1"/>
  <c r="CV534" i="1"/>
  <c r="CV487" i="1"/>
  <c r="CV680" i="1"/>
  <c r="CV737" i="1"/>
  <c r="CV512" i="1"/>
  <c r="CV606" i="1"/>
  <c r="CQ121" i="1"/>
  <c r="CQ256" i="1"/>
  <c r="CQ296" i="1"/>
  <c r="CV764" i="1"/>
  <c r="CV665" i="1"/>
  <c r="CV573" i="1"/>
  <c r="CV623" i="1"/>
  <c r="CV497" i="1"/>
  <c r="CV792" i="1"/>
  <c r="CV713" i="1"/>
  <c r="CV427" i="1"/>
  <c r="CQ201" i="1"/>
  <c r="CQ173" i="1"/>
  <c r="CQ113" i="1"/>
  <c r="CV738" i="1"/>
  <c r="CQ271" i="1"/>
  <c r="CQ303" i="1"/>
  <c r="CQ164" i="1"/>
  <c r="CQ193" i="1"/>
  <c r="CV459" i="1"/>
  <c r="CQ272" i="1"/>
  <c r="CV605" i="1"/>
  <c r="CV827" i="1"/>
  <c r="CQ120" i="1"/>
  <c r="CV411" i="1"/>
  <c r="CV819" i="1"/>
  <c r="CV828" i="1"/>
  <c r="CV662" i="1"/>
  <c r="CQ137" i="1"/>
  <c r="CQ112" i="1"/>
  <c r="CQ196" i="1"/>
  <c r="CV585" i="1"/>
  <c r="CV480" i="1"/>
  <c r="CV528" i="1"/>
  <c r="CV732" i="1"/>
  <c r="CV631" i="1"/>
  <c r="CV614" i="1"/>
  <c r="CV537" i="1"/>
  <c r="CQ265" i="1"/>
  <c r="CV698" i="1"/>
  <c r="CV807" i="1"/>
  <c r="CV620" i="1"/>
  <c r="CV714" i="1"/>
  <c r="CV451" i="1"/>
  <c r="CV629" i="1"/>
  <c r="CV513" i="1"/>
  <c r="CQ136" i="1"/>
  <c r="CQ194" i="1"/>
  <c r="CQ243" i="1"/>
  <c r="CV613" i="1"/>
  <c r="CV733" i="1"/>
  <c r="CQ226" i="1"/>
  <c r="CV621" i="1"/>
  <c r="CQ228" i="1"/>
  <c r="CQ285" i="1"/>
  <c r="CV829" i="1"/>
  <c r="CQ286" i="1"/>
  <c r="CQ172" i="1"/>
  <c r="CQ255" i="1"/>
  <c r="CV704" i="1"/>
  <c r="CV533" i="1"/>
  <c r="CV556" i="1"/>
  <c r="CV443" i="1"/>
  <c r="CV770" i="1"/>
  <c r="CV712" i="1"/>
  <c r="CQ242" i="1"/>
  <c r="CV669" i="1"/>
  <c r="CV479" i="1"/>
  <c r="CQ225" i="1"/>
  <c r="A238" i="1"/>
  <c r="A207" i="1"/>
  <c r="A232" i="1"/>
  <c r="CQ145" i="1"/>
  <c r="CV630" i="1"/>
  <c r="CQ204" i="1"/>
  <c r="CV700" i="1"/>
  <c r="CQ171" i="1"/>
  <c r="CQ324" i="1"/>
  <c r="CQ236" i="1"/>
  <c r="CV642" i="1"/>
  <c r="CV584" i="1"/>
  <c r="CV485" i="1"/>
  <c r="CV465" i="1"/>
  <c r="CQ157" i="1"/>
  <c r="CQ229" i="1"/>
  <c r="CQ325" i="1"/>
  <c r="CQ156" i="1"/>
  <c r="CV509" i="1"/>
  <c r="CV799" i="1"/>
  <c r="CV663" i="1"/>
  <c r="CV591" i="1"/>
  <c r="CV503" i="1"/>
  <c r="CV759" i="1"/>
  <c r="CV431" i="1"/>
  <c r="CV740" i="1"/>
  <c r="CV522" i="1"/>
  <c r="CV616" i="1"/>
  <c r="CV752" i="1"/>
  <c r="CV463" i="1"/>
  <c r="CQ153" i="1"/>
  <c r="CV571" i="1"/>
  <c r="CQ152" i="1"/>
  <c r="CV826" i="1"/>
  <c r="CQ290" i="1"/>
  <c r="CV724" i="1"/>
  <c r="A334" i="1"/>
  <c r="CV757" i="1"/>
  <c r="CV624" i="1"/>
  <c r="CQ289" i="1"/>
  <c r="CQ108" i="1"/>
  <c r="CV373" i="1"/>
  <c r="CV504" i="1"/>
  <c r="CV800" i="1"/>
  <c r="CV787" i="1"/>
  <c r="CV468" i="1"/>
  <c r="CV729" i="1"/>
  <c r="CV691" i="1"/>
  <c r="CQ124" i="1"/>
  <c r="CQ295" i="1"/>
  <c r="AJ214" i="1"/>
  <c r="AM214" i="1" s="1"/>
  <c r="AJ306" i="1"/>
  <c r="CO306" i="1" s="1"/>
  <c r="AJ303" i="1"/>
  <c r="CO303" i="1" s="1"/>
  <c r="CQ132" i="1"/>
  <c r="CQ232" i="1"/>
  <c r="AJ223" i="1"/>
  <c r="AN223" i="1" s="1"/>
  <c r="AJ260" i="1"/>
  <c r="AN260" i="1" s="1"/>
  <c r="CQ318" i="1"/>
  <c r="AJ184" i="1"/>
  <c r="CN184" i="1" s="1"/>
  <c r="AJ244" i="1"/>
  <c r="CO244" i="1" s="1"/>
  <c r="CQ175" i="1"/>
  <c r="AJ276" i="1"/>
  <c r="CO276" i="1" s="1"/>
  <c r="A235" i="1"/>
  <c r="AJ325" i="1"/>
  <c r="AN325" i="1" s="1"/>
  <c r="AJ332" i="1"/>
  <c r="CO332" i="1" s="1"/>
  <c r="CQ319" i="1"/>
  <c r="CQ249" i="1"/>
  <c r="CQ320" i="1"/>
  <c r="CQ148" i="1"/>
  <c r="CQ326" i="1"/>
  <c r="CQ139" i="1"/>
  <c r="CQ174" i="1"/>
  <c r="CQ140" i="1"/>
  <c r="CQ311" i="1"/>
  <c r="CQ283" i="1"/>
  <c r="CV717" i="1"/>
  <c r="AJ180" i="1"/>
  <c r="CN180" i="1" s="1"/>
  <c r="CV535" i="1"/>
  <c r="CV742" i="1"/>
  <c r="CV812" i="1"/>
  <c r="CV501" i="1"/>
  <c r="CV746" i="1"/>
  <c r="CV777" i="1"/>
  <c r="CV824" i="1"/>
  <c r="AJ196" i="1"/>
  <c r="CO196" i="1" s="1"/>
  <c r="CV589" i="1"/>
  <c r="CV786" i="1"/>
  <c r="CV694" i="1"/>
  <c r="CV488" i="1"/>
  <c r="CV813" i="1"/>
  <c r="AJ273" i="1"/>
  <c r="CN273" i="1" s="1"/>
  <c r="CV806" i="1"/>
  <c r="CV607" i="1"/>
  <c r="CV525" i="1"/>
  <c r="CV502" i="1"/>
  <c r="CQ214" i="1"/>
  <c r="CV568" i="1"/>
  <c r="CV686" i="1"/>
  <c r="CV745" i="1"/>
  <c r="CV823" i="1"/>
  <c r="CV755" i="1"/>
  <c r="CV553" i="1"/>
  <c r="CV825" i="1"/>
  <c r="CV720" i="1"/>
  <c r="CV628" i="1"/>
  <c r="CV767" i="1"/>
  <c r="CQ206" i="1"/>
  <c r="CV690" i="1"/>
  <c r="CV722" i="1"/>
  <c r="CV830" i="1"/>
  <c r="CV672" i="1"/>
  <c r="CV515" i="1"/>
  <c r="CV748" i="1"/>
  <c r="CQ216" i="1"/>
  <c r="CV600" i="1"/>
  <c r="CV814" i="1"/>
  <c r="CV695" i="1"/>
  <c r="CV743" i="1"/>
  <c r="CQ245" i="1"/>
  <c r="CV590" i="1"/>
  <c r="CV532" i="1"/>
  <c r="CV562" i="1"/>
  <c r="CV833" i="1"/>
  <c r="CQ181" i="1"/>
  <c r="CQ246" i="1"/>
  <c r="CQ217" i="1"/>
  <c r="CQ266" i="1"/>
  <c r="CQ241" i="1"/>
  <c r="CQ268" i="1"/>
  <c r="AJ157" i="1"/>
  <c r="AM157" i="1" s="1"/>
  <c r="AJ165" i="1"/>
  <c r="CN165" i="1" s="1"/>
  <c r="AJ173" i="1"/>
  <c r="CO173" i="1" s="1"/>
  <c r="AJ295" i="1"/>
  <c r="CO295" i="1" s="1"/>
  <c r="CV822" i="1"/>
  <c r="CV773" i="1"/>
  <c r="CV645" i="1"/>
  <c r="CQ275" i="1"/>
  <c r="CQ115" i="1"/>
  <c r="CQ274" i="1"/>
  <c r="CT20" i="1"/>
  <c r="CV772" i="1"/>
  <c r="CV725" i="1"/>
  <c r="CV560" i="1"/>
  <c r="CV579" i="1"/>
  <c r="A113" i="1"/>
  <c r="CV646" i="1"/>
  <c r="CQ111" i="1"/>
  <c r="CV735" i="1"/>
  <c r="CV749" i="1"/>
  <c r="CV817" i="1"/>
  <c r="CV803" i="1"/>
  <c r="CQ330" i="1"/>
  <c r="CQ114" i="1"/>
  <c r="CQ331" i="1"/>
  <c r="CQ238" i="1"/>
  <c r="AJ256" i="1"/>
  <c r="CN256" i="1" s="1"/>
  <c r="CQ293" i="1"/>
  <c r="CQ131" i="1"/>
  <c r="CQ180" i="1"/>
  <c r="CQ239" i="1"/>
  <c r="AJ156" i="1"/>
  <c r="CO156" i="1" s="1"/>
  <c r="AJ164" i="1"/>
  <c r="CN164" i="1" s="1"/>
  <c r="AJ172" i="1"/>
  <c r="CN172" i="1" s="1"/>
  <c r="AJ215" i="1"/>
  <c r="CO215" i="1" s="1"/>
  <c r="CQ247" i="1"/>
  <c r="AJ155" i="1"/>
  <c r="CO155" i="1" s="1"/>
  <c r="AJ163" i="1"/>
  <c r="CN163" i="1" s="1"/>
  <c r="AJ171" i="1"/>
  <c r="CN171" i="1" s="1"/>
  <c r="AJ253" i="1"/>
  <c r="CO253" i="1" s="1"/>
  <c r="AJ263" i="1"/>
  <c r="AM263" i="1" s="1"/>
  <c r="CQ250" i="1"/>
  <c r="CV555" i="1"/>
  <c r="CQ294" i="1"/>
  <c r="CV673" i="1"/>
  <c r="CV516" i="1"/>
  <c r="CQ182" i="1"/>
  <c r="CQ167" i="1"/>
  <c r="CV447" i="1"/>
  <c r="CQ327" i="1"/>
  <c r="CQ183" i="1"/>
  <c r="CV454" i="1"/>
  <c r="CT16" i="1"/>
  <c r="CT19" i="1" s="1"/>
  <c r="CV508" i="1"/>
  <c r="CQ122" i="1"/>
  <c r="AJ232" i="1"/>
  <c r="CO232" i="1" s="1"/>
  <c r="CV801" i="1"/>
  <c r="CQ147" i="1"/>
  <c r="CV610" i="1"/>
  <c r="CV601" i="1"/>
  <c r="CV446" i="1"/>
  <c r="AJ161" i="1"/>
  <c r="AM161" i="1" s="1"/>
  <c r="AJ292" i="1"/>
  <c r="AM292" i="1" s="1"/>
  <c r="CV820" i="1"/>
  <c r="CV580" i="1"/>
  <c r="CV785" i="1"/>
  <c r="CV790" i="1"/>
  <c r="CV641" i="1"/>
  <c r="AJ169" i="1"/>
  <c r="CN169" i="1" s="1"/>
  <c r="CV769" i="1"/>
  <c r="CV774" i="1"/>
  <c r="CQ213" i="1"/>
  <c r="CV683" i="1"/>
  <c r="CV634" i="1"/>
  <c r="CQ166" i="1"/>
  <c r="CV831" i="1"/>
  <c r="CV765" i="1"/>
  <c r="AJ181" i="1"/>
  <c r="AN181" i="1" s="1"/>
  <c r="AJ159" i="1"/>
  <c r="AM159" i="1" s="1"/>
  <c r="AJ167" i="1"/>
  <c r="AN167" i="1" s="1"/>
  <c r="AJ175" i="1"/>
  <c r="CN175" i="1" s="1"/>
  <c r="AJ293" i="1"/>
  <c r="CO293" i="1" s="1"/>
  <c r="CV493" i="1"/>
  <c r="CV721" i="1"/>
  <c r="CV723" i="1"/>
  <c r="CV781" i="1"/>
  <c r="CV539" i="1"/>
  <c r="CV815" i="1"/>
  <c r="CQ123" i="1"/>
  <c r="AJ240" i="1"/>
  <c r="CN240" i="1" s="1"/>
  <c r="AJ248" i="1"/>
  <c r="AM248" i="1" s="1"/>
  <c r="AJ243" i="1"/>
  <c r="CO243" i="1" s="1"/>
  <c r="AJ247" i="1"/>
  <c r="CO247" i="1" s="1"/>
  <c r="AJ251" i="1"/>
  <c r="AM251" i="1" s="1"/>
  <c r="AJ264" i="1"/>
  <c r="CN264" i="1" s="1"/>
  <c r="AJ272" i="1"/>
  <c r="CN272" i="1" s="1"/>
  <c r="AJ300" i="1"/>
  <c r="AM300" i="1" s="1"/>
  <c r="AJ323" i="1"/>
  <c r="CO323" i="1" s="1"/>
  <c r="CV666" i="1"/>
  <c r="CQ212" i="1"/>
  <c r="CQ177" i="1"/>
  <c r="A179" i="1"/>
  <c r="AJ218" i="1"/>
  <c r="AM218" i="1" s="1"/>
  <c r="CQ322" i="1"/>
  <c r="A324" i="1"/>
  <c r="CQ220" i="1"/>
  <c r="A223" i="1"/>
  <c r="CQ169" i="1"/>
  <c r="A171" i="1"/>
  <c r="CV675" i="1"/>
  <c r="CV598" i="1"/>
  <c r="CV771" i="1"/>
  <c r="AJ245" i="1"/>
  <c r="AN245" i="1" s="1"/>
  <c r="AJ327" i="1"/>
  <c r="CO327" i="1" s="1"/>
  <c r="CV753" i="1"/>
  <c r="CQ207" i="1"/>
  <c r="A210" i="1"/>
  <c r="CV557" i="1"/>
  <c r="CQ161" i="1"/>
  <c r="A163" i="1"/>
  <c r="CQ117" i="1"/>
  <c r="A119" i="1"/>
  <c r="CQ248" i="1"/>
  <c r="CV651" i="1"/>
  <c r="CV643" i="1"/>
  <c r="CQ190" i="1"/>
  <c r="AJ230" i="1"/>
  <c r="AM230" i="1" s="1"/>
  <c r="CQ309" i="1"/>
  <c r="A312" i="1"/>
  <c r="CQ306" i="1"/>
  <c r="A308" i="1"/>
  <c r="CQ150" i="1"/>
  <c r="A152" i="1"/>
  <c r="CV736" i="1"/>
  <c r="CQ251" i="1"/>
  <c r="A253" i="1"/>
  <c r="CQ191" i="1"/>
  <c r="A194" i="1"/>
  <c r="CV679" i="1"/>
  <c r="CV637" i="1"/>
  <c r="CV612" i="1"/>
  <c r="CQ189" i="1"/>
  <c r="CV728" i="1"/>
  <c r="CV602" i="1"/>
  <c r="CV625" i="1"/>
  <c r="CQ141" i="1"/>
  <c r="A144" i="1"/>
  <c r="CV647" i="1"/>
  <c r="CV549" i="1"/>
  <c r="CV583" i="1"/>
  <c r="CQ107" i="1"/>
  <c r="AJ241" i="1"/>
  <c r="AN241" i="1" s="1"/>
  <c r="AJ310" i="1"/>
  <c r="CO310" i="1" s="1"/>
  <c r="AJ309" i="1"/>
  <c r="AN309" i="1" s="1"/>
  <c r="CV696" i="1"/>
  <c r="CV595" i="1"/>
  <c r="CQ273" i="1"/>
  <c r="A275" i="1"/>
  <c r="CQ133" i="1"/>
  <c r="A136" i="1"/>
  <c r="AJ179" i="1"/>
  <c r="CO179" i="1" s="1"/>
  <c r="AJ259" i="1"/>
  <c r="CO259" i="1" s="1"/>
  <c r="AJ277" i="1"/>
  <c r="AN277" i="1" s="1"/>
  <c r="AJ286" i="1"/>
  <c r="AN286" i="1" s="1"/>
  <c r="AJ307" i="1"/>
  <c r="AM307" i="1" s="1"/>
  <c r="AJ311" i="1"/>
  <c r="CO311" i="1" s="1"/>
  <c r="AJ314" i="1"/>
  <c r="CO314" i="1" s="1"/>
  <c r="CQ221" i="1"/>
  <c r="CV684" i="1"/>
  <c r="CQ269" i="1"/>
  <c r="A272" i="1"/>
  <c r="CQ126" i="1"/>
  <c r="A128" i="1"/>
  <c r="CQ195" i="1"/>
  <c r="A197" i="1"/>
  <c r="CV565" i="1"/>
  <c r="CQ282" i="1"/>
  <c r="AJ238" i="1"/>
  <c r="CO238" i="1" s="1"/>
  <c r="AJ254" i="1"/>
  <c r="CO254" i="1" s="1"/>
  <c r="AJ187" i="1"/>
  <c r="CN187" i="1" s="1"/>
  <c r="AJ182" i="1"/>
  <c r="CO182" i="1" s="1"/>
  <c r="AJ197" i="1"/>
  <c r="CO197" i="1" s="1"/>
  <c r="AJ261" i="1"/>
  <c r="AN261" i="1" s="1"/>
  <c r="AJ320" i="1"/>
  <c r="CO320" i="1" s="1"/>
  <c r="AJ220" i="1"/>
  <c r="AM220" i="1" s="1"/>
  <c r="AJ319" i="1"/>
  <c r="CN319" i="1" s="1"/>
  <c r="CQ134" i="1"/>
  <c r="AJ193" i="1"/>
  <c r="CN193" i="1" s="1"/>
  <c r="AJ189" i="1"/>
  <c r="CO189" i="1" s="1"/>
  <c r="AJ222" i="1"/>
  <c r="CO222" i="1" s="1"/>
  <c r="AJ278" i="1"/>
  <c r="CN278" i="1" s="1"/>
  <c r="AJ267" i="1"/>
  <c r="CO267" i="1" s="1"/>
  <c r="AJ281" i="1"/>
  <c r="CO281" i="1" s="1"/>
  <c r="AJ210" i="1"/>
  <c r="AM210" i="1" s="1"/>
  <c r="AJ224" i="1"/>
  <c r="AM224" i="1" s="1"/>
  <c r="AJ234" i="1"/>
  <c r="CN234" i="1" s="1"/>
  <c r="AJ289" i="1"/>
  <c r="CO289" i="1" s="1"/>
  <c r="AJ265" i="1"/>
  <c r="AN265" i="1" s="1"/>
  <c r="AJ186" i="1"/>
  <c r="CN186" i="1" s="1"/>
  <c r="AJ198" i="1"/>
  <c r="AN198" i="1" s="1"/>
  <c r="AJ202" i="1"/>
  <c r="CO202" i="1" s="1"/>
  <c r="AJ270" i="1"/>
  <c r="AN270" i="1" s="1"/>
  <c r="AJ324" i="1"/>
  <c r="AN324" i="1" s="1"/>
  <c r="AJ331" i="1"/>
  <c r="AN331" i="1" s="1"/>
  <c r="CQ149" i="1"/>
  <c r="AJ195" i="1"/>
  <c r="CN195" i="1" s="1"/>
  <c r="AJ231" i="1"/>
  <c r="AN231" i="1" s="1"/>
  <c r="AJ285" i="1"/>
  <c r="AM285" i="1" s="1"/>
  <c r="AJ190" i="1"/>
  <c r="AM190" i="1" s="1"/>
  <c r="CQ321" i="1"/>
  <c r="AJ185" i="1"/>
  <c r="CN185" i="1" s="1"/>
  <c r="AJ299" i="1"/>
  <c r="CO299" i="1" s="1"/>
  <c r="AJ206" i="1"/>
  <c r="AN206" i="1" s="1"/>
  <c r="AJ211" i="1"/>
  <c r="AN211" i="1" s="1"/>
  <c r="AJ266" i="1"/>
  <c r="CN266" i="1" s="1"/>
  <c r="AJ192" i="1"/>
  <c r="AN192" i="1" s="1"/>
  <c r="AJ191" i="1"/>
  <c r="AM191" i="1" s="1"/>
  <c r="AJ212" i="1"/>
  <c r="AN212" i="1" s="1"/>
  <c r="AJ236" i="1"/>
  <c r="AM236" i="1" s="1"/>
  <c r="AJ282" i="1"/>
  <c r="AN282" i="1" s="1"/>
  <c r="AJ283" i="1"/>
  <c r="CN283" i="1" s="1"/>
  <c r="AJ297" i="1"/>
  <c r="AN297" i="1" s="1"/>
  <c r="AJ317" i="1"/>
  <c r="AM317" i="1" s="1"/>
  <c r="CQ125" i="1"/>
  <c r="AJ177" i="1"/>
  <c r="AN177" i="1" s="1"/>
  <c r="AJ235" i="1"/>
  <c r="AM235" i="1" s="1"/>
  <c r="AJ242" i="1"/>
  <c r="CN242" i="1" s="1"/>
  <c r="AJ290" i="1"/>
  <c r="CN290" i="1" s="1"/>
  <c r="AJ318" i="1"/>
  <c r="CN318" i="1" s="1"/>
  <c r="AJ275" i="1"/>
  <c r="AM275" i="1" s="1"/>
  <c r="AP6" i="1"/>
  <c r="AO6" i="1"/>
  <c r="R37" i="1"/>
  <c r="O40" i="1"/>
  <c r="P37" i="1"/>
  <c r="O37" i="1"/>
  <c r="AJ207" i="1"/>
  <c r="AJ204" i="1"/>
  <c r="AJ217" i="1"/>
  <c r="AJ239" i="1"/>
  <c r="AJ199" i="1"/>
  <c r="AJ274" i="1"/>
  <c r="AJ279" i="1"/>
  <c r="AJ154" i="1"/>
  <c r="AJ162" i="1"/>
  <c r="AJ170" i="1"/>
  <c r="AJ194" i="1"/>
  <c r="AJ203" i="1"/>
  <c r="AJ219" i="1"/>
  <c r="AJ208" i="1"/>
  <c r="AJ257" i="1"/>
  <c r="AJ329" i="1"/>
  <c r="AJ201" i="1"/>
  <c r="AJ221" i="1"/>
  <c r="AJ229" i="1"/>
  <c r="AJ252" i="1"/>
  <c r="AJ271" i="1"/>
  <c r="AJ302" i="1"/>
  <c r="AJ301" i="1"/>
  <c r="AJ308" i="1"/>
  <c r="AJ316" i="1"/>
  <c r="AJ160" i="1"/>
  <c r="AJ168" i="1"/>
  <c r="AJ176" i="1"/>
  <c r="AJ205" i="1"/>
  <c r="AJ226" i="1"/>
  <c r="AJ237" i="1"/>
  <c r="AJ249" i="1"/>
  <c r="AJ246" i="1"/>
  <c r="AJ269" i="1"/>
  <c r="AJ296" i="1"/>
  <c r="AJ304" i="1"/>
  <c r="AJ312" i="1"/>
  <c r="AJ326" i="1"/>
  <c r="AJ228" i="1"/>
  <c r="AJ250" i="1"/>
  <c r="AJ287" i="1"/>
  <c r="AJ280" i="1"/>
  <c r="AJ158" i="1"/>
  <c r="AJ166" i="1"/>
  <c r="AJ174" i="1"/>
  <c r="AJ209" i="1"/>
  <c r="AJ225" i="1"/>
  <c r="AJ213" i="1"/>
  <c r="AJ255" i="1"/>
  <c r="AJ284" i="1"/>
  <c r="AJ305" i="1"/>
  <c r="AJ328" i="1"/>
  <c r="CO227" i="1" l="1"/>
  <c r="AN227" i="1"/>
  <c r="AM227" i="1"/>
  <c r="AN313" i="1"/>
  <c r="BV140" i="1"/>
  <c r="CN313" i="1"/>
  <c r="CN321" i="1"/>
  <c r="CO313" i="1"/>
  <c r="CX41" i="1"/>
  <c r="CX42" i="1" s="1"/>
  <c r="CX43" i="1" s="1"/>
  <c r="CX44" i="1" s="1"/>
  <c r="CX45" i="1" s="1"/>
  <c r="AM321" i="1"/>
  <c r="AN321" i="1"/>
  <c r="CO294" i="1"/>
  <c r="CN294" i="1"/>
  <c r="AN294" i="1"/>
  <c r="BV131" i="1"/>
  <c r="BY140" i="1"/>
  <c r="CX46" i="1"/>
  <c r="CX47" i="1" s="1"/>
  <c r="CX48" i="1" s="1"/>
  <c r="CX49" i="1" s="1"/>
  <c r="CX50" i="1" s="1"/>
  <c r="CX51" i="1" s="1"/>
  <c r="CX52" i="1" s="1"/>
  <c r="CX53" i="1" s="1"/>
  <c r="CX54" i="1" s="1"/>
  <c r="CX55" i="1" s="1"/>
  <c r="CX56" i="1" s="1"/>
  <c r="CX57" i="1" s="1"/>
  <c r="CX58" i="1" s="1"/>
  <c r="CX59" i="1" s="1"/>
  <c r="CX60" i="1" s="1"/>
  <c r="CX61" i="1" s="1"/>
  <c r="CX62" i="1" s="1"/>
  <c r="CX63" i="1" s="1"/>
  <c r="CX64" i="1" s="1"/>
  <c r="CX65" i="1" s="1"/>
  <c r="CX66" i="1" s="1"/>
  <c r="CX67" i="1" s="1"/>
  <c r="CX68" i="1" s="1"/>
  <c r="CX69" i="1" s="1"/>
  <c r="CX70" i="1" s="1"/>
  <c r="CX71" i="1" s="1"/>
  <c r="CX72" i="1" s="1"/>
  <c r="CX73" i="1" s="1"/>
  <c r="CX74" i="1" s="1"/>
  <c r="CX75" i="1" s="1"/>
  <c r="CX76" i="1" s="1"/>
  <c r="CX77" i="1" s="1"/>
  <c r="CX78" i="1" s="1"/>
  <c r="CX79" i="1" s="1"/>
  <c r="CX80" i="1" s="1"/>
  <c r="CX81" i="1" s="1"/>
  <c r="CX82" i="1" s="1"/>
  <c r="CX83" i="1" s="1"/>
  <c r="CX84" i="1" s="1"/>
  <c r="CX85" i="1" s="1"/>
  <c r="CX86" i="1" s="1"/>
  <c r="CX87" i="1" s="1"/>
  <c r="CX88" i="1" s="1"/>
  <c r="CX89" i="1" s="1"/>
  <c r="CX90" i="1" s="1"/>
  <c r="CX91" i="1" s="1"/>
  <c r="CX92" i="1" s="1"/>
  <c r="CX93" i="1" s="1"/>
  <c r="CX94" i="1" s="1"/>
  <c r="CX95" i="1" s="1"/>
  <c r="CX96" i="1" s="1"/>
  <c r="CX97" i="1" s="1"/>
  <c r="CX98" i="1" s="1"/>
  <c r="CX99" i="1" s="1"/>
  <c r="CX100" i="1" s="1"/>
  <c r="CX101" i="1" s="1"/>
  <c r="CX102" i="1" s="1"/>
  <c r="CX103" i="1" s="1"/>
  <c r="CX104" i="1" s="1"/>
  <c r="CX105" i="1" s="1"/>
  <c r="CX106" i="1" s="1"/>
  <c r="CX107" i="1" s="1"/>
  <c r="CX108" i="1" s="1"/>
  <c r="CX109" i="1" s="1"/>
  <c r="CX110" i="1" s="1"/>
  <c r="CX111" i="1" s="1"/>
  <c r="CX112" i="1" s="1"/>
  <c r="CX113" i="1" s="1"/>
  <c r="CX114" i="1" s="1"/>
  <c r="CX115" i="1" s="1"/>
  <c r="CX116" i="1" s="1"/>
  <c r="CX117" i="1" s="1"/>
  <c r="CX118" i="1" s="1"/>
  <c r="CX119" i="1" s="1"/>
  <c r="CX120" i="1" s="1"/>
  <c r="CX121" i="1" s="1"/>
  <c r="CX122" i="1" s="1"/>
  <c r="CX123" i="1" s="1"/>
  <c r="CX124" i="1" s="1"/>
  <c r="CX125" i="1" s="1"/>
  <c r="CX126" i="1" s="1"/>
  <c r="CX127" i="1" s="1"/>
  <c r="CX128" i="1" s="1"/>
  <c r="CX129" i="1" s="1"/>
  <c r="CX130" i="1" s="1"/>
  <c r="CX131" i="1" s="1"/>
  <c r="CX132" i="1" s="1"/>
  <c r="CX133" i="1" s="1"/>
  <c r="CX134" i="1" s="1"/>
  <c r="CX135" i="1" s="1"/>
  <c r="CX136" i="1" s="1"/>
  <c r="CX137" i="1" s="1"/>
  <c r="CX138" i="1" s="1"/>
  <c r="CX139" i="1" s="1"/>
  <c r="CX140" i="1" s="1"/>
  <c r="CX141" i="1" s="1"/>
  <c r="CX142" i="1" s="1"/>
  <c r="CX143" i="1" s="1"/>
  <c r="CX144" i="1" s="1"/>
  <c r="CX145" i="1" s="1"/>
  <c r="CX146" i="1" s="1"/>
  <c r="CX147" i="1" s="1"/>
  <c r="CX148" i="1" s="1"/>
  <c r="CX149" i="1" s="1"/>
  <c r="CX150" i="1" s="1"/>
  <c r="CX151" i="1" s="1"/>
  <c r="CX152" i="1" s="1"/>
  <c r="CX153" i="1" s="1"/>
  <c r="CX154" i="1" s="1"/>
  <c r="CX155" i="1" s="1"/>
  <c r="CX156" i="1" s="1"/>
  <c r="CX157" i="1" s="1"/>
  <c r="CX158" i="1" s="1"/>
  <c r="CX159" i="1" s="1"/>
  <c r="CX160" i="1" s="1"/>
  <c r="CX161" i="1" s="1"/>
  <c r="CX162" i="1" s="1"/>
  <c r="CX163" i="1" s="1"/>
  <c r="CX164" i="1" s="1"/>
  <c r="CX165" i="1" s="1"/>
  <c r="CX166" i="1" s="1"/>
  <c r="CX167" i="1" s="1"/>
  <c r="CX168" i="1" s="1"/>
  <c r="CX169" i="1" s="1"/>
  <c r="CX170" i="1" s="1"/>
  <c r="CX171" i="1" s="1"/>
  <c r="CX172" i="1" s="1"/>
  <c r="CX173" i="1" s="1"/>
  <c r="CX174" i="1" s="1"/>
  <c r="CX175" i="1" s="1"/>
  <c r="CX176" i="1" s="1"/>
  <c r="CX177" i="1" s="1"/>
  <c r="CX178" i="1" s="1"/>
  <c r="CX179" i="1" s="1"/>
  <c r="CX180" i="1" s="1"/>
  <c r="CX181" i="1" s="1"/>
  <c r="CX182" i="1" s="1"/>
  <c r="CX183" i="1" s="1"/>
  <c r="CX184" i="1" s="1"/>
  <c r="CX185" i="1" s="1"/>
  <c r="CX186" i="1" s="1"/>
  <c r="CX187" i="1" s="1"/>
  <c r="CX188" i="1" s="1"/>
  <c r="CX189" i="1" s="1"/>
  <c r="CX190" i="1" s="1"/>
  <c r="CX191" i="1" s="1"/>
  <c r="CX192" i="1" s="1"/>
  <c r="CX193" i="1" s="1"/>
  <c r="CX194" i="1" s="1"/>
  <c r="CX195" i="1" s="1"/>
  <c r="CX196" i="1" s="1"/>
  <c r="CX197" i="1" s="1"/>
  <c r="CX198" i="1" s="1"/>
  <c r="CX199" i="1" s="1"/>
  <c r="CX200" i="1" s="1"/>
  <c r="CX201" i="1" s="1"/>
  <c r="CX202" i="1" s="1"/>
  <c r="CX203" i="1" s="1"/>
  <c r="CX204" i="1" s="1"/>
  <c r="CX205" i="1" s="1"/>
  <c r="CX206" i="1" s="1"/>
  <c r="CX207" i="1" s="1"/>
  <c r="CX208" i="1" s="1"/>
  <c r="CX209" i="1" s="1"/>
  <c r="CX210" i="1" s="1"/>
  <c r="CX211" i="1" s="1"/>
  <c r="CX212" i="1" s="1"/>
  <c r="CX213" i="1" s="1"/>
  <c r="CX214" i="1" s="1"/>
  <c r="CX215" i="1" s="1"/>
  <c r="CX216" i="1" s="1"/>
  <c r="CX217" i="1" s="1"/>
  <c r="CX218" i="1" s="1"/>
  <c r="CX219" i="1" s="1"/>
  <c r="CX220" i="1" s="1"/>
  <c r="CX221" i="1" s="1"/>
  <c r="CX222" i="1" s="1"/>
  <c r="CX223" i="1" s="1"/>
  <c r="CX224" i="1" s="1"/>
  <c r="CX225" i="1" s="1"/>
  <c r="CX226" i="1" s="1"/>
  <c r="CX227" i="1" s="1"/>
  <c r="CX228" i="1" s="1"/>
  <c r="CX229" i="1" s="1"/>
  <c r="CX230" i="1" s="1"/>
  <c r="CX231" i="1" s="1"/>
  <c r="CX232" i="1" s="1"/>
  <c r="CX233" i="1" s="1"/>
  <c r="CX234" i="1" s="1"/>
  <c r="CX235" i="1" s="1"/>
  <c r="CX236" i="1" s="1"/>
  <c r="CX237" i="1" s="1"/>
  <c r="CX238" i="1" s="1"/>
  <c r="CX239" i="1" s="1"/>
  <c r="CX240" i="1" s="1"/>
  <c r="CX241" i="1" s="1"/>
  <c r="CX242" i="1" s="1"/>
  <c r="CX243" i="1" s="1"/>
  <c r="CX244" i="1" s="1"/>
  <c r="CX245" i="1" s="1"/>
  <c r="CX246" i="1" s="1"/>
  <c r="CX247" i="1" s="1"/>
  <c r="CX248" i="1" s="1"/>
  <c r="CX249" i="1" s="1"/>
  <c r="CX250" i="1" s="1"/>
  <c r="CX251" i="1" s="1"/>
  <c r="CX252" i="1" s="1"/>
  <c r="CX253" i="1" s="1"/>
  <c r="CX254" i="1" s="1"/>
  <c r="CX255" i="1" s="1"/>
  <c r="CX256" i="1" s="1"/>
  <c r="CX257" i="1" s="1"/>
  <c r="CX258" i="1" s="1"/>
  <c r="CX259" i="1" s="1"/>
  <c r="CX260" i="1" s="1"/>
  <c r="CX261" i="1" s="1"/>
  <c r="CX262" i="1" s="1"/>
  <c r="CX263" i="1" s="1"/>
  <c r="CX264" i="1" s="1"/>
  <c r="CX265" i="1" s="1"/>
  <c r="CX266" i="1" s="1"/>
  <c r="CX267" i="1" s="1"/>
  <c r="CX268" i="1" s="1"/>
  <c r="CX269" i="1" s="1"/>
  <c r="CX270" i="1" s="1"/>
  <c r="CX271" i="1" s="1"/>
  <c r="CX272" i="1" s="1"/>
  <c r="CX273" i="1" s="1"/>
  <c r="CX274" i="1" s="1"/>
  <c r="CX275" i="1" s="1"/>
  <c r="CX276" i="1" s="1"/>
  <c r="CX277" i="1" s="1"/>
  <c r="CX278" i="1" s="1"/>
  <c r="CX279" i="1" s="1"/>
  <c r="CX280" i="1" s="1"/>
  <c r="CX281" i="1" s="1"/>
  <c r="CX282" i="1" s="1"/>
  <c r="CX283" i="1" s="1"/>
  <c r="CX284" i="1" s="1"/>
  <c r="CX285" i="1" s="1"/>
  <c r="CX286" i="1" s="1"/>
  <c r="CX287" i="1" s="1"/>
  <c r="CX288" i="1" s="1"/>
  <c r="CX289" i="1" s="1"/>
  <c r="CX290" i="1" s="1"/>
  <c r="CX291" i="1" s="1"/>
  <c r="CX292" i="1" s="1"/>
  <c r="CX293" i="1" s="1"/>
  <c r="CX294" i="1" s="1"/>
  <c r="CX295" i="1" s="1"/>
  <c r="CX296" i="1" s="1"/>
  <c r="CX297" i="1" s="1"/>
  <c r="CX298" i="1" s="1"/>
  <c r="CX299" i="1" s="1"/>
  <c r="CX300" i="1" s="1"/>
  <c r="CX301" i="1" s="1"/>
  <c r="CX302" i="1" s="1"/>
  <c r="CX303" i="1" s="1"/>
  <c r="CX304" i="1" s="1"/>
  <c r="CX305" i="1" s="1"/>
  <c r="CX306" i="1" s="1"/>
  <c r="CX307" i="1" s="1"/>
  <c r="CX308" i="1" s="1"/>
  <c r="CX309" i="1" s="1"/>
  <c r="CX310" i="1" s="1"/>
  <c r="CX311" i="1" s="1"/>
  <c r="CX312" i="1" s="1"/>
  <c r="CX313" i="1" s="1"/>
  <c r="CX314" i="1" s="1"/>
  <c r="CX315" i="1" s="1"/>
  <c r="CX316" i="1" s="1"/>
  <c r="CX317" i="1" s="1"/>
  <c r="CX318" i="1" s="1"/>
  <c r="CX319" i="1" s="1"/>
  <c r="CX320" i="1" s="1"/>
  <c r="CX321" i="1" s="1"/>
  <c r="CX322" i="1" s="1"/>
  <c r="CX323" i="1" s="1"/>
  <c r="CX324" i="1" s="1"/>
  <c r="CX325" i="1" s="1"/>
  <c r="CX326" i="1" s="1"/>
  <c r="CX327" i="1" s="1"/>
  <c r="CX328" i="1" s="1"/>
  <c r="CX329" i="1" s="1"/>
  <c r="CX330" i="1" s="1"/>
  <c r="CX331" i="1" s="1"/>
  <c r="CX332" i="1" s="1"/>
  <c r="CX333" i="1" s="1"/>
  <c r="CX334" i="1" s="1"/>
  <c r="CX335" i="1" s="1"/>
  <c r="CX336" i="1" s="1"/>
  <c r="CX337" i="1" s="1"/>
  <c r="CX338" i="1" s="1"/>
  <c r="CX339" i="1" s="1"/>
  <c r="CX340" i="1" s="1"/>
  <c r="CX341" i="1" s="1"/>
  <c r="CX342" i="1" s="1"/>
  <c r="CX343" i="1" s="1"/>
  <c r="CX344" i="1" s="1"/>
  <c r="CX345" i="1" s="1"/>
  <c r="CX346" i="1" s="1"/>
  <c r="CX347" i="1" s="1"/>
  <c r="CX348" i="1" s="1"/>
  <c r="CX349" i="1" s="1"/>
  <c r="CX350" i="1" s="1"/>
  <c r="CX351" i="1" s="1"/>
  <c r="CX352" i="1" s="1"/>
  <c r="CX353" i="1" s="1"/>
  <c r="CX354" i="1" s="1"/>
  <c r="CX355" i="1" s="1"/>
  <c r="CX356" i="1" s="1"/>
  <c r="CX357" i="1" s="1"/>
  <c r="CX358" i="1" s="1"/>
  <c r="CX359" i="1" s="1"/>
  <c r="CX360" i="1" s="1"/>
  <c r="CX361" i="1" s="1"/>
  <c r="CX362" i="1" s="1"/>
  <c r="CX363" i="1" s="1"/>
  <c r="CX364" i="1" s="1"/>
  <c r="CX365" i="1" s="1"/>
  <c r="CX366" i="1" s="1"/>
  <c r="CX367" i="1" s="1"/>
  <c r="CX368" i="1" s="1"/>
  <c r="CX369" i="1" s="1"/>
  <c r="CX370" i="1" s="1"/>
  <c r="CX371" i="1" s="1"/>
  <c r="CX372" i="1" s="1"/>
  <c r="CX373" i="1" s="1"/>
  <c r="CX374" i="1" s="1"/>
  <c r="CX375" i="1" s="1"/>
  <c r="CX376" i="1" s="1"/>
  <c r="CX377" i="1" s="1"/>
  <c r="CX378" i="1" s="1"/>
  <c r="CX379" i="1" s="1"/>
  <c r="CX380" i="1" s="1"/>
  <c r="CX381" i="1" s="1"/>
  <c r="CX382" i="1" s="1"/>
  <c r="CX383" i="1" s="1"/>
  <c r="CX384" i="1" s="1"/>
  <c r="CX385" i="1" s="1"/>
  <c r="CX386" i="1" s="1"/>
  <c r="CX387" i="1" s="1"/>
  <c r="CX388" i="1" s="1"/>
  <c r="CX389" i="1" s="1"/>
  <c r="CX390" i="1" s="1"/>
  <c r="CX391" i="1" s="1"/>
  <c r="CX392" i="1" s="1"/>
  <c r="CX393" i="1" s="1"/>
  <c r="CX394" i="1" s="1"/>
  <c r="CX395" i="1" s="1"/>
  <c r="CX396" i="1" s="1"/>
  <c r="CX397" i="1" s="1"/>
  <c r="CX398" i="1" s="1"/>
  <c r="CX399" i="1" s="1"/>
  <c r="CX400" i="1" s="1"/>
  <c r="CX401" i="1" s="1"/>
  <c r="CX402" i="1" s="1"/>
  <c r="CX403" i="1" s="1"/>
  <c r="CX404" i="1" s="1"/>
  <c r="CX405" i="1" s="1"/>
  <c r="CX406" i="1" s="1"/>
  <c r="CX407" i="1" s="1"/>
  <c r="CX408" i="1" s="1"/>
  <c r="CX409" i="1" s="1"/>
  <c r="CX410" i="1" s="1"/>
  <c r="CX411" i="1" s="1"/>
  <c r="CX412" i="1" s="1"/>
  <c r="CX413" i="1" s="1"/>
  <c r="CX414" i="1" s="1"/>
  <c r="CX415" i="1" s="1"/>
  <c r="CX416" i="1" s="1"/>
  <c r="CX417" i="1" s="1"/>
  <c r="CX418" i="1" s="1"/>
  <c r="CX419" i="1" s="1"/>
  <c r="CX420" i="1" s="1"/>
  <c r="CX421" i="1" s="1"/>
  <c r="CX422" i="1" s="1"/>
  <c r="CX423" i="1" s="1"/>
  <c r="CX424" i="1" s="1"/>
  <c r="CX425" i="1" s="1"/>
  <c r="CX426" i="1" s="1"/>
  <c r="CX427" i="1" s="1"/>
  <c r="CX428" i="1" s="1"/>
  <c r="CX429" i="1" s="1"/>
  <c r="CX430" i="1" s="1"/>
  <c r="CX431" i="1" s="1"/>
  <c r="CX432" i="1" s="1"/>
  <c r="CX433" i="1" s="1"/>
  <c r="CZ216" i="1" s="1"/>
  <c r="BW117" i="1"/>
  <c r="CN330" i="1"/>
  <c r="CO330" i="1"/>
  <c r="AN330" i="1"/>
  <c r="AM322" i="1"/>
  <c r="CN322" i="1"/>
  <c r="AN322" i="1"/>
  <c r="BC138" i="1"/>
  <c r="BE153" i="1"/>
  <c r="CI153" i="1" s="1"/>
  <c r="BG106" i="1"/>
  <c r="CL106" i="1" s="1"/>
  <c r="BD149" i="1"/>
  <c r="BL149" i="1" s="1"/>
  <c r="BX124" i="1"/>
  <c r="BE125" i="1"/>
  <c r="CI125" i="1" s="1"/>
  <c r="BF128" i="1"/>
  <c r="BP128" i="1" s="1"/>
  <c r="BT117" i="1"/>
  <c r="BC117" i="1"/>
  <c r="BD111" i="1"/>
  <c r="BM111" i="1" s="1"/>
  <c r="BW108" i="1"/>
  <c r="BE137" i="1"/>
  <c r="BO137" i="1" s="1"/>
  <c r="BD125" i="1"/>
  <c r="BY137" i="1"/>
  <c r="BG138" i="1"/>
  <c r="BY126" i="1"/>
  <c r="BU112" i="1"/>
  <c r="BV129" i="1"/>
  <c r="BF106" i="1"/>
  <c r="BP106" i="1" s="1"/>
  <c r="BB144" i="1"/>
  <c r="BI144" i="1" s="1"/>
  <c r="BV150" i="1"/>
  <c r="BE138" i="1"/>
  <c r="CH138" i="1" s="1"/>
  <c r="BG137" i="1"/>
  <c r="CL137" i="1" s="1"/>
  <c r="BY138" i="1"/>
  <c r="BE126" i="1"/>
  <c r="CI126" i="1" s="1"/>
  <c r="BF126" i="1"/>
  <c r="BQ126" i="1" s="1"/>
  <c r="BF118" i="1"/>
  <c r="CJ118" i="1" s="1"/>
  <c r="BW149" i="1"/>
  <c r="BX125" i="1"/>
  <c r="BU125" i="1"/>
  <c r="BY112" i="1"/>
  <c r="BB112" i="1"/>
  <c r="CC112" i="1" s="1"/>
  <c r="BF147" i="1"/>
  <c r="BD137" i="1"/>
  <c r="CF137" i="1" s="1"/>
  <c r="BT125" i="1"/>
  <c r="BU132" i="1"/>
  <c r="BV135" i="1"/>
  <c r="BV152" i="1"/>
  <c r="BF120" i="1"/>
  <c r="BP120" i="1" s="1"/>
  <c r="BX145" i="1"/>
  <c r="BB137" i="1"/>
  <c r="CB137" i="1" s="1"/>
  <c r="BT112" i="1"/>
  <c r="BX138" i="1"/>
  <c r="BG124" i="1"/>
  <c r="CM124" i="1" s="1"/>
  <c r="BG127" i="1"/>
  <c r="BG115" i="1"/>
  <c r="CM115" i="1" s="1"/>
  <c r="BC111" i="1"/>
  <c r="CD111" i="1" s="1"/>
  <c r="BG110" i="1"/>
  <c r="CM110" i="1" s="1"/>
  <c r="BU127" i="1"/>
  <c r="BY120" i="1"/>
  <c r="BC126" i="1"/>
  <c r="CE126" i="1" s="1"/>
  <c r="BB116" i="1"/>
  <c r="BI116" i="1" s="1"/>
  <c r="BT127" i="1"/>
  <c r="BV106" i="1"/>
  <c r="BU152" i="1"/>
  <c r="BD124" i="1"/>
  <c r="BL124" i="1" s="1"/>
  <c r="BV108" i="1"/>
  <c r="BX149" i="1"/>
  <c r="BU131" i="1"/>
  <c r="BY117" i="1"/>
  <c r="BU124" i="1"/>
  <c r="BV151" i="1"/>
  <c r="BW112" i="1"/>
  <c r="BE117" i="1"/>
  <c r="BO117" i="1" s="1"/>
  <c r="BW131" i="1"/>
  <c r="BU134" i="1"/>
  <c r="BV133" i="1"/>
  <c r="BY106" i="1"/>
  <c r="BD126" i="1"/>
  <c r="BM126" i="1" s="1"/>
  <c r="BY151" i="1"/>
  <c r="BG112" i="1"/>
  <c r="CM112" i="1" s="1"/>
  <c r="BD151" i="1"/>
  <c r="CG151" i="1" s="1"/>
  <c r="BC150" i="1"/>
  <c r="CE150" i="1" s="1"/>
  <c r="BE112" i="1"/>
  <c r="BO112" i="1" s="1"/>
  <c r="BW134" i="1"/>
  <c r="BW129" i="1"/>
  <c r="BV124" i="1"/>
  <c r="BG152" i="1"/>
  <c r="CM152" i="1" s="1"/>
  <c r="BF138" i="1"/>
  <c r="CJ138" i="1" s="1"/>
  <c r="BV117" i="1"/>
  <c r="BC145" i="1"/>
  <c r="BJ145" i="1" s="1"/>
  <c r="BX115" i="1"/>
  <c r="BF124" i="1"/>
  <c r="CJ124" i="1" s="1"/>
  <c r="BE114" i="1"/>
  <c r="CI114" i="1" s="1"/>
  <c r="BC149" i="1"/>
  <c r="BJ149" i="1" s="1"/>
  <c r="BF152" i="1"/>
  <c r="CJ152" i="1" s="1"/>
  <c r="BW128" i="1"/>
  <c r="BU137" i="1"/>
  <c r="BX108" i="1"/>
  <c r="BE133" i="1"/>
  <c r="BO133" i="1" s="1"/>
  <c r="BF142" i="1"/>
  <c r="BP142" i="1" s="1"/>
  <c r="BE152" i="1"/>
  <c r="CI152" i="1" s="1"/>
  <c r="BC125" i="1"/>
  <c r="CE125" i="1" s="1"/>
  <c r="BB120" i="1"/>
  <c r="CC120" i="1" s="1"/>
  <c r="BT137" i="1"/>
  <c r="BC129" i="1"/>
  <c r="BJ129" i="1" s="1"/>
  <c r="BX116" i="1"/>
  <c r="BU116" i="1"/>
  <c r="BB153" i="1"/>
  <c r="CC153" i="1" s="1"/>
  <c r="BB107" i="1"/>
  <c r="CB107" i="1" s="1"/>
  <c r="BW150" i="1"/>
  <c r="BY144" i="1"/>
  <c r="BU115" i="1"/>
  <c r="BG144" i="1"/>
  <c r="BR144" i="1" s="1"/>
  <c r="BB113" i="1"/>
  <c r="BH113" i="1" s="1"/>
  <c r="BF146" i="1"/>
  <c r="CJ146" i="1" s="1"/>
  <c r="BT152" i="1"/>
  <c r="BY118" i="1"/>
  <c r="BX142" i="1"/>
  <c r="BB150" i="1"/>
  <c r="BI150" i="1" s="1"/>
  <c r="BY108" i="1"/>
  <c r="BX114" i="1"/>
  <c r="BV142" i="1"/>
  <c r="BV153" i="1"/>
  <c r="BF153" i="1"/>
  <c r="CJ153" i="1" s="1"/>
  <c r="BD128" i="1"/>
  <c r="BM128" i="1" s="1"/>
  <c r="BT108" i="1"/>
  <c r="BW113" i="1"/>
  <c r="BU118" i="1"/>
  <c r="BE149" i="1"/>
  <c r="CH149" i="1" s="1"/>
  <c r="BU120" i="1"/>
  <c r="BF125" i="1"/>
  <c r="BQ125" i="1" s="1"/>
  <c r="BD133" i="1"/>
  <c r="BM133" i="1" s="1"/>
  <c r="BV125" i="1"/>
  <c r="BW142" i="1"/>
  <c r="BC120" i="1"/>
  <c r="CD120" i="1" s="1"/>
  <c r="BC152" i="1"/>
  <c r="CE152" i="1" s="1"/>
  <c r="BW116" i="1"/>
  <c r="BY149" i="1"/>
  <c r="BC124" i="1"/>
  <c r="CD124" i="1" s="1"/>
  <c r="BT107" i="1"/>
  <c r="BW137" i="1"/>
  <c r="BG113" i="1"/>
  <c r="BR113" i="1" s="1"/>
  <c r="BG128" i="1"/>
  <c r="BR128" i="1" s="1"/>
  <c r="BU139" i="1"/>
  <c r="BB140" i="1"/>
  <c r="BI140" i="1" s="1"/>
  <c r="BW152" i="1"/>
  <c r="BW139" i="1"/>
  <c r="BV112" i="1"/>
  <c r="BB138" i="1"/>
  <c r="CC138" i="1" s="1"/>
  <c r="BD152" i="1"/>
  <c r="BM152" i="1" s="1"/>
  <c r="BB149" i="1"/>
  <c r="BH149" i="1" s="1"/>
  <c r="BX127" i="1"/>
  <c r="BC151" i="1"/>
  <c r="BJ151" i="1" s="1"/>
  <c r="BY111" i="1"/>
  <c r="BV113" i="1"/>
  <c r="BT140" i="1"/>
  <c r="BU153" i="1"/>
  <c r="BG134" i="1"/>
  <c r="CM134" i="1" s="1"/>
  <c r="BF113" i="1"/>
  <c r="CK113" i="1" s="1"/>
  <c r="BE113" i="1"/>
  <c r="BN113" i="1" s="1"/>
  <c r="BD107" i="1"/>
  <c r="BL107" i="1" s="1"/>
  <c r="BT118" i="1"/>
  <c r="BW115" i="1"/>
  <c r="BX113" i="1"/>
  <c r="BF149" i="1"/>
  <c r="BQ149" i="1" s="1"/>
  <c r="BU126" i="1"/>
  <c r="BV107" i="1"/>
  <c r="BG146" i="1"/>
  <c r="CM146" i="1" s="1"/>
  <c r="BX134" i="1"/>
  <c r="BW146" i="1"/>
  <c r="BT130" i="1"/>
  <c r="BW111" i="1"/>
  <c r="BB135" i="1"/>
  <c r="BH135" i="1" s="1"/>
  <c r="BX107" i="1"/>
  <c r="BT147" i="1"/>
  <c r="BX133" i="1"/>
  <c r="BB126" i="1"/>
  <c r="CC126" i="1" s="1"/>
  <c r="BV148" i="1"/>
  <c r="BC146" i="1"/>
  <c r="BK146" i="1" s="1"/>
  <c r="BD146" i="1"/>
  <c r="CF146" i="1" s="1"/>
  <c r="BB118" i="1"/>
  <c r="CB118" i="1" s="1"/>
  <c r="BV132" i="1"/>
  <c r="BV114" i="1"/>
  <c r="BC118" i="1"/>
  <c r="BJ118" i="1" s="1"/>
  <c r="BY132" i="1"/>
  <c r="BV118" i="1"/>
  <c r="BX118" i="1"/>
  <c r="BX117" i="1"/>
  <c r="BV149" i="1"/>
  <c r="BF145" i="1"/>
  <c r="CK145" i="1" s="1"/>
  <c r="BV115" i="1"/>
  <c r="BC140" i="1"/>
  <c r="CD140" i="1" s="1"/>
  <c r="BU147" i="1"/>
  <c r="BG118" i="1"/>
  <c r="BS118" i="1" s="1"/>
  <c r="BT131" i="1"/>
  <c r="BY141" i="1"/>
  <c r="BT142" i="1"/>
  <c r="BC106" i="1"/>
  <c r="CD106" i="1" s="1"/>
  <c r="BU130" i="1"/>
  <c r="BY114" i="1"/>
  <c r="BE132" i="1"/>
  <c r="BO132" i="1" s="1"/>
  <c r="BE107" i="1"/>
  <c r="CI107" i="1" s="1"/>
  <c r="BY107" i="1"/>
  <c r="BY139" i="1"/>
  <c r="BW107" i="1"/>
  <c r="BG139" i="1"/>
  <c r="BS139" i="1" s="1"/>
  <c r="BG140" i="1"/>
  <c r="CL140" i="1" s="1"/>
  <c r="BU107" i="1"/>
  <c r="BG111" i="1"/>
  <c r="BR111" i="1" s="1"/>
  <c r="BE151" i="1"/>
  <c r="BN151" i="1" s="1"/>
  <c r="BD113" i="1"/>
  <c r="CG113" i="1" s="1"/>
  <c r="BG120" i="1"/>
  <c r="CL120" i="1" s="1"/>
  <c r="CG127" i="1"/>
  <c r="BT135" i="1"/>
  <c r="BC107" i="1"/>
  <c r="BK107" i="1" s="1"/>
  <c r="BD114" i="1"/>
  <c r="BM114" i="1" s="1"/>
  <c r="BD134" i="1"/>
  <c r="BM134" i="1" s="1"/>
  <c r="BT128" i="1"/>
  <c r="BF107" i="1"/>
  <c r="BP107" i="1" s="1"/>
  <c r="BB111" i="1"/>
  <c r="CC111" i="1" s="1"/>
  <c r="BX135" i="1"/>
  <c r="BY135" i="1"/>
  <c r="BE147" i="1"/>
  <c r="BO147" i="1" s="1"/>
  <c r="BB151" i="1"/>
  <c r="CC151" i="1" s="1"/>
  <c r="BB146" i="1"/>
  <c r="BI146" i="1" s="1"/>
  <c r="BD130" i="1"/>
  <c r="CF130" i="1" s="1"/>
  <c r="BU128" i="1"/>
  <c r="BF139" i="1"/>
  <c r="CK139" i="1" s="1"/>
  <c r="BU133" i="1"/>
  <c r="BF111" i="1"/>
  <c r="BP111" i="1" s="1"/>
  <c r="BU114" i="1"/>
  <c r="BB133" i="1"/>
  <c r="BI133" i="1" s="1"/>
  <c r="BD139" i="1"/>
  <c r="CF139" i="1" s="1"/>
  <c r="BV120" i="1"/>
  <c r="BW118" i="1"/>
  <c r="BU113" i="1"/>
  <c r="BH131" i="1"/>
  <c r="BB134" i="1"/>
  <c r="BI134" i="1" s="1"/>
  <c r="BV147" i="1"/>
  <c r="BG147" i="1"/>
  <c r="BR147" i="1" s="1"/>
  <c r="BF137" i="1"/>
  <c r="BQ137" i="1" s="1"/>
  <c r="CG138" i="1"/>
  <c r="BD118" i="1"/>
  <c r="BL118" i="1" s="1"/>
  <c r="BB139" i="1"/>
  <c r="CC139" i="1" s="1"/>
  <c r="BL138" i="1"/>
  <c r="BB124" i="1"/>
  <c r="BH124" i="1" s="1"/>
  <c r="BB108" i="1"/>
  <c r="BI108" i="1" s="1"/>
  <c r="BV139" i="1"/>
  <c r="BC135" i="1"/>
  <c r="BJ135" i="1" s="1"/>
  <c r="BX126" i="1"/>
  <c r="BG145" i="1"/>
  <c r="BS145" i="1" s="1"/>
  <c r="BW145" i="1"/>
  <c r="BM138" i="1"/>
  <c r="BG108" i="1"/>
  <c r="BR108" i="1" s="1"/>
  <c r="BB114" i="1"/>
  <c r="BI114" i="1" s="1"/>
  <c r="BD106" i="1"/>
  <c r="CF106" i="1" s="1"/>
  <c r="BD120" i="1"/>
  <c r="CF120" i="1" s="1"/>
  <c r="BC144" i="1"/>
  <c r="CD144" i="1" s="1"/>
  <c r="BY142" i="1"/>
  <c r="BG107" i="1"/>
  <c r="BR107" i="1" s="1"/>
  <c r="BW126" i="1"/>
  <c r="BC142" i="1"/>
  <c r="BJ142" i="1" s="1"/>
  <c r="BT115" i="1"/>
  <c r="BT133" i="1"/>
  <c r="BE118" i="1"/>
  <c r="CI118" i="1" s="1"/>
  <c r="BT144" i="1"/>
  <c r="BG150" i="1"/>
  <c r="CL150" i="1" s="1"/>
  <c r="BD140" i="1"/>
  <c r="CG140" i="1" s="1"/>
  <c r="BC113" i="1"/>
  <c r="BJ113" i="1" s="1"/>
  <c r="BT139" i="1"/>
  <c r="BE148" i="1"/>
  <c r="BO148" i="1" s="1"/>
  <c r="BF115" i="1"/>
  <c r="BP115" i="1" s="1"/>
  <c r="BC121" i="1"/>
  <c r="BK121" i="1" s="1"/>
  <c r="BT121" i="1"/>
  <c r="BC133" i="1"/>
  <c r="BJ133" i="1" s="1"/>
  <c r="BI153" i="1"/>
  <c r="CM106" i="1"/>
  <c r="BX148" i="1"/>
  <c r="BW144" i="1"/>
  <c r="BX139" i="1"/>
  <c r="BV123" i="1"/>
  <c r="BW132" i="1"/>
  <c r="BT132" i="1"/>
  <c r="BV110" i="1"/>
  <c r="BY121" i="1"/>
  <c r="BI113" i="1"/>
  <c r="CG149" i="1"/>
  <c r="BL116" i="1"/>
  <c r="CO291" i="1"/>
  <c r="BQ117" i="1"/>
  <c r="BS106" i="1"/>
  <c r="BD132" i="1"/>
  <c r="BM132" i="1" s="1"/>
  <c r="BX111" i="1"/>
  <c r="BY129" i="1"/>
  <c r="BT110" i="1"/>
  <c r="BJ115" i="1"/>
  <c r="BF108" i="1"/>
  <c r="CJ108" i="1" s="1"/>
  <c r="BY115" i="1"/>
  <c r="CI110" i="1"/>
  <c r="BF144" i="1"/>
  <c r="BP144" i="1" s="1"/>
  <c r="BX121" i="1"/>
  <c r="BO110" i="1"/>
  <c r="BE135" i="1"/>
  <c r="CH135" i="1" s="1"/>
  <c r="BD108" i="1"/>
  <c r="CF108" i="1" s="1"/>
  <c r="CH110" i="1"/>
  <c r="BW110" i="1"/>
  <c r="BX131" i="1"/>
  <c r="BW121" i="1"/>
  <c r="AM258" i="1"/>
  <c r="BT134" i="1"/>
  <c r="BY147" i="1"/>
  <c r="BX151" i="1"/>
  <c r="BG132" i="1"/>
  <c r="BS132" i="1" s="1"/>
  <c r="BG121" i="1"/>
  <c r="CL121" i="1" s="1"/>
  <c r="BF114" i="1"/>
  <c r="BP114" i="1" s="1"/>
  <c r="BE139" i="1"/>
  <c r="BO139" i="1" s="1"/>
  <c r="BE108" i="1"/>
  <c r="BO108" i="1" s="1"/>
  <c r="BF133" i="1"/>
  <c r="CK133" i="1" s="1"/>
  <c r="BX123" i="1"/>
  <c r="BF121" i="1"/>
  <c r="BP121" i="1" s="1"/>
  <c r="BU111" i="1"/>
  <c r="BG141" i="1"/>
  <c r="CM141" i="1" s="1"/>
  <c r="BG117" i="1"/>
  <c r="CL117" i="1" s="1"/>
  <c r="CF116" i="1"/>
  <c r="BC134" i="1"/>
  <c r="BK134" i="1" s="1"/>
  <c r="CH124" i="1"/>
  <c r="BV141" i="1"/>
  <c r="BO120" i="1"/>
  <c r="BC114" i="1"/>
  <c r="CD114" i="1" s="1"/>
  <c r="CG116" i="1"/>
  <c r="BB106" i="1"/>
  <c r="BI106" i="1" s="1"/>
  <c r="BC131" i="1"/>
  <c r="BJ131" i="1" s="1"/>
  <c r="CJ128" i="1"/>
  <c r="BE111" i="1"/>
  <c r="BO111" i="1" s="1"/>
  <c r="BV116" i="1"/>
  <c r="BE121" i="1"/>
  <c r="CI121" i="1" s="1"/>
  <c r="CH137" i="1"/>
  <c r="CK128" i="1"/>
  <c r="BE116" i="1"/>
  <c r="BO116" i="1" s="1"/>
  <c r="CN200" i="1"/>
  <c r="BS144" i="1"/>
  <c r="BU129" i="1"/>
  <c r="BB109" i="1"/>
  <c r="BI109" i="1" s="1"/>
  <c r="BE109" i="1"/>
  <c r="BO109" i="1" s="1"/>
  <c r="BT122" i="1"/>
  <c r="CO200" i="1"/>
  <c r="BV134" i="1"/>
  <c r="BC130" i="1"/>
  <c r="BK130" i="1" s="1"/>
  <c r="BE115" i="1"/>
  <c r="CI115" i="1" s="1"/>
  <c r="AM200" i="1"/>
  <c r="BD148" i="1"/>
  <c r="CF148" i="1" s="1"/>
  <c r="BV111" i="1"/>
  <c r="BU145" i="1"/>
  <c r="BR142" i="1"/>
  <c r="BD131" i="1"/>
  <c r="CF131" i="1" s="1"/>
  <c r="BL115" i="1"/>
  <c r="BX106" i="1"/>
  <c r="BU151" i="1"/>
  <c r="BB130" i="1"/>
  <c r="CC130" i="1" s="1"/>
  <c r="BR106" i="1"/>
  <c r="BC128" i="1"/>
  <c r="BK128" i="1" s="1"/>
  <c r="BB115" i="1"/>
  <c r="BH115" i="1" s="1"/>
  <c r="BC132" i="1"/>
  <c r="CD132" i="1" s="1"/>
  <c r="BU109" i="1"/>
  <c r="BY136" i="1"/>
  <c r="BD123" i="1"/>
  <c r="CG123" i="1" s="1"/>
  <c r="BF132" i="1"/>
  <c r="BQ132" i="1" s="1"/>
  <c r="BV121" i="1"/>
  <c r="BD144" i="1"/>
  <c r="BL144" i="1" s="1"/>
  <c r="BX144" i="1"/>
  <c r="BQ128" i="1"/>
  <c r="BE134" i="1"/>
  <c r="BN134" i="1" s="1"/>
  <c r="BT109" i="1"/>
  <c r="BB121" i="1"/>
  <c r="CC121" i="1" s="1"/>
  <c r="BD145" i="1"/>
  <c r="CF145" i="1" s="1"/>
  <c r="BW123" i="1"/>
  <c r="BT148" i="1"/>
  <c r="BV127" i="1"/>
  <c r="BN131" i="1"/>
  <c r="BC139" i="1"/>
  <c r="CE139" i="1" s="1"/>
  <c r="BK115" i="1"/>
  <c r="CF127" i="1"/>
  <c r="BE123" i="1"/>
  <c r="CI123" i="1" s="1"/>
  <c r="BX119" i="1"/>
  <c r="BU146" i="1"/>
  <c r="CD115" i="1"/>
  <c r="BL127" i="1"/>
  <c r="BV144" i="1"/>
  <c r="BG136" i="1"/>
  <c r="CL136" i="1" s="1"/>
  <c r="BV143" i="1"/>
  <c r="BC110" i="1"/>
  <c r="CD110" i="1" s="1"/>
  <c r="BU121" i="1"/>
  <c r="BC108" i="1"/>
  <c r="CD108" i="1" s="1"/>
  <c r="BF148" i="1"/>
  <c r="CJ148" i="1" s="1"/>
  <c r="BT141" i="1"/>
  <c r="BX122" i="1"/>
  <c r="BT136" i="1"/>
  <c r="BF135" i="1"/>
  <c r="CK135" i="1" s="1"/>
  <c r="BT153" i="1"/>
  <c r="BB145" i="1"/>
  <c r="BI145" i="1" s="1"/>
  <c r="CI140" i="1"/>
  <c r="BB122" i="1"/>
  <c r="BI122" i="1" s="1"/>
  <c r="BN137" i="1"/>
  <c r="BW109" i="1"/>
  <c r="BU141" i="1"/>
  <c r="BU144" i="1"/>
  <c r="BT111" i="1"/>
  <c r="BE130" i="1"/>
  <c r="CH130" i="1" s="1"/>
  <c r="BX132" i="1"/>
  <c r="BI131" i="1"/>
  <c r="BX141" i="1"/>
  <c r="BW106" i="1"/>
  <c r="CC131" i="1"/>
  <c r="BO131" i="1"/>
  <c r="BD109" i="1"/>
  <c r="CF109" i="1" s="1"/>
  <c r="BG148" i="1"/>
  <c r="CL148" i="1" s="1"/>
  <c r="BF119" i="1"/>
  <c r="BP119" i="1" s="1"/>
  <c r="BG122" i="1"/>
  <c r="CM122" i="1" s="1"/>
  <c r="BW141" i="1"/>
  <c r="BD121" i="1"/>
  <c r="BL121" i="1" s="1"/>
  <c r="BD147" i="1"/>
  <c r="BL147" i="1" s="1"/>
  <c r="BB132" i="1"/>
  <c r="BI132" i="1" s="1"/>
  <c r="BW133" i="1"/>
  <c r="BU117" i="1"/>
  <c r="BD135" i="1"/>
  <c r="CF135" i="1" s="1"/>
  <c r="BB147" i="1"/>
  <c r="BI147" i="1" s="1"/>
  <c r="BG114" i="1"/>
  <c r="CM114" i="1" s="1"/>
  <c r="CI131" i="1"/>
  <c r="BD117" i="1"/>
  <c r="CG117" i="1" s="1"/>
  <c r="BG131" i="1"/>
  <c r="BR131" i="1" s="1"/>
  <c r="BE141" i="1"/>
  <c r="BN141" i="1" s="1"/>
  <c r="BB117" i="1"/>
  <c r="CC117" i="1" s="1"/>
  <c r="BU148" i="1"/>
  <c r="BE144" i="1"/>
  <c r="BO144" i="1" s="1"/>
  <c r="BG119" i="1"/>
  <c r="CM119" i="1" s="1"/>
  <c r="BU122" i="1"/>
  <c r="BN126" i="1"/>
  <c r="CH126" i="1"/>
  <c r="CJ140" i="1"/>
  <c r="AM288" i="1"/>
  <c r="AN315" i="1"/>
  <c r="BV146" i="1"/>
  <c r="BY146" i="1"/>
  <c r="BY134" i="1"/>
  <c r="CH117" i="1"/>
  <c r="CK117" i="1"/>
  <c r="CF112" i="1"/>
  <c r="BD136" i="1"/>
  <c r="BL136" i="1" s="1"/>
  <c r="BC119" i="1"/>
  <c r="BK119" i="1" s="1"/>
  <c r="CO183" i="1"/>
  <c r="AM291" i="1"/>
  <c r="CJ117" i="1"/>
  <c r="BL112" i="1"/>
  <c r="CG112" i="1"/>
  <c r="BE146" i="1"/>
  <c r="CH146" i="1" s="1"/>
  <c r="BB127" i="1"/>
  <c r="BH127" i="1" s="1"/>
  <c r="BN117" i="1"/>
  <c r="AN262" i="1"/>
  <c r="CC107" i="1"/>
  <c r="BF123" i="1"/>
  <c r="CK123" i="1" s="1"/>
  <c r="BB148" i="1"/>
  <c r="CC148" i="1" s="1"/>
  <c r="CJ131" i="1"/>
  <c r="BM124" i="1"/>
  <c r="BX130" i="1"/>
  <c r="CN233" i="1"/>
  <c r="BR153" i="1"/>
  <c r="BV109" i="1"/>
  <c r="BF143" i="1"/>
  <c r="BP143" i="1" s="1"/>
  <c r="CO333" i="1"/>
  <c r="CO298" i="1"/>
  <c r="BQ131" i="1"/>
  <c r="BL142" i="1"/>
  <c r="BC148" i="1"/>
  <c r="CD148" i="1" s="1"/>
  <c r="BT123" i="1"/>
  <c r="BO106" i="1"/>
  <c r="CI106" i="1"/>
  <c r="CI127" i="1"/>
  <c r="AM188" i="1"/>
  <c r="BX143" i="1"/>
  <c r="BY148" i="1"/>
  <c r="BG130" i="1"/>
  <c r="BR130" i="1" s="1"/>
  <c r="BP131" i="1"/>
  <c r="BN106" i="1"/>
  <c r="BN127" i="1"/>
  <c r="BL141" i="1"/>
  <c r="BE129" i="1"/>
  <c r="CI129" i="1" s="1"/>
  <c r="BV136" i="1"/>
  <c r="BY122" i="1"/>
  <c r="BE143" i="1"/>
  <c r="CH143" i="1" s="1"/>
  <c r="BX109" i="1"/>
  <c r="BD119" i="1"/>
  <c r="BL119" i="1" s="1"/>
  <c r="BG109" i="1"/>
  <c r="BS109" i="1" s="1"/>
  <c r="BU143" i="1"/>
  <c r="BB119" i="1"/>
  <c r="CC119" i="1" s="1"/>
  <c r="CN333" i="1"/>
  <c r="BU119" i="1"/>
  <c r="CH127" i="1"/>
  <c r="CF141" i="1"/>
  <c r="CG141" i="1"/>
  <c r="BO145" i="1"/>
  <c r="BE136" i="1"/>
  <c r="BO136" i="1" s="1"/>
  <c r="BY123" i="1"/>
  <c r="BG143" i="1"/>
  <c r="BS143" i="1" s="1"/>
  <c r="BC123" i="1"/>
  <c r="CE123" i="1" s="1"/>
  <c r="AM333" i="1"/>
  <c r="BX153" i="1"/>
  <c r="BX146" i="1"/>
  <c r="BW127" i="1"/>
  <c r="CO178" i="1"/>
  <c r="BF127" i="1"/>
  <c r="BQ127" i="1" s="1"/>
  <c r="BM149" i="1"/>
  <c r="BD143" i="1"/>
  <c r="CG143" i="1" s="1"/>
  <c r="BF110" i="1"/>
  <c r="BP110" i="1" s="1"/>
  <c r="BC143" i="1"/>
  <c r="CD143" i="1" s="1"/>
  <c r="CH140" i="1"/>
  <c r="BN140" i="1"/>
  <c r="BT143" i="1"/>
  <c r="AM262" i="1"/>
  <c r="CF115" i="1"/>
  <c r="CC142" i="1"/>
  <c r="BD153" i="1"/>
  <c r="CF153" i="1" s="1"/>
  <c r="BW143" i="1"/>
  <c r="BT119" i="1"/>
  <c r="CF149" i="1"/>
  <c r="CK150" i="1"/>
  <c r="BM115" i="1"/>
  <c r="BC122" i="1"/>
  <c r="CD122" i="1" s="1"/>
  <c r="CE112" i="1"/>
  <c r="BC153" i="1"/>
  <c r="BB128" i="1"/>
  <c r="BH128" i="1" s="1"/>
  <c r="BD129" i="1"/>
  <c r="BL129" i="1" s="1"/>
  <c r="CJ130" i="1"/>
  <c r="BQ150" i="1"/>
  <c r="BM110" i="1"/>
  <c r="CG110" i="1"/>
  <c r="CI137" i="1"/>
  <c r="BL150" i="1"/>
  <c r="BO126" i="1"/>
  <c r="CL151" i="1"/>
  <c r="CL153" i="1"/>
  <c r="BK112" i="1"/>
  <c r="BF129" i="1"/>
  <c r="BQ129" i="1" s="1"/>
  <c r="CJ150" i="1"/>
  <c r="BB129" i="1"/>
  <c r="CC129" i="1" s="1"/>
  <c r="BV128" i="1"/>
  <c r="BW122" i="1"/>
  <c r="BU136" i="1"/>
  <c r="BE119" i="1"/>
  <c r="BN119" i="1" s="1"/>
  <c r="BY153" i="1"/>
  <c r="BW148" i="1"/>
  <c r="BV119" i="1"/>
  <c r="BL110" i="1"/>
  <c r="CK130" i="1"/>
  <c r="CM153" i="1"/>
  <c r="CG150" i="1"/>
  <c r="BB141" i="1"/>
  <c r="CC141" i="1" s="1"/>
  <c r="BQ130" i="1"/>
  <c r="BG116" i="1"/>
  <c r="CM116" i="1" s="1"/>
  <c r="CF150" i="1"/>
  <c r="BS151" i="1"/>
  <c r="BB143" i="1"/>
  <c r="CC143" i="1" s="1"/>
  <c r="BJ112" i="1"/>
  <c r="BB123" i="1"/>
  <c r="BH123" i="1" s="1"/>
  <c r="CN315" i="1"/>
  <c r="CO216" i="1"/>
  <c r="BY110" i="1"/>
  <c r="BF122" i="1"/>
  <c r="BP122" i="1" s="1"/>
  <c r="BR151" i="1"/>
  <c r="CN178" i="1"/>
  <c r="CN291" i="1"/>
  <c r="BW153" i="1"/>
  <c r="BC141" i="1"/>
  <c r="BK141" i="1" s="1"/>
  <c r="BY127" i="1"/>
  <c r="BB136" i="1"/>
  <c r="CC136" i="1" s="1"/>
  <c r="BC116" i="1"/>
  <c r="BJ116" i="1" s="1"/>
  <c r="BC109" i="1"/>
  <c r="BJ109" i="1" s="1"/>
  <c r="BF134" i="1"/>
  <c r="BP134" i="1" s="1"/>
  <c r="CF142" i="1"/>
  <c r="BE122" i="1"/>
  <c r="BO122" i="1" s="1"/>
  <c r="BH137" i="1"/>
  <c r="BI142" i="1"/>
  <c r="CH145" i="1"/>
  <c r="BC136" i="1"/>
  <c r="BW119" i="1"/>
  <c r="AM178" i="1"/>
  <c r="BY128" i="1"/>
  <c r="BU123" i="1"/>
  <c r="BE128" i="1"/>
  <c r="BO128" i="1" s="1"/>
  <c r="BG123" i="1"/>
  <c r="BS123" i="1" s="1"/>
  <c r="BL126" i="1"/>
  <c r="BF116" i="1"/>
  <c r="BP116" i="1" s="1"/>
  <c r="CH120" i="1"/>
  <c r="CL135" i="1"/>
  <c r="CB142" i="1"/>
  <c r="CI145" i="1"/>
  <c r="CM135" i="1"/>
  <c r="CN188" i="1"/>
  <c r="BV130" i="1"/>
  <c r="BT146" i="1"/>
  <c r="BF141" i="1"/>
  <c r="BQ141" i="1" s="1"/>
  <c r="BY143" i="1"/>
  <c r="CG142" i="1"/>
  <c r="BR135" i="1"/>
  <c r="BN120" i="1"/>
  <c r="BO153" i="1"/>
  <c r="BF109" i="1"/>
  <c r="BY119" i="1"/>
  <c r="BV122" i="1"/>
  <c r="BC127" i="1"/>
  <c r="AN183" i="1"/>
  <c r="AM233" i="1"/>
  <c r="CO288" i="1"/>
  <c r="CN183" i="1"/>
  <c r="AN233" i="1"/>
  <c r="BY109" i="1"/>
  <c r="AN288" i="1"/>
  <c r="BS110" i="1"/>
  <c r="BR110" i="1"/>
  <c r="BS127" i="1"/>
  <c r="CM127" i="1"/>
  <c r="CL127" i="1"/>
  <c r="BR127" i="1"/>
  <c r="BX136" i="1"/>
  <c r="BF136" i="1"/>
  <c r="BW136" i="1"/>
  <c r="BX128" i="1"/>
  <c r="BD122" i="1"/>
  <c r="CO315" i="1"/>
  <c r="CO262" i="1"/>
  <c r="CL142" i="1"/>
  <c r="CG124" i="1"/>
  <c r="BN124" i="1"/>
  <c r="BS142" i="1"/>
  <c r="CG126" i="1"/>
  <c r="BH107" i="1"/>
  <c r="CF124" i="1"/>
  <c r="BO124" i="1"/>
  <c r="CF126" i="1"/>
  <c r="CC137" i="1"/>
  <c r="BI137" i="1"/>
  <c r="AM216" i="1"/>
  <c r="AN298" i="1"/>
  <c r="AN188" i="1"/>
  <c r="AN216" i="1"/>
  <c r="AN268" i="1"/>
  <c r="CO268" i="1"/>
  <c r="CN258" i="1"/>
  <c r="CN268" i="1"/>
  <c r="AN258" i="1"/>
  <c r="AM298" i="1"/>
  <c r="BQ140" i="1"/>
  <c r="BP140" i="1"/>
  <c r="CB333" i="1"/>
  <c r="CC333" i="1"/>
  <c r="BI333" i="1"/>
  <c r="BH333" i="1"/>
  <c r="CG332" i="1"/>
  <c r="BL332" i="1"/>
  <c r="CF332" i="1"/>
  <c r="BM332" i="1"/>
  <c r="BH322" i="1"/>
  <c r="CB322" i="1"/>
  <c r="BI322" i="1"/>
  <c r="CC322" i="1"/>
  <c r="CD308" i="1"/>
  <c r="BJ308" i="1"/>
  <c r="CE308" i="1"/>
  <c r="BK308" i="1"/>
  <c r="BI303" i="1"/>
  <c r="CB303" i="1"/>
  <c r="BH303" i="1"/>
  <c r="CC303" i="1"/>
  <c r="CC323" i="1"/>
  <c r="CB323" i="1"/>
  <c r="BI323" i="1"/>
  <c r="BH323" i="1"/>
  <c r="CJ319" i="1"/>
  <c r="BQ319" i="1"/>
  <c r="BP319" i="1"/>
  <c r="CK319" i="1"/>
  <c r="BM316" i="1"/>
  <c r="CG316" i="1"/>
  <c r="BL316" i="1"/>
  <c r="CF316" i="1"/>
  <c r="CD320" i="1"/>
  <c r="BK320" i="1"/>
  <c r="BJ320" i="1"/>
  <c r="CE320" i="1"/>
  <c r="BL314" i="1"/>
  <c r="BM314" i="1"/>
  <c r="CG314" i="1"/>
  <c r="CF314" i="1"/>
  <c r="CG320" i="1"/>
  <c r="BM320" i="1"/>
  <c r="BL320" i="1"/>
  <c r="CF320" i="1"/>
  <c r="BJ302" i="1"/>
  <c r="CD302" i="1"/>
  <c r="BK302" i="1"/>
  <c r="CE302" i="1"/>
  <c r="CF285" i="1"/>
  <c r="CG285" i="1"/>
  <c r="BL285" i="1"/>
  <c r="BM285" i="1"/>
  <c r="BQ299" i="1"/>
  <c r="BP299" i="1"/>
  <c r="CK299" i="1"/>
  <c r="CJ299" i="1"/>
  <c r="BL281" i="1"/>
  <c r="CG281" i="1"/>
  <c r="BM281" i="1"/>
  <c r="CF281" i="1"/>
  <c r="BM278" i="1"/>
  <c r="BL278" i="1"/>
  <c r="CG278" i="1"/>
  <c r="CF278" i="1"/>
  <c r="BJ273" i="1"/>
  <c r="CE273" i="1"/>
  <c r="CD273" i="1"/>
  <c r="BK273" i="1"/>
  <c r="CB257" i="1"/>
  <c r="CC257" i="1"/>
  <c r="BH257" i="1"/>
  <c r="BI257" i="1"/>
  <c r="CH263" i="1"/>
  <c r="BN263" i="1"/>
  <c r="CI263" i="1"/>
  <c r="BO263" i="1"/>
  <c r="BH235" i="1"/>
  <c r="CB235" i="1"/>
  <c r="CC235" i="1"/>
  <c r="BI235" i="1"/>
  <c r="BL237" i="1"/>
  <c r="CG237" i="1"/>
  <c r="CF237" i="1"/>
  <c r="BM237" i="1"/>
  <c r="BQ231" i="1"/>
  <c r="BP231" i="1"/>
  <c r="CK231" i="1"/>
  <c r="CJ231" i="1"/>
  <c r="CL251" i="1"/>
  <c r="BS251" i="1"/>
  <c r="CM251" i="1"/>
  <c r="BR251" i="1"/>
  <c r="BK210" i="1"/>
  <c r="BJ210" i="1"/>
  <c r="CD210" i="1"/>
  <c r="CE210" i="1"/>
  <c r="CL243" i="1"/>
  <c r="CM243" i="1"/>
  <c r="BS243" i="1"/>
  <c r="BR243" i="1"/>
  <c r="CB260" i="1"/>
  <c r="BH260" i="1"/>
  <c r="CC260" i="1"/>
  <c r="BI260" i="1"/>
  <c r="CD237" i="1"/>
  <c r="CE237" i="1"/>
  <c r="BK237" i="1"/>
  <c r="BJ237" i="1"/>
  <c r="BQ228" i="1"/>
  <c r="CJ228" i="1"/>
  <c r="BP228" i="1"/>
  <c r="CK228" i="1"/>
  <c r="CI206" i="1"/>
  <c r="CH206" i="1"/>
  <c r="BN206" i="1"/>
  <c r="BO206" i="1"/>
  <c r="BH185" i="1"/>
  <c r="BI185" i="1"/>
  <c r="CC185" i="1"/>
  <c r="CB185" i="1"/>
  <c r="CB194" i="1"/>
  <c r="CC194" i="1"/>
  <c r="BH194" i="1"/>
  <c r="BI194" i="1"/>
  <c r="BK217" i="1"/>
  <c r="CD217" i="1"/>
  <c r="CE217" i="1"/>
  <c r="BJ217" i="1"/>
  <c r="BN208" i="1"/>
  <c r="BO208" i="1"/>
  <c r="CI208" i="1"/>
  <c r="CH208" i="1"/>
  <c r="CI197" i="1"/>
  <c r="CH197" i="1"/>
  <c r="BN197" i="1"/>
  <c r="BO197" i="1"/>
  <c r="CB178" i="1"/>
  <c r="BH178" i="1"/>
  <c r="CC178" i="1"/>
  <c r="BI178" i="1"/>
  <c r="CF160" i="1"/>
  <c r="BM160" i="1"/>
  <c r="CG160" i="1"/>
  <c r="BL160" i="1"/>
  <c r="CM149" i="1"/>
  <c r="BR149" i="1"/>
  <c r="CL149" i="1"/>
  <c r="BS149" i="1"/>
  <c r="CD262" i="1"/>
  <c r="BK262" i="1"/>
  <c r="BJ262" i="1"/>
  <c r="CE262" i="1"/>
  <c r="BK170" i="1"/>
  <c r="BJ170" i="1"/>
  <c r="CE170" i="1"/>
  <c r="CD170" i="1"/>
  <c r="BP156" i="1"/>
  <c r="CJ156" i="1"/>
  <c r="BQ156" i="1"/>
  <c r="CK156" i="1"/>
  <c r="BO160" i="1"/>
  <c r="BN160" i="1"/>
  <c r="CI160" i="1"/>
  <c r="CH160" i="1"/>
  <c r="CC152" i="1"/>
  <c r="CB152" i="1"/>
  <c r="BI152" i="1"/>
  <c r="BH152" i="1"/>
  <c r="BL199" i="1"/>
  <c r="CF199" i="1"/>
  <c r="BM199" i="1"/>
  <c r="CG199" i="1"/>
  <c r="BR198" i="1"/>
  <c r="BS198" i="1"/>
  <c r="CM198" i="1"/>
  <c r="CL198" i="1"/>
  <c r="CG161" i="1"/>
  <c r="BL161" i="1"/>
  <c r="BM161" i="1"/>
  <c r="CF161" i="1"/>
  <c r="CB158" i="1"/>
  <c r="BH158" i="1"/>
  <c r="BI158" i="1"/>
  <c r="CC158" i="1"/>
  <c r="BL151" i="1"/>
  <c r="BH112" i="1"/>
  <c r="BI112" i="1"/>
  <c r="BN321" i="1"/>
  <c r="CH321" i="1"/>
  <c r="BO321" i="1"/>
  <c r="CI321" i="1"/>
  <c r="BO219" i="1"/>
  <c r="CI219" i="1"/>
  <c r="BN219" i="1"/>
  <c r="CH219" i="1"/>
  <c r="CB181" i="1"/>
  <c r="BI181" i="1"/>
  <c r="CC181" i="1"/>
  <c r="BH181" i="1"/>
  <c r="BJ168" i="1"/>
  <c r="BK168" i="1"/>
  <c r="CE168" i="1"/>
  <c r="CD168" i="1"/>
  <c r="BP176" i="1"/>
  <c r="BQ176" i="1"/>
  <c r="CJ176" i="1"/>
  <c r="CK176" i="1"/>
  <c r="CH174" i="1"/>
  <c r="BO174" i="1"/>
  <c r="CI174" i="1"/>
  <c r="BN174" i="1"/>
  <c r="CE149" i="1"/>
  <c r="CM330" i="1"/>
  <c r="BS330" i="1"/>
  <c r="CL330" i="1"/>
  <c r="BR330" i="1"/>
  <c r="CH331" i="1"/>
  <c r="CI331" i="1"/>
  <c r="BN331" i="1"/>
  <c r="BO331" i="1"/>
  <c r="CH327" i="1"/>
  <c r="BN327" i="1"/>
  <c r="CI327" i="1"/>
  <c r="BO327" i="1"/>
  <c r="CF328" i="1"/>
  <c r="CG328" i="1"/>
  <c r="BL328" i="1"/>
  <c r="BM328" i="1"/>
  <c r="CL331" i="1"/>
  <c r="CM331" i="1"/>
  <c r="BR331" i="1"/>
  <c r="BS331" i="1"/>
  <c r="BK333" i="1"/>
  <c r="CD333" i="1"/>
  <c r="CE333" i="1"/>
  <c r="BJ333" i="1"/>
  <c r="BL319" i="1"/>
  <c r="CG319" i="1"/>
  <c r="BM319" i="1"/>
  <c r="CF319" i="1"/>
  <c r="BL321" i="1"/>
  <c r="BM321" i="1"/>
  <c r="CF321" i="1"/>
  <c r="CG321" i="1"/>
  <c r="BK327" i="1"/>
  <c r="BJ327" i="1"/>
  <c r="CD327" i="1"/>
  <c r="CE327" i="1"/>
  <c r="CF325" i="1"/>
  <c r="BM325" i="1"/>
  <c r="BL325" i="1"/>
  <c r="CG325" i="1"/>
  <c r="CC310" i="1"/>
  <c r="CB310" i="1"/>
  <c r="BI310" i="1"/>
  <c r="BH310" i="1"/>
  <c r="CF308" i="1"/>
  <c r="CG308" i="1"/>
  <c r="BM308" i="1"/>
  <c r="BL308" i="1"/>
  <c r="CC306" i="1"/>
  <c r="CB306" i="1"/>
  <c r="BI306" i="1"/>
  <c r="BH306" i="1"/>
  <c r="BP309" i="1"/>
  <c r="CJ309" i="1"/>
  <c r="CK309" i="1"/>
  <c r="BQ309" i="1"/>
  <c r="BP302" i="1"/>
  <c r="CK302" i="1"/>
  <c r="CJ302" i="1"/>
  <c r="BQ302" i="1"/>
  <c r="CL308" i="1"/>
  <c r="BS308" i="1"/>
  <c r="BR308" i="1"/>
  <c r="CM308" i="1"/>
  <c r="CF305" i="1"/>
  <c r="CG305" i="1"/>
  <c r="BL305" i="1"/>
  <c r="BM305" i="1"/>
  <c r="CL298" i="1"/>
  <c r="CM298" i="1"/>
  <c r="BS298" i="1"/>
  <c r="BR298" i="1"/>
  <c r="CH312" i="1"/>
  <c r="CI312" i="1"/>
  <c r="BO312" i="1"/>
  <c r="BN312" i="1"/>
  <c r="CE307" i="1"/>
  <c r="BJ307" i="1"/>
  <c r="CD307" i="1"/>
  <c r="BK307" i="1"/>
  <c r="CI305" i="1"/>
  <c r="CH305" i="1"/>
  <c r="BO305" i="1"/>
  <c r="BN305" i="1"/>
  <c r="BP287" i="1"/>
  <c r="CJ287" i="1"/>
  <c r="BQ287" i="1"/>
  <c r="CK287" i="1"/>
  <c r="CD297" i="1"/>
  <c r="BJ297" i="1"/>
  <c r="CE297" i="1"/>
  <c r="BK297" i="1"/>
  <c r="BQ282" i="1"/>
  <c r="BP282" i="1"/>
  <c r="CK282" i="1"/>
  <c r="CJ282" i="1"/>
  <c r="CH318" i="1"/>
  <c r="CI318" i="1"/>
  <c r="BO318" i="1"/>
  <c r="BN318" i="1"/>
  <c r="BO309" i="1"/>
  <c r="BN309" i="1"/>
  <c r="CI309" i="1"/>
  <c r="CH309" i="1"/>
  <c r="CF294" i="1"/>
  <c r="BL294" i="1"/>
  <c r="CG294" i="1"/>
  <c r="BM294" i="1"/>
  <c r="CJ288" i="1"/>
  <c r="BP288" i="1"/>
  <c r="BQ288" i="1"/>
  <c r="CK288" i="1"/>
  <c r="BI285" i="1"/>
  <c r="CB285" i="1"/>
  <c r="CC285" i="1"/>
  <c r="BH285" i="1"/>
  <c r="CI283" i="1"/>
  <c r="BO283" i="1"/>
  <c r="BN283" i="1"/>
  <c r="CH283" i="1"/>
  <c r="BL296" i="1"/>
  <c r="CG296" i="1"/>
  <c r="BM296" i="1"/>
  <c r="CF296" i="1"/>
  <c r="BP291" i="1"/>
  <c r="CK291" i="1"/>
  <c r="BQ291" i="1"/>
  <c r="CJ291" i="1"/>
  <c r="BQ301" i="1"/>
  <c r="BP301" i="1"/>
  <c r="CJ301" i="1"/>
  <c r="CK301" i="1"/>
  <c r="BN290" i="1"/>
  <c r="CI290" i="1"/>
  <c r="CH290" i="1"/>
  <c r="BO290" i="1"/>
  <c r="BM286" i="1"/>
  <c r="CF286" i="1"/>
  <c r="CG286" i="1"/>
  <c r="BL286" i="1"/>
  <c r="CF272" i="1"/>
  <c r="CG272" i="1"/>
  <c r="BM272" i="1"/>
  <c r="BL272" i="1"/>
  <c r="BL301" i="1"/>
  <c r="BM301" i="1"/>
  <c r="CG301" i="1"/>
  <c r="CF301" i="1"/>
  <c r="CJ278" i="1"/>
  <c r="CK278" i="1"/>
  <c r="BP278" i="1"/>
  <c r="BQ278" i="1"/>
  <c r="BI263" i="1"/>
  <c r="BH263" i="1"/>
  <c r="CC263" i="1"/>
  <c r="CB263" i="1"/>
  <c r="BJ269" i="1"/>
  <c r="CD269" i="1"/>
  <c r="CE269" i="1"/>
  <c r="BK269" i="1"/>
  <c r="BL274" i="1"/>
  <c r="CG274" i="1"/>
  <c r="CF274" i="1"/>
  <c r="BM274" i="1"/>
  <c r="CF291" i="1"/>
  <c r="BL291" i="1"/>
  <c r="CG291" i="1"/>
  <c r="BM291" i="1"/>
  <c r="BM283" i="1"/>
  <c r="CF283" i="1"/>
  <c r="BL283" i="1"/>
  <c r="CG283" i="1"/>
  <c r="BL268" i="1"/>
  <c r="BM268" i="1"/>
  <c r="CG268" i="1"/>
  <c r="CF268" i="1"/>
  <c r="BS277" i="1"/>
  <c r="BR277" i="1"/>
  <c r="CM277" i="1"/>
  <c r="CL277" i="1"/>
  <c r="BH267" i="1"/>
  <c r="BI267" i="1"/>
  <c r="CB267" i="1"/>
  <c r="CC267" i="1"/>
  <c r="CM268" i="1"/>
  <c r="BS268" i="1"/>
  <c r="BR268" i="1"/>
  <c r="CL268" i="1"/>
  <c r="CK255" i="1"/>
  <c r="CJ255" i="1"/>
  <c r="BP255" i="1"/>
  <c r="BQ255" i="1"/>
  <c r="CJ249" i="1"/>
  <c r="CK249" i="1"/>
  <c r="BQ249" i="1"/>
  <c r="BP249" i="1"/>
  <c r="BO253" i="1"/>
  <c r="BN253" i="1"/>
  <c r="CI253" i="1"/>
  <c r="CH253" i="1"/>
  <c r="BM224" i="1"/>
  <c r="CG224" i="1"/>
  <c r="BL224" i="1"/>
  <c r="CF224" i="1"/>
  <c r="CD278" i="1"/>
  <c r="BJ278" i="1"/>
  <c r="BK278" i="1"/>
  <c r="CE278" i="1"/>
  <c r="BP262" i="1"/>
  <c r="CJ262" i="1"/>
  <c r="BQ262" i="1"/>
  <c r="CK262" i="1"/>
  <c r="BP250" i="1"/>
  <c r="CK250" i="1"/>
  <c r="CJ250" i="1"/>
  <c r="BQ250" i="1"/>
  <c r="CD253" i="1"/>
  <c r="BK253" i="1"/>
  <c r="BJ253" i="1"/>
  <c r="CE253" i="1"/>
  <c r="BN255" i="1"/>
  <c r="BO255" i="1"/>
  <c r="CH255" i="1"/>
  <c r="CI255" i="1"/>
  <c r="CL297" i="1"/>
  <c r="BS297" i="1"/>
  <c r="BR297" i="1"/>
  <c r="CM297" i="1"/>
  <c r="CL282" i="1"/>
  <c r="BS282" i="1"/>
  <c r="BR282" i="1"/>
  <c r="CM282" i="1"/>
  <c r="BP270" i="1"/>
  <c r="CJ270" i="1"/>
  <c r="BQ270" i="1"/>
  <c r="CK270" i="1"/>
  <c r="CB268" i="1"/>
  <c r="BI268" i="1"/>
  <c r="BH268" i="1"/>
  <c r="CC268" i="1"/>
  <c r="CG248" i="1"/>
  <c r="CF248" i="1"/>
  <c r="BL248" i="1"/>
  <c r="BM248" i="1"/>
  <c r="BK248" i="1"/>
  <c r="CE248" i="1"/>
  <c r="BJ248" i="1"/>
  <c r="CD248" i="1"/>
  <c r="BH252" i="1"/>
  <c r="CB252" i="1"/>
  <c r="BI252" i="1"/>
  <c r="CC252" i="1"/>
  <c r="BH259" i="1"/>
  <c r="CC259" i="1"/>
  <c r="CB259" i="1"/>
  <c r="BI259" i="1"/>
  <c r="BK250" i="1"/>
  <c r="BJ250" i="1"/>
  <c r="CE250" i="1"/>
  <c r="CD250" i="1"/>
  <c r="BQ237" i="1"/>
  <c r="CJ237" i="1"/>
  <c r="BP237" i="1"/>
  <c r="CK237" i="1"/>
  <c r="BR257" i="1"/>
  <c r="BS257" i="1"/>
  <c r="CL257" i="1"/>
  <c r="CM257" i="1"/>
  <c r="CE257" i="1"/>
  <c r="BK257" i="1"/>
  <c r="BJ257" i="1"/>
  <c r="CD257" i="1"/>
  <c r="BS229" i="1"/>
  <c r="BR229" i="1"/>
  <c r="CL229" i="1"/>
  <c r="CM229" i="1"/>
  <c r="BK220" i="1"/>
  <c r="CE220" i="1"/>
  <c r="BJ220" i="1"/>
  <c r="CD220" i="1"/>
  <c r="CB213" i="1"/>
  <c r="BI213" i="1"/>
  <c r="CC213" i="1"/>
  <c r="BH213" i="1"/>
  <c r="CK265" i="1"/>
  <c r="CJ265" i="1"/>
  <c r="BQ265" i="1"/>
  <c r="BP265" i="1"/>
  <c r="CD258" i="1"/>
  <c r="CE258" i="1"/>
  <c r="BJ258" i="1"/>
  <c r="BK258" i="1"/>
  <c r="BL220" i="1"/>
  <c r="CF220" i="1"/>
  <c r="CG220" i="1"/>
  <c r="BM220" i="1"/>
  <c r="BQ286" i="1"/>
  <c r="CJ286" i="1"/>
  <c r="BP286" i="1"/>
  <c r="CK286" i="1"/>
  <c r="BL234" i="1"/>
  <c r="BM234" i="1"/>
  <c r="CF234" i="1"/>
  <c r="CG234" i="1"/>
  <c r="BL225" i="1"/>
  <c r="CF225" i="1"/>
  <c r="BM225" i="1"/>
  <c r="CG225" i="1"/>
  <c r="BK219" i="1"/>
  <c r="BJ219" i="1"/>
  <c r="CE219" i="1"/>
  <c r="CD219" i="1"/>
  <c r="CD221" i="1"/>
  <c r="CE221" i="1"/>
  <c r="BK221" i="1"/>
  <c r="BJ221" i="1"/>
  <c r="BM215" i="1"/>
  <c r="CF215" i="1"/>
  <c r="BL215" i="1"/>
  <c r="CG215" i="1"/>
  <c r="BJ193" i="1"/>
  <c r="CE193" i="1"/>
  <c r="CD193" i="1"/>
  <c r="BK193" i="1"/>
  <c r="CB215" i="1"/>
  <c r="BH215" i="1"/>
  <c r="BI215" i="1"/>
  <c r="CC215" i="1"/>
  <c r="BL206" i="1"/>
  <c r="BM206" i="1"/>
  <c r="CG206" i="1"/>
  <c r="CF206" i="1"/>
  <c r="BM198" i="1"/>
  <c r="CF198" i="1"/>
  <c r="BL198" i="1"/>
  <c r="CG198" i="1"/>
  <c r="CB180" i="1"/>
  <c r="CC180" i="1"/>
  <c r="BH180" i="1"/>
  <c r="BI180" i="1"/>
  <c r="BH173" i="1"/>
  <c r="BI173" i="1"/>
  <c r="CB173" i="1"/>
  <c r="CC173" i="1"/>
  <c r="BP227" i="1"/>
  <c r="BQ227" i="1"/>
  <c r="CJ227" i="1"/>
  <c r="CK227" i="1"/>
  <c r="BQ179" i="1"/>
  <c r="CK179" i="1"/>
  <c r="BP179" i="1"/>
  <c r="CJ179" i="1"/>
  <c r="CB202" i="1"/>
  <c r="CC202" i="1"/>
  <c r="BI202" i="1"/>
  <c r="BH202" i="1"/>
  <c r="BI221" i="1"/>
  <c r="CB221" i="1"/>
  <c r="CC221" i="1"/>
  <c r="BH221" i="1"/>
  <c r="BH223" i="1"/>
  <c r="CC223" i="1"/>
  <c r="CB223" i="1"/>
  <c r="BI223" i="1"/>
  <c r="BK215" i="1"/>
  <c r="CD215" i="1"/>
  <c r="CE215" i="1"/>
  <c r="BJ215" i="1"/>
  <c r="CJ199" i="1"/>
  <c r="BQ199" i="1"/>
  <c r="CK199" i="1"/>
  <c r="BP199" i="1"/>
  <c r="CJ183" i="1"/>
  <c r="BP183" i="1"/>
  <c r="CK183" i="1"/>
  <c r="BQ183" i="1"/>
  <c r="BL187" i="1"/>
  <c r="BM187" i="1"/>
  <c r="CF187" i="1"/>
  <c r="CG187" i="1"/>
  <c r="CC175" i="1"/>
  <c r="BI175" i="1"/>
  <c r="BH175" i="1"/>
  <c r="CB175" i="1"/>
  <c r="CJ187" i="1"/>
  <c r="BP187" i="1"/>
  <c r="CK187" i="1"/>
  <c r="BQ187" i="1"/>
  <c r="BH197" i="1"/>
  <c r="BI197" i="1"/>
  <c r="CC197" i="1"/>
  <c r="CB197" i="1"/>
  <c r="BH168" i="1"/>
  <c r="CB168" i="1"/>
  <c r="BI168" i="1"/>
  <c r="CC168" i="1"/>
  <c r="CE175" i="1"/>
  <c r="CD175" i="1"/>
  <c r="BK175" i="1"/>
  <c r="BJ175" i="1"/>
  <c r="CE167" i="1"/>
  <c r="CD167" i="1"/>
  <c r="BK167" i="1"/>
  <c r="BJ167" i="1"/>
  <c r="CF182" i="1"/>
  <c r="BL182" i="1"/>
  <c r="BM182" i="1"/>
  <c r="CG182" i="1"/>
  <c r="CI173" i="1"/>
  <c r="CH173" i="1"/>
  <c r="BN173" i="1"/>
  <c r="BO173" i="1"/>
  <c r="CI165" i="1"/>
  <c r="CH165" i="1"/>
  <c r="BO165" i="1"/>
  <c r="BN165" i="1"/>
  <c r="CF156" i="1"/>
  <c r="CG156" i="1"/>
  <c r="BM156" i="1"/>
  <c r="BL156" i="1"/>
  <c r="BS125" i="1"/>
  <c r="CL125" i="1"/>
  <c r="CM125" i="1"/>
  <c r="BR125" i="1"/>
  <c r="CG152" i="1"/>
  <c r="BK129" i="1"/>
  <c r="BP173" i="1"/>
  <c r="CJ173" i="1"/>
  <c r="CK173" i="1"/>
  <c r="BQ173" i="1"/>
  <c r="BP169" i="1"/>
  <c r="CJ169" i="1"/>
  <c r="BQ169" i="1"/>
  <c r="CK169" i="1"/>
  <c r="BP166" i="1"/>
  <c r="CK166" i="1"/>
  <c r="BQ166" i="1"/>
  <c r="CJ166" i="1"/>
  <c r="BP154" i="1"/>
  <c r="CK154" i="1"/>
  <c r="BQ154" i="1"/>
  <c r="CJ154" i="1"/>
  <c r="BL159" i="1"/>
  <c r="CF159" i="1"/>
  <c r="BM159" i="1"/>
  <c r="CG159" i="1"/>
  <c r="BK138" i="1"/>
  <c r="BJ138" i="1"/>
  <c r="CD138" i="1"/>
  <c r="CE138" i="1"/>
  <c r="BL177" i="1"/>
  <c r="CF177" i="1"/>
  <c r="CG177" i="1"/>
  <c r="BM177" i="1"/>
  <c r="BH189" i="1"/>
  <c r="BI189" i="1"/>
  <c r="CB189" i="1"/>
  <c r="CC189" i="1"/>
  <c r="CB170" i="1"/>
  <c r="CC170" i="1"/>
  <c r="BI170" i="1"/>
  <c r="BH170" i="1"/>
  <c r="CE165" i="1"/>
  <c r="BK165" i="1"/>
  <c r="CD165" i="1"/>
  <c r="BJ165" i="1"/>
  <c r="CE161" i="1"/>
  <c r="CD161" i="1"/>
  <c r="BJ161" i="1"/>
  <c r="BK161" i="1"/>
  <c r="BM154" i="1"/>
  <c r="BL154" i="1"/>
  <c r="CF154" i="1"/>
  <c r="CG154" i="1"/>
  <c r="BK164" i="1"/>
  <c r="BJ164" i="1"/>
  <c r="CE164" i="1"/>
  <c r="CD164" i="1"/>
  <c r="BP180" i="1"/>
  <c r="CJ180" i="1"/>
  <c r="BQ180" i="1"/>
  <c r="CK180" i="1"/>
  <c r="BP168" i="1"/>
  <c r="CJ168" i="1"/>
  <c r="BQ168" i="1"/>
  <c r="CK168" i="1"/>
  <c r="BI125" i="1"/>
  <c r="CB125" i="1"/>
  <c r="CC125" i="1"/>
  <c r="BH125" i="1"/>
  <c r="CH231" i="1"/>
  <c r="BN231" i="1"/>
  <c r="BO231" i="1"/>
  <c r="CI231" i="1"/>
  <c r="BH164" i="1"/>
  <c r="CB164" i="1"/>
  <c r="BI164" i="1"/>
  <c r="CC164" i="1"/>
  <c r="BI156" i="1"/>
  <c r="BH156" i="1"/>
  <c r="CC156" i="1"/>
  <c r="CB156" i="1"/>
  <c r="CB190" i="1"/>
  <c r="BH190" i="1"/>
  <c r="CC190" i="1"/>
  <c r="BI190" i="1"/>
  <c r="CH170" i="1"/>
  <c r="BO170" i="1"/>
  <c r="CI170" i="1"/>
  <c r="BN170" i="1"/>
  <c r="CH150" i="1"/>
  <c r="BO150" i="1"/>
  <c r="CI150" i="1"/>
  <c r="BN150" i="1"/>
  <c r="CH142" i="1"/>
  <c r="BO142" i="1"/>
  <c r="CI142" i="1"/>
  <c r="BN142" i="1"/>
  <c r="BI329" i="1"/>
  <c r="BH329" i="1"/>
  <c r="CC329" i="1"/>
  <c r="CB329" i="1"/>
  <c r="BK314" i="1"/>
  <c r="BJ314" i="1"/>
  <c r="CE314" i="1"/>
  <c r="CD314" i="1"/>
  <c r="BP305" i="1"/>
  <c r="CJ305" i="1"/>
  <c r="BQ305" i="1"/>
  <c r="CK305" i="1"/>
  <c r="BI295" i="1"/>
  <c r="BH295" i="1"/>
  <c r="CB295" i="1"/>
  <c r="CC295" i="1"/>
  <c r="BP275" i="1"/>
  <c r="CK275" i="1"/>
  <c r="BQ275" i="1"/>
  <c r="CJ275" i="1"/>
  <c r="CJ296" i="1"/>
  <c r="BQ296" i="1"/>
  <c r="BP296" i="1"/>
  <c r="CK296" i="1"/>
  <c r="CM304" i="1"/>
  <c r="BS304" i="1"/>
  <c r="CL304" i="1"/>
  <c r="BR304" i="1"/>
  <c r="BM279" i="1"/>
  <c r="BL279" i="1"/>
  <c r="CF279" i="1"/>
  <c r="CG279" i="1"/>
  <c r="CD245" i="1"/>
  <c r="BK245" i="1"/>
  <c r="CE245" i="1"/>
  <c r="BJ245" i="1"/>
  <c r="CF269" i="1"/>
  <c r="BM269" i="1"/>
  <c r="CG269" i="1"/>
  <c r="BL269" i="1"/>
  <c r="BO232" i="1"/>
  <c r="CI232" i="1"/>
  <c r="BN232" i="1"/>
  <c r="CH232" i="1"/>
  <c r="CE206" i="1"/>
  <c r="BK206" i="1"/>
  <c r="BJ206" i="1"/>
  <c r="CD206" i="1"/>
  <c r="CK212" i="1"/>
  <c r="CJ212" i="1"/>
  <c r="BQ212" i="1"/>
  <c r="BP212" i="1"/>
  <c r="CC211" i="1"/>
  <c r="BI211" i="1"/>
  <c r="CB211" i="1"/>
  <c r="BH211" i="1"/>
  <c r="BM202" i="1"/>
  <c r="BL202" i="1"/>
  <c r="CG202" i="1"/>
  <c r="CF202" i="1"/>
  <c r="BR232" i="1"/>
  <c r="CM232" i="1"/>
  <c r="BS232" i="1"/>
  <c r="CL232" i="1"/>
  <c r="BI172" i="1"/>
  <c r="BH172" i="1"/>
  <c r="CB172" i="1"/>
  <c r="CC172" i="1"/>
  <c r="CH172" i="1"/>
  <c r="BO172" i="1"/>
  <c r="CI172" i="1"/>
  <c r="BN172" i="1"/>
  <c r="BL163" i="1"/>
  <c r="CF163" i="1"/>
  <c r="BM163" i="1"/>
  <c r="CG163" i="1"/>
  <c r="CI167" i="1"/>
  <c r="CH167" i="1"/>
  <c r="BN167" i="1"/>
  <c r="BO167" i="1"/>
  <c r="BM158" i="1"/>
  <c r="BL158" i="1"/>
  <c r="CF158" i="1"/>
  <c r="CG158" i="1"/>
  <c r="CG252" i="1"/>
  <c r="CF252" i="1"/>
  <c r="BM252" i="1"/>
  <c r="BL252" i="1"/>
  <c r="CF222" i="1"/>
  <c r="CG222" i="1"/>
  <c r="BL222" i="1"/>
  <c r="BM222" i="1"/>
  <c r="CK329" i="1"/>
  <c r="CJ329" i="1"/>
  <c r="BQ329" i="1"/>
  <c r="BP329" i="1"/>
  <c r="CE328" i="1"/>
  <c r="BJ328" i="1"/>
  <c r="BK328" i="1"/>
  <c r="CD328" i="1"/>
  <c r="BN325" i="1"/>
  <c r="CI325" i="1"/>
  <c r="CH325" i="1"/>
  <c r="BO325" i="1"/>
  <c r="BN316" i="1"/>
  <c r="CI316" i="1"/>
  <c r="CH316" i="1"/>
  <c r="BO316" i="1"/>
  <c r="BJ319" i="1"/>
  <c r="CD319" i="1"/>
  <c r="CE319" i="1"/>
  <c r="BK319" i="1"/>
  <c r="BL329" i="1"/>
  <c r="CG329" i="1"/>
  <c r="BM329" i="1"/>
  <c r="CF329" i="1"/>
  <c r="BQ317" i="1"/>
  <c r="BP317" i="1"/>
  <c r="CJ317" i="1"/>
  <c r="CK317" i="1"/>
  <c r="CH313" i="1"/>
  <c r="CI313" i="1"/>
  <c r="BO313" i="1"/>
  <c r="BN313" i="1"/>
  <c r="BH313" i="1"/>
  <c r="CC313" i="1"/>
  <c r="CB313" i="1"/>
  <c r="BI313" i="1"/>
  <c r="CH317" i="1"/>
  <c r="BN317" i="1"/>
  <c r="BO317" i="1"/>
  <c r="CI317" i="1"/>
  <c r="BL315" i="1"/>
  <c r="CF315" i="1"/>
  <c r="BM315" i="1"/>
  <c r="CG315" i="1"/>
  <c r="CG303" i="1"/>
  <c r="BL303" i="1"/>
  <c r="CF303" i="1"/>
  <c r="BM303" i="1"/>
  <c r="CH282" i="1"/>
  <c r="BN282" i="1"/>
  <c r="CI282" i="1"/>
  <c r="BO282" i="1"/>
  <c r="BQ310" i="1"/>
  <c r="BP310" i="1"/>
  <c r="CK310" i="1"/>
  <c r="CJ310" i="1"/>
  <c r="BP267" i="1"/>
  <c r="BQ267" i="1"/>
  <c r="CK267" i="1"/>
  <c r="CJ267" i="1"/>
  <c r="CI279" i="1"/>
  <c r="BO279" i="1"/>
  <c r="BN279" i="1"/>
  <c r="CH279" i="1"/>
  <c r="CH273" i="1"/>
  <c r="BN273" i="1"/>
  <c r="CI273" i="1"/>
  <c r="BO273" i="1"/>
  <c r="BK244" i="1"/>
  <c r="BJ244" i="1"/>
  <c r="CD244" i="1"/>
  <c r="CE244" i="1"/>
  <c r="CG244" i="1"/>
  <c r="CF244" i="1"/>
  <c r="BL244" i="1"/>
  <c r="BM244" i="1"/>
  <c r="BR249" i="1"/>
  <c r="CL249" i="1"/>
  <c r="BS249" i="1"/>
  <c r="CM249" i="1"/>
  <c r="CH216" i="1"/>
  <c r="BN216" i="1"/>
  <c r="BO216" i="1"/>
  <c r="CI216" i="1"/>
  <c r="CJ214" i="1"/>
  <c r="BQ214" i="1"/>
  <c r="BP214" i="1"/>
  <c r="CK214" i="1"/>
  <c r="CH267" i="1"/>
  <c r="BN267" i="1"/>
  <c r="CI267" i="1"/>
  <c r="BO267" i="1"/>
  <c r="BH250" i="1"/>
  <c r="CC250" i="1"/>
  <c r="BI250" i="1"/>
  <c r="CB250" i="1"/>
  <c r="BS248" i="1"/>
  <c r="CM248" i="1"/>
  <c r="BR248" i="1"/>
  <c r="CL248" i="1"/>
  <c r="CB248" i="1"/>
  <c r="BI248" i="1"/>
  <c r="BH248" i="1"/>
  <c r="CC248" i="1"/>
  <c r="BN248" i="1"/>
  <c r="CH248" i="1"/>
  <c r="CI248" i="1"/>
  <c r="BO248" i="1"/>
  <c r="BJ242" i="1"/>
  <c r="CD242" i="1"/>
  <c r="CE242" i="1"/>
  <c r="BK242" i="1"/>
  <c r="BQ229" i="1"/>
  <c r="CJ229" i="1"/>
  <c r="BP229" i="1"/>
  <c r="CK229" i="1"/>
  <c r="CF228" i="1"/>
  <c r="BL228" i="1"/>
  <c r="BM228" i="1"/>
  <c r="CG228" i="1"/>
  <c r="BJ205" i="1"/>
  <c r="CE205" i="1"/>
  <c r="BK205" i="1"/>
  <c r="CD205" i="1"/>
  <c r="BO203" i="1"/>
  <c r="CH203" i="1"/>
  <c r="BN203" i="1"/>
  <c r="CI203" i="1"/>
  <c r="CI235" i="1"/>
  <c r="CH235" i="1"/>
  <c r="BN235" i="1"/>
  <c r="BO235" i="1"/>
  <c r="BI217" i="1"/>
  <c r="CC217" i="1"/>
  <c r="CB217" i="1"/>
  <c r="BH217" i="1"/>
  <c r="CE208" i="1"/>
  <c r="BJ208" i="1"/>
  <c r="CD208" i="1"/>
  <c r="BK208" i="1"/>
  <c r="CI207" i="1"/>
  <c r="BN207" i="1"/>
  <c r="CH207" i="1"/>
  <c r="BO207" i="1"/>
  <c r="BH169" i="1"/>
  <c r="CB169" i="1"/>
  <c r="CC169" i="1"/>
  <c r="BI169" i="1"/>
  <c r="BP218" i="1"/>
  <c r="CK218" i="1"/>
  <c r="BQ218" i="1"/>
  <c r="CJ218" i="1"/>
  <c r="BN222" i="1"/>
  <c r="BO222" i="1"/>
  <c r="CH222" i="1"/>
  <c r="CI222" i="1"/>
  <c r="CD213" i="1"/>
  <c r="BJ213" i="1"/>
  <c r="CE213" i="1"/>
  <c r="BK213" i="1"/>
  <c r="CH194" i="1"/>
  <c r="BO194" i="1"/>
  <c r="BN194" i="1"/>
  <c r="CI194" i="1"/>
  <c r="CB186" i="1"/>
  <c r="BH186" i="1"/>
  <c r="BI186" i="1"/>
  <c r="CC186" i="1"/>
  <c r="CL216" i="1"/>
  <c r="BS216" i="1"/>
  <c r="BR216" i="1"/>
  <c r="CM216" i="1"/>
  <c r="CG213" i="1"/>
  <c r="BL213" i="1"/>
  <c r="BM213" i="1"/>
  <c r="CF213" i="1"/>
  <c r="CB232" i="1"/>
  <c r="BI232" i="1"/>
  <c r="BH232" i="1"/>
  <c r="CC232" i="1"/>
  <c r="CJ216" i="1"/>
  <c r="CK216" i="1"/>
  <c r="BQ216" i="1"/>
  <c r="BP216" i="1"/>
  <c r="BL195" i="1"/>
  <c r="CF195" i="1"/>
  <c r="CG195" i="1"/>
  <c r="BM195" i="1"/>
  <c r="BL186" i="1"/>
  <c r="CF186" i="1"/>
  <c r="CG186" i="1"/>
  <c r="BM186" i="1"/>
  <c r="CI205" i="1"/>
  <c r="CH205" i="1"/>
  <c r="BN205" i="1"/>
  <c r="BO205" i="1"/>
  <c r="CC171" i="1"/>
  <c r="BI171" i="1"/>
  <c r="BH171" i="1"/>
  <c r="CB171" i="1"/>
  <c r="CG261" i="1"/>
  <c r="BM261" i="1"/>
  <c r="BL261" i="1"/>
  <c r="CF261" i="1"/>
  <c r="CB182" i="1"/>
  <c r="BH182" i="1"/>
  <c r="BI182" i="1"/>
  <c r="CC182" i="1"/>
  <c r="CI161" i="1"/>
  <c r="BO161" i="1"/>
  <c r="BN161" i="1"/>
  <c r="CH161" i="1"/>
  <c r="BL125" i="1"/>
  <c r="CG125" i="1"/>
  <c r="BM125" i="1"/>
  <c r="CF125" i="1"/>
  <c r="BJ125" i="1"/>
  <c r="BL183" i="1"/>
  <c r="CF183" i="1"/>
  <c r="CG183" i="1"/>
  <c r="BM183" i="1"/>
  <c r="BK174" i="1"/>
  <c r="BJ174" i="1"/>
  <c r="CE174" i="1"/>
  <c r="CD174" i="1"/>
  <c r="BK166" i="1"/>
  <c r="BJ166" i="1"/>
  <c r="CE166" i="1"/>
  <c r="CD166" i="1"/>
  <c r="BP164" i="1"/>
  <c r="CJ164" i="1"/>
  <c r="BQ164" i="1"/>
  <c r="CK164" i="1"/>
  <c r="BP158" i="1"/>
  <c r="CK158" i="1"/>
  <c r="CJ158" i="1"/>
  <c r="BQ158" i="1"/>
  <c r="CH176" i="1"/>
  <c r="BO176" i="1"/>
  <c r="CI176" i="1"/>
  <c r="BN176" i="1"/>
  <c r="CH168" i="1"/>
  <c r="BO168" i="1"/>
  <c r="CI168" i="1"/>
  <c r="BN168" i="1"/>
  <c r="BP147" i="1"/>
  <c r="BQ147" i="1"/>
  <c r="CK147" i="1"/>
  <c r="CJ147" i="1"/>
  <c r="CI159" i="1"/>
  <c r="CH159" i="1"/>
  <c r="BN159" i="1"/>
  <c r="BO159" i="1"/>
  <c r="BN125" i="1"/>
  <c r="CE204" i="1"/>
  <c r="CD204" i="1"/>
  <c r="BK204" i="1"/>
  <c r="BJ204" i="1"/>
  <c r="CC198" i="1"/>
  <c r="CB198" i="1"/>
  <c r="BI198" i="1"/>
  <c r="BH198" i="1"/>
  <c r="CD169" i="1"/>
  <c r="CE169" i="1"/>
  <c r="BK169" i="1"/>
  <c r="BJ169" i="1"/>
  <c r="CI171" i="1"/>
  <c r="CH171" i="1"/>
  <c r="BN171" i="1"/>
  <c r="BO171" i="1"/>
  <c r="BO158" i="1"/>
  <c r="BN158" i="1"/>
  <c r="CH158" i="1"/>
  <c r="CI158" i="1"/>
  <c r="CL138" i="1"/>
  <c r="CM138" i="1"/>
  <c r="BR138" i="1"/>
  <c r="BS138" i="1"/>
  <c r="CB162" i="1"/>
  <c r="BI162" i="1"/>
  <c r="CC162" i="1"/>
  <c r="BH162" i="1"/>
  <c r="BP172" i="1"/>
  <c r="CJ172" i="1"/>
  <c r="CK172" i="1"/>
  <c r="BQ172" i="1"/>
  <c r="CJ112" i="1"/>
  <c r="BQ112" i="1"/>
  <c r="CK112" i="1"/>
  <c r="BP112" i="1"/>
  <c r="CC116" i="1"/>
  <c r="CB116" i="1"/>
  <c r="CI315" i="1"/>
  <c r="CH315" i="1"/>
  <c r="BO315" i="1"/>
  <c r="BN315" i="1"/>
  <c r="CI256" i="1"/>
  <c r="CH256" i="1"/>
  <c r="BN256" i="1"/>
  <c r="BO256" i="1"/>
  <c r="CB154" i="1"/>
  <c r="BI154" i="1"/>
  <c r="BH154" i="1"/>
  <c r="CC154" i="1"/>
  <c r="BJ176" i="1"/>
  <c r="BK176" i="1"/>
  <c r="CE176" i="1"/>
  <c r="CD176" i="1"/>
  <c r="BK160" i="1"/>
  <c r="BJ160" i="1"/>
  <c r="CE160" i="1"/>
  <c r="CD160" i="1"/>
  <c r="CH166" i="1"/>
  <c r="BO166" i="1"/>
  <c r="CI166" i="1"/>
  <c r="BN166" i="1"/>
  <c r="CE147" i="1"/>
  <c r="BJ147" i="1"/>
  <c r="BK147" i="1"/>
  <c r="CD147" i="1"/>
  <c r="CB110" i="1"/>
  <c r="BH110" i="1"/>
  <c r="BI110" i="1"/>
  <c r="CC110" i="1"/>
  <c r="CE329" i="1"/>
  <c r="BJ329" i="1"/>
  <c r="BK329" i="1"/>
  <c r="CD329" i="1"/>
  <c r="BN328" i="1"/>
  <c r="BO328" i="1"/>
  <c r="CI328" i="1"/>
  <c r="CH328" i="1"/>
  <c r="CJ326" i="1"/>
  <c r="BQ326" i="1"/>
  <c r="BP326" i="1"/>
  <c r="CK326" i="1"/>
  <c r="CD315" i="1"/>
  <c r="BK315" i="1"/>
  <c r="BJ315" i="1"/>
  <c r="CE315" i="1"/>
  <c r="CB318" i="1"/>
  <c r="BI318" i="1"/>
  <c r="BH318" i="1"/>
  <c r="CC318" i="1"/>
  <c r="CK304" i="1"/>
  <c r="BQ304" i="1"/>
  <c r="CJ304" i="1"/>
  <c r="BP304" i="1"/>
  <c r="BN320" i="1"/>
  <c r="CI320" i="1"/>
  <c r="BO320" i="1"/>
  <c r="CH320" i="1"/>
  <c r="CJ300" i="1"/>
  <c r="BP300" i="1"/>
  <c r="CK300" i="1"/>
  <c r="BQ300" i="1"/>
  <c r="BN278" i="1"/>
  <c r="BO278" i="1"/>
  <c r="CH278" i="1"/>
  <c r="CI278" i="1"/>
  <c r="CC300" i="1"/>
  <c r="BI300" i="1"/>
  <c r="CB300" i="1"/>
  <c r="BH300" i="1"/>
  <c r="BP279" i="1"/>
  <c r="CK279" i="1"/>
  <c r="CJ279" i="1"/>
  <c r="BQ279" i="1"/>
  <c r="BJ287" i="1"/>
  <c r="CD287" i="1"/>
  <c r="CE287" i="1"/>
  <c r="BK287" i="1"/>
  <c r="CC297" i="1"/>
  <c r="CB297" i="1"/>
  <c r="BH297" i="1"/>
  <c r="BI297" i="1"/>
  <c r="BI271" i="1"/>
  <c r="BH271" i="1"/>
  <c r="CC271" i="1"/>
  <c r="CB271" i="1"/>
  <c r="BL257" i="1"/>
  <c r="CG257" i="1"/>
  <c r="CF257" i="1"/>
  <c r="BM257" i="1"/>
  <c r="CF290" i="1"/>
  <c r="BM290" i="1"/>
  <c r="BL290" i="1"/>
  <c r="CG290" i="1"/>
  <c r="BL258" i="1"/>
  <c r="CF258" i="1"/>
  <c r="BM258" i="1"/>
  <c r="CG258" i="1"/>
  <c r="BL253" i="1"/>
  <c r="CG253" i="1"/>
  <c r="CF253" i="1"/>
  <c r="BM253" i="1"/>
  <c r="BK252" i="1"/>
  <c r="BJ252" i="1"/>
  <c r="CD252" i="1"/>
  <c r="CE252" i="1"/>
  <c r="CI268" i="1"/>
  <c r="BO268" i="1"/>
  <c r="BN268" i="1"/>
  <c r="CH268" i="1"/>
  <c r="BL242" i="1"/>
  <c r="CG242" i="1"/>
  <c r="BM242" i="1"/>
  <c r="CF242" i="1"/>
  <c r="BR228" i="1"/>
  <c r="CM228" i="1"/>
  <c r="CL228" i="1"/>
  <c r="BS228" i="1"/>
  <c r="CH276" i="1"/>
  <c r="CI276" i="1"/>
  <c r="BN276" i="1"/>
  <c r="BO276" i="1"/>
  <c r="CJ264" i="1"/>
  <c r="BQ264" i="1"/>
  <c r="BP264" i="1"/>
  <c r="CK264" i="1"/>
  <c r="CF230" i="1"/>
  <c r="CG230" i="1"/>
  <c r="BL230" i="1"/>
  <c r="BM230" i="1"/>
  <c r="BR241" i="1"/>
  <c r="CM241" i="1"/>
  <c r="CL241" i="1"/>
  <c r="BS241" i="1"/>
  <c r="CH259" i="1"/>
  <c r="BN259" i="1"/>
  <c r="CI259" i="1"/>
  <c r="BO259" i="1"/>
  <c r="CH271" i="1"/>
  <c r="BN271" i="1"/>
  <c r="CI271" i="1"/>
  <c r="BO271" i="1"/>
  <c r="CK245" i="1"/>
  <c r="BQ245" i="1"/>
  <c r="CJ245" i="1"/>
  <c r="BP245" i="1"/>
  <c r="BR240" i="1"/>
  <c r="CL240" i="1"/>
  <c r="CM240" i="1"/>
  <c r="BS240" i="1"/>
  <c r="BJ197" i="1"/>
  <c r="CE197" i="1"/>
  <c r="BK197" i="1"/>
  <c r="CD197" i="1"/>
  <c r="CJ226" i="1"/>
  <c r="BP226" i="1"/>
  <c r="CK226" i="1"/>
  <c r="BQ226" i="1"/>
  <c r="CG211" i="1"/>
  <c r="CF211" i="1"/>
  <c r="BL211" i="1"/>
  <c r="BM211" i="1"/>
  <c r="CE209" i="1"/>
  <c r="BK209" i="1"/>
  <c r="CD209" i="1"/>
  <c r="BJ209" i="1"/>
  <c r="BK198" i="1"/>
  <c r="CE198" i="1"/>
  <c r="BJ198" i="1"/>
  <c r="CD198" i="1"/>
  <c r="CJ195" i="1"/>
  <c r="BQ195" i="1"/>
  <c r="CK195" i="1"/>
  <c r="BP195" i="1"/>
  <c r="CG236" i="1"/>
  <c r="CF236" i="1"/>
  <c r="BL236" i="1"/>
  <c r="BM236" i="1"/>
  <c r="BI219" i="1"/>
  <c r="CB219" i="1"/>
  <c r="BH219" i="1"/>
  <c r="CC219" i="1"/>
  <c r="CM195" i="1"/>
  <c r="BR195" i="1"/>
  <c r="CL195" i="1"/>
  <c r="BS195" i="1"/>
  <c r="BJ202" i="1"/>
  <c r="CE202" i="1"/>
  <c r="CD202" i="1"/>
  <c r="BK202" i="1"/>
  <c r="BQ206" i="1"/>
  <c r="CK206" i="1"/>
  <c r="CJ206" i="1"/>
  <c r="BP206" i="1"/>
  <c r="CL129" i="1"/>
  <c r="CM129" i="1"/>
  <c r="BS129" i="1"/>
  <c r="BR129" i="1"/>
  <c r="BP160" i="1"/>
  <c r="CJ160" i="1"/>
  <c r="CK160" i="1"/>
  <c r="BQ160" i="1"/>
  <c r="BN179" i="1"/>
  <c r="CH179" i="1"/>
  <c r="BO179" i="1"/>
  <c r="CI179" i="1"/>
  <c r="BJ181" i="1"/>
  <c r="BK181" i="1"/>
  <c r="CD181" i="1"/>
  <c r="CE181" i="1"/>
  <c r="CC144" i="1"/>
  <c r="CB144" i="1"/>
  <c r="BJ235" i="1"/>
  <c r="CE235" i="1"/>
  <c r="CD235" i="1"/>
  <c r="BK235" i="1"/>
  <c r="CI202" i="1"/>
  <c r="CH202" i="1"/>
  <c r="BO202" i="1"/>
  <c r="BN202" i="1"/>
  <c r="BL184" i="1"/>
  <c r="CF184" i="1"/>
  <c r="CG184" i="1"/>
  <c r="BM184" i="1"/>
  <c r="CB174" i="1"/>
  <c r="BI174" i="1"/>
  <c r="CC174" i="1"/>
  <c r="BH174" i="1"/>
  <c r="CI175" i="1"/>
  <c r="CH175" i="1"/>
  <c r="BO175" i="1"/>
  <c r="BN175" i="1"/>
  <c r="BS124" i="1"/>
  <c r="BR124" i="1"/>
  <c r="CM126" i="1"/>
  <c r="CL126" i="1"/>
  <c r="BS126" i="1"/>
  <c r="BR126" i="1"/>
  <c r="CB166" i="1"/>
  <c r="BI166" i="1"/>
  <c r="CC166" i="1"/>
  <c r="BH166" i="1"/>
  <c r="BI326" i="1"/>
  <c r="CB326" i="1"/>
  <c r="BH326" i="1"/>
  <c r="CC326" i="1"/>
  <c r="CK333" i="1"/>
  <c r="CJ333" i="1"/>
  <c r="BP333" i="1"/>
  <c r="BQ333" i="1"/>
  <c r="CB327" i="1"/>
  <c r="BH327" i="1"/>
  <c r="BI327" i="1"/>
  <c r="CC327" i="1"/>
  <c r="CB328" i="1"/>
  <c r="CC328" i="1"/>
  <c r="BH328" i="1"/>
  <c r="BI328" i="1"/>
  <c r="CJ315" i="1"/>
  <c r="BQ315" i="1"/>
  <c r="BP315" i="1"/>
  <c r="CK315" i="1"/>
  <c r="CK313" i="1"/>
  <c r="CJ313" i="1"/>
  <c r="BQ313" i="1"/>
  <c r="BP313" i="1"/>
  <c r="BH287" i="1"/>
  <c r="CB287" i="1"/>
  <c r="CC287" i="1"/>
  <c r="BI287" i="1"/>
  <c r="CH299" i="1"/>
  <c r="BN299" i="1"/>
  <c r="BO299" i="1"/>
  <c r="CI299" i="1"/>
  <c r="CF277" i="1"/>
  <c r="CG277" i="1"/>
  <c r="BL277" i="1"/>
  <c r="BM277" i="1"/>
  <c r="BJ300" i="1"/>
  <c r="CE300" i="1"/>
  <c r="CD300" i="1"/>
  <c r="BK300" i="1"/>
  <c r="BL293" i="1"/>
  <c r="CG293" i="1"/>
  <c r="CF293" i="1"/>
  <c r="BM293" i="1"/>
  <c r="CF309" i="1"/>
  <c r="CG309" i="1"/>
  <c r="BL309" i="1"/>
  <c r="BM309" i="1"/>
  <c r="CJ281" i="1"/>
  <c r="BP281" i="1"/>
  <c r="BQ281" i="1"/>
  <c r="CK281" i="1"/>
  <c r="CF264" i="1"/>
  <c r="BL264" i="1"/>
  <c r="BM264" i="1"/>
  <c r="CG264" i="1"/>
  <c r="CB301" i="1"/>
  <c r="BI301" i="1"/>
  <c r="CC301" i="1"/>
  <c r="BH301" i="1"/>
  <c r="CB281" i="1"/>
  <c r="BI281" i="1"/>
  <c r="BH281" i="1"/>
  <c r="CC281" i="1"/>
  <c r="BI276" i="1"/>
  <c r="BH276" i="1"/>
  <c r="CB276" i="1"/>
  <c r="CC276" i="1"/>
  <c r="BK272" i="1"/>
  <c r="BJ272" i="1"/>
  <c r="CD272" i="1"/>
  <c r="CE272" i="1"/>
  <c r="BI277" i="1"/>
  <c r="CB277" i="1"/>
  <c r="BH277" i="1"/>
  <c r="CC277" i="1"/>
  <c r="BL260" i="1"/>
  <c r="CF260" i="1"/>
  <c r="CG260" i="1"/>
  <c r="BM260" i="1"/>
  <c r="BL288" i="1"/>
  <c r="CF288" i="1"/>
  <c r="CG288" i="1"/>
  <c r="BM288" i="1"/>
  <c r="BL275" i="1"/>
  <c r="CG275" i="1"/>
  <c r="CF275" i="1"/>
  <c r="BM275" i="1"/>
  <c r="BK274" i="1"/>
  <c r="CE274" i="1"/>
  <c r="CD274" i="1"/>
  <c r="BJ274" i="1"/>
  <c r="CJ241" i="1"/>
  <c r="CK241" i="1"/>
  <c r="BP241" i="1"/>
  <c r="BQ241" i="1"/>
  <c r="BO249" i="1"/>
  <c r="CI249" i="1"/>
  <c r="BN249" i="1"/>
  <c r="CH249" i="1"/>
  <c r="CJ221" i="1"/>
  <c r="BQ221" i="1"/>
  <c r="CK221" i="1"/>
  <c r="BP221" i="1"/>
  <c r="CE283" i="1"/>
  <c r="BJ283" i="1"/>
  <c r="CD283" i="1"/>
  <c r="BK283" i="1"/>
  <c r="BP284" i="1"/>
  <c r="CJ284" i="1"/>
  <c r="BQ284" i="1"/>
  <c r="CK284" i="1"/>
  <c r="BK268" i="1"/>
  <c r="BJ268" i="1"/>
  <c r="CD268" i="1"/>
  <c r="CE268" i="1"/>
  <c r="CD265" i="1"/>
  <c r="CE265" i="1"/>
  <c r="BJ265" i="1"/>
  <c r="BK265" i="1"/>
  <c r="CC251" i="1"/>
  <c r="BH251" i="1"/>
  <c r="CB251" i="1"/>
  <c r="BI251" i="1"/>
  <c r="BL245" i="1"/>
  <c r="CF245" i="1"/>
  <c r="BM245" i="1"/>
  <c r="CG245" i="1"/>
  <c r="BK249" i="1"/>
  <c r="BJ249" i="1"/>
  <c r="CD249" i="1"/>
  <c r="CE249" i="1"/>
  <c r="CK247" i="1"/>
  <c r="CJ247" i="1"/>
  <c r="BQ247" i="1"/>
  <c r="BP247" i="1"/>
  <c r="BQ248" i="1"/>
  <c r="BP248" i="1"/>
  <c r="CK248" i="1"/>
  <c r="CJ248" i="1"/>
  <c r="BN226" i="1"/>
  <c r="CH226" i="1"/>
  <c r="CI226" i="1"/>
  <c r="BO226" i="1"/>
  <c r="CF240" i="1"/>
  <c r="BL240" i="1"/>
  <c r="CG240" i="1"/>
  <c r="BM240" i="1"/>
  <c r="BH244" i="1"/>
  <c r="CB244" i="1"/>
  <c r="BI244" i="1"/>
  <c r="CC244" i="1"/>
  <c r="CC256" i="1"/>
  <c r="CB256" i="1"/>
  <c r="BH256" i="1"/>
  <c r="BI256" i="1"/>
  <c r="BR233" i="1"/>
  <c r="CL233" i="1"/>
  <c r="CM233" i="1"/>
  <c r="BS233" i="1"/>
  <c r="BN218" i="1"/>
  <c r="CH218" i="1"/>
  <c r="CI218" i="1"/>
  <c r="BO218" i="1"/>
  <c r="BI224" i="1"/>
  <c r="BH224" i="1"/>
  <c r="CB224" i="1"/>
  <c r="CC224" i="1"/>
  <c r="CF324" i="1"/>
  <c r="BL324" i="1"/>
  <c r="BM324" i="1"/>
  <c r="CG324" i="1"/>
  <c r="BL330" i="1"/>
  <c r="CF330" i="1"/>
  <c r="BM330" i="1"/>
  <c r="CG330" i="1"/>
  <c r="BL323" i="1"/>
  <c r="CG323" i="1"/>
  <c r="BM323" i="1"/>
  <c r="CF323" i="1"/>
  <c r="CF331" i="1"/>
  <c r="BL331" i="1"/>
  <c r="CG331" i="1"/>
  <c r="BM331" i="1"/>
  <c r="BQ325" i="1"/>
  <c r="CK325" i="1"/>
  <c r="CJ325" i="1"/>
  <c r="BP325" i="1"/>
  <c r="BP322" i="1"/>
  <c r="CJ322" i="1"/>
  <c r="BQ322" i="1"/>
  <c r="CK322" i="1"/>
  <c r="CI329" i="1"/>
  <c r="BO329" i="1"/>
  <c r="CH329" i="1"/>
  <c r="BN329" i="1"/>
  <c r="CI333" i="1"/>
  <c r="CH333" i="1"/>
  <c r="BO333" i="1"/>
  <c r="BN333" i="1"/>
  <c r="BS328" i="1"/>
  <c r="CL328" i="1"/>
  <c r="CM328" i="1"/>
  <c r="BR328" i="1"/>
  <c r="CL314" i="1"/>
  <c r="BS314" i="1"/>
  <c r="CM314" i="1"/>
  <c r="BR314" i="1"/>
  <c r="CF312" i="1"/>
  <c r="CG312" i="1"/>
  <c r="BL312" i="1"/>
  <c r="BM312" i="1"/>
  <c r="BR319" i="1"/>
  <c r="BS319" i="1"/>
  <c r="CL319" i="1"/>
  <c r="CM319" i="1"/>
  <c r="CC330" i="1"/>
  <c r="CB330" i="1"/>
  <c r="BH330" i="1"/>
  <c r="BI330" i="1"/>
  <c r="BJ313" i="1"/>
  <c r="CD313" i="1"/>
  <c r="BK313" i="1"/>
  <c r="CE313" i="1"/>
  <c r="BS315" i="1"/>
  <c r="CL315" i="1"/>
  <c r="BR315" i="1"/>
  <c r="CM315" i="1"/>
  <c r="CB311" i="1"/>
  <c r="BH311" i="1"/>
  <c r="BI311" i="1"/>
  <c r="CC311" i="1"/>
  <c r="BN308" i="1"/>
  <c r="CI308" i="1"/>
  <c r="CH308" i="1"/>
  <c r="BO308" i="1"/>
  <c r="BQ306" i="1"/>
  <c r="CJ306" i="1"/>
  <c r="BP306" i="1"/>
  <c r="CK306" i="1"/>
  <c r="BR299" i="1"/>
  <c r="CM299" i="1"/>
  <c r="BS299" i="1"/>
  <c r="CL299" i="1"/>
  <c r="CH295" i="1"/>
  <c r="BN295" i="1"/>
  <c r="BO295" i="1"/>
  <c r="CI295" i="1"/>
  <c r="BP283" i="1"/>
  <c r="CJ283" i="1"/>
  <c r="CK283" i="1"/>
  <c r="BQ283" i="1"/>
  <c r="BJ311" i="1"/>
  <c r="CE311" i="1"/>
  <c r="BK311" i="1"/>
  <c r="CD311" i="1"/>
  <c r="BN298" i="1"/>
  <c r="BO298" i="1"/>
  <c r="CI298" i="1"/>
  <c r="CH298" i="1"/>
  <c r="CB292" i="1"/>
  <c r="CC292" i="1"/>
  <c r="BH292" i="1"/>
  <c r="BI292" i="1"/>
  <c r="CH286" i="1"/>
  <c r="BN286" i="1"/>
  <c r="CI286" i="1"/>
  <c r="BO286" i="1"/>
  <c r="CB307" i="1"/>
  <c r="BH307" i="1"/>
  <c r="BI307" i="1"/>
  <c r="CC307" i="1"/>
  <c r="BI299" i="1"/>
  <c r="BH299" i="1"/>
  <c r="CC299" i="1"/>
  <c r="CB299" i="1"/>
  <c r="BK296" i="1"/>
  <c r="BJ296" i="1"/>
  <c r="CD296" i="1"/>
  <c r="CE296" i="1"/>
  <c r="CB296" i="1"/>
  <c r="BI296" i="1"/>
  <c r="BH296" i="1"/>
  <c r="CC296" i="1"/>
  <c r="BI284" i="1"/>
  <c r="CC284" i="1"/>
  <c r="BH284" i="1"/>
  <c r="CB284" i="1"/>
  <c r="CB288" i="1"/>
  <c r="CC288" i="1"/>
  <c r="BI288" i="1"/>
  <c r="BH288" i="1"/>
  <c r="BJ277" i="1"/>
  <c r="BK277" i="1"/>
  <c r="CD277" i="1"/>
  <c r="CE277" i="1"/>
  <c r="CE286" i="1"/>
  <c r="BJ286" i="1"/>
  <c r="BK286" i="1"/>
  <c r="CD286" i="1"/>
  <c r="BK264" i="1"/>
  <c r="BJ264" i="1"/>
  <c r="CD264" i="1"/>
  <c r="CE264" i="1"/>
  <c r="BP259" i="1"/>
  <c r="BQ259" i="1"/>
  <c r="CK259" i="1"/>
  <c r="CJ259" i="1"/>
  <c r="CF298" i="1"/>
  <c r="BM298" i="1"/>
  <c r="BL298" i="1"/>
  <c r="CG298" i="1"/>
  <c r="BR287" i="1"/>
  <c r="CL287" i="1"/>
  <c r="BS287" i="1"/>
  <c r="CM287" i="1"/>
  <c r="BL265" i="1"/>
  <c r="BM265" i="1"/>
  <c r="CG265" i="1"/>
  <c r="CF265" i="1"/>
  <c r="CF266" i="1"/>
  <c r="BM266" i="1"/>
  <c r="BL266" i="1"/>
  <c r="CG266" i="1"/>
  <c r="CK233" i="1"/>
  <c r="CJ233" i="1"/>
  <c r="BP233" i="1"/>
  <c r="BQ233" i="1"/>
  <c r="BO245" i="1"/>
  <c r="BN245" i="1"/>
  <c r="CI245" i="1"/>
  <c r="CH245" i="1"/>
  <c r="CD229" i="1"/>
  <c r="CE229" i="1"/>
  <c r="BJ229" i="1"/>
  <c r="BK229" i="1"/>
  <c r="CD275" i="1"/>
  <c r="BJ275" i="1"/>
  <c r="BK275" i="1"/>
  <c r="CE275" i="1"/>
  <c r="BQ268" i="1"/>
  <c r="BP268" i="1"/>
  <c r="CJ268" i="1"/>
  <c r="CK268" i="1"/>
  <c r="CC243" i="1"/>
  <c r="BH243" i="1"/>
  <c r="BI243" i="1"/>
  <c r="CB243" i="1"/>
  <c r="BP242" i="1"/>
  <c r="CK242" i="1"/>
  <c r="CJ242" i="1"/>
  <c r="BQ242" i="1"/>
  <c r="CJ239" i="1"/>
  <c r="BQ239" i="1"/>
  <c r="CK239" i="1"/>
  <c r="BP239" i="1"/>
  <c r="BP240" i="1"/>
  <c r="CK240" i="1"/>
  <c r="BQ240" i="1"/>
  <c r="CJ240" i="1"/>
  <c r="BH291" i="1"/>
  <c r="CC291" i="1"/>
  <c r="CB291" i="1"/>
  <c r="BI291" i="1"/>
  <c r="CB273" i="1"/>
  <c r="BH273" i="1"/>
  <c r="CC273" i="1"/>
  <c r="BI273" i="1"/>
  <c r="CB264" i="1"/>
  <c r="CC264" i="1"/>
  <c r="BI264" i="1"/>
  <c r="BH264" i="1"/>
  <c r="BM270" i="1"/>
  <c r="BL270" i="1"/>
  <c r="CF270" i="1"/>
  <c r="CG270" i="1"/>
  <c r="CF262" i="1"/>
  <c r="BM262" i="1"/>
  <c r="CG262" i="1"/>
  <c r="BL262" i="1"/>
  <c r="BQ271" i="1"/>
  <c r="BP271" i="1"/>
  <c r="CK271" i="1"/>
  <c r="CJ271" i="1"/>
  <c r="CK253" i="1"/>
  <c r="BQ253" i="1"/>
  <c r="CJ253" i="1"/>
  <c r="BP253" i="1"/>
  <c r="BN240" i="1"/>
  <c r="CH240" i="1"/>
  <c r="BO240" i="1"/>
  <c r="CI240" i="1"/>
  <c r="BM259" i="1"/>
  <c r="CG259" i="1"/>
  <c r="BL259" i="1"/>
  <c r="CF259" i="1"/>
  <c r="BM226" i="1"/>
  <c r="CF226" i="1"/>
  <c r="CG226" i="1"/>
  <c r="BL226" i="1"/>
  <c r="CH212" i="1"/>
  <c r="BO212" i="1"/>
  <c r="BN212" i="1"/>
  <c r="CI212" i="1"/>
  <c r="BL221" i="1"/>
  <c r="CF221" i="1"/>
  <c r="CG221" i="1"/>
  <c r="BM221" i="1"/>
  <c r="BJ207" i="1"/>
  <c r="CD207" i="1"/>
  <c r="BK207" i="1"/>
  <c r="CE207" i="1"/>
  <c r="CH214" i="1"/>
  <c r="BO214" i="1"/>
  <c r="BN214" i="1"/>
  <c r="CI214" i="1"/>
  <c r="BJ261" i="1"/>
  <c r="CD261" i="1"/>
  <c r="BK261" i="1"/>
  <c r="CE261" i="1"/>
  <c r="CG249" i="1"/>
  <c r="CF249" i="1"/>
  <c r="BL249" i="1"/>
  <c r="BM249" i="1"/>
  <c r="BH242" i="1"/>
  <c r="CC242" i="1"/>
  <c r="BI242" i="1"/>
  <c r="CB242" i="1"/>
  <c r="CB240" i="1"/>
  <c r="BI240" i="1"/>
  <c r="BH240" i="1"/>
  <c r="CC240" i="1"/>
  <c r="CF232" i="1"/>
  <c r="BM232" i="1"/>
  <c r="BL232" i="1"/>
  <c r="CG232" i="1"/>
  <c r="BJ201" i="1"/>
  <c r="BK201" i="1"/>
  <c r="CE201" i="1"/>
  <c r="CD201" i="1"/>
  <c r="BO199" i="1"/>
  <c r="BN199" i="1"/>
  <c r="CH199" i="1"/>
  <c r="CI199" i="1"/>
  <c r="BR224" i="1"/>
  <c r="CM224" i="1"/>
  <c r="BS224" i="1"/>
  <c r="CL224" i="1"/>
  <c r="BO213" i="1"/>
  <c r="BN213" i="1"/>
  <c r="CI213" i="1"/>
  <c r="CH213" i="1"/>
  <c r="CG217" i="1"/>
  <c r="BM217" i="1"/>
  <c r="BL217" i="1"/>
  <c r="CF217" i="1"/>
  <c r="CM203" i="1"/>
  <c r="CL203" i="1"/>
  <c r="BS203" i="1"/>
  <c r="BR203" i="1"/>
  <c r="CJ191" i="1"/>
  <c r="BP191" i="1"/>
  <c r="CK191" i="1"/>
  <c r="BQ191" i="1"/>
  <c r="CF190" i="1"/>
  <c r="CG190" i="1"/>
  <c r="BL190" i="1"/>
  <c r="BM190" i="1"/>
  <c r="BS210" i="1"/>
  <c r="CM210" i="1"/>
  <c r="CL210" i="1"/>
  <c r="BR210" i="1"/>
  <c r="BP234" i="1"/>
  <c r="CK234" i="1"/>
  <c r="CJ234" i="1"/>
  <c r="BQ234" i="1"/>
  <c r="BM219" i="1"/>
  <c r="CF219" i="1"/>
  <c r="CG219" i="1"/>
  <c r="BL219" i="1"/>
  <c r="BH201" i="1"/>
  <c r="CC201" i="1"/>
  <c r="BI201" i="1"/>
  <c r="CB201" i="1"/>
  <c r="BM210" i="1"/>
  <c r="BL210" i="1"/>
  <c r="CF210" i="1"/>
  <c r="CG210" i="1"/>
  <c r="BL250" i="1"/>
  <c r="CG250" i="1"/>
  <c r="BM250" i="1"/>
  <c r="CF250" i="1"/>
  <c r="BS225" i="1"/>
  <c r="BR225" i="1"/>
  <c r="CL225" i="1"/>
  <c r="CM225" i="1"/>
  <c r="CI198" i="1"/>
  <c r="BN198" i="1"/>
  <c r="CH198" i="1"/>
  <c r="BO198" i="1"/>
  <c r="BL203" i="1"/>
  <c r="CF203" i="1"/>
  <c r="BM203" i="1"/>
  <c r="CG203" i="1"/>
  <c r="BL194" i="1"/>
  <c r="CG194" i="1"/>
  <c r="CF194" i="1"/>
  <c r="BM194" i="1"/>
  <c r="CH201" i="1"/>
  <c r="CI201" i="1"/>
  <c r="BO201" i="1"/>
  <c r="BN201" i="1"/>
  <c r="BL178" i="1"/>
  <c r="CF178" i="1"/>
  <c r="CG178" i="1"/>
  <c r="BM178" i="1"/>
  <c r="CJ203" i="1"/>
  <c r="BQ203" i="1"/>
  <c r="CK203" i="1"/>
  <c r="BP203" i="1"/>
  <c r="BS206" i="1"/>
  <c r="BR206" i="1"/>
  <c r="CL206" i="1"/>
  <c r="CM206" i="1"/>
  <c r="BL191" i="1"/>
  <c r="CF191" i="1"/>
  <c r="CG191" i="1"/>
  <c r="BM191" i="1"/>
  <c r="BI176" i="1"/>
  <c r="BH176" i="1"/>
  <c r="CB176" i="1"/>
  <c r="CC176" i="1"/>
  <c r="CE171" i="1"/>
  <c r="CD171" i="1"/>
  <c r="BK171" i="1"/>
  <c r="BJ171" i="1"/>
  <c r="CE163" i="1"/>
  <c r="CD163" i="1"/>
  <c r="BK163" i="1"/>
  <c r="BJ163" i="1"/>
  <c r="CI169" i="1"/>
  <c r="CH169" i="1"/>
  <c r="BN169" i="1"/>
  <c r="BO169" i="1"/>
  <c r="CF164" i="1"/>
  <c r="BM164" i="1"/>
  <c r="CG164" i="1"/>
  <c r="BL164" i="1"/>
  <c r="CM133" i="1"/>
  <c r="BS133" i="1"/>
  <c r="CL133" i="1"/>
  <c r="BR133" i="1"/>
  <c r="CD137" i="1"/>
  <c r="CE137" i="1"/>
  <c r="BJ137" i="1"/>
  <c r="BK137" i="1"/>
  <c r="CE117" i="1"/>
  <c r="CD117" i="1"/>
  <c r="BJ117" i="1"/>
  <c r="BK117" i="1"/>
  <c r="BH239" i="1"/>
  <c r="CC239" i="1"/>
  <c r="CB239" i="1"/>
  <c r="BI239" i="1"/>
  <c r="CM220" i="1"/>
  <c r="CL220" i="1"/>
  <c r="BS220" i="1"/>
  <c r="BR220" i="1"/>
  <c r="BH205" i="1"/>
  <c r="CC205" i="1"/>
  <c r="CB205" i="1"/>
  <c r="BI205" i="1"/>
  <c r="CG192" i="1"/>
  <c r="BL192" i="1"/>
  <c r="CF192" i="1"/>
  <c r="BM192" i="1"/>
  <c r="BP174" i="1"/>
  <c r="CK174" i="1"/>
  <c r="BQ174" i="1"/>
  <c r="CJ174" i="1"/>
  <c r="BP170" i="1"/>
  <c r="CK170" i="1"/>
  <c r="BQ170" i="1"/>
  <c r="CJ170" i="1"/>
  <c r="CC167" i="1"/>
  <c r="BH167" i="1"/>
  <c r="BI167" i="1"/>
  <c r="CB167" i="1"/>
  <c r="BP162" i="1"/>
  <c r="CK162" i="1"/>
  <c r="BQ162" i="1"/>
  <c r="CJ162" i="1"/>
  <c r="BO164" i="1"/>
  <c r="BN164" i="1"/>
  <c r="CH164" i="1"/>
  <c r="CI164" i="1"/>
  <c r="BL155" i="1"/>
  <c r="CF155" i="1"/>
  <c r="BM155" i="1"/>
  <c r="CG155" i="1"/>
  <c r="BP151" i="1"/>
  <c r="BQ151" i="1"/>
  <c r="CJ151" i="1"/>
  <c r="CK151" i="1"/>
  <c r="BO155" i="1"/>
  <c r="CI155" i="1"/>
  <c r="CH155" i="1"/>
  <c r="BN155" i="1"/>
  <c r="CH186" i="1"/>
  <c r="BN186" i="1"/>
  <c r="BO186" i="1"/>
  <c r="CI186" i="1"/>
  <c r="CM182" i="1"/>
  <c r="CL182" i="1"/>
  <c r="BR182" i="1"/>
  <c r="BS182" i="1"/>
  <c r="BI206" i="1"/>
  <c r="CB206" i="1"/>
  <c r="CC206" i="1"/>
  <c r="BH206" i="1"/>
  <c r="CD173" i="1"/>
  <c r="CE173" i="1"/>
  <c r="BJ173" i="1"/>
  <c r="BK173" i="1"/>
  <c r="CI163" i="1"/>
  <c r="BN163" i="1"/>
  <c r="CH163" i="1"/>
  <c r="BO163" i="1"/>
  <c r="BH234" i="1"/>
  <c r="BI234" i="1"/>
  <c r="CC234" i="1"/>
  <c r="CB234" i="1"/>
  <c r="CE156" i="1"/>
  <c r="BJ156" i="1"/>
  <c r="BK156" i="1"/>
  <c r="CD156" i="1"/>
  <c r="CE145" i="1"/>
  <c r="BK145" i="1"/>
  <c r="CL183" i="1"/>
  <c r="BR183" i="1"/>
  <c r="BS183" i="1"/>
  <c r="CM183" i="1"/>
  <c r="CL134" i="1"/>
  <c r="BS134" i="1"/>
  <c r="BM200" i="1"/>
  <c r="BL200" i="1"/>
  <c r="CG200" i="1"/>
  <c r="CF200" i="1"/>
  <c r="BO162" i="1"/>
  <c r="CI162" i="1"/>
  <c r="BN162" i="1"/>
  <c r="CH162" i="1"/>
  <c r="BL137" i="1"/>
  <c r="AM260" i="1"/>
  <c r="AM276" i="1"/>
  <c r="AM256" i="1"/>
  <c r="AM306" i="1"/>
  <c r="AN256" i="1"/>
  <c r="AN306" i="1"/>
  <c r="CN244" i="1"/>
  <c r="CO256" i="1"/>
  <c r="CN306" i="1"/>
  <c r="AM215" i="1"/>
  <c r="AM245" i="1"/>
  <c r="AN215" i="1"/>
  <c r="CN215" i="1"/>
  <c r="CN276" i="1"/>
  <c r="AN303" i="1"/>
  <c r="CN303" i="1"/>
  <c r="AM303" i="1"/>
  <c r="AN214" i="1"/>
  <c r="CN214" i="1"/>
  <c r="CO214" i="1"/>
  <c r="AN276" i="1"/>
  <c r="AN323" i="1"/>
  <c r="CN323" i="1"/>
  <c r="AN222" i="1"/>
  <c r="AM323" i="1"/>
  <c r="CO245" i="1"/>
  <c r="AN293" i="1"/>
  <c r="CN245" i="1"/>
  <c r="AM310" i="1"/>
  <c r="AM223" i="1"/>
  <c r="CN310" i="1"/>
  <c r="AM293" i="1"/>
  <c r="AM325" i="1"/>
  <c r="CN325" i="1"/>
  <c r="AM187" i="1"/>
  <c r="CN181" i="1"/>
  <c r="CN292" i="1"/>
  <c r="AM181" i="1"/>
  <c r="CO292" i="1"/>
  <c r="CN173" i="1"/>
  <c r="AN244" i="1"/>
  <c r="AN310" i="1"/>
  <c r="AM244" i="1"/>
  <c r="CN293" i="1"/>
  <c r="AM173" i="1"/>
  <c r="AN173" i="1"/>
  <c r="CN260" i="1"/>
  <c r="AM332" i="1"/>
  <c r="AN332" i="1"/>
  <c r="CN332" i="1"/>
  <c r="CO260" i="1"/>
  <c r="AN240" i="1"/>
  <c r="CO212" i="1"/>
  <c r="CO275" i="1"/>
  <c r="AM297" i="1"/>
  <c r="CO165" i="1"/>
  <c r="CO273" i="1"/>
  <c r="AN184" i="1"/>
  <c r="CO241" i="1"/>
  <c r="CO184" i="1"/>
  <c r="CN177" i="1"/>
  <c r="AM184" i="1"/>
  <c r="AM165" i="1"/>
  <c r="AN165" i="1"/>
  <c r="AN172" i="1"/>
  <c r="CO175" i="1"/>
  <c r="AN189" i="1"/>
  <c r="AN196" i="1"/>
  <c r="AM273" i="1"/>
  <c r="AM202" i="1"/>
  <c r="AN273" i="1"/>
  <c r="CO319" i="1"/>
  <c r="AN251" i="1"/>
  <c r="AN187" i="1"/>
  <c r="CN223" i="1"/>
  <c r="CN211" i="1"/>
  <c r="AM319" i="1"/>
  <c r="CN251" i="1"/>
  <c r="CO187" i="1"/>
  <c r="CO286" i="1"/>
  <c r="CO251" i="1"/>
  <c r="AN275" i="1"/>
  <c r="CO325" i="1"/>
  <c r="CO171" i="1"/>
  <c r="CN286" i="1"/>
  <c r="AN171" i="1"/>
  <c r="AN292" i="1"/>
  <c r="CO181" i="1"/>
  <c r="CN275" i="1"/>
  <c r="CN297" i="1"/>
  <c r="AM240" i="1"/>
  <c r="AN319" i="1"/>
  <c r="CO223" i="1"/>
  <c r="CO265" i="1"/>
  <c r="CO211" i="1"/>
  <c r="AM195" i="1"/>
  <c r="AM211" i="1"/>
  <c r="AM261" i="1"/>
  <c r="AM196" i="1"/>
  <c r="AN224" i="1"/>
  <c r="CN196" i="1"/>
  <c r="AN180" i="1"/>
  <c r="CO180" i="1"/>
  <c r="AM295" i="1"/>
  <c r="AM180" i="1"/>
  <c r="CO172" i="1"/>
  <c r="AM172" i="1"/>
  <c r="AN155" i="1"/>
  <c r="AM155" i="1"/>
  <c r="AN210" i="1"/>
  <c r="CN265" i="1"/>
  <c r="CO297" i="1"/>
  <c r="AM171" i="1"/>
  <c r="AN317" i="1"/>
  <c r="AN232" i="1"/>
  <c r="AM265" i="1"/>
  <c r="CN317" i="1"/>
  <c r="CN232" i="1"/>
  <c r="AM286" i="1"/>
  <c r="CO240" i="1"/>
  <c r="CO218" i="1"/>
  <c r="AM232" i="1"/>
  <c r="CN231" i="1"/>
  <c r="CN157" i="1"/>
  <c r="AN263" i="1"/>
  <c r="CO231" i="1"/>
  <c r="AN157" i="1"/>
  <c r="AM253" i="1"/>
  <c r="AM264" i="1"/>
  <c r="AN156" i="1"/>
  <c r="CN156" i="1"/>
  <c r="AM278" i="1"/>
  <c r="AN185" i="1"/>
  <c r="CN309" i="1"/>
  <c r="CN327" i="1"/>
  <c r="AN278" i="1"/>
  <c r="CN224" i="1"/>
  <c r="AM327" i="1"/>
  <c r="AN295" i="1"/>
  <c r="CO224" i="1"/>
  <c r="CO324" i="1"/>
  <c r="AN242" i="1"/>
  <c r="CN295" i="1"/>
  <c r="CN179" i="1"/>
  <c r="CN324" i="1"/>
  <c r="CN261" i="1"/>
  <c r="CO242" i="1"/>
  <c r="CO236" i="1"/>
  <c r="AM324" i="1"/>
  <c r="CO261" i="1"/>
  <c r="AN236" i="1"/>
  <c r="AM192" i="1"/>
  <c r="CO157" i="1"/>
  <c r="AN253" i="1"/>
  <c r="CO317" i="1"/>
  <c r="AM231" i="1"/>
  <c r="AM156" i="1"/>
  <c r="CO266" i="1"/>
  <c r="AN307" i="1"/>
  <c r="AM266" i="1"/>
  <c r="AN186" i="1"/>
  <c r="CN254" i="1"/>
  <c r="CN307" i="1"/>
  <c r="AN159" i="1"/>
  <c r="CO186" i="1"/>
  <c r="CO307" i="1"/>
  <c r="CN253" i="1"/>
  <c r="CO159" i="1"/>
  <c r="AN264" i="1"/>
  <c r="AN218" i="1"/>
  <c r="AM186" i="1"/>
  <c r="CN159" i="1"/>
  <c r="CO264" i="1"/>
  <c r="CN218" i="1"/>
  <c r="AN243" i="1"/>
  <c r="AM247" i="1"/>
  <c r="AM242" i="1"/>
  <c r="AM243" i="1"/>
  <c r="AN318" i="1"/>
  <c r="AM283" i="1"/>
  <c r="CN236" i="1"/>
  <c r="CO185" i="1"/>
  <c r="CO163" i="1"/>
  <c r="AN327" i="1"/>
  <c r="CN155" i="1"/>
  <c r="AN289" i="1"/>
  <c r="CN277" i="1"/>
  <c r="CO277" i="1"/>
  <c r="AM238" i="1"/>
  <c r="CN331" i="1"/>
  <c r="AN247" i="1"/>
  <c r="CN243" i="1"/>
  <c r="CO318" i="1"/>
  <c r="AN248" i="1"/>
  <c r="AM185" i="1"/>
  <c r="AM163" i="1"/>
  <c r="CT18" i="1"/>
  <c r="CO206" i="1"/>
  <c r="AM320" i="1"/>
  <c r="CN238" i="1"/>
  <c r="CO331" i="1"/>
  <c r="AN169" i="1"/>
  <c r="CN248" i="1"/>
  <c r="CN220" i="1"/>
  <c r="CO309" i="1"/>
  <c r="AN163" i="1"/>
  <c r="AM179" i="1"/>
  <c r="CT12" i="1"/>
  <c r="AN290" i="1"/>
  <c r="CN259" i="1"/>
  <c r="AN179" i="1"/>
  <c r="AN320" i="1"/>
  <c r="AN161" i="1"/>
  <c r="CO278" i="1"/>
  <c r="CO248" i="1"/>
  <c r="CO220" i="1"/>
  <c r="AM309" i="1"/>
  <c r="CN161" i="1"/>
  <c r="CN198" i="1"/>
  <c r="CN263" i="1"/>
  <c r="CO164" i="1"/>
  <c r="AM182" i="1"/>
  <c r="CN192" i="1"/>
  <c r="AM311" i="1"/>
  <c r="CO272" i="1"/>
  <c r="CN230" i="1"/>
  <c r="CO198" i="1"/>
  <c r="CO263" i="1"/>
  <c r="AM164" i="1"/>
  <c r="AN285" i="1"/>
  <c r="AN164" i="1"/>
  <c r="CN285" i="1"/>
  <c r="CN289" i="1"/>
  <c r="CO167" i="1"/>
  <c r="CN281" i="1"/>
  <c r="CN167" i="1"/>
  <c r="AM281" i="1"/>
  <c r="AM177" i="1"/>
  <c r="CO210" i="1"/>
  <c r="AN202" i="1"/>
  <c r="AN314" i="1"/>
  <c r="AM277" i="1"/>
  <c r="AM254" i="1"/>
  <c r="AM167" i="1"/>
  <c r="CN247" i="1"/>
  <c r="AM241" i="1"/>
  <c r="AM189" i="1"/>
  <c r="AM198" i="1"/>
  <c r="CO169" i="1"/>
  <c r="AM318" i="1"/>
  <c r="AN220" i="1"/>
  <c r="CO285" i="1"/>
  <c r="AN193" i="1"/>
  <c r="AM289" i="1"/>
  <c r="CO192" i="1"/>
  <c r="AM314" i="1"/>
  <c r="AN272" i="1"/>
  <c r="AN254" i="1"/>
  <c r="CN189" i="1"/>
  <c r="AM169" i="1"/>
  <c r="CO283" i="1"/>
  <c r="CO193" i="1"/>
  <c r="AN300" i="1"/>
  <c r="CN314" i="1"/>
  <c r="AN190" i="1"/>
  <c r="CO191" i="1"/>
  <c r="AM193" i="1"/>
  <c r="CN191" i="1"/>
  <c r="AN182" i="1"/>
  <c r="CN241" i="1"/>
  <c r="AN311" i="1"/>
  <c r="AM272" i="1"/>
  <c r="CN300" i="1"/>
  <c r="CN206" i="1"/>
  <c r="AM175" i="1"/>
  <c r="CO190" i="1"/>
  <c r="CO230" i="1"/>
  <c r="AN283" i="1"/>
  <c r="AN191" i="1"/>
  <c r="CN311" i="1"/>
  <c r="CO300" i="1"/>
  <c r="AN266" i="1"/>
  <c r="AM206" i="1"/>
  <c r="AN175" i="1"/>
  <c r="CN202" i="1"/>
  <c r="CN190" i="1"/>
  <c r="AN230" i="1"/>
  <c r="CO161" i="1"/>
  <c r="CO177" i="1"/>
  <c r="CN210" i="1"/>
  <c r="AN281" i="1"/>
  <c r="CN182" i="1"/>
  <c r="AM331" i="1"/>
  <c r="CO234" i="1"/>
  <c r="AM267" i="1"/>
  <c r="AN234" i="1"/>
  <c r="AN267" i="1"/>
  <c r="CN282" i="1"/>
  <c r="CO282" i="1"/>
  <c r="AM234" i="1"/>
  <c r="CN267" i="1"/>
  <c r="AM259" i="1"/>
  <c r="AM282" i="1"/>
  <c r="CN320" i="1"/>
  <c r="AN238" i="1"/>
  <c r="AN259" i="1"/>
  <c r="AN235" i="1"/>
  <c r="CO195" i="1"/>
  <c r="AN299" i="1"/>
  <c r="AM222" i="1"/>
  <c r="CN212" i="1"/>
  <c r="CO270" i="1"/>
  <c r="CN222" i="1"/>
  <c r="AM212" i="1"/>
  <c r="CN235" i="1"/>
  <c r="AM270" i="1"/>
  <c r="CO235" i="1"/>
  <c r="AM197" i="1"/>
  <c r="CN270" i="1"/>
  <c r="AN197" i="1"/>
  <c r="CN197" i="1"/>
  <c r="AM299" i="1"/>
  <c r="CO290" i="1"/>
  <c r="CN299" i="1"/>
  <c r="AN195" i="1"/>
  <c r="AM290" i="1"/>
  <c r="CN158" i="1"/>
  <c r="AM158" i="1"/>
  <c r="CO158" i="1"/>
  <c r="AN158" i="1"/>
  <c r="AM237" i="1"/>
  <c r="CN237" i="1"/>
  <c r="CO237" i="1"/>
  <c r="AN237" i="1"/>
  <c r="CO205" i="1"/>
  <c r="CN205" i="1"/>
  <c r="AN205" i="1"/>
  <c r="AM205" i="1"/>
  <c r="AN308" i="1"/>
  <c r="AM308" i="1"/>
  <c r="CO308" i="1"/>
  <c r="CN308" i="1"/>
  <c r="CO219" i="1"/>
  <c r="CN219" i="1"/>
  <c r="AN219" i="1"/>
  <c r="AM219" i="1"/>
  <c r="AM217" i="1"/>
  <c r="CO217" i="1"/>
  <c r="CN217" i="1"/>
  <c r="AN217" i="1"/>
  <c r="AN207" i="1"/>
  <c r="CO207" i="1"/>
  <c r="AM207" i="1"/>
  <c r="CN207" i="1"/>
  <c r="CO271" i="1"/>
  <c r="CN271" i="1"/>
  <c r="AN271" i="1"/>
  <c r="AM271" i="1"/>
  <c r="CN239" i="1"/>
  <c r="AM239" i="1"/>
  <c r="CO239" i="1"/>
  <c r="AN239" i="1"/>
  <c r="AR9" i="1"/>
  <c r="AR6" i="1"/>
  <c r="AT9" i="1" s="1"/>
  <c r="CN305" i="1"/>
  <c r="AM305" i="1"/>
  <c r="CO305" i="1"/>
  <c r="AN305" i="1"/>
  <c r="CN255" i="1"/>
  <c r="CO255" i="1"/>
  <c r="AN255" i="1"/>
  <c r="AM255" i="1"/>
  <c r="CN250" i="1"/>
  <c r="AN250" i="1"/>
  <c r="AM250" i="1"/>
  <c r="CO250" i="1"/>
  <c r="CO176" i="1"/>
  <c r="CN176" i="1"/>
  <c r="AN176" i="1"/>
  <c r="AM176" i="1"/>
  <c r="AM301" i="1"/>
  <c r="AN301" i="1"/>
  <c r="CO301" i="1"/>
  <c r="CN301" i="1"/>
  <c r="CO201" i="1"/>
  <c r="CN201" i="1"/>
  <c r="AN201" i="1"/>
  <c r="AM201" i="1"/>
  <c r="AN208" i="1"/>
  <c r="CO208" i="1"/>
  <c r="CN208" i="1"/>
  <c r="AM208" i="1"/>
  <c r="AN203" i="1"/>
  <c r="AM203" i="1"/>
  <c r="CO203" i="1"/>
  <c r="CN203" i="1"/>
  <c r="CN170" i="1"/>
  <c r="AN170" i="1"/>
  <c r="AM170" i="1"/>
  <c r="CO170" i="1"/>
  <c r="CO204" i="1"/>
  <c r="CN204" i="1"/>
  <c r="AN204" i="1"/>
  <c r="AM204" i="1"/>
  <c r="CO326" i="1"/>
  <c r="CN326" i="1"/>
  <c r="AM326" i="1"/>
  <c r="AN326" i="1"/>
  <c r="AN249" i="1"/>
  <c r="AM249" i="1"/>
  <c r="CO249" i="1"/>
  <c r="CN249" i="1"/>
  <c r="AN316" i="1"/>
  <c r="AM316" i="1"/>
  <c r="CN316" i="1"/>
  <c r="CO316" i="1"/>
  <c r="CO284" i="1"/>
  <c r="CN284" i="1"/>
  <c r="AN284" i="1"/>
  <c r="AM284" i="1"/>
  <c r="AM213" i="1"/>
  <c r="CN213" i="1"/>
  <c r="CO213" i="1"/>
  <c r="AN213" i="1"/>
  <c r="AM228" i="1"/>
  <c r="CN228" i="1"/>
  <c r="AN228" i="1"/>
  <c r="CO228" i="1"/>
  <c r="CN312" i="1"/>
  <c r="AN312" i="1"/>
  <c r="AM312" i="1"/>
  <c r="CO312" i="1"/>
  <c r="CN168" i="1"/>
  <c r="AN168" i="1"/>
  <c r="AM168" i="1"/>
  <c r="CO168" i="1"/>
  <c r="AM252" i="1"/>
  <c r="CO252" i="1"/>
  <c r="CN252" i="1"/>
  <c r="AN252" i="1"/>
  <c r="AM221" i="1"/>
  <c r="CN221" i="1"/>
  <c r="AN221" i="1"/>
  <c r="CO221" i="1"/>
  <c r="CN162" i="1"/>
  <c r="AN162" i="1"/>
  <c r="AM162" i="1"/>
  <c r="CO162" i="1"/>
  <c r="CO304" i="1"/>
  <c r="CN304" i="1"/>
  <c r="AN304" i="1"/>
  <c r="AM304" i="1"/>
  <c r="CN160" i="1"/>
  <c r="AN160" i="1"/>
  <c r="AM160" i="1"/>
  <c r="CO160" i="1"/>
  <c r="AN329" i="1"/>
  <c r="AM329" i="1"/>
  <c r="CN329" i="1"/>
  <c r="CO329" i="1"/>
  <c r="CN154" i="1"/>
  <c r="AM154" i="1"/>
  <c r="AN154" i="1"/>
  <c r="CO154" i="1"/>
  <c r="CN279" i="1"/>
  <c r="AN279" i="1"/>
  <c r="AM279" i="1"/>
  <c r="CO279" i="1"/>
  <c r="AN199" i="1"/>
  <c r="AM199" i="1"/>
  <c r="CO199" i="1"/>
  <c r="CN199" i="1"/>
  <c r="AM296" i="1"/>
  <c r="CO296" i="1"/>
  <c r="CN296" i="1"/>
  <c r="AN296" i="1"/>
  <c r="AM257" i="1"/>
  <c r="CO257" i="1"/>
  <c r="AN257" i="1"/>
  <c r="CN257" i="1"/>
  <c r="CN229" i="1"/>
  <c r="CO229" i="1"/>
  <c r="AM229" i="1"/>
  <c r="AN229" i="1"/>
  <c r="AM225" i="1"/>
  <c r="CN225" i="1"/>
  <c r="CO225" i="1"/>
  <c r="AN225" i="1"/>
  <c r="CN174" i="1"/>
  <c r="AN174" i="1"/>
  <c r="AM174" i="1"/>
  <c r="CO174" i="1"/>
  <c r="CO280" i="1"/>
  <c r="CN280" i="1"/>
  <c r="AN280" i="1"/>
  <c r="AM280" i="1"/>
  <c r="AN269" i="1"/>
  <c r="AM269" i="1"/>
  <c r="CO269" i="1"/>
  <c r="CN269" i="1"/>
  <c r="CN226" i="1"/>
  <c r="AN226" i="1"/>
  <c r="AM226" i="1"/>
  <c r="CO226" i="1"/>
  <c r="AN328" i="1"/>
  <c r="AM328" i="1"/>
  <c r="CN328" i="1"/>
  <c r="CO328" i="1"/>
  <c r="CO209" i="1"/>
  <c r="AM209" i="1"/>
  <c r="CN209" i="1"/>
  <c r="AN209" i="1"/>
  <c r="CN166" i="1"/>
  <c r="AN166" i="1"/>
  <c r="AM166" i="1"/>
  <c r="CO166" i="1"/>
  <c r="CN287" i="1"/>
  <c r="AM287" i="1"/>
  <c r="AN287" i="1"/>
  <c r="CO287" i="1"/>
  <c r="CN246" i="1"/>
  <c r="AN246" i="1"/>
  <c r="AM246" i="1"/>
  <c r="CO246" i="1"/>
  <c r="CO302" i="1"/>
  <c r="CN302" i="1"/>
  <c r="AN302" i="1"/>
  <c r="AM302" i="1"/>
  <c r="AN194" i="1"/>
  <c r="AM194" i="1"/>
  <c r="CN194" i="1"/>
  <c r="CO194" i="1"/>
  <c r="AM274" i="1"/>
  <c r="AN274" i="1"/>
  <c r="CO274" i="1"/>
  <c r="CN274" i="1"/>
  <c r="AQ9" i="1"/>
  <c r="AQ6" i="1"/>
  <c r="AS9" i="1" s="1"/>
  <c r="CH133" i="1" l="1"/>
  <c r="CF111" i="1"/>
  <c r="BO138" i="1"/>
  <c r="CK126" i="1"/>
  <c r="BO125" i="1"/>
  <c r="CH153" i="1"/>
  <c r="CG111" i="1"/>
  <c r="BL111" i="1"/>
  <c r="CH125" i="1"/>
  <c r="BR115" i="1"/>
  <c r="BN153" i="1"/>
  <c r="CJ126" i="1"/>
  <c r="BS115" i="1"/>
  <c r="CK106" i="1"/>
  <c r="CJ120" i="1"/>
  <c r="CK118" i="1"/>
  <c r="BQ106" i="1"/>
  <c r="BP153" i="1"/>
  <c r="BP126" i="1"/>
  <c r="BR137" i="1"/>
  <c r="CJ106" i="1"/>
  <c r="CG137" i="1"/>
  <c r="BQ120" i="1"/>
  <c r="BS137" i="1"/>
  <c r="BI120" i="1"/>
  <c r="BN138" i="1"/>
  <c r="BQ142" i="1"/>
  <c r="BR152" i="1"/>
  <c r="CI138" i="1"/>
  <c r="CL124" i="1"/>
  <c r="BH144" i="1"/>
  <c r="BH116" i="1"/>
  <c r="CK120" i="1"/>
  <c r="BR112" i="1"/>
  <c r="CM137" i="1"/>
  <c r="CF133" i="1"/>
  <c r="CB112" i="1"/>
  <c r="BP118" i="1"/>
  <c r="CL110" i="1"/>
  <c r="BO152" i="1"/>
  <c r="BJ126" i="1"/>
  <c r="BN114" i="1"/>
  <c r="BQ118" i="1"/>
  <c r="CI117" i="1"/>
  <c r="CE111" i="1"/>
  <c r="BM137" i="1"/>
  <c r="CL115" i="1"/>
  <c r="BH120" i="1"/>
  <c r="BP152" i="1"/>
  <c r="CK152" i="1"/>
  <c r="CI112" i="1"/>
  <c r="CI133" i="1"/>
  <c r="CB120" i="1"/>
  <c r="BN112" i="1"/>
  <c r="CH112" i="1"/>
  <c r="BN133" i="1"/>
  <c r="BS152" i="1"/>
  <c r="CL152" i="1"/>
  <c r="BQ152" i="1"/>
  <c r="CD126" i="1"/>
  <c r="BK111" i="1"/>
  <c r="BK126" i="1"/>
  <c r="BJ111" i="1"/>
  <c r="BQ124" i="1"/>
  <c r="CK124" i="1"/>
  <c r="BS112" i="1"/>
  <c r="BL133" i="1"/>
  <c r="CD152" i="1"/>
  <c r="BP138" i="1"/>
  <c r="CK153" i="1"/>
  <c r="CK142" i="1"/>
  <c r="CJ142" i="1"/>
  <c r="BH153" i="1"/>
  <c r="BP124" i="1"/>
  <c r="CL112" i="1"/>
  <c r="CG133" i="1"/>
  <c r="BK152" i="1"/>
  <c r="BQ138" i="1"/>
  <c r="BJ152" i="1"/>
  <c r="CB153" i="1"/>
  <c r="BK140" i="1"/>
  <c r="CK138" i="1"/>
  <c r="BQ153" i="1"/>
  <c r="CE129" i="1"/>
  <c r="CH114" i="1"/>
  <c r="BM151" i="1"/>
  <c r="BI107" i="1"/>
  <c r="CD129" i="1"/>
  <c r="BO114" i="1"/>
  <c r="CF151" i="1"/>
  <c r="BN152" i="1"/>
  <c r="CH152" i="1"/>
  <c r="CL144" i="1"/>
  <c r="BR134" i="1"/>
  <c r="CD145" i="1"/>
  <c r="BK125" i="1"/>
  <c r="CF152" i="1"/>
  <c r="BK149" i="1"/>
  <c r="CB113" i="1"/>
  <c r="CD150" i="1"/>
  <c r="CE144" i="1"/>
  <c r="CL113" i="1"/>
  <c r="CD125" i="1"/>
  <c r="BL152" i="1"/>
  <c r="CD149" i="1"/>
  <c r="BK150" i="1"/>
  <c r="CC113" i="1"/>
  <c r="BJ150" i="1"/>
  <c r="BS113" i="1"/>
  <c r="CM113" i="1"/>
  <c r="BI149" i="1"/>
  <c r="BH150" i="1"/>
  <c r="BP146" i="1"/>
  <c r="CK146" i="1"/>
  <c r="CE151" i="1"/>
  <c r="BL128" i="1"/>
  <c r="CI149" i="1"/>
  <c r="BO149" i="1"/>
  <c r="CM144" i="1"/>
  <c r="BH138" i="1"/>
  <c r="CF128" i="1"/>
  <c r="BN149" i="1"/>
  <c r="CG128" i="1"/>
  <c r="CJ125" i="1"/>
  <c r="CE120" i="1"/>
  <c r="BQ146" i="1"/>
  <c r="BP125" i="1"/>
  <c r="BK120" i="1"/>
  <c r="CB150" i="1"/>
  <c r="CE124" i="1"/>
  <c r="BJ124" i="1"/>
  <c r="CK125" i="1"/>
  <c r="CC150" i="1"/>
  <c r="BJ120" i="1"/>
  <c r="BS128" i="1"/>
  <c r="CC109" i="1"/>
  <c r="BK124" i="1"/>
  <c r="CL128" i="1"/>
  <c r="CM128" i="1"/>
  <c r="BJ146" i="1"/>
  <c r="BP113" i="1"/>
  <c r="CB149" i="1"/>
  <c r="BS140" i="1"/>
  <c r="CB140" i="1"/>
  <c r="BH140" i="1"/>
  <c r="CC140" i="1"/>
  <c r="BK118" i="1"/>
  <c r="BS146" i="1"/>
  <c r="CG146" i="1"/>
  <c r="CE140" i="1"/>
  <c r="BK142" i="1"/>
  <c r="CB138" i="1"/>
  <c r="BI138" i="1"/>
  <c r="CD151" i="1"/>
  <c r="BK151" i="1"/>
  <c r="CJ149" i="1"/>
  <c r="BM107" i="1"/>
  <c r="CG107" i="1"/>
  <c r="CF107" i="1"/>
  <c r="CC149" i="1"/>
  <c r="BQ113" i="1"/>
  <c r="CE146" i="1"/>
  <c r="CJ113" i="1"/>
  <c r="CD146" i="1"/>
  <c r="CD118" i="1"/>
  <c r="CL146" i="1"/>
  <c r="BL146" i="1"/>
  <c r="BM146" i="1"/>
  <c r="CH113" i="1"/>
  <c r="CE118" i="1"/>
  <c r="BP139" i="1"/>
  <c r="BR146" i="1"/>
  <c r="CI113" i="1"/>
  <c r="BO113" i="1"/>
  <c r="BJ140" i="1"/>
  <c r="CG114" i="1"/>
  <c r="CH151" i="1"/>
  <c r="BO107" i="1"/>
  <c r="BH134" i="1"/>
  <c r="CB124" i="1"/>
  <c r="CL139" i="1"/>
  <c r="CB135" i="1"/>
  <c r="BP149" i="1"/>
  <c r="BI118" i="1"/>
  <c r="CC135" i="1"/>
  <c r="BI126" i="1"/>
  <c r="BH118" i="1"/>
  <c r="CB126" i="1"/>
  <c r="BK135" i="1"/>
  <c r="CI151" i="1"/>
  <c r="BQ145" i="1"/>
  <c r="CC118" i="1"/>
  <c r="CE106" i="1"/>
  <c r="BI135" i="1"/>
  <c r="CK149" i="1"/>
  <c r="BH126" i="1"/>
  <c r="CL108" i="1"/>
  <c r="CM139" i="1"/>
  <c r="CH107" i="1"/>
  <c r="BR139" i="1"/>
  <c r="CC134" i="1"/>
  <c r="BI124" i="1"/>
  <c r="CL118" i="1"/>
  <c r="BM130" i="1"/>
  <c r="CK111" i="1"/>
  <c r="CJ145" i="1"/>
  <c r="BK106" i="1"/>
  <c r="CM111" i="1"/>
  <c r="CD113" i="1"/>
  <c r="BH146" i="1"/>
  <c r="CJ137" i="1"/>
  <c r="CG139" i="1"/>
  <c r="BS111" i="1"/>
  <c r="BJ121" i="1"/>
  <c r="BL139" i="1"/>
  <c r="CL111" i="1"/>
  <c r="BN118" i="1"/>
  <c r="CH132" i="1"/>
  <c r="CD135" i="1"/>
  <c r="BN132" i="1"/>
  <c r="CI132" i="1"/>
  <c r="BM120" i="1"/>
  <c r="CB151" i="1"/>
  <c r="CM120" i="1"/>
  <c r="CB111" i="1"/>
  <c r="CB134" i="1"/>
  <c r="BP145" i="1"/>
  <c r="BJ106" i="1"/>
  <c r="BO151" i="1"/>
  <c r="BS108" i="1"/>
  <c r="BR118" i="1"/>
  <c r="CG130" i="1"/>
  <c r="BN107" i="1"/>
  <c r="BL130" i="1"/>
  <c r="BQ111" i="1"/>
  <c r="CM118" i="1"/>
  <c r="BJ144" i="1"/>
  <c r="CJ111" i="1"/>
  <c r="BL113" i="1"/>
  <c r="BN147" i="1"/>
  <c r="BM113" i="1"/>
  <c r="CH147" i="1"/>
  <c r="CE107" i="1"/>
  <c r="CF113" i="1"/>
  <c r="CI147" i="1"/>
  <c r="BR140" i="1"/>
  <c r="CM140" i="1"/>
  <c r="CD107" i="1"/>
  <c r="BJ107" i="1"/>
  <c r="BH114" i="1"/>
  <c r="BQ107" i="1"/>
  <c r="CK107" i="1"/>
  <c r="CJ107" i="1"/>
  <c r="BR120" i="1"/>
  <c r="BI151" i="1"/>
  <c r="BQ139" i="1"/>
  <c r="BI111" i="1"/>
  <c r="BH111" i="1"/>
  <c r="CL147" i="1"/>
  <c r="BM140" i="1"/>
  <c r="BS120" i="1"/>
  <c r="BH151" i="1"/>
  <c r="CJ139" i="1"/>
  <c r="CF114" i="1"/>
  <c r="BL114" i="1"/>
  <c r="CM147" i="1"/>
  <c r="BS147" i="1"/>
  <c r="BH133" i="1"/>
  <c r="CC133" i="1"/>
  <c r="CB133" i="1"/>
  <c r="BM139" i="1"/>
  <c r="BO118" i="1"/>
  <c r="CD121" i="1"/>
  <c r="CE113" i="1"/>
  <c r="CC146" i="1"/>
  <c r="CB146" i="1"/>
  <c r="CG134" i="1"/>
  <c r="CK137" i="1"/>
  <c r="BP137" i="1"/>
  <c r="CG120" i="1"/>
  <c r="CH118" i="1"/>
  <c r="CE121" i="1"/>
  <c r="BK113" i="1"/>
  <c r="BL134" i="1"/>
  <c r="CF134" i="1"/>
  <c r="BL120" i="1"/>
  <c r="CE135" i="1"/>
  <c r="CF132" i="1"/>
  <c r="CK121" i="1"/>
  <c r="CB108" i="1"/>
  <c r="CM150" i="1"/>
  <c r="CH148" i="1"/>
  <c r="CF118" i="1"/>
  <c r="CL145" i="1"/>
  <c r="BM118" i="1"/>
  <c r="CG118" i="1"/>
  <c r="BI139" i="1"/>
  <c r="CC124" i="1"/>
  <c r="CM108" i="1"/>
  <c r="CK115" i="1"/>
  <c r="BK144" i="1"/>
  <c r="CD142" i="1"/>
  <c r="BL106" i="1"/>
  <c r="CM107" i="1"/>
  <c r="CG106" i="1"/>
  <c r="BS107" i="1"/>
  <c r="CJ115" i="1"/>
  <c r="CF140" i="1"/>
  <c r="BH139" i="1"/>
  <c r="CL107" i="1"/>
  <c r="BQ115" i="1"/>
  <c r="BK131" i="1"/>
  <c r="CB139" i="1"/>
  <c r="BM106" i="1"/>
  <c r="CC108" i="1"/>
  <c r="BR145" i="1"/>
  <c r="CC114" i="1"/>
  <c r="BN148" i="1"/>
  <c r="BH108" i="1"/>
  <c r="CM145" i="1"/>
  <c r="CB114" i="1"/>
  <c r="CI148" i="1"/>
  <c r="CD133" i="1"/>
  <c r="BR150" i="1"/>
  <c r="BS150" i="1"/>
  <c r="BL140" i="1"/>
  <c r="CE142" i="1"/>
  <c r="CM121" i="1"/>
  <c r="CE133" i="1"/>
  <c r="BK133" i="1"/>
  <c r="CC132" i="1"/>
  <c r="BN139" i="1"/>
  <c r="CG132" i="1"/>
  <c r="BH132" i="1"/>
  <c r="BS141" i="1"/>
  <c r="CC106" i="1"/>
  <c r="CD130" i="1"/>
  <c r="CE132" i="1"/>
  <c r="CE134" i="1"/>
  <c r="CH108" i="1"/>
  <c r="CK108" i="1"/>
  <c r="CE108" i="1"/>
  <c r="CL132" i="1"/>
  <c r="BR136" i="1"/>
  <c r="BR122" i="1"/>
  <c r="BS131" i="1"/>
  <c r="BN130" i="1"/>
  <c r="BK132" i="1"/>
  <c r="CD131" i="1"/>
  <c r="BN135" i="1"/>
  <c r="CE114" i="1"/>
  <c r="CH111" i="1"/>
  <c r="CM117" i="1"/>
  <c r="CK114" i="1"/>
  <c r="BQ123" i="1"/>
  <c r="BN108" i="1"/>
  <c r="BK108" i="1"/>
  <c r="BJ134" i="1"/>
  <c r="BQ108" i="1"/>
  <c r="CM132" i="1"/>
  <c r="BH130" i="1"/>
  <c r="BM123" i="1"/>
  <c r="BS136" i="1"/>
  <c r="CI108" i="1"/>
  <c r="BJ108" i="1"/>
  <c r="CD134" i="1"/>
  <c r="BP108" i="1"/>
  <c r="BR132" i="1"/>
  <c r="CB130" i="1"/>
  <c r="BH121" i="1"/>
  <c r="CM136" i="1"/>
  <c r="CH121" i="1"/>
  <c r="BI130" i="1"/>
  <c r="CB121" i="1"/>
  <c r="BS117" i="1"/>
  <c r="BJ114" i="1"/>
  <c r="BQ114" i="1"/>
  <c r="CE131" i="1"/>
  <c r="BR117" i="1"/>
  <c r="BK114" i="1"/>
  <c r="CJ114" i="1"/>
  <c r="CI135" i="1"/>
  <c r="CI111" i="1"/>
  <c r="BN111" i="1"/>
  <c r="BO135" i="1"/>
  <c r="CB132" i="1"/>
  <c r="CB147" i="1"/>
  <c r="BL132" i="1"/>
  <c r="BM108" i="1"/>
  <c r="CC147" i="1"/>
  <c r="BH147" i="1"/>
  <c r="CI139" i="1"/>
  <c r="CK144" i="1"/>
  <c r="BQ144" i="1"/>
  <c r="CJ121" i="1"/>
  <c r="BS122" i="1"/>
  <c r="CH139" i="1"/>
  <c r="CJ144" i="1"/>
  <c r="CG108" i="1"/>
  <c r="BQ121" i="1"/>
  <c r="BL108" i="1"/>
  <c r="BS121" i="1"/>
  <c r="CL141" i="1"/>
  <c r="CB106" i="1"/>
  <c r="BJ130" i="1"/>
  <c r="CJ133" i="1"/>
  <c r="BQ133" i="1"/>
  <c r="BM109" i="1"/>
  <c r="BS119" i="1"/>
  <c r="BR121" i="1"/>
  <c r="BR141" i="1"/>
  <c r="BH106" i="1"/>
  <c r="CE130" i="1"/>
  <c r="CI144" i="1"/>
  <c r="BN116" i="1"/>
  <c r="CB115" i="1"/>
  <c r="CH116" i="1"/>
  <c r="CC115" i="1"/>
  <c r="BO130" i="1"/>
  <c r="BO121" i="1"/>
  <c r="BJ132" i="1"/>
  <c r="BO115" i="1"/>
  <c r="BI115" i="1"/>
  <c r="CL122" i="1"/>
  <c r="CC145" i="1"/>
  <c r="BP133" i="1"/>
  <c r="BL123" i="1"/>
  <c r="BN144" i="1"/>
  <c r="BI121" i="1"/>
  <c r="CF123" i="1"/>
  <c r="CI130" i="1"/>
  <c r="BN121" i="1"/>
  <c r="CH115" i="1"/>
  <c r="BN115" i="1"/>
  <c r="CF144" i="1"/>
  <c r="BJ139" i="1"/>
  <c r="CJ132" i="1"/>
  <c r="BH109" i="1"/>
  <c r="CB109" i="1"/>
  <c r="BL148" i="1"/>
  <c r="BP132" i="1"/>
  <c r="BN109" i="1"/>
  <c r="BO134" i="1"/>
  <c r="BQ134" i="1"/>
  <c r="CH109" i="1"/>
  <c r="BH122" i="1"/>
  <c r="CG148" i="1"/>
  <c r="BM148" i="1"/>
  <c r="BQ119" i="1"/>
  <c r="BL145" i="1"/>
  <c r="CI109" i="1"/>
  <c r="CH134" i="1"/>
  <c r="BL117" i="1"/>
  <c r="CH144" i="1"/>
  <c r="CK132" i="1"/>
  <c r="BM121" i="1"/>
  <c r="CI116" i="1"/>
  <c r="CG131" i="1"/>
  <c r="BJ110" i="1"/>
  <c r="BQ135" i="1"/>
  <c r="BI117" i="1"/>
  <c r="BM131" i="1"/>
  <c r="BK110" i="1"/>
  <c r="CF121" i="1"/>
  <c r="CJ135" i="1"/>
  <c r="CE128" i="1"/>
  <c r="CH123" i="1"/>
  <c r="CG144" i="1"/>
  <c r="BL131" i="1"/>
  <c r="CI134" i="1"/>
  <c r="CE110" i="1"/>
  <c r="BM144" i="1"/>
  <c r="CG121" i="1"/>
  <c r="BP135" i="1"/>
  <c r="BJ128" i="1"/>
  <c r="CM148" i="1"/>
  <c r="BS148" i="1"/>
  <c r="BR148" i="1"/>
  <c r="BN123" i="1"/>
  <c r="CG145" i="1"/>
  <c r="CL114" i="1"/>
  <c r="CD128" i="1"/>
  <c r="BO123" i="1"/>
  <c r="BM145" i="1"/>
  <c r="CF147" i="1"/>
  <c r="CJ119" i="1"/>
  <c r="CK148" i="1"/>
  <c r="BP148" i="1"/>
  <c r="BQ148" i="1"/>
  <c r="CC122" i="1"/>
  <c r="CD139" i="1"/>
  <c r="CB122" i="1"/>
  <c r="BK139" i="1"/>
  <c r="BL135" i="1"/>
  <c r="CD119" i="1"/>
  <c r="CK119" i="1"/>
  <c r="CL119" i="1"/>
  <c r="CB127" i="1"/>
  <c r="CB145" i="1"/>
  <c r="BR114" i="1"/>
  <c r="CG109" i="1"/>
  <c r="BR119" i="1"/>
  <c r="BH141" i="1"/>
  <c r="BH145" i="1"/>
  <c r="BS114" i="1"/>
  <c r="BL109" i="1"/>
  <c r="BM119" i="1"/>
  <c r="BM117" i="1"/>
  <c r="CJ123" i="1"/>
  <c r="BP123" i="1"/>
  <c r="BJ119" i="1"/>
  <c r="BM135" i="1"/>
  <c r="BM147" i="1"/>
  <c r="CG135" i="1"/>
  <c r="CF117" i="1"/>
  <c r="CE119" i="1"/>
  <c r="CG147" i="1"/>
  <c r="CE122" i="1"/>
  <c r="CB117" i="1"/>
  <c r="BH117" i="1"/>
  <c r="CI141" i="1"/>
  <c r="BO141" i="1"/>
  <c r="CH141" i="1"/>
  <c r="BN146" i="1"/>
  <c r="CL131" i="1"/>
  <c r="CM131" i="1"/>
  <c r="BJ123" i="1"/>
  <c r="BO146" i="1"/>
  <c r="BQ116" i="1"/>
  <c r="CF136" i="1"/>
  <c r="BR116" i="1"/>
  <c r="BN136" i="1"/>
  <c r="CI146" i="1"/>
  <c r="CB143" i="1"/>
  <c r="CD116" i="1"/>
  <c r="CG153" i="1"/>
  <c r="BK148" i="1"/>
  <c r="CE148" i="1"/>
  <c r="CG136" i="1"/>
  <c r="CB119" i="1"/>
  <c r="BJ148" i="1"/>
  <c r="BM136" i="1"/>
  <c r="BQ110" i="1"/>
  <c r="BP129" i="1"/>
  <c r="CI122" i="1"/>
  <c r="BK143" i="1"/>
  <c r="BS116" i="1"/>
  <c r="CC127" i="1"/>
  <c r="BJ143" i="1"/>
  <c r="BJ122" i="1"/>
  <c r="CJ110" i="1"/>
  <c r="BM129" i="1"/>
  <c r="BI127" i="1"/>
  <c r="BQ143" i="1"/>
  <c r="CE143" i="1"/>
  <c r="BK122" i="1"/>
  <c r="CK110" i="1"/>
  <c r="CL116" i="1"/>
  <c r="CJ134" i="1"/>
  <c r="BH136" i="1"/>
  <c r="BQ122" i="1"/>
  <c r="BO119" i="1"/>
  <c r="CB141" i="1"/>
  <c r="BH148" i="1"/>
  <c r="CB148" i="1"/>
  <c r="CC123" i="1"/>
  <c r="CB123" i="1"/>
  <c r="BI141" i="1"/>
  <c r="CH136" i="1"/>
  <c r="CI136" i="1"/>
  <c r="CK134" i="1"/>
  <c r="BI148" i="1"/>
  <c r="BI136" i="1"/>
  <c r="BI143" i="1"/>
  <c r="CJ122" i="1"/>
  <c r="CM109" i="1"/>
  <c r="BR109" i="1"/>
  <c r="BH143" i="1"/>
  <c r="CK122" i="1"/>
  <c r="CB136" i="1"/>
  <c r="CL109" i="1"/>
  <c r="CI143" i="1"/>
  <c r="BP127" i="1"/>
  <c r="BI123" i="1"/>
  <c r="BN143" i="1"/>
  <c r="BS130" i="1"/>
  <c r="CC128" i="1"/>
  <c r="BN122" i="1"/>
  <c r="BO143" i="1"/>
  <c r="CM130" i="1"/>
  <c r="CJ143" i="1"/>
  <c r="BM143" i="1"/>
  <c r="CL130" i="1"/>
  <c r="CK143" i="1"/>
  <c r="CH122" i="1"/>
  <c r="CL123" i="1"/>
  <c r="CJ141" i="1"/>
  <c r="BR123" i="1"/>
  <c r="CK141" i="1"/>
  <c r="BI128" i="1"/>
  <c r="BK123" i="1"/>
  <c r="CG119" i="1"/>
  <c r="CM123" i="1"/>
  <c r="BP141" i="1"/>
  <c r="CB128" i="1"/>
  <c r="CF119" i="1"/>
  <c r="CD123" i="1"/>
  <c r="BJ141" i="1"/>
  <c r="BM153" i="1"/>
  <c r="BL153" i="1"/>
  <c r="CB129" i="1"/>
  <c r="BR143" i="1"/>
  <c r="CL143" i="1"/>
  <c r="CG129" i="1"/>
  <c r="CH129" i="1"/>
  <c r="BN129" i="1"/>
  <c r="BI119" i="1"/>
  <c r="CH119" i="1"/>
  <c r="BO129" i="1"/>
  <c r="BH119" i="1"/>
  <c r="CF129" i="1"/>
  <c r="CM143" i="1"/>
  <c r="CI119" i="1"/>
  <c r="BJ153" i="1"/>
  <c r="CE153" i="1"/>
  <c r="BK153" i="1"/>
  <c r="CD109" i="1"/>
  <c r="CJ127" i="1"/>
  <c r="CF143" i="1"/>
  <c r="CK127" i="1"/>
  <c r="BL143" i="1"/>
  <c r="BN128" i="1"/>
  <c r="CD153" i="1"/>
  <c r="CI128" i="1"/>
  <c r="CE109" i="1"/>
  <c r="BH129" i="1"/>
  <c r="BI129" i="1"/>
  <c r="CH128" i="1"/>
  <c r="BK109" i="1"/>
  <c r="CJ129" i="1"/>
  <c r="CK129" i="1"/>
  <c r="CJ116" i="1"/>
  <c r="CE141" i="1"/>
  <c r="CE116" i="1"/>
  <c r="CK116" i="1"/>
  <c r="CD141" i="1"/>
  <c r="BK116" i="1"/>
  <c r="CD136" i="1"/>
  <c r="CE136" i="1"/>
  <c r="BK136" i="1"/>
  <c r="BJ136" i="1"/>
  <c r="BQ109" i="1"/>
  <c r="CJ109" i="1"/>
  <c r="BP109" i="1"/>
  <c r="CK109" i="1"/>
  <c r="BJ127" i="1"/>
  <c r="CE127" i="1"/>
  <c r="CD127" i="1"/>
  <c r="BK127" i="1"/>
  <c r="BP136" i="1"/>
  <c r="CJ136" i="1"/>
  <c r="BQ136" i="1"/>
  <c r="CK136" i="1"/>
  <c r="BM122" i="1"/>
  <c r="CG122" i="1"/>
  <c r="CF122" i="1"/>
  <c r="BL122" i="1"/>
  <c r="CX434" i="1"/>
  <c r="CX435" i="1" s="1"/>
  <c r="CX436" i="1" s="1"/>
  <c r="CX437" i="1" s="1"/>
  <c r="CX438" i="1" s="1"/>
  <c r="CX439" i="1" s="1"/>
  <c r="CX440" i="1" s="1"/>
  <c r="CX441" i="1" s="1"/>
  <c r="CX442" i="1" s="1"/>
  <c r="CX443" i="1" s="1"/>
  <c r="CX444" i="1" s="1"/>
  <c r="CX445" i="1" s="1"/>
  <c r="CX446" i="1" s="1"/>
  <c r="CX447" i="1" s="1"/>
  <c r="CX448" i="1" s="1"/>
  <c r="CX449" i="1" s="1"/>
  <c r="CX450" i="1" s="1"/>
  <c r="CX451" i="1" s="1"/>
  <c r="CX452" i="1" s="1"/>
  <c r="CX453" i="1" s="1"/>
  <c r="CX454" i="1" s="1"/>
  <c r="CX455" i="1" s="1"/>
  <c r="CX456" i="1" s="1"/>
  <c r="CX457" i="1" s="1"/>
  <c r="CX458" i="1" s="1"/>
  <c r="CX459" i="1" s="1"/>
  <c r="CX460" i="1" s="1"/>
  <c r="CX461" i="1" s="1"/>
  <c r="CX462" i="1" s="1"/>
  <c r="CX463" i="1" s="1"/>
  <c r="CX464" i="1" s="1"/>
  <c r="CX465" i="1" s="1"/>
  <c r="CX466" i="1" s="1"/>
  <c r="CX467" i="1" s="1"/>
  <c r="CX468" i="1" s="1"/>
  <c r="CX469" i="1" s="1"/>
  <c r="CX470" i="1" s="1"/>
  <c r="CX471" i="1" s="1"/>
  <c r="CX472" i="1" s="1"/>
  <c r="CX473" i="1" s="1"/>
  <c r="CX474" i="1" s="1"/>
  <c r="CX475" i="1" s="1"/>
  <c r="CX476" i="1" s="1"/>
  <c r="CX477" i="1" s="1"/>
  <c r="CX478" i="1" s="1"/>
  <c r="CX479" i="1" s="1"/>
  <c r="CX480" i="1" s="1"/>
  <c r="CX481" i="1" s="1"/>
  <c r="CX482" i="1" s="1"/>
  <c r="CX483" i="1" s="1"/>
  <c r="CX484" i="1" s="1"/>
  <c r="CX485" i="1" s="1"/>
  <c r="CX486" i="1" s="1"/>
  <c r="CX487" i="1" s="1"/>
  <c r="CX488" i="1" s="1"/>
  <c r="CX489" i="1" s="1"/>
  <c r="CX490" i="1" s="1"/>
  <c r="CX491" i="1" s="1"/>
  <c r="CX492" i="1" s="1"/>
  <c r="CX493" i="1" s="1"/>
  <c r="CX494" i="1" s="1"/>
  <c r="CX495" i="1" s="1"/>
  <c r="CX496" i="1" s="1"/>
  <c r="CX497" i="1" s="1"/>
  <c r="CX498" i="1" s="1"/>
  <c r="CX499" i="1" s="1"/>
  <c r="CX500" i="1" s="1"/>
  <c r="CX501" i="1" s="1"/>
  <c r="CX502" i="1" s="1"/>
  <c r="CX503" i="1" s="1"/>
  <c r="CX504" i="1" s="1"/>
  <c r="CX505" i="1" s="1"/>
  <c r="CX506" i="1" s="1"/>
  <c r="CX507" i="1" s="1"/>
  <c r="CX508" i="1" s="1"/>
  <c r="CX509" i="1" s="1"/>
  <c r="CX510" i="1" s="1"/>
  <c r="CX511" i="1" s="1"/>
  <c r="CX512" i="1" s="1"/>
  <c r="CX513" i="1" s="1"/>
  <c r="CX514" i="1" s="1"/>
  <c r="CX515" i="1" s="1"/>
  <c r="CX516" i="1" s="1"/>
  <c r="CX517" i="1" s="1"/>
  <c r="CX518" i="1" s="1"/>
  <c r="CX519" i="1" s="1"/>
  <c r="CX520" i="1" s="1"/>
  <c r="CX521" i="1" s="1"/>
  <c r="CX522" i="1" s="1"/>
  <c r="CX523" i="1" s="1"/>
  <c r="CX524" i="1" s="1"/>
  <c r="CX525" i="1" s="1"/>
  <c r="CX526" i="1" s="1"/>
  <c r="CX527" i="1" s="1"/>
  <c r="CX528" i="1" s="1"/>
  <c r="CX529" i="1" s="1"/>
  <c r="CX530" i="1" s="1"/>
  <c r="CX531" i="1" s="1"/>
  <c r="CX532" i="1" s="1"/>
  <c r="CX533" i="1" s="1"/>
  <c r="CX534" i="1" s="1"/>
  <c r="CX535" i="1" s="1"/>
  <c r="CX536" i="1" s="1"/>
  <c r="CX537" i="1" s="1"/>
  <c r="CX538" i="1" s="1"/>
  <c r="CX539" i="1" s="1"/>
  <c r="CX540" i="1" s="1"/>
  <c r="CX541" i="1" s="1"/>
  <c r="CX542" i="1" s="1"/>
  <c r="CX543" i="1" s="1"/>
  <c r="CX544" i="1" s="1"/>
  <c r="CX545" i="1" s="1"/>
  <c r="CX546" i="1" s="1"/>
  <c r="CX547" i="1" s="1"/>
  <c r="CX548" i="1" s="1"/>
  <c r="CX549" i="1" s="1"/>
  <c r="CX550" i="1" s="1"/>
  <c r="CX551" i="1" s="1"/>
  <c r="CX552" i="1" s="1"/>
  <c r="CX553" i="1" s="1"/>
  <c r="CX554" i="1" s="1"/>
  <c r="CX555" i="1" s="1"/>
  <c r="CX556" i="1" s="1"/>
  <c r="CX557" i="1" s="1"/>
  <c r="CX558" i="1" s="1"/>
  <c r="CX559" i="1" s="1"/>
  <c r="CX560" i="1" s="1"/>
  <c r="CX561" i="1" s="1"/>
  <c r="CX562" i="1" s="1"/>
  <c r="CX563" i="1" s="1"/>
  <c r="CX564" i="1" s="1"/>
  <c r="CX565" i="1" s="1"/>
  <c r="CX566" i="1" s="1"/>
  <c r="CX567" i="1" s="1"/>
  <c r="CX568" i="1" s="1"/>
  <c r="CX569" i="1" s="1"/>
  <c r="CX570" i="1" s="1"/>
  <c r="CX571" i="1" s="1"/>
  <c r="CX572" i="1" s="1"/>
  <c r="CX573" i="1" s="1"/>
  <c r="CX574" i="1" s="1"/>
  <c r="CX575" i="1" s="1"/>
  <c r="CX576" i="1" s="1"/>
  <c r="CX577" i="1" s="1"/>
  <c r="CX578" i="1" s="1"/>
  <c r="CX579" i="1" s="1"/>
  <c r="CX580" i="1" s="1"/>
  <c r="CX581" i="1" s="1"/>
  <c r="CX582" i="1" s="1"/>
  <c r="CX583" i="1" s="1"/>
  <c r="CX584" i="1" s="1"/>
  <c r="CX585" i="1" s="1"/>
  <c r="CX586" i="1" s="1"/>
  <c r="CX587" i="1" s="1"/>
  <c r="CX588" i="1" s="1"/>
  <c r="CX589" i="1" s="1"/>
  <c r="CX590" i="1" s="1"/>
  <c r="CX591" i="1" s="1"/>
  <c r="CX592" i="1" s="1"/>
  <c r="CX593" i="1" s="1"/>
  <c r="CX594" i="1" s="1"/>
  <c r="CX595" i="1" s="1"/>
  <c r="CX596" i="1" s="1"/>
  <c r="CX597" i="1" s="1"/>
  <c r="CX598" i="1" s="1"/>
  <c r="CX599" i="1" s="1"/>
  <c r="CX600" i="1" s="1"/>
  <c r="CX601" i="1" s="1"/>
  <c r="CX602" i="1" s="1"/>
  <c r="CX603" i="1" s="1"/>
  <c r="CX604" i="1" s="1"/>
  <c r="CX605" i="1" s="1"/>
  <c r="CX606" i="1" s="1"/>
  <c r="CX607" i="1" s="1"/>
  <c r="CX608" i="1" s="1"/>
  <c r="CX609" i="1" s="1"/>
  <c r="CX610" i="1" s="1"/>
  <c r="CX611" i="1" s="1"/>
  <c r="CX612" i="1" s="1"/>
  <c r="CX613" i="1" s="1"/>
  <c r="CX614" i="1" s="1"/>
  <c r="CX615" i="1" s="1"/>
  <c r="CX616" i="1" s="1"/>
  <c r="CX617" i="1" s="1"/>
  <c r="CX618" i="1" s="1"/>
  <c r="CX619" i="1" s="1"/>
  <c r="CX620" i="1" s="1"/>
  <c r="CX621" i="1" s="1"/>
  <c r="CX622" i="1" s="1"/>
  <c r="CX623" i="1" s="1"/>
  <c r="CX624" i="1" s="1"/>
  <c r="CX625" i="1" s="1"/>
  <c r="CX626" i="1" s="1"/>
  <c r="CX627" i="1" s="1"/>
  <c r="CX628" i="1" s="1"/>
  <c r="CX629" i="1" s="1"/>
  <c r="CX630" i="1" s="1"/>
  <c r="CX631" i="1" s="1"/>
  <c r="CX632" i="1" s="1"/>
  <c r="CX633" i="1" s="1"/>
  <c r="CX634" i="1" s="1"/>
  <c r="CX635" i="1" s="1"/>
  <c r="CX636" i="1" s="1"/>
  <c r="CX637" i="1" s="1"/>
  <c r="CX638" i="1" s="1"/>
  <c r="CX639" i="1" s="1"/>
  <c r="CX640" i="1" s="1"/>
  <c r="CX641" i="1" s="1"/>
  <c r="CX642" i="1" s="1"/>
  <c r="CX643" i="1" s="1"/>
  <c r="CX644" i="1" s="1"/>
  <c r="CX645" i="1" s="1"/>
  <c r="CX646" i="1" s="1"/>
  <c r="CX647" i="1" s="1"/>
  <c r="CX648" i="1" s="1"/>
  <c r="CX649" i="1" s="1"/>
  <c r="CX650" i="1" s="1"/>
  <c r="CX651" i="1" s="1"/>
  <c r="CX652" i="1" s="1"/>
  <c r="CX653" i="1" s="1"/>
  <c r="CX654" i="1" s="1"/>
  <c r="CX655" i="1" s="1"/>
  <c r="CX656" i="1" s="1"/>
  <c r="CX657" i="1" s="1"/>
  <c r="CX658" i="1" s="1"/>
  <c r="CX659" i="1" s="1"/>
  <c r="CX660" i="1" s="1"/>
  <c r="CX661" i="1" s="1"/>
  <c r="CX662" i="1" s="1"/>
  <c r="CX663" i="1" s="1"/>
  <c r="CX664" i="1" s="1"/>
  <c r="CX665" i="1" s="1"/>
  <c r="CX666" i="1" s="1"/>
  <c r="CX667" i="1" s="1"/>
  <c r="CX668" i="1" s="1"/>
  <c r="CX669" i="1" s="1"/>
  <c r="CX670" i="1" s="1"/>
  <c r="CX671" i="1" s="1"/>
  <c r="CX672" i="1" s="1"/>
  <c r="CX673" i="1" s="1"/>
  <c r="CX674" i="1" s="1"/>
  <c r="CX675" i="1" s="1"/>
  <c r="CX676" i="1" s="1"/>
  <c r="CX677" i="1" s="1"/>
  <c r="CX678" i="1" s="1"/>
  <c r="CX679" i="1" s="1"/>
  <c r="CX680" i="1" s="1"/>
  <c r="CX681" i="1" s="1"/>
  <c r="CX682" i="1" s="1"/>
  <c r="CX683" i="1" s="1"/>
  <c r="CX684" i="1" s="1"/>
  <c r="CX685" i="1" s="1"/>
  <c r="CX686" i="1" s="1"/>
  <c r="CX687" i="1" s="1"/>
  <c r="CX688" i="1" s="1"/>
  <c r="CX689" i="1" s="1"/>
  <c r="CX690" i="1" s="1"/>
  <c r="CX691" i="1" s="1"/>
  <c r="CX692" i="1" s="1"/>
  <c r="CX693" i="1" s="1"/>
  <c r="CX694" i="1" s="1"/>
  <c r="CX695" i="1" s="1"/>
  <c r="CX696" i="1" s="1"/>
  <c r="CX697" i="1" s="1"/>
  <c r="CX698" i="1" s="1"/>
  <c r="CX699" i="1" s="1"/>
  <c r="CX700" i="1" s="1"/>
  <c r="CX701" i="1" s="1"/>
  <c r="CX702" i="1" s="1"/>
  <c r="CX703" i="1" s="1"/>
  <c r="CX704" i="1" s="1"/>
  <c r="CX705" i="1" s="1"/>
  <c r="CX706" i="1" s="1"/>
  <c r="CX707" i="1" s="1"/>
  <c r="CX708" i="1" s="1"/>
  <c r="CX709" i="1" s="1"/>
  <c r="CX710" i="1" s="1"/>
  <c r="CX711" i="1" s="1"/>
  <c r="CX712" i="1" s="1"/>
  <c r="CX713" i="1" s="1"/>
  <c r="CX714" i="1" s="1"/>
  <c r="CX715" i="1" s="1"/>
  <c r="CX716" i="1" s="1"/>
  <c r="CX717" i="1" s="1"/>
  <c r="CX718" i="1" s="1"/>
  <c r="CX719" i="1" s="1"/>
  <c r="CX720" i="1" s="1"/>
  <c r="CX721" i="1" s="1"/>
  <c r="CX722" i="1" s="1"/>
  <c r="CX723" i="1" s="1"/>
  <c r="CX724" i="1" s="1"/>
  <c r="CX725" i="1" s="1"/>
  <c r="CX726" i="1" s="1"/>
  <c r="CX727" i="1" s="1"/>
  <c r="CX728" i="1" s="1"/>
  <c r="CX729" i="1" s="1"/>
  <c r="CX730" i="1" s="1"/>
  <c r="CX731" i="1" s="1"/>
  <c r="CX732" i="1" s="1"/>
  <c r="CX733" i="1" s="1"/>
  <c r="CX734" i="1" s="1"/>
  <c r="CX735" i="1" s="1"/>
  <c r="CX736" i="1" s="1"/>
  <c r="CX737" i="1" s="1"/>
  <c r="CX738" i="1" s="1"/>
  <c r="CX739" i="1" s="1"/>
  <c r="CX740" i="1" s="1"/>
  <c r="CX741" i="1" s="1"/>
  <c r="CX742" i="1" s="1"/>
  <c r="CX743" i="1" s="1"/>
  <c r="CX744" i="1" s="1"/>
  <c r="CX745" i="1" s="1"/>
  <c r="CX746" i="1" s="1"/>
  <c r="CX747" i="1" s="1"/>
  <c r="CX748" i="1" s="1"/>
  <c r="CX749" i="1" s="1"/>
  <c r="CX750" i="1" s="1"/>
  <c r="CX751" i="1" s="1"/>
  <c r="CX752" i="1" s="1"/>
  <c r="CX753" i="1" s="1"/>
  <c r="CX754" i="1" s="1"/>
  <c r="CX755" i="1" s="1"/>
  <c r="CX756" i="1" s="1"/>
  <c r="CX757" i="1" s="1"/>
  <c r="CX758" i="1" s="1"/>
  <c r="CX759" i="1" s="1"/>
  <c r="CX760" i="1" s="1"/>
  <c r="CX761" i="1" s="1"/>
  <c r="CX762" i="1" s="1"/>
  <c r="CX763" i="1" s="1"/>
  <c r="CX764" i="1" s="1"/>
  <c r="CX765" i="1" s="1"/>
  <c r="CX766" i="1" s="1"/>
  <c r="CX767" i="1" s="1"/>
  <c r="CX768" i="1" s="1"/>
  <c r="CX769" i="1" s="1"/>
  <c r="CX770" i="1" s="1"/>
  <c r="CX771" i="1" s="1"/>
  <c r="CX772" i="1" s="1"/>
  <c r="CX773" i="1" s="1"/>
  <c r="CX774" i="1" s="1"/>
  <c r="CX775" i="1" s="1"/>
  <c r="CX776" i="1" s="1"/>
  <c r="CX777" i="1" s="1"/>
  <c r="CX778" i="1" s="1"/>
  <c r="CX779" i="1" s="1"/>
  <c r="CX780" i="1" s="1"/>
  <c r="CX781" i="1" s="1"/>
  <c r="CX782" i="1" s="1"/>
  <c r="CX783" i="1" s="1"/>
  <c r="CX784" i="1" s="1"/>
  <c r="CX785" i="1" s="1"/>
  <c r="CX786" i="1" s="1"/>
  <c r="CX787" i="1" s="1"/>
  <c r="CX788" i="1" s="1"/>
  <c r="CX789" i="1" s="1"/>
  <c r="CX790" i="1" s="1"/>
  <c r="CX791" i="1" s="1"/>
  <c r="CX792" i="1" s="1"/>
  <c r="CX793" i="1" s="1"/>
  <c r="CX794" i="1" s="1"/>
  <c r="CX795" i="1" s="1"/>
  <c r="CX796" i="1" s="1"/>
  <c r="CX797" i="1" s="1"/>
  <c r="CX798" i="1" s="1"/>
  <c r="CX799" i="1" s="1"/>
  <c r="CX800" i="1" s="1"/>
  <c r="CX801" i="1" s="1"/>
  <c r="CX802" i="1" s="1"/>
  <c r="CX803" i="1" s="1"/>
  <c r="CX804" i="1" s="1"/>
  <c r="CX805" i="1" s="1"/>
  <c r="CX806" i="1" s="1"/>
  <c r="CX807" i="1" s="1"/>
  <c r="CX808" i="1" s="1"/>
  <c r="CX809" i="1" s="1"/>
  <c r="CX810" i="1" s="1"/>
  <c r="CX811" i="1" s="1"/>
  <c r="CX812" i="1" s="1"/>
  <c r="CX813" i="1" s="1"/>
  <c r="CX814" i="1" s="1"/>
  <c r="CX815" i="1" s="1"/>
  <c r="CX816" i="1" s="1"/>
  <c r="CX817" i="1" s="1"/>
  <c r="CX818" i="1" s="1"/>
  <c r="CX819" i="1" s="1"/>
  <c r="CX820" i="1" s="1"/>
  <c r="CX821" i="1" s="1"/>
  <c r="CX822" i="1" s="1"/>
  <c r="CX823" i="1" s="1"/>
  <c r="CX824" i="1" s="1"/>
  <c r="CX825" i="1" s="1"/>
  <c r="CX826" i="1" s="1"/>
  <c r="CX827" i="1" s="1"/>
  <c r="CX828" i="1" s="1"/>
  <c r="CX829" i="1" s="1"/>
  <c r="CX830" i="1" s="1"/>
  <c r="CX831" i="1" s="1"/>
  <c r="CX832" i="1" s="1"/>
  <c r="CX833" i="1" s="1"/>
  <c r="CZ35" i="1"/>
  <c r="Y35" i="1" s="1"/>
  <c r="AD35" i="1" s="1"/>
  <c r="A38" i="1" s="1"/>
  <c r="CZ59" i="1"/>
  <c r="Y59" i="1" s="1"/>
  <c r="EN210" i="1" s="1"/>
  <c r="CZ91" i="1"/>
  <c r="Y91" i="1" s="1"/>
  <c r="AD91" i="1" s="1"/>
  <c r="A94" i="1" s="1"/>
  <c r="CZ131" i="1"/>
  <c r="CZ57" i="1"/>
  <c r="Y57" i="1" s="1"/>
  <c r="DA57" i="1" s="1"/>
  <c r="CZ139" i="1"/>
  <c r="CZ89" i="1"/>
  <c r="Y89" i="1" s="1"/>
  <c r="AD89" i="1" s="1"/>
  <c r="A92" i="1" s="1"/>
  <c r="CZ65" i="1"/>
  <c r="Y65" i="1" s="1"/>
  <c r="ET210" i="1" s="1"/>
  <c r="CZ36" i="1"/>
  <c r="Y36" i="1" s="1"/>
  <c r="DQ210" i="1" s="1"/>
  <c r="CZ53" i="1"/>
  <c r="Y53" i="1" s="1"/>
  <c r="DA53" i="1" s="1"/>
  <c r="CZ73" i="1"/>
  <c r="Y73" i="1" s="1"/>
  <c r="AD73" i="1" s="1"/>
  <c r="A76" i="1" s="1"/>
  <c r="CZ113" i="1"/>
  <c r="CZ145" i="1"/>
  <c r="CZ129" i="1"/>
  <c r="CZ103" i="1"/>
  <c r="Y103" i="1" s="1"/>
  <c r="DA103" i="1" s="1"/>
  <c r="Z103" i="1" s="1"/>
  <c r="CZ98" i="1"/>
  <c r="Y98" i="1" s="1"/>
  <c r="AD98" i="1" s="1"/>
  <c r="A101" i="1" s="1"/>
  <c r="CZ48" i="1"/>
  <c r="Y48" i="1" s="1"/>
  <c r="CZ75" i="1"/>
  <c r="Y75" i="1" s="1"/>
  <c r="CZ115" i="1"/>
  <c r="CZ147" i="1"/>
  <c r="CZ45" i="1"/>
  <c r="Y45" i="1" s="1"/>
  <c r="DZ210" i="1" s="1"/>
  <c r="CZ67" i="1"/>
  <c r="Y67" i="1" s="1"/>
  <c r="EV210" i="1" s="1"/>
  <c r="CZ101" i="1"/>
  <c r="Y101" i="1" s="1"/>
  <c r="AD101" i="1" s="1"/>
  <c r="A104" i="1" s="1"/>
  <c r="CZ81" i="1"/>
  <c r="Y81" i="1" s="1"/>
  <c r="AD81" i="1" s="1"/>
  <c r="A84" i="1" s="1"/>
  <c r="CZ121" i="1"/>
  <c r="CZ158" i="1"/>
  <c r="CZ137" i="1"/>
  <c r="CZ96" i="1"/>
  <c r="Y96" i="1" s="1"/>
  <c r="FY210" i="1" s="1"/>
  <c r="CZ83" i="1"/>
  <c r="Y83" i="1" s="1"/>
  <c r="FL210" i="1" s="1"/>
  <c r="CZ123" i="1"/>
  <c r="CZ166" i="1"/>
  <c r="CZ34" i="1"/>
  <c r="Y34" i="1" s="1"/>
  <c r="DO210" i="1" s="1"/>
  <c r="CZ51" i="1"/>
  <c r="Y51" i="1" s="1"/>
  <c r="EF2" i="1" s="1"/>
  <c r="CZ40" i="1"/>
  <c r="Y40" i="1" s="1"/>
  <c r="CZ109" i="1"/>
  <c r="CZ58" i="1"/>
  <c r="Y58" i="1" s="1"/>
  <c r="DA58" i="1" s="1"/>
  <c r="CZ66" i="1"/>
  <c r="Y66" i="1" s="1"/>
  <c r="CZ74" i="1"/>
  <c r="Y74" i="1" s="1"/>
  <c r="FC210" i="1" s="1"/>
  <c r="CZ82" i="1"/>
  <c r="Y82" i="1" s="1"/>
  <c r="AD82" i="1" s="1"/>
  <c r="A85" i="1" s="1"/>
  <c r="CZ90" i="1"/>
  <c r="Y90" i="1" s="1"/>
  <c r="AD90" i="1" s="1"/>
  <c r="A93" i="1" s="1"/>
  <c r="CZ107" i="1"/>
  <c r="CZ114" i="1"/>
  <c r="CZ122" i="1"/>
  <c r="CZ130" i="1"/>
  <c r="CZ138" i="1"/>
  <c r="CZ146" i="1"/>
  <c r="CZ165" i="1"/>
  <c r="CZ42" i="1"/>
  <c r="Y42" i="1" s="1"/>
  <c r="DW210" i="1" s="1"/>
  <c r="CZ92" i="1"/>
  <c r="Y92" i="1" s="1"/>
  <c r="FU2" i="1" s="1"/>
  <c r="CZ148" i="1"/>
  <c r="CZ60" i="1"/>
  <c r="Y60" i="1" s="1"/>
  <c r="DB60" i="1" s="1"/>
  <c r="CZ124" i="1"/>
  <c r="CZ41" i="1"/>
  <c r="Y41" i="1" s="1"/>
  <c r="AD41" i="1" s="1"/>
  <c r="A44" i="1" s="1"/>
  <c r="CZ44" i="1"/>
  <c r="Y44" i="1" s="1"/>
  <c r="DA44" i="1" s="1"/>
  <c r="CZ50" i="1"/>
  <c r="Y50" i="1" s="1"/>
  <c r="AD50" i="1" s="1"/>
  <c r="A53" i="1" s="1"/>
  <c r="CZ104" i="1"/>
  <c r="Y104" i="1" s="1"/>
  <c r="AD104" i="1" s="1"/>
  <c r="A107" i="1" s="1"/>
  <c r="CZ61" i="1"/>
  <c r="Y61" i="1" s="1"/>
  <c r="CZ69" i="1"/>
  <c r="Y69" i="1" s="1"/>
  <c r="AD69" i="1" s="1"/>
  <c r="A72" i="1" s="1"/>
  <c r="CZ77" i="1"/>
  <c r="Y77" i="1" s="1"/>
  <c r="FF210" i="1" s="1"/>
  <c r="CZ85" i="1"/>
  <c r="Y85" i="1" s="1"/>
  <c r="FN2" i="1" s="1"/>
  <c r="CZ93" i="1"/>
  <c r="Y93" i="1" s="1"/>
  <c r="AD93" i="1" s="1"/>
  <c r="A96" i="1" s="1"/>
  <c r="CZ105" i="1"/>
  <c r="Y105" i="1" s="1"/>
  <c r="GH210" i="1" s="1"/>
  <c r="CZ117" i="1"/>
  <c r="CZ125" i="1"/>
  <c r="CZ133" i="1"/>
  <c r="CZ141" i="1"/>
  <c r="CZ149" i="1"/>
  <c r="CZ174" i="1"/>
  <c r="CZ37" i="1"/>
  <c r="Y37" i="1" s="1"/>
  <c r="AD37" i="1" s="1"/>
  <c r="A40" i="1" s="1"/>
  <c r="CZ76" i="1"/>
  <c r="Y76" i="1" s="1"/>
  <c r="FE210" i="1" s="1"/>
  <c r="CZ116" i="1"/>
  <c r="CZ173" i="1"/>
  <c r="CZ47" i="1"/>
  <c r="Y47" i="1" s="1"/>
  <c r="EB210" i="1" s="1"/>
  <c r="CZ54" i="1"/>
  <c r="Y54" i="1" s="1"/>
  <c r="CZ55" i="1"/>
  <c r="Y55" i="1" s="1"/>
  <c r="AD55" i="1" s="1"/>
  <c r="A58" i="1" s="1"/>
  <c r="CZ106" i="1"/>
  <c r="CZ62" i="1"/>
  <c r="Y62" i="1" s="1"/>
  <c r="CZ70" i="1"/>
  <c r="Y70" i="1" s="1"/>
  <c r="AD70" i="1" s="1"/>
  <c r="A73" i="1" s="1"/>
  <c r="CZ78" i="1"/>
  <c r="Y78" i="1" s="1"/>
  <c r="FG2" i="1" s="1"/>
  <c r="CZ86" i="1"/>
  <c r="Y86" i="1" s="1"/>
  <c r="AD86" i="1" s="1"/>
  <c r="A89" i="1" s="1"/>
  <c r="CZ94" i="1"/>
  <c r="Y94" i="1" s="1"/>
  <c r="DA94" i="1" s="1"/>
  <c r="CZ108" i="1"/>
  <c r="CZ118" i="1"/>
  <c r="CZ126" i="1"/>
  <c r="CZ134" i="1"/>
  <c r="CZ142" i="1"/>
  <c r="CZ180" i="1"/>
  <c r="CZ191" i="1"/>
  <c r="CZ38" i="1"/>
  <c r="Y38" i="1" s="1"/>
  <c r="DS2" i="1" s="1"/>
  <c r="CZ68" i="1"/>
  <c r="Y68" i="1" s="1"/>
  <c r="DA68" i="1" s="1"/>
  <c r="CZ102" i="1"/>
  <c r="Y102" i="1" s="1"/>
  <c r="GE210" i="1" s="1"/>
  <c r="CZ140" i="1"/>
  <c r="CZ43" i="1"/>
  <c r="Y43" i="1" s="1"/>
  <c r="AD43" i="1" s="1"/>
  <c r="A46" i="1" s="1"/>
  <c r="CZ39" i="1"/>
  <c r="Y39" i="1" s="1"/>
  <c r="DT2" i="1" s="1"/>
  <c r="CZ52" i="1"/>
  <c r="Y52" i="1" s="1"/>
  <c r="EG210" i="1" s="1"/>
  <c r="CZ110" i="1"/>
  <c r="CZ63" i="1"/>
  <c r="Y63" i="1" s="1"/>
  <c r="CZ71" i="1"/>
  <c r="Y71" i="1" s="1"/>
  <c r="EZ210" i="1" s="1"/>
  <c r="CZ79" i="1"/>
  <c r="Y79" i="1" s="1"/>
  <c r="DA79" i="1" s="1"/>
  <c r="CZ87" i="1"/>
  <c r="Y87" i="1" s="1"/>
  <c r="AD87" i="1" s="1"/>
  <c r="A90" i="1" s="1"/>
  <c r="CZ95" i="1"/>
  <c r="Y95" i="1" s="1"/>
  <c r="AD95" i="1" s="1"/>
  <c r="A98" i="1" s="1"/>
  <c r="CZ111" i="1"/>
  <c r="CZ119" i="1"/>
  <c r="CZ127" i="1"/>
  <c r="CZ135" i="1"/>
  <c r="CZ143" i="1"/>
  <c r="CZ181" i="1"/>
  <c r="CZ194" i="1"/>
  <c r="CZ100" i="1"/>
  <c r="Y100" i="1" s="1"/>
  <c r="AD100" i="1" s="1"/>
  <c r="A103" i="1" s="1"/>
  <c r="CZ84" i="1"/>
  <c r="Y84" i="1" s="1"/>
  <c r="AD84" i="1" s="1"/>
  <c r="A87" i="1" s="1"/>
  <c r="CZ132" i="1"/>
  <c r="CZ49" i="1"/>
  <c r="Y49" i="1" s="1"/>
  <c r="ED210" i="1" s="1"/>
  <c r="CZ46" i="1"/>
  <c r="Y46" i="1" s="1"/>
  <c r="EA210" i="1" s="1"/>
  <c r="CZ97" i="1"/>
  <c r="Y97" i="1" s="1"/>
  <c r="CZ56" i="1"/>
  <c r="Y56" i="1" s="1"/>
  <c r="DB56" i="1" s="1"/>
  <c r="CZ64" i="1"/>
  <c r="Y64" i="1" s="1"/>
  <c r="ES2" i="1" s="1"/>
  <c r="CZ72" i="1"/>
  <c r="Y72" i="1" s="1"/>
  <c r="CZ80" i="1"/>
  <c r="Y80" i="1" s="1"/>
  <c r="FI210" i="1" s="1"/>
  <c r="CZ88" i="1"/>
  <c r="Y88" i="1" s="1"/>
  <c r="DA88" i="1" s="1"/>
  <c r="Z88" i="1" s="1"/>
  <c r="CZ99" i="1"/>
  <c r="Y99" i="1" s="1"/>
  <c r="AD99" i="1" s="1"/>
  <c r="A102" i="1" s="1"/>
  <c r="CZ112" i="1"/>
  <c r="CZ120" i="1"/>
  <c r="CZ128" i="1"/>
  <c r="CZ136" i="1"/>
  <c r="CZ144" i="1"/>
  <c r="CZ157" i="1"/>
  <c r="CZ221" i="1"/>
  <c r="CZ227" i="1"/>
  <c r="CZ196" i="1"/>
  <c r="CZ207" i="1"/>
  <c r="CZ218" i="1"/>
  <c r="CZ200" i="1"/>
  <c r="CZ228" i="1"/>
  <c r="CZ150" i="1"/>
  <c r="CZ185" i="1"/>
  <c r="CZ159" i="1"/>
  <c r="CZ167" i="1"/>
  <c r="CZ175" i="1"/>
  <c r="CZ190" i="1"/>
  <c r="CZ198" i="1"/>
  <c r="CZ204" i="1"/>
  <c r="CZ225" i="1"/>
  <c r="CZ208" i="1"/>
  <c r="CZ232" i="1"/>
  <c r="CZ152" i="1"/>
  <c r="CZ168" i="1"/>
  <c r="CZ177" i="1"/>
  <c r="CZ206" i="1"/>
  <c r="CZ231" i="1"/>
  <c r="CZ178" i="1"/>
  <c r="CZ153" i="1"/>
  <c r="CZ161" i="1"/>
  <c r="CZ169" i="1"/>
  <c r="CZ182" i="1"/>
  <c r="CZ189" i="1"/>
  <c r="CZ214" i="1"/>
  <c r="CZ211" i="1"/>
  <c r="CZ223" i="1"/>
  <c r="CZ213" i="1"/>
  <c r="CZ233" i="1"/>
  <c r="CZ224" i="1"/>
  <c r="CZ151" i="1"/>
  <c r="CZ160" i="1"/>
  <c r="CZ176" i="1"/>
  <c r="CZ202" i="1"/>
  <c r="CZ210" i="1"/>
  <c r="CZ273" i="1"/>
  <c r="CZ187" i="1"/>
  <c r="CZ154" i="1"/>
  <c r="CZ162" i="1"/>
  <c r="CZ170" i="1"/>
  <c r="CZ184" i="1"/>
  <c r="CZ188" i="1"/>
  <c r="CZ201" i="1"/>
  <c r="CZ195" i="1"/>
  <c r="CZ215" i="1"/>
  <c r="CZ217" i="1"/>
  <c r="CZ229" i="1"/>
  <c r="CZ179" i="1"/>
  <c r="CZ155" i="1"/>
  <c r="CZ163" i="1"/>
  <c r="CZ171" i="1"/>
  <c r="CZ192" i="1"/>
  <c r="CZ193" i="1"/>
  <c r="CZ205" i="1"/>
  <c r="CZ199" i="1"/>
  <c r="CZ219" i="1"/>
  <c r="CZ222" i="1"/>
  <c r="CZ220" i="1"/>
  <c r="CZ186" i="1"/>
  <c r="CZ156" i="1"/>
  <c r="CZ164" i="1"/>
  <c r="CZ172" i="1"/>
  <c r="CZ183" i="1"/>
  <c r="CZ197" i="1"/>
  <c r="CZ212" i="1"/>
  <c r="CZ203" i="1"/>
  <c r="CZ209" i="1"/>
  <c r="CZ226" i="1"/>
  <c r="CZ230" i="1"/>
  <c r="CZ308" i="1"/>
  <c r="CZ304" i="1"/>
  <c r="CZ409" i="1"/>
  <c r="CZ419" i="1"/>
  <c r="CZ258" i="1"/>
  <c r="CZ250" i="1"/>
  <c r="CZ264" i="1"/>
  <c r="CZ328" i="1"/>
  <c r="CZ400" i="1"/>
  <c r="CZ464" i="1"/>
  <c r="CZ254" i="1"/>
  <c r="CZ238" i="1"/>
  <c r="CZ253" i="1"/>
  <c r="CZ327" i="1"/>
  <c r="CZ369" i="1"/>
  <c r="CZ355" i="1"/>
  <c r="CZ247" i="1"/>
  <c r="CZ256" i="1"/>
  <c r="CZ278" i="1"/>
  <c r="CZ407" i="1"/>
  <c r="CZ267" i="1"/>
  <c r="CZ290" i="1"/>
  <c r="CZ294" i="1"/>
  <c r="CZ415" i="1"/>
  <c r="CZ275" i="1"/>
  <c r="CZ296" i="1"/>
  <c r="CZ301" i="1"/>
  <c r="CZ306" i="1"/>
  <c r="CZ461" i="1"/>
  <c r="DB82" i="1"/>
  <c r="DB90" i="1"/>
  <c r="DB83" i="1"/>
  <c r="DB92" i="1"/>
  <c r="FU210" i="1"/>
  <c r="DB104" i="1"/>
  <c r="DB85" i="1"/>
  <c r="DB93" i="1"/>
  <c r="DB105" i="1"/>
  <c r="DB91" i="1"/>
  <c r="DA91" i="1"/>
  <c r="FT2" i="1"/>
  <c r="DB102" i="1"/>
  <c r="DB86" i="1"/>
  <c r="DB94" i="1"/>
  <c r="AD94" i="1"/>
  <c r="A97" i="1" s="1"/>
  <c r="DB87" i="1"/>
  <c r="DB95" i="1"/>
  <c r="DB96" i="1"/>
  <c r="DB98" i="1"/>
  <c r="AD97" i="1"/>
  <c r="A100" i="1" s="1"/>
  <c r="DB97" i="1"/>
  <c r="FZ210" i="1"/>
  <c r="FZ2" i="1"/>
  <c r="DA97" i="1"/>
  <c r="Z97" i="1" s="1"/>
  <c r="DB88" i="1"/>
  <c r="DB99" i="1"/>
  <c r="DB100" i="1"/>
  <c r="DA100" i="1"/>
  <c r="GC2" i="1"/>
  <c r="DB84" i="1"/>
  <c r="DB101" i="1"/>
  <c r="DB89" i="1"/>
  <c r="DB103" i="1"/>
  <c r="AD103" i="1"/>
  <c r="A106" i="1" s="1"/>
  <c r="GF2" i="1"/>
  <c r="DB68" i="1"/>
  <c r="Q3" i="1"/>
  <c r="DV210" i="1"/>
  <c r="DA41" i="1"/>
  <c r="DV2" i="1"/>
  <c r="DB41" i="1"/>
  <c r="DA50" i="1"/>
  <c r="EE2" i="1"/>
  <c r="EP210" i="1"/>
  <c r="DA61" i="1"/>
  <c r="EP2" i="1"/>
  <c r="AD61" i="1"/>
  <c r="A64" i="1" s="1"/>
  <c r="DB61" i="1"/>
  <c r="EX210" i="1"/>
  <c r="DA69" i="1"/>
  <c r="EX2" i="1"/>
  <c r="DB69" i="1"/>
  <c r="DB77" i="1"/>
  <c r="EI210" i="1"/>
  <c r="DA54" i="1"/>
  <c r="EI2" i="1"/>
  <c r="DB54" i="1"/>
  <c r="AD54" i="1"/>
  <c r="A57" i="1" s="1"/>
  <c r="DX2" i="1"/>
  <c r="EG2" i="1"/>
  <c r="DB52" i="1"/>
  <c r="ER210" i="1"/>
  <c r="DA63" i="1"/>
  <c r="ER2" i="1"/>
  <c r="DB63" i="1"/>
  <c r="AD63" i="1"/>
  <c r="A66" i="1" s="1"/>
  <c r="EZ2" i="1"/>
  <c r="DB71" i="1"/>
  <c r="AD71" i="1"/>
  <c r="A74" i="1" s="1"/>
  <c r="FH210" i="1"/>
  <c r="DB79" i="1"/>
  <c r="AD79" i="1"/>
  <c r="A82" i="1" s="1"/>
  <c r="DB76" i="1"/>
  <c r="DA55" i="1"/>
  <c r="EJ2" i="1"/>
  <c r="DB46" i="1"/>
  <c r="DA56" i="1"/>
  <c r="EK2" i="1"/>
  <c r="FA210" i="1"/>
  <c r="DA72" i="1"/>
  <c r="FA2" i="1"/>
  <c r="DB72" i="1"/>
  <c r="AD72" i="1"/>
  <c r="A75" i="1" s="1"/>
  <c r="DB80" i="1"/>
  <c r="DB78" i="1"/>
  <c r="AD57" i="1"/>
  <c r="A60" i="1" s="1"/>
  <c r="DB57" i="1"/>
  <c r="DB73" i="1"/>
  <c r="AD38" i="1"/>
  <c r="A41" i="1" s="1"/>
  <c r="DB38" i="1"/>
  <c r="DB70" i="1"/>
  <c r="DB51" i="1"/>
  <c r="DU210" i="1"/>
  <c r="DU2" i="1"/>
  <c r="DA40" i="1"/>
  <c r="AD40" i="1"/>
  <c r="A43" i="1" s="1"/>
  <c r="DB40" i="1"/>
  <c r="AD58" i="1"/>
  <c r="A61" i="1" s="1"/>
  <c r="EU210" i="1"/>
  <c r="DA66" i="1"/>
  <c r="EU2" i="1"/>
  <c r="AD66" i="1"/>
  <c r="A69" i="1" s="1"/>
  <c r="DB66" i="1"/>
  <c r="DB74" i="1"/>
  <c r="DR2" i="1"/>
  <c r="DB37" i="1"/>
  <c r="DB47" i="1"/>
  <c r="EQ210" i="1"/>
  <c r="DA62" i="1"/>
  <c r="EQ2" i="1"/>
  <c r="DB62" i="1"/>
  <c r="AD62" i="1"/>
  <c r="A65" i="1" s="1"/>
  <c r="DB53" i="1"/>
  <c r="DP210" i="1"/>
  <c r="DA35" i="1"/>
  <c r="DP2" i="1"/>
  <c r="EC210" i="1"/>
  <c r="EC2" i="1"/>
  <c r="DA48" i="1"/>
  <c r="DB48" i="1"/>
  <c r="AD48" i="1"/>
  <c r="A51" i="1" s="1"/>
  <c r="DB59" i="1"/>
  <c r="FD210" i="1"/>
  <c r="DA75" i="1"/>
  <c r="FD2" i="1"/>
  <c r="AD75" i="1"/>
  <c r="A78" i="1" s="1"/>
  <c r="DB75" i="1"/>
  <c r="CZ488" i="1" l="1"/>
  <c r="CZ397" i="1"/>
  <c r="CZ487" i="1"/>
  <c r="CZ376" i="1"/>
  <c r="CZ383" i="1"/>
  <c r="CZ473" i="1"/>
  <c r="CZ423" i="1"/>
  <c r="CZ265" i="1"/>
  <c r="CZ259" i="1"/>
  <c r="CZ362" i="1"/>
  <c r="CZ425" i="1"/>
  <c r="CZ281" i="1"/>
  <c r="CZ251" i="1"/>
  <c r="CZ235" i="1"/>
  <c r="CZ429" i="1"/>
  <c r="CZ244" i="1"/>
  <c r="CZ271" i="1"/>
  <c r="CZ377" i="1"/>
  <c r="CZ373" i="1"/>
  <c r="CZ426" i="1"/>
  <c r="CZ465" i="1"/>
  <c r="CZ330" i="1"/>
  <c r="CZ402" i="1"/>
  <c r="CZ405" i="1"/>
  <c r="CZ384" i="1"/>
  <c r="CZ382" i="1"/>
  <c r="CZ370" i="1"/>
  <c r="CZ420" i="1"/>
  <c r="CZ335" i="1"/>
  <c r="CZ272" i="1"/>
  <c r="DA43" i="1"/>
  <c r="FQ210" i="1"/>
  <c r="CZ366" i="1"/>
  <c r="CZ388" i="1"/>
  <c r="CZ380" i="1"/>
  <c r="CZ336" i="1"/>
  <c r="CZ412" i="1"/>
  <c r="CZ450" i="1"/>
  <c r="CZ285" i="1"/>
  <c r="EV2" i="1"/>
  <c r="EF210" i="1"/>
  <c r="DX210" i="1"/>
  <c r="AD88" i="1"/>
  <c r="A91" i="1" s="1"/>
  <c r="CZ358" i="1"/>
  <c r="CZ248" i="1"/>
  <c r="CZ371" i="1"/>
  <c r="CZ431" i="1"/>
  <c r="CZ381" i="1"/>
  <c r="CZ474" i="1"/>
  <c r="CZ334" i="1"/>
  <c r="CZ307" i="1"/>
  <c r="CZ430" i="1"/>
  <c r="CZ410" i="1"/>
  <c r="CZ475" i="1"/>
  <c r="CZ315" i="1"/>
  <c r="CZ291" i="1"/>
  <c r="CZ424" i="1"/>
  <c r="CZ391" i="1"/>
  <c r="CZ378" i="1"/>
  <c r="CZ404" i="1"/>
  <c r="CZ288" i="1"/>
  <c r="CZ395" i="1"/>
  <c r="CZ364" i="1"/>
  <c r="CZ418" i="1"/>
  <c r="CZ353" i="1"/>
  <c r="CZ249" i="1"/>
  <c r="CZ483" i="1"/>
  <c r="GC210" i="1"/>
  <c r="CZ496" i="1"/>
  <c r="CZ365" i="1"/>
  <c r="CZ356" i="1"/>
  <c r="CZ372" i="1"/>
  <c r="CZ354" i="1"/>
  <c r="CZ492" i="1"/>
  <c r="CZ346" i="1"/>
  <c r="CZ432" i="1"/>
  <c r="CZ357" i="1"/>
  <c r="CZ257" i="1"/>
  <c r="CZ245" i="1"/>
  <c r="CZ434" i="1"/>
  <c r="CZ361" i="1"/>
  <c r="CZ345" i="1"/>
  <c r="CZ269" i="1"/>
  <c r="CZ241" i="1"/>
  <c r="CZ359" i="1"/>
  <c r="CZ349" i="1"/>
  <c r="CZ510" i="1"/>
  <c r="AD67" i="1"/>
  <c r="A70" i="1" s="1"/>
  <c r="DA51" i="1"/>
  <c r="CZ255" i="1"/>
  <c r="CZ246" i="1"/>
  <c r="CZ526" i="1"/>
  <c r="CZ323" i="1"/>
  <c r="CZ406" i="1"/>
  <c r="CZ317" i="1"/>
  <c r="CZ261" i="1"/>
  <c r="DA67" i="1"/>
  <c r="CZ411" i="1"/>
  <c r="CZ242" i="1"/>
  <c r="CZ385" i="1"/>
  <c r="CZ417" i="1"/>
  <c r="CZ386" i="1"/>
  <c r="CZ499" i="1"/>
  <c r="CZ344" i="1"/>
  <c r="CZ292" i="1"/>
  <c r="CZ374" i="1"/>
  <c r="CZ350" i="1"/>
  <c r="CZ484" i="1"/>
  <c r="CZ319" i="1"/>
  <c r="CZ401" i="1"/>
  <c r="CZ520" i="1"/>
  <c r="CZ457" i="1"/>
  <c r="CZ239" i="1"/>
  <c r="EN2" i="1"/>
  <c r="CZ389" i="1"/>
  <c r="CZ501" i="1"/>
  <c r="CZ286" i="1"/>
  <c r="DA59" i="1"/>
  <c r="AD92" i="1"/>
  <c r="A95" i="1" s="1"/>
  <c r="CZ422" i="1"/>
  <c r="CZ394" i="1"/>
  <c r="CZ451" i="1"/>
  <c r="CZ313" i="1"/>
  <c r="CZ525" i="1"/>
  <c r="CZ293" i="1"/>
  <c r="CZ393" i="1"/>
  <c r="CZ321" i="1"/>
  <c r="CZ266" i="1"/>
  <c r="CZ448" i="1"/>
  <c r="CZ274" i="1"/>
  <c r="CZ252" i="1"/>
  <c r="AD78" i="1"/>
  <c r="A81" i="1" s="1"/>
  <c r="AD77" i="1"/>
  <c r="A80" i="1" s="1"/>
  <c r="CZ413" i="1"/>
  <c r="CZ460" i="1"/>
  <c r="CZ343" i="1"/>
  <c r="CZ452" i="1"/>
  <c r="CZ316" i="1"/>
  <c r="CZ399" i="1"/>
  <c r="CZ284" i="1"/>
  <c r="CZ341" i="1"/>
  <c r="CZ311" i="1"/>
  <c r="CZ236" i="1"/>
  <c r="CZ428" i="1"/>
  <c r="CZ263" i="1"/>
  <c r="CZ300" i="1"/>
  <c r="CZ329" i="1"/>
  <c r="CZ515" i="1"/>
  <c r="CZ527" i="1"/>
  <c r="CZ478" i="1"/>
  <c r="CZ530" i="1"/>
  <c r="CZ392" i="1"/>
  <c r="CZ522" i="1"/>
  <c r="CZ337" i="1"/>
  <c r="CZ338" i="1"/>
  <c r="CZ320" i="1"/>
  <c r="CZ396" i="1"/>
  <c r="CZ340" i="1"/>
  <c r="CZ342" i="1"/>
  <c r="CZ283" i="1"/>
  <c r="CZ443" i="1"/>
  <c r="CZ331" i="1"/>
  <c r="CZ314" i="1"/>
  <c r="CZ302" i="1"/>
  <c r="CZ277" i="1"/>
  <c r="CZ299" i="1"/>
  <c r="CZ368" i="1"/>
  <c r="CZ234" i="1"/>
  <c r="DA78" i="1"/>
  <c r="DA71" i="1"/>
  <c r="FK2" i="1"/>
  <c r="CZ332" i="1"/>
  <c r="CZ453" i="1"/>
  <c r="CZ318" i="1"/>
  <c r="CZ445" i="1"/>
  <c r="CZ297" i="1"/>
  <c r="CZ408" i="1"/>
  <c r="CZ268" i="1"/>
  <c r="CZ512" i="1"/>
  <c r="CZ287" i="1"/>
  <c r="CZ469" i="1"/>
  <c r="CZ360" i="1"/>
  <c r="CZ240" i="1"/>
  <c r="CZ390" i="1"/>
  <c r="CZ477" i="1"/>
  <c r="DA37" i="1"/>
  <c r="CZ312" i="1"/>
  <c r="CZ339" i="1"/>
  <c r="CZ326" i="1"/>
  <c r="FF2" i="1"/>
  <c r="CZ511" i="1"/>
  <c r="CZ508" i="1"/>
  <c r="CZ472" i="1"/>
  <c r="CZ506" i="1"/>
  <c r="CZ262" i="1"/>
  <c r="FG210" i="1"/>
  <c r="DA82" i="1"/>
  <c r="CZ347" i="1"/>
  <c r="CZ470" i="1"/>
  <c r="CZ303" i="1"/>
  <c r="CZ462" i="1"/>
  <c r="CZ289" i="1"/>
  <c r="CZ387" i="1"/>
  <c r="CZ260" i="1"/>
  <c r="CZ455" i="1"/>
  <c r="CZ280" i="1"/>
  <c r="CZ440" i="1"/>
  <c r="CZ352" i="1"/>
  <c r="CZ367" i="1"/>
  <c r="CZ416" i="1"/>
  <c r="CZ398" i="1"/>
  <c r="CZ351" i="1"/>
  <c r="AD59" i="1"/>
  <c r="A62" i="1" s="1"/>
  <c r="CZ379" i="1"/>
  <c r="CZ433" i="1"/>
  <c r="CZ444" i="1"/>
  <c r="CZ309" i="1"/>
  <c r="CZ333" i="1"/>
  <c r="CZ279" i="1"/>
  <c r="DA92" i="1"/>
  <c r="CZ375" i="1"/>
  <c r="CZ482" i="1"/>
  <c r="CZ348" i="1"/>
  <c r="CZ442" i="1"/>
  <c r="CZ295" i="1"/>
  <c r="CZ494" i="1"/>
  <c r="CZ324" i="1"/>
  <c r="DR210" i="1"/>
  <c r="CZ421" i="1"/>
  <c r="CZ507" i="1"/>
  <c r="CZ437" i="1"/>
  <c r="CZ298" i="1"/>
  <c r="CZ322" i="1"/>
  <c r="CZ276" i="1"/>
  <c r="DB35" i="1"/>
  <c r="Z35" i="1" s="1"/>
  <c r="DP211" i="1" s="1"/>
  <c r="FW210" i="1"/>
  <c r="CZ325" i="1"/>
  <c r="CZ479" i="1"/>
  <c r="CZ305" i="1"/>
  <c r="CZ471" i="1"/>
  <c r="CZ282" i="1"/>
  <c r="CZ363" i="1"/>
  <c r="CZ243" i="1"/>
  <c r="CZ523" i="1"/>
  <c r="CZ270" i="1"/>
  <c r="CZ403" i="1"/>
  <c r="CZ414" i="1"/>
  <c r="CZ427" i="1"/>
  <c r="CZ237" i="1"/>
  <c r="CZ310" i="1"/>
  <c r="GE2" i="1"/>
  <c r="EH210" i="1"/>
  <c r="FB2" i="1"/>
  <c r="AD83" i="1"/>
  <c r="A86" i="1" s="1"/>
  <c r="CZ463" i="1"/>
  <c r="CZ486" i="1"/>
  <c r="CZ513" i="1"/>
  <c r="CZ503" i="1"/>
  <c r="DA73" i="1"/>
  <c r="AD68" i="1"/>
  <c r="A71" i="1" s="1"/>
  <c r="CZ480" i="1"/>
  <c r="CZ458" i="1"/>
  <c r="CZ439" i="1"/>
  <c r="DS210" i="1"/>
  <c r="FL2" i="1"/>
  <c r="AD47" i="1"/>
  <c r="A50" i="1" s="1"/>
  <c r="EL210" i="1"/>
  <c r="CZ516" i="1"/>
  <c r="CZ502" i="1"/>
  <c r="AD53" i="1"/>
  <c r="A56" i="1" s="1"/>
  <c r="DA102" i="1"/>
  <c r="CZ521" i="1"/>
  <c r="CZ504" i="1"/>
  <c r="CZ481" i="1"/>
  <c r="CZ485" i="1"/>
  <c r="AD36" i="1"/>
  <c r="A39" i="1" s="1"/>
  <c r="AD46" i="1"/>
  <c r="A49" i="1" s="1"/>
  <c r="FV2" i="1"/>
  <c r="CZ449" i="1"/>
  <c r="CZ476" i="1"/>
  <c r="DB36" i="1"/>
  <c r="DB45" i="1"/>
  <c r="DA93" i="1"/>
  <c r="Z93" i="1" s="1"/>
  <c r="FU211" i="1" s="1"/>
  <c r="CZ498" i="1"/>
  <c r="CZ466" i="1"/>
  <c r="CZ509" i="1"/>
  <c r="EO2" i="1"/>
  <c r="DA38" i="1"/>
  <c r="Z38" i="1" s="1"/>
  <c r="EL2" i="1"/>
  <c r="DQ2" i="1"/>
  <c r="EB2" i="1"/>
  <c r="AD45" i="1"/>
  <c r="A48" i="1" s="1"/>
  <c r="FX210" i="1"/>
  <c r="CZ524" i="1"/>
  <c r="CZ505" i="1"/>
  <c r="CZ528" i="1"/>
  <c r="CZ447" i="1"/>
  <c r="DA36" i="1"/>
  <c r="Z36" i="1" s="1"/>
  <c r="DQ211" i="1" s="1"/>
  <c r="DA47" i="1"/>
  <c r="AD51" i="1"/>
  <c r="A54" i="1" s="1"/>
  <c r="DZ2" i="1"/>
  <c r="DA46" i="1"/>
  <c r="DB43" i="1"/>
  <c r="GD2" i="1"/>
  <c r="FX2" i="1"/>
  <c r="CZ459" i="1"/>
  <c r="CZ441" i="1"/>
  <c r="CZ500" i="1"/>
  <c r="CZ518" i="1"/>
  <c r="CZ495" i="1"/>
  <c r="EW210" i="1"/>
  <c r="CZ517" i="1"/>
  <c r="CZ533" i="1"/>
  <c r="CZ454" i="1"/>
  <c r="CZ529" i="1"/>
  <c r="FV210" i="1"/>
  <c r="EA2" i="1"/>
  <c r="CZ446" i="1"/>
  <c r="CZ491" i="1"/>
  <c r="CZ467" i="1"/>
  <c r="DA45" i="1"/>
  <c r="GD210" i="1"/>
  <c r="DA95" i="1"/>
  <c r="Z95" i="1" s="1"/>
  <c r="FX3" i="1" s="1"/>
  <c r="CZ468" i="1"/>
  <c r="CZ490" i="1"/>
  <c r="CZ497" i="1"/>
  <c r="CZ532" i="1"/>
  <c r="CZ436" i="1"/>
  <c r="CZ456" i="1"/>
  <c r="DA60" i="1"/>
  <c r="DA83" i="1"/>
  <c r="EH2" i="1"/>
  <c r="EW2" i="1"/>
  <c r="CZ514" i="1"/>
  <c r="CZ519" i="1"/>
  <c r="CZ489" i="1"/>
  <c r="CZ438" i="1"/>
  <c r="CZ493" i="1"/>
  <c r="CZ531" i="1"/>
  <c r="CZ435" i="1"/>
  <c r="FR2" i="1"/>
  <c r="DA89" i="1"/>
  <c r="AD96" i="1"/>
  <c r="A99" i="1" s="1"/>
  <c r="FN210" i="1"/>
  <c r="FW2" i="1"/>
  <c r="DB81" i="1"/>
  <c r="ES210" i="1"/>
  <c r="Z78" i="1"/>
  <c r="AE78" i="1" s="1"/>
  <c r="B81" i="1" s="1"/>
  <c r="DB49" i="1"/>
  <c r="Z53" i="1" s="1"/>
  <c r="EG211" i="1" s="1"/>
  <c r="DB65" i="1"/>
  <c r="EM210" i="1"/>
  <c r="ET2" i="1"/>
  <c r="DB58" i="1"/>
  <c r="FJ2" i="1"/>
  <c r="ED2" i="1"/>
  <c r="FY2" i="1"/>
  <c r="DA87" i="1"/>
  <c r="Z87" i="1" s="1"/>
  <c r="FP3" i="1" s="1"/>
  <c r="DA86" i="1"/>
  <c r="DB64" i="1"/>
  <c r="Z76" i="1" s="1"/>
  <c r="FP210" i="1"/>
  <c r="EM2" i="1"/>
  <c r="FJ210" i="1"/>
  <c r="DB34" i="1"/>
  <c r="Z73" i="1"/>
  <c r="FA211" i="1" s="1"/>
  <c r="DA64" i="1"/>
  <c r="DA85" i="1"/>
  <c r="FB210" i="1"/>
  <c r="AD60" i="1"/>
  <c r="A63" i="1" s="1"/>
  <c r="EO210" i="1"/>
  <c r="AD64" i="1"/>
  <c r="A67" i="1" s="1"/>
  <c r="AD56" i="1"/>
  <c r="A59" i="1" s="1"/>
  <c r="EK210" i="1"/>
  <c r="DB55" i="1"/>
  <c r="EJ210" i="1"/>
  <c r="FH2" i="1"/>
  <c r="DA52" i="1"/>
  <c r="Z52" i="1" s="1"/>
  <c r="EF211" i="1" s="1"/>
  <c r="DB42" i="1"/>
  <c r="Z54" i="1" s="1"/>
  <c r="EH211" i="1" s="1"/>
  <c r="DA77" i="1"/>
  <c r="Z77" i="1" s="1"/>
  <c r="DB50" i="1"/>
  <c r="EE210" i="1"/>
  <c r="GF210" i="1"/>
  <c r="DA101" i="1"/>
  <c r="Z101" i="1" s="1"/>
  <c r="GC211" i="1" s="1"/>
  <c r="FQ2" i="1"/>
  <c r="DA96" i="1"/>
  <c r="Z96" i="1" s="1"/>
  <c r="FY3" i="1" s="1"/>
  <c r="AD102" i="1"/>
  <c r="A105" i="1" s="1"/>
  <c r="FT210" i="1"/>
  <c r="AD85" i="1"/>
  <c r="A88" i="1" s="1"/>
  <c r="FK210" i="1"/>
  <c r="AD52" i="1"/>
  <c r="A55" i="1" s="1"/>
  <c r="FR210" i="1"/>
  <c r="GB210" i="1"/>
  <c r="DA98" i="1"/>
  <c r="Z98" i="1" s="1"/>
  <c r="GA3" i="1" s="1"/>
  <c r="FP2" i="1"/>
  <c r="AD34" i="1"/>
  <c r="A37" i="1" s="1"/>
  <c r="DA81" i="1"/>
  <c r="Z81" i="1" s="1"/>
  <c r="FJ3" i="1" s="1"/>
  <c r="AD49" i="1"/>
  <c r="A52" i="1" s="1"/>
  <c r="AD42" i="1"/>
  <c r="A45" i="1" s="1"/>
  <c r="GA2" i="1"/>
  <c r="DB67" i="1"/>
  <c r="Z79" i="1" s="1"/>
  <c r="AD65" i="1"/>
  <c r="A68" i="1" s="1"/>
  <c r="DO2" i="1"/>
  <c r="DA49" i="1"/>
  <c r="DW2" i="1"/>
  <c r="GB2" i="1"/>
  <c r="GA210" i="1"/>
  <c r="FO2" i="1"/>
  <c r="FS210" i="1"/>
  <c r="DA34" i="1"/>
  <c r="Z34" i="1" s="1"/>
  <c r="DO211" i="1" s="1"/>
  <c r="EY210" i="1"/>
  <c r="DA42" i="1"/>
  <c r="DA99" i="1"/>
  <c r="FO210" i="1"/>
  <c r="GG210" i="1"/>
  <c r="FS2" i="1"/>
  <c r="GG2" i="1"/>
  <c r="DA90" i="1"/>
  <c r="Z90" i="1" s="1"/>
  <c r="AE90" i="1" s="1"/>
  <c r="B93" i="1" s="1"/>
  <c r="DA65" i="1"/>
  <c r="Z65" i="1" s="1"/>
  <c r="ET3" i="1" s="1"/>
  <c r="DA104" i="1"/>
  <c r="EY2" i="1"/>
  <c r="DA70" i="1"/>
  <c r="AD80" i="1"/>
  <c r="A83" i="1" s="1"/>
  <c r="DT210" i="1"/>
  <c r="DY210" i="1"/>
  <c r="AD105" i="1"/>
  <c r="A108" i="1" s="1"/>
  <c r="AD74" i="1"/>
  <c r="A77" i="1" s="1"/>
  <c r="FI2" i="1"/>
  <c r="DA80" i="1"/>
  <c r="AD76" i="1"/>
  <c r="A79" i="1" s="1"/>
  <c r="FM2" i="1"/>
  <c r="DB39" i="1"/>
  <c r="AD44" i="1"/>
  <c r="A47" i="1" s="1"/>
  <c r="DA84" i="1"/>
  <c r="Z84" i="1" s="1"/>
  <c r="AE84" i="1" s="1"/>
  <c r="B87" i="1" s="1"/>
  <c r="DA105" i="1"/>
  <c r="Z105" i="1" s="1"/>
  <c r="AE105" i="1" s="1"/>
  <c r="B108" i="1" s="1"/>
  <c r="FC2" i="1"/>
  <c r="DA74" i="1"/>
  <c r="Z74" i="1" s="1"/>
  <c r="FE2" i="1"/>
  <c r="AD39" i="1"/>
  <c r="A42" i="1" s="1"/>
  <c r="DB44" i="1"/>
  <c r="Z48" i="1" s="1"/>
  <c r="FM210" i="1"/>
  <c r="GH2" i="1"/>
  <c r="DA76" i="1"/>
  <c r="DA39" i="1"/>
  <c r="DY2" i="1"/>
  <c r="Z60" i="1"/>
  <c r="EN211" i="1" s="1"/>
  <c r="Z40" i="1"/>
  <c r="DU211" i="1" s="1"/>
  <c r="Z66" i="1"/>
  <c r="EU3" i="1" s="1"/>
  <c r="Z49" i="1"/>
  <c r="EC211" i="1" s="1"/>
  <c r="Z41" i="1"/>
  <c r="DV211" i="1" s="1"/>
  <c r="Z59" i="1"/>
  <c r="EM211" i="1" s="1"/>
  <c r="AR96" i="1"/>
  <c r="AX96" i="1"/>
  <c r="AP96" i="1"/>
  <c r="AV96" i="1"/>
  <c r="AT96" i="1"/>
  <c r="AZ96" i="1"/>
  <c r="Z86" i="1"/>
  <c r="AZ84" i="1"/>
  <c r="AX84" i="1"/>
  <c r="AV84" i="1"/>
  <c r="AR84" i="1"/>
  <c r="AP84" i="1"/>
  <c r="AT84" i="1"/>
  <c r="AR104" i="1"/>
  <c r="AX104" i="1"/>
  <c r="AP104" i="1"/>
  <c r="AV104" i="1"/>
  <c r="AT104" i="1"/>
  <c r="AZ104" i="1"/>
  <c r="Z83" i="1"/>
  <c r="AZ90" i="1"/>
  <c r="AT90" i="1"/>
  <c r="AV90" i="1"/>
  <c r="AX90" i="1"/>
  <c r="AR90" i="1"/>
  <c r="AP90" i="1"/>
  <c r="CQ91" i="1"/>
  <c r="Z57" i="1"/>
  <c r="AE57" i="1" s="1"/>
  <c r="B60" i="1" s="1"/>
  <c r="AX103" i="1"/>
  <c r="AT103" i="1"/>
  <c r="AV103" i="1"/>
  <c r="AR103" i="1"/>
  <c r="AP103" i="1"/>
  <c r="AZ103" i="1"/>
  <c r="CQ104" i="1"/>
  <c r="Z99" i="1"/>
  <c r="AE97" i="1"/>
  <c r="B100" i="1" s="1"/>
  <c r="FY211" i="1"/>
  <c r="FZ3" i="1"/>
  <c r="CQ99" i="1"/>
  <c r="AR98" i="1"/>
  <c r="AV98" i="1"/>
  <c r="AT98" i="1"/>
  <c r="AP98" i="1"/>
  <c r="AX98" i="1"/>
  <c r="AZ98" i="1"/>
  <c r="CQ88" i="1"/>
  <c r="AZ87" i="1"/>
  <c r="AX87" i="1"/>
  <c r="AR87" i="1"/>
  <c r="AT87" i="1"/>
  <c r="AP87" i="1"/>
  <c r="AV87" i="1"/>
  <c r="Z85" i="1"/>
  <c r="CQ101" i="1"/>
  <c r="AX100" i="1"/>
  <c r="AP100" i="1"/>
  <c r="AT100" i="1"/>
  <c r="AR100" i="1"/>
  <c r="AV100" i="1"/>
  <c r="AZ100" i="1"/>
  <c r="AV93" i="1"/>
  <c r="AR93" i="1"/>
  <c r="AX93" i="1"/>
  <c r="AZ93" i="1"/>
  <c r="AP93" i="1"/>
  <c r="AT93" i="1"/>
  <c r="CQ94" i="1"/>
  <c r="AZ89" i="1"/>
  <c r="AT89" i="1"/>
  <c r="AR89" i="1"/>
  <c r="AP89" i="1"/>
  <c r="AX89" i="1"/>
  <c r="AV89" i="1"/>
  <c r="CQ90" i="1"/>
  <c r="AE101" i="1"/>
  <c r="B104" i="1" s="1"/>
  <c r="AE95" i="1"/>
  <c r="B98" i="1" s="1"/>
  <c r="FW211" i="1"/>
  <c r="CQ87" i="1"/>
  <c r="AX86" i="1"/>
  <c r="AT86" i="1"/>
  <c r="AV86" i="1"/>
  <c r="AR86" i="1"/>
  <c r="AZ86" i="1"/>
  <c r="AP86" i="1"/>
  <c r="Z91" i="1"/>
  <c r="AT105" i="1"/>
  <c r="Z82" i="1"/>
  <c r="AE88" i="1"/>
  <c r="B91" i="1" s="1"/>
  <c r="FP211" i="1"/>
  <c r="FQ3" i="1"/>
  <c r="Z104" i="1"/>
  <c r="AX101" i="1"/>
  <c r="AP101" i="1"/>
  <c r="AR101" i="1"/>
  <c r="AV101" i="1"/>
  <c r="AZ101" i="1"/>
  <c r="AT101" i="1"/>
  <c r="Z100" i="1"/>
  <c r="AX99" i="1"/>
  <c r="AV99" i="1"/>
  <c r="AT99" i="1"/>
  <c r="AP99" i="1"/>
  <c r="AZ99" i="1"/>
  <c r="AR99" i="1"/>
  <c r="CQ100" i="1"/>
  <c r="AX95" i="1"/>
  <c r="AT95" i="1"/>
  <c r="AV95" i="1"/>
  <c r="AR95" i="1"/>
  <c r="AZ95" i="1"/>
  <c r="AP95" i="1"/>
  <c r="Z94" i="1"/>
  <c r="AZ83" i="1"/>
  <c r="AT83" i="1"/>
  <c r="AV83" i="1"/>
  <c r="AP83" i="1"/>
  <c r="AX83" i="1"/>
  <c r="AR83" i="1"/>
  <c r="AE103" i="1"/>
  <c r="B106" i="1" s="1"/>
  <c r="GF3" i="1"/>
  <c r="GE211" i="1"/>
  <c r="CQ89" i="1"/>
  <c r="AZ88" i="1"/>
  <c r="AR88" i="1"/>
  <c r="AX88" i="1"/>
  <c r="AP88" i="1"/>
  <c r="AV88" i="1"/>
  <c r="AT88" i="1"/>
  <c r="Z50" i="1"/>
  <c r="AE50" i="1" s="1"/>
  <c r="B53" i="1" s="1"/>
  <c r="Z68" i="1"/>
  <c r="EW3" i="1" s="1"/>
  <c r="AP91" i="1"/>
  <c r="AT91" i="1"/>
  <c r="AR91" i="1"/>
  <c r="AZ91" i="1"/>
  <c r="AV91" i="1"/>
  <c r="AX91" i="1"/>
  <c r="Z92" i="1"/>
  <c r="AT82" i="1"/>
  <c r="AP82" i="1"/>
  <c r="AX82" i="1"/>
  <c r="AZ82" i="1"/>
  <c r="AV82" i="1"/>
  <c r="AR82" i="1"/>
  <c r="Z80" i="1"/>
  <c r="FH211" i="1" s="1"/>
  <c r="Z89" i="1"/>
  <c r="AV97" i="1"/>
  <c r="AT97" i="1"/>
  <c r="AR97" i="1"/>
  <c r="AX97" i="1"/>
  <c r="AP97" i="1"/>
  <c r="CQ98" i="1"/>
  <c r="AZ97" i="1"/>
  <c r="CQ95" i="1"/>
  <c r="AP94" i="1"/>
  <c r="AX94" i="1"/>
  <c r="AZ94" i="1"/>
  <c r="AT94" i="1"/>
  <c r="AV94" i="1"/>
  <c r="AR94" i="1"/>
  <c r="Z102" i="1"/>
  <c r="AE93" i="1"/>
  <c r="B96" i="1" s="1"/>
  <c r="AZ92" i="1"/>
  <c r="AX92" i="1"/>
  <c r="AT92" i="1"/>
  <c r="AR92" i="1"/>
  <c r="AP92" i="1"/>
  <c r="AV92" i="1"/>
  <c r="CQ38" i="1"/>
  <c r="AR37" i="1"/>
  <c r="AV37" i="1"/>
  <c r="AX37" i="1"/>
  <c r="AZ37" i="1"/>
  <c r="AP37" i="1"/>
  <c r="AT37" i="1"/>
  <c r="CQ58" i="1"/>
  <c r="AP57" i="1"/>
  <c r="AZ57" i="1"/>
  <c r="AX57" i="1"/>
  <c r="AR57" i="1"/>
  <c r="AT57" i="1"/>
  <c r="AV57" i="1"/>
  <c r="CQ73" i="1"/>
  <c r="AX72" i="1"/>
  <c r="AT72" i="1"/>
  <c r="AR72" i="1"/>
  <c r="AV72" i="1"/>
  <c r="AP72" i="1"/>
  <c r="AZ72" i="1"/>
  <c r="Z64" i="1"/>
  <c r="CQ72" i="1"/>
  <c r="AZ71" i="1"/>
  <c r="AX71" i="1"/>
  <c r="AT71" i="1"/>
  <c r="AV71" i="1"/>
  <c r="AR71" i="1"/>
  <c r="AP71" i="1"/>
  <c r="Z63" i="1"/>
  <c r="CQ70" i="1"/>
  <c r="AP69" i="1"/>
  <c r="AX69" i="1"/>
  <c r="AR69" i="1"/>
  <c r="AT69" i="1"/>
  <c r="AV69" i="1"/>
  <c r="AZ69" i="1"/>
  <c r="Z61" i="1"/>
  <c r="AP59" i="1"/>
  <c r="AT59" i="1"/>
  <c r="AV59" i="1"/>
  <c r="AX59" i="1"/>
  <c r="AR59" i="1"/>
  <c r="AZ59" i="1"/>
  <c r="AT78" i="1"/>
  <c r="AX78" i="1"/>
  <c r="AV78" i="1"/>
  <c r="AP78" i="1"/>
  <c r="AZ78" i="1"/>
  <c r="AR78" i="1"/>
  <c r="CQ55" i="1"/>
  <c r="AZ54" i="1"/>
  <c r="AX54" i="1"/>
  <c r="AV54" i="1"/>
  <c r="AP54" i="1"/>
  <c r="AT54" i="1"/>
  <c r="AR54" i="1"/>
  <c r="AZ35" i="1"/>
  <c r="AR35" i="1"/>
  <c r="AP35" i="1"/>
  <c r="AX35" i="1"/>
  <c r="AV35" i="1"/>
  <c r="AT35" i="1"/>
  <c r="AT58" i="1"/>
  <c r="AV58" i="1"/>
  <c r="AX58" i="1"/>
  <c r="AP58" i="1"/>
  <c r="AZ58" i="1"/>
  <c r="AR58" i="1"/>
  <c r="Z75" i="1"/>
  <c r="CQ71" i="1"/>
  <c r="AV70" i="1"/>
  <c r="AT70" i="1"/>
  <c r="AR70" i="1"/>
  <c r="AX70" i="1"/>
  <c r="AP70" i="1"/>
  <c r="AZ70" i="1"/>
  <c r="AV53" i="1"/>
  <c r="AX53" i="1"/>
  <c r="AT53" i="1"/>
  <c r="AP53" i="1"/>
  <c r="AR53" i="1"/>
  <c r="AZ53" i="1"/>
  <c r="Z58" i="1"/>
  <c r="AT51" i="1"/>
  <c r="AR51" i="1"/>
  <c r="AZ51" i="1"/>
  <c r="AX51" i="1"/>
  <c r="AP51" i="1"/>
  <c r="AV51" i="1"/>
  <c r="AT56" i="1"/>
  <c r="AZ56" i="1"/>
  <c r="AV56" i="1"/>
  <c r="Z46" i="1"/>
  <c r="AZ55" i="1"/>
  <c r="AR55" i="1"/>
  <c r="AP55" i="1"/>
  <c r="AX55" i="1"/>
  <c r="AV55" i="1"/>
  <c r="AT55" i="1"/>
  <c r="CQ41" i="1"/>
  <c r="AX40" i="1"/>
  <c r="AR40" i="1"/>
  <c r="AV40" i="1"/>
  <c r="AP40" i="1"/>
  <c r="AT40" i="1"/>
  <c r="AZ40" i="1"/>
  <c r="AT47" i="1"/>
  <c r="AR47" i="1"/>
  <c r="AZ47" i="1"/>
  <c r="AX47" i="1"/>
  <c r="AV47" i="1"/>
  <c r="AP47" i="1"/>
  <c r="Z72" i="1"/>
  <c r="AX79" i="1"/>
  <c r="AZ79" i="1"/>
  <c r="AP79" i="1"/>
  <c r="AR79" i="1"/>
  <c r="AT79" i="1"/>
  <c r="AV79" i="1"/>
  <c r="Z71" i="1"/>
  <c r="Z69" i="1"/>
  <c r="AR50" i="1"/>
  <c r="AP50" i="1"/>
  <c r="AX50" i="1"/>
  <c r="AV50" i="1"/>
  <c r="AZ50" i="1"/>
  <c r="AT50" i="1"/>
  <c r="AV68" i="1"/>
  <c r="AP68" i="1"/>
  <c r="AZ68" i="1"/>
  <c r="AT68" i="1"/>
  <c r="AX68" i="1"/>
  <c r="AR68" i="1"/>
  <c r="AR48" i="1"/>
  <c r="AP48" i="1"/>
  <c r="AZ48" i="1"/>
  <c r="AT48" i="1"/>
  <c r="AX48" i="1"/>
  <c r="AV48" i="1"/>
  <c r="AX43" i="1"/>
  <c r="AV43" i="1"/>
  <c r="AR43" i="1"/>
  <c r="AT43" i="1"/>
  <c r="AZ43" i="1"/>
  <c r="AP43" i="1"/>
  <c r="AX75" i="1"/>
  <c r="AP75" i="1"/>
  <c r="AT75" i="1"/>
  <c r="AV75" i="1"/>
  <c r="AZ75" i="1"/>
  <c r="AR75" i="1"/>
  <c r="AP46" i="1"/>
  <c r="AZ46" i="1"/>
  <c r="AT46" i="1"/>
  <c r="AR46" i="1"/>
  <c r="AX46" i="1"/>
  <c r="AV46" i="1"/>
  <c r="AZ67" i="1"/>
  <c r="AP67" i="1"/>
  <c r="AT67" i="1"/>
  <c r="AX67" i="1"/>
  <c r="AR67" i="1"/>
  <c r="AV67" i="1"/>
  <c r="Z37" i="1"/>
  <c r="AV66" i="1"/>
  <c r="AP66" i="1"/>
  <c r="AZ66" i="1"/>
  <c r="AX66" i="1"/>
  <c r="AT66" i="1"/>
  <c r="AR66" i="1"/>
  <c r="AP73" i="1"/>
  <c r="AX73" i="1"/>
  <c r="AZ73" i="1"/>
  <c r="AR73" i="1"/>
  <c r="AT73" i="1"/>
  <c r="AV73" i="1"/>
  <c r="Z51" i="1"/>
  <c r="CQ82" i="1"/>
  <c r="AP81" i="1"/>
  <c r="AT81" i="1"/>
  <c r="AV81" i="1"/>
  <c r="AR81" i="1"/>
  <c r="AZ81" i="1"/>
  <c r="AX81" i="1"/>
  <c r="Z55" i="1"/>
  <c r="CQ78" i="1"/>
  <c r="AX77" i="1"/>
  <c r="AP77" i="1"/>
  <c r="AV77" i="1"/>
  <c r="AR77" i="1"/>
  <c r="AZ77" i="1"/>
  <c r="AT77" i="1"/>
  <c r="AX41" i="1"/>
  <c r="AP41" i="1"/>
  <c r="AZ41" i="1"/>
  <c r="AR41" i="1"/>
  <c r="AV41" i="1"/>
  <c r="AT41" i="1"/>
  <c r="AX63" i="1"/>
  <c r="AZ63" i="1"/>
  <c r="AR63" i="1"/>
  <c r="AT63" i="1"/>
  <c r="AP63" i="1"/>
  <c r="AV63" i="1"/>
  <c r="Z67" i="1"/>
  <c r="CQ63" i="1"/>
  <c r="AT62" i="1"/>
  <c r="AV62" i="1"/>
  <c r="AP62" i="1"/>
  <c r="AZ62" i="1"/>
  <c r="AR62" i="1"/>
  <c r="AX62" i="1"/>
  <c r="Z47" i="1"/>
  <c r="AX38" i="1"/>
  <c r="AZ38" i="1"/>
  <c r="AR38" i="1"/>
  <c r="AP38" i="1"/>
  <c r="AV38" i="1"/>
  <c r="AT38" i="1"/>
  <c r="CQ62" i="1"/>
  <c r="AV61" i="1"/>
  <c r="AX61" i="1"/>
  <c r="AR61" i="1"/>
  <c r="AZ61" i="1"/>
  <c r="AP61" i="1"/>
  <c r="AT61" i="1"/>
  <c r="CQ47" i="1" l="1"/>
  <c r="CQ83" i="1"/>
  <c r="EV211" i="1"/>
  <c r="CQ59" i="1"/>
  <c r="CQ79" i="1"/>
  <c r="Z45" i="1"/>
  <c r="CQ67" i="1"/>
  <c r="CQ56" i="1"/>
  <c r="CQ37" i="1"/>
  <c r="CQ57" i="1"/>
  <c r="AZ45" i="1"/>
  <c r="CQ36" i="1"/>
  <c r="AX36" i="1"/>
  <c r="AX45" i="1"/>
  <c r="GH211" i="1"/>
  <c r="AP36" i="1"/>
  <c r="AR36" i="1"/>
  <c r="CQ92" i="1"/>
  <c r="Z42" i="1"/>
  <c r="DW3" i="1" s="1"/>
  <c r="AP45" i="1"/>
  <c r="Z44" i="1"/>
  <c r="DX211" i="1" s="1"/>
  <c r="CQ93" i="1"/>
  <c r="AV36" i="1"/>
  <c r="AV45" i="1"/>
  <c r="AZ36" i="1"/>
  <c r="AT36" i="1"/>
  <c r="AR45" i="1"/>
  <c r="AT45" i="1"/>
  <c r="AR44" i="1"/>
  <c r="CQ46" i="1"/>
  <c r="FG3" i="1"/>
  <c r="CQ69" i="1"/>
  <c r="Z39" i="1"/>
  <c r="AE39" i="1" s="1"/>
  <c r="B42" i="1" s="1"/>
  <c r="FV3" i="1"/>
  <c r="CQ96" i="1"/>
  <c r="FF211" i="1"/>
  <c r="CQ68" i="1"/>
  <c r="CQ51" i="1"/>
  <c r="AE35" i="1"/>
  <c r="B38" i="1" s="1"/>
  <c r="CQ48" i="1"/>
  <c r="CQ84" i="1"/>
  <c r="CQ97" i="1"/>
  <c r="CQ54" i="1"/>
  <c r="FG211" i="1"/>
  <c r="AE79" i="1"/>
  <c r="B82" i="1" s="1"/>
  <c r="ES211" i="1"/>
  <c r="Z62" i="1"/>
  <c r="AE62" i="1" s="1"/>
  <c r="B65" i="1" s="1"/>
  <c r="Z56" i="1"/>
  <c r="EJ211" i="1" s="1"/>
  <c r="FI211" i="1"/>
  <c r="Z70" i="1"/>
  <c r="EX211" i="1" s="1"/>
  <c r="AE81" i="1"/>
  <c r="B84" i="1" s="1"/>
  <c r="AP56" i="1"/>
  <c r="AE87" i="1"/>
  <c r="B90" i="1" s="1"/>
  <c r="AE96" i="1"/>
  <c r="B99" i="1" s="1"/>
  <c r="AE98" i="1"/>
  <c r="B101" i="1" s="1"/>
  <c r="CQ61" i="1"/>
  <c r="AE73" i="1"/>
  <c r="B76" i="1" s="1"/>
  <c r="AX56" i="1"/>
  <c r="AR56" i="1"/>
  <c r="AE60" i="1"/>
  <c r="B63" i="1" s="1"/>
  <c r="EO3" i="1"/>
  <c r="FX211" i="1"/>
  <c r="AR76" i="1"/>
  <c r="FZ211" i="1"/>
  <c r="AT76" i="1"/>
  <c r="AV76" i="1"/>
  <c r="AZ76" i="1"/>
  <c r="CQ49" i="1"/>
  <c r="FO211" i="1"/>
  <c r="FL211" i="1"/>
  <c r="AX76" i="1"/>
  <c r="CQ76" i="1"/>
  <c r="FB3" i="1"/>
  <c r="AP76" i="1"/>
  <c r="AT60" i="1"/>
  <c r="FH3" i="1"/>
  <c r="AZ80" i="1"/>
  <c r="AZ52" i="1"/>
  <c r="AV85" i="1"/>
  <c r="AV105" i="1"/>
  <c r="AP85" i="1"/>
  <c r="AZ105" i="1"/>
  <c r="AP105" i="1"/>
  <c r="AX85" i="1"/>
  <c r="AX105" i="1"/>
  <c r="AZ85" i="1"/>
  <c r="AR105" i="1"/>
  <c r="AP42" i="1"/>
  <c r="AT74" i="1"/>
  <c r="AV80" i="1"/>
  <c r="AZ102" i="1"/>
  <c r="CQ43" i="1"/>
  <c r="AR80" i="1"/>
  <c r="AP74" i="1"/>
  <c r="AV102" i="1"/>
  <c r="AR102" i="1"/>
  <c r="AP102" i="1"/>
  <c r="AT80" i="1"/>
  <c r="AR74" i="1"/>
  <c r="AX74" i="1"/>
  <c r="CQ39" i="1"/>
  <c r="AP80" i="1"/>
  <c r="AX80" i="1"/>
  <c r="AV74" i="1"/>
  <c r="AT85" i="1"/>
  <c r="AR85" i="1"/>
  <c r="AT102" i="1"/>
  <c r="AZ74" i="1"/>
  <c r="AX102" i="1"/>
  <c r="AX39" i="1"/>
  <c r="CQ86" i="1"/>
  <c r="CQ52" i="1"/>
  <c r="AZ39" i="1"/>
  <c r="AX42" i="1"/>
  <c r="AT42" i="1"/>
  <c r="AP60" i="1"/>
  <c r="CQ74" i="1"/>
  <c r="AX49" i="1"/>
  <c r="AP52" i="1"/>
  <c r="CQ60" i="1"/>
  <c r="AP39" i="1"/>
  <c r="AZ42" i="1"/>
  <c r="AR52" i="1"/>
  <c r="AR42" i="1"/>
  <c r="CQ77" i="1"/>
  <c r="AR49" i="1"/>
  <c r="AT52" i="1"/>
  <c r="AR39" i="1"/>
  <c r="CQ85" i="1"/>
  <c r="AV42" i="1"/>
  <c r="CQ80" i="1"/>
  <c r="CQ81" i="1"/>
  <c r="AX52" i="1"/>
  <c r="CQ53" i="1"/>
  <c r="AT39" i="1"/>
  <c r="CQ40" i="1"/>
  <c r="CQ103" i="1"/>
  <c r="CQ102" i="1"/>
  <c r="CQ42" i="1"/>
  <c r="AV52" i="1"/>
  <c r="AV39" i="1"/>
  <c r="AZ60" i="1"/>
  <c r="AV60" i="1"/>
  <c r="AV49" i="1"/>
  <c r="AT49" i="1"/>
  <c r="AP49" i="1"/>
  <c r="AX60" i="1"/>
  <c r="AR60" i="1"/>
  <c r="AZ49" i="1"/>
  <c r="CQ50" i="1"/>
  <c r="AX64" i="1"/>
  <c r="AR34" i="1"/>
  <c r="AX34" i="1"/>
  <c r="AR64" i="1"/>
  <c r="AH29" i="1"/>
  <c r="AV64" i="1"/>
  <c r="AT64" i="1"/>
  <c r="AV34" i="1"/>
  <c r="AZ34" i="1"/>
  <c r="DP3" i="1"/>
  <c r="AZ64" i="1"/>
  <c r="AT34" i="1"/>
  <c r="AE68" i="1"/>
  <c r="B71" i="1" s="1"/>
  <c r="GD3" i="1"/>
  <c r="AP64" i="1"/>
  <c r="AI29" i="1"/>
  <c r="AP34" i="1"/>
  <c r="CQ35" i="1"/>
  <c r="CQ64" i="1"/>
  <c r="Z43" i="1"/>
  <c r="DX3" i="1" s="1"/>
  <c r="FM3" i="1"/>
  <c r="CQ105" i="1"/>
  <c r="CQ75" i="1"/>
  <c r="AE65" i="1"/>
  <c r="B68" i="1" s="1"/>
  <c r="DY211" i="1"/>
  <c r="DZ3" i="1"/>
  <c r="AE45" i="1"/>
  <c r="B48" i="1" s="1"/>
  <c r="DT211" i="1"/>
  <c r="CQ66" i="1"/>
  <c r="AX44" i="1"/>
  <c r="AE40" i="1"/>
  <c r="B43" i="1" s="1"/>
  <c r="AV65" i="1"/>
  <c r="AZ44" i="1"/>
  <c r="DU3" i="1"/>
  <c r="AT65" i="1"/>
  <c r="CQ45" i="1"/>
  <c r="FR211" i="1"/>
  <c r="AP65" i="1"/>
  <c r="CQ106" i="1"/>
  <c r="FS3" i="1"/>
  <c r="CQ65" i="1"/>
  <c r="AR65" i="1"/>
  <c r="AP44" i="1"/>
  <c r="D23" i="1"/>
  <c r="AX65" i="1"/>
  <c r="CQ44" i="1"/>
  <c r="AT44" i="1"/>
  <c r="AZ65" i="1"/>
  <c r="AV44" i="1"/>
  <c r="GH3" i="1"/>
  <c r="AE66" i="1"/>
  <c r="B69" i="1" s="1"/>
  <c r="GG211" i="1"/>
  <c r="ET211" i="1"/>
  <c r="AE49" i="1"/>
  <c r="B52" i="1" s="1"/>
  <c r="AE36" i="1"/>
  <c r="B39" i="1" s="1"/>
  <c r="DQ3" i="1"/>
  <c r="AE53" i="1"/>
  <c r="B56" i="1" s="1"/>
  <c r="EH3" i="1"/>
  <c r="EE3" i="1"/>
  <c r="AE54" i="1"/>
  <c r="B57" i="1" s="1"/>
  <c r="ED3" i="1"/>
  <c r="EI3" i="1"/>
  <c r="AE80" i="1"/>
  <c r="B83" i="1" s="1"/>
  <c r="FI3" i="1"/>
  <c r="AE41" i="1"/>
  <c r="B44" i="1" s="1"/>
  <c r="DV3" i="1"/>
  <c r="DT3" i="1"/>
  <c r="AE59" i="1"/>
  <c r="B62" i="1" s="1"/>
  <c r="EK211" i="1"/>
  <c r="EN3" i="1"/>
  <c r="ED211" i="1"/>
  <c r="AE34" i="1"/>
  <c r="B37" i="1" s="1"/>
  <c r="DO3" i="1"/>
  <c r="EL3" i="1"/>
  <c r="AW88" i="1"/>
  <c r="BW88" i="1" s="1"/>
  <c r="AY88" i="1"/>
  <c r="BX88" i="1" s="1"/>
  <c r="AU88" i="1"/>
  <c r="BD88" i="1" s="1"/>
  <c r="AS88" i="1"/>
  <c r="BU88" i="1" s="1"/>
  <c r="AQ88" i="1"/>
  <c r="BB88" i="1" s="1"/>
  <c r="BA88" i="1"/>
  <c r="BY88" i="1" s="1"/>
  <c r="AY101" i="1"/>
  <c r="BX101" i="1" s="1"/>
  <c r="AW101" i="1"/>
  <c r="BE101" i="1" s="1"/>
  <c r="AU101" i="1"/>
  <c r="BD101" i="1" s="1"/>
  <c r="BA101" i="1"/>
  <c r="BG101" i="1" s="1"/>
  <c r="AQ101" i="1"/>
  <c r="BB101" i="1" s="1"/>
  <c r="AS101" i="1"/>
  <c r="BU101" i="1" s="1"/>
  <c r="AE82" i="1"/>
  <c r="B85" i="1" s="1"/>
  <c r="FJ211" i="1"/>
  <c r="FK3" i="1"/>
  <c r="AE89" i="1"/>
  <c r="B92" i="1" s="1"/>
  <c r="FR3" i="1"/>
  <c r="FQ211" i="1"/>
  <c r="AE92" i="1"/>
  <c r="B95" i="1" s="1"/>
  <c r="FT211" i="1"/>
  <c r="FU3" i="1"/>
  <c r="AE100" i="1"/>
  <c r="B103" i="1" s="1"/>
  <c r="GC3" i="1"/>
  <c r="GB211" i="1"/>
  <c r="AQ90" i="1"/>
  <c r="BB90" i="1" s="1"/>
  <c r="AY90" i="1"/>
  <c r="BX90" i="1" s="1"/>
  <c r="AU90" i="1"/>
  <c r="BV90" i="1" s="1"/>
  <c r="AS90" i="1"/>
  <c r="BC90" i="1" s="1"/>
  <c r="BA90" i="1"/>
  <c r="BG90" i="1" s="1"/>
  <c r="AW90" i="1"/>
  <c r="BW90" i="1" s="1"/>
  <c r="AW97" i="1"/>
  <c r="BW97" i="1" s="1"/>
  <c r="BA97" i="1"/>
  <c r="BY97" i="1" s="1"/>
  <c r="AY97" i="1"/>
  <c r="BF97" i="1" s="1"/>
  <c r="AS97" i="1"/>
  <c r="BU97" i="1" s="1"/>
  <c r="AU97" i="1"/>
  <c r="BD97" i="1" s="1"/>
  <c r="AQ97" i="1"/>
  <c r="BB97" i="1" s="1"/>
  <c r="AQ84" i="1"/>
  <c r="BT84" i="1" s="1"/>
  <c r="AW84" i="1"/>
  <c r="BW84" i="1" s="1"/>
  <c r="AU84" i="1"/>
  <c r="BV84" i="1" s="1"/>
  <c r="BA84" i="1"/>
  <c r="BY84" i="1" s="1"/>
  <c r="AY84" i="1"/>
  <c r="BX84" i="1" s="1"/>
  <c r="AS84" i="1"/>
  <c r="BU84" i="1" s="1"/>
  <c r="AY93" i="1"/>
  <c r="BX93" i="1" s="1"/>
  <c r="AU93" i="1"/>
  <c r="BV93" i="1" s="1"/>
  <c r="AQ93" i="1"/>
  <c r="BT93" i="1" s="1"/>
  <c r="AW93" i="1"/>
  <c r="BW93" i="1" s="1"/>
  <c r="BA93" i="1"/>
  <c r="BY93" i="1" s="1"/>
  <c r="AS93" i="1"/>
  <c r="BC93" i="1" s="1"/>
  <c r="AE85" i="1"/>
  <c r="B88" i="1" s="1"/>
  <c r="FN3" i="1"/>
  <c r="FM211" i="1"/>
  <c r="AE102" i="1"/>
  <c r="B105" i="1" s="1"/>
  <c r="GD211" i="1"/>
  <c r="GE3" i="1"/>
  <c r="AY87" i="1"/>
  <c r="BF87" i="1" s="1"/>
  <c r="AU87" i="1"/>
  <c r="BD87" i="1" s="1"/>
  <c r="AQ87" i="1"/>
  <c r="BT87" i="1" s="1"/>
  <c r="AW87" i="1"/>
  <c r="BW87" i="1" s="1"/>
  <c r="AS87" i="1"/>
  <c r="BU87" i="1" s="1"/>
  <c r="BA87" i="1"/>
  <c r="BY87" i="1" s="1"/>
  <c r="AE52" i="1"/>
  <c r="B55" i="1" s="1"/>
  <c r="EG3" i="1"/>
  <c r="AW103" i="1"/>
  <c r="BW103" i="1" s="1"/>
  <c r="BA103" i="1"/>
  <c r="BG103" i="1" s="1"/>
  <c r="AY103" i="1"/>
  <c r="BF103" i="1" s="1"/>
  <c r="AU103" i="1"/>
  <c r="BD103" i="1" s="1"/>
  <c r="AS103" i="1"/>
  <c r="BU103" i="1" s="1"/>
  <c r="AQ103" i="1"/>
  <c r="BT103" i="1" s="1"/>
  <c r="AI103" i="1"/>
  <c r="BY101" i="1"/>
  <c r="AE104" i="1"/>
  <c r="B107" i="1" s="1"/>
  <c r="GF211" i="1"/>
  <c r="GG3" i="1"/>
  <c r="BA95" i="1"/>
  <c r="BY95" i="1" s="1"/>
  <c r="AY95" i="1"/>
  <c r="BX95" i="1" s="1"/>
  <c r="AU95" i="1"/>
  <c r="BV95" i="1" s="1"/>
  <c r="AS95" i="1"/>
  <c r="BU95" i="1" s="1"/>
  <c r="AQ95" i="1"/>
  <c r="BT95" i="1" s="1"/>
  <c r="AW95" i="1"/>
  <c r="BE95" i="1" s="1"/>
  <c r="AE99" i="1"/>
  <c r="B102" i="1" s="1"/>
  <c r="GB3" i="1"/>
  <c r="GA211" i="1"/>
  <c r="AE83" i="1"/>
  <c r="B86" i="1" s="1"/>
  <c r="FK211" i="1"/>
  <c r="FL3" i="1"/>
  <c r="AE94" i="1"/>
  <c r="B97" i="1" s="1"/>
  <c r="FV211" i="1"/>
  <c r="FW3" i="1"/>
  <c r="AY96" i="1"/>
  <c r="BX96" i="1" s="1"/>
  <c r="BA96" i="1"/>
  <c r="BY96" i="1" s="1"/>
  <c r="AQ96" i="1"/>
  <c r="BT96" i="1" s="1"/>
  <c r="AW96" i="1"/>
  <c r="BW96" i="1" s="1"/>
  <c r="AS96" i="1"/>
  <c r="BC96" i="1" s="1"/>
  <c r="AU96" i="1"/>
  <c r="BV96" i="1" s="1"/>
  <c r="AU105" i="1"/>
  <c r="BV105" i="1" s="1"/>
  <c r="AS105" i="1"/>
  <c r="BA105" i="1"/>
  <c r="AY105" i="1"/>
  <c r="BX105" i="1" s="1"/>
  <c r="AW105" i="1"/>
  <c r="AQ105" i="1"/>
  <c r="AE91" i="1"/>
  <c r="B94" i="1" s="1"/>
  <c r="FT3" i="1"/>
  <c r="FS211" i="1"/>
  <c r="AU98" i="1"/>
  <c r="BV98" i="1" s="1"/>
  <c r="AY98" i="1"/>
  <c r="BX98" i="1" s="1"/>
  <c r="AQ98" i="1"/>
  <c r="BB98" i="1" s="1"/>
  <c r="BA98" i="1"/>
  <c r="BG98" i="1" s="1"/>
  <c r="AW98" i="1"/>
  <c r="BE98" i="1" s="1"/>
  <c r="AS98" i="1"/>
  <c r="BU98" i="1" s="1"/>
  <c r="AE86" i="1"/>
  <c r="B89" i="1" s="1"/>
  <c r="FO3" i="1"/>
  <c r="FN211" i="1"/>
  <c r="FD211" i="1"/>
  <c r="FE3" i="1"/>
  <c r="AE76" i="1"/>
  <c r="B79" i="1" s="1"/>
  <c r="AY78" i="1"/>
  <c r="BX78" i="1" s="1"/>
  <c r="AQ78" i="1"/>
  <c r="BT78" i="1" s="1"/>
  <c r="AW78" i="1"/>
  <c r="BE78" i="1" s="1"/>
  <c r="AS78" i="1"/>
  <c r="BC78" i="1" s="1"/>
  <c r="BA78" i="1"/>
  <c r="BG78" i="1" s="1"/>
  <c r="AU78" i="1"/>
  <c r="BD78" i="1" s="1"/>
  <c r="FE211" i="1"/>
  <c r="FF3" i="1"/>
  <c r="AE77" i="1"/>
  <c r="B80" i="1" s="1"/>
  <c r="EA211" i="1"/>
  <c r="EB3" i="1"/>
  <c r="AE47" i="1"/>
  <c r="B50" i="1" s="1"/>
  <c r="DZ211" i="1"/>
  <c r="EA3" i="1"/>
  <c r="AE46" i="1"/>
  <c r="B49" i="1" s="1"/>
  <c r="FC211" i="1"/>
  <c r="FD3" i="1"/>
  <c r="AE75" i="1"/>
  <c r="B78" i="1" s="1"/>
  <c r="ER211" i="1"/>
  <c r="ES3" i="1"/>
  <c r="AE64" i="1"/>
  <c r="B67" i="1" s="1"/>
  <c r="DS211" i="1"/>
  <c r="DS3" i="1"/>
  <c r="AE38" i="1"/>
  <c r="B41" i="1" s="1"/>
  <c r="EE211" i="1"/>
  <c r="EF3" i="1"/>
  <c r="AE51" i="1"/>
  <c r="B54" i="1" s="1"/>
  <c r="AW73" i="1"/>
  <c r="BE73" i="1" s="1"/>
  <c r="AY73" i="1"/>
  <c r="BF73" i="1" s="1"/>
  <c r="AS73" i="1"/>
  <c r="BU73" i="1" s="1"/>
  <c r="AU73" i="1"/>
  <c r="BV73" i="1" s="1"/>
  <c r="AW60" i="1"/>
  <c r="AQ60" i="1"/>
  <c r="AS60" i="1"/>
  <c r="FB211" i="1"/>
  <c r="FC3" i="1"/>
  <c r="AE74" i="1"/>
  <c r="B77" i="1" s="1"/>
  <c r="EL211" i="1"/>
  <c r="EM3" i="1"/>
  <c r="AE58" i="1"/>
  <c r="B61" i="1" s="1"/>
  <c r="EU211" i="1"/>
  <c r="EV3" i="1"/>
  <c r="AE67" i="1"/>
  <c r="B70" i="1" s="1"/>
  <c r="EW211" i="1"/>
  <c r="EX3" i="1"/>
  <c r="AE69" i="1"/>
  <c r="B72" i="1" s="1"/>
  <c r="AY62" i="1"/>
  <c r="BX62" i="1" s="1"/>
  <c r="AQ62" i="1"/>
  <c r="BT62" i="1" s="1"/>
  <c r="AW62" i="1"/>
  <c r="BW62" i="1" s="1"/>
  <c r="BA62" i="1"/>
  <c r="BY62" i="1" s="1"/>
  <c r="AS62" i="1"/>
  <c r="BU62" i="1" s="1"/>
  <c r="AU62" i="1"/>
  <c r="BV62" i="1" s="1"/>
  <c r="EB211" i="1"/>
  <c r="EC3" i="1"/>
  <c r="AE48" i="1"/>
  <c r="B51" i="1" s="1"/>
  <c r="AY57" i="1"/>
  <c r="BF57" i="1" s="1"/>
  <c r="BA57" i="1"/>
  <c r="BY57" i="1" s="1"/>
  <c r="AQ57" i="1"/>
  <c r="BT57" i="1" s="1"/>
  <c r="AW57" i="1"/>
  <c r="BW57" i="1" s="1"/>
  <c r="AU57" i="1"/>
  <c r="BV57" i="1" s="1"/>
  <c r="AS57" i="1"/>
  <c r="BU57" i="1" s="1"/>
  <c r="AU50" i="1"/>
  <c r="BV50" i="1" s="1"/>
  <c r="BA50" i="1"/>
  <c r="BG50" i="1" s="1"/>
  <c r="AS50" i="1"/>
  <c r="BC50" i="1" s="1"/>
  <c r="AY50" i="1"/>
  <c r="BX50" i="1" s="1"/>
  <c r="AW50" i="1"/>
  <c r="BE50" i="1" s="1"/>
  <c r="AQ50" i="1"/>
  <c r="BT50" i="1" s="1"/>
  <c r="EI211" i="1"/>
  <c r="EJ3" i="1"/>
  <c r="AE55" i="1"/>
  <c r="B58" i="1" s="1"/>
  <c r="DR211" i="1"/>
  <c r="DR3" i="1"/>
  <c r="AE37" i="1"/>
  <c r="B40" i="1" s="1"/>
  <c r="EY211" i="1"/>
  <c r="EZ3" i="1"/>
  <c r="AE71" i="1"/>
  <c r="B74" i="1" s="1"/>
  <c r="EO211" i="1"/>
  <c r="EP3" i="1"/>
  <c r="AE61" i="1"/>
  <c r="B64" i="1" s="1"/>
  <c r="AW79" i="1"/>
  <c r="BW79" i="1" s="1"/>
  <c r="AY79" i="1"/>
  <c r="BX79" i="1" s="1"/>
  <c r="AQ79" i="1"/>
  <c r="BT79" i="1" s="1"/>
  <c r="AU79" i="1"/>
  <c r="BD79" i="1" s="1"/>
  <c r="AS79" i="1"/>
  <c r="BC79" i="1" s="1"/>
  <c r="BA79" i="1"/>
  <c r="BY79" i="1" s="1"/>
  <c r="AW81" i="1"/>
  <c r="BW81" i="1" s="1"/>
  <c r="BA81" i="1"/>
  <c r="BY81" i="1" s="1"/>
  <c r="AY81" i="1"/>
  <c r="BX81" i="1" s="1"/>
  <c r="AS81" i="1"/>
  <c r="BU81" i="1" s="1"/>
  <c r="AU81" i="1"/>
  <c r="BV81" i="1" s="1"/>
  <c r="AQ81" i="1"/>
  <c r="BT81" i="1" s="1"/>
  <c r="EZ211" i="1"/>
  <c r="FA3" i="1"/>
  <c r="AE72" i="1"/>
  <c r="B75" i="1" s="1"/>
  <c r="EQ211" i="1"/>
  <c r="ER3" i="1"/>
  <c r="AE63" i="1"/>
  <c r="B66" i="1" s="1"/>
  <c r="EK3" i="1" l="1"/>
  <c r="AE56" i="1"/>
  <c r="B59" i="1" s="1"/>
  <c r="DY3" i="1"/>
  <c r="AE44" i="1"/>
  <c r="B47" i="1" s="1"/>
  <c r="AE42" i="1"/>
  <c r="B45" i="1" s="1"/>
  <c r="AQ35" i="1"/>
  <c r="BT35" i="1" s="1"/>
  <c r="AU35" i="1"/>
  <c r="BV35" i="1" s="1"/>
  <c r="BA35" i="1"/>
  <c r="BY35" i="1" s="1"/>
  <c r="AY35" i="1"/>
  <c r="BX35" i="1" s="1"/>
  <c r="AW35" i="1"/>
  <c r="BW35" i="1" s="1"/>
  <c r="AS35" i="1"/>
  <c r="BC35" i="1" s="1"/>
  <c r="CE35" i="1" s="1"/>
  <c r="AE70" i="1"/>
  <c r="B73" i="1" s="1"/>
  <c r="EY3" i="1"/>
  <c r="BA60" i="1"/>
  <c r="EQ3" i="1"/>
  <c r="EP211" i="1"/>
  <c r="AU60" i="1"/>
  <c r="AY60" i="1"/>
  <c r="AQ73" i="1"/>
  <c r="BB73" i="1" s="1"/>
  <c r="BV60" i="1"/>
  <c r="BA73" i="1"/>
  <c r="BG73" i="1" s="1"/>
  <c r="DW211" i="1"/>
  <c r="AE43" i="1"/>
  <c r="B46" i="1" s="1"/>
  <c r="BW105" i="1"/>
  <c r="BY105" i="1"/>
  <c r="BT105" i="1"/>
  <c r="BU105" i="1"/>
  <c r="BU60" i="1"/>
  <c r="BC88" i="1"/>
  <c r="CD88" i="1" s="1"/>
  <c r="BU93" i="1"/>
  <c r="BW101" i="1"/>
  <c r="AQ80" i="1"/>
  <c r="BT80" i="1" s="1"/>
  <c r="BU78" i="1"/>
  <c r="AW80" i="1"/>
  <c r="BE80" i="1" s="1"/>
  <c r="CI80" i="1" s="1"/>
  <c r="AY80" i="1"/>
  <c r="BX80" i="1" s="1"/>
  <c r="BA80" i="1"/>
  <c r="BY80" i="1" s="1"/>
  <c r="AU80" i="1"/>
  <c r="BD80" i="1" s="1"/>
  <c r="BM80" i="1" s="1"/>
  <c r="AS80" i="1"/>
  <c r="BU80" i="1" s="1"/>
  <c r="BA53" i="1"/>
  <c r="BY53" i="1" s="1"/>
  <c r="BW95" i="1"/>
  <c r="BB84" i="1"/>
  <c r="BI84" i="1" s="1"/>
  <c r="BX97" i="1"/>
  <c r="BW73" i="1"/>
  <c r="BT88" i="1"/>
  <c r="BT90" i="1"/>
  <c r="BU96" i="1"/>
  <c r="BV87" i="1"/>
  <c r="BT97" i="1"/>
  <c r="BY78" i="1"/>
  <c r="BU90" i="1"/>
  <c r="BT73" i="1"/>
  <c r="BB78" i="1"/>
  <c r="BI78" i="1" s="1"/>
  <c r="BX87" i="1"/>
  <c r="BV88" i="1"/>
  <c r="BC95" i="1"/>
  <c r="CE95" i="1" s="1"/>
  <c r="BY98" i="1"/>
  <c r="BV78" i="1"/>
  <c r="BW78" i="1"/>
  <c r="BX103" i="1"/>
  <c r="BE79" i="1"/>
  <c r="BO79" i="1" s="1"/>
  <c r="BY90" i="1"/>
  <c r="BT101" i="1"/>
  <c r="BY60" i="1"/>
  <c r="BT60" i="1"/>
  <c r="BW60" i="1"/>
  <c r="BX60" i="1"/>
  <c r="BA45" i="1"/>
  <c r="BY45" i="1" s="1"/>
  <c r="BA65" i="1"/>
  <c r="BG65" i="1" s="1"/>
  <c r="CM65" i="1" s="1"/>
  <c r="AQ53" i="1"/>
  <c r="BT53" i="1" s="1"/>
  <c r="AW65" i="1"/>
  <c r="BW65" i="1" s="1"/>
  <c r="AQ66" i="1"/>
  <c r="BT66" i="1" s="1"/>
  <c r="AQ40" i="1"/>
  <c r="BT40" i="1" s="1"/>
  <c r="AQ65" i="1"/>
  <c r="BB65" i="1" s="1"/>
  <c r="AY42" i="1"/>
  <c r="BX42" i="1" s="1"/>
  <c r="AS65" i="1"/>
  <c r="BU65" i="1" s="1"/>
  <c r="AY65" i="1"/>
  <c r="BF65" i="1" s="1"/>
  <c r="AY66" i="1"/>
  <c r="BX66" i="1" s="1"/>
  <c r="BA40" i="1"/>
  <c r="BY40" i="1" s="1"/>
  <c r="BA42" i="1"/>
  <c r="BY42" i="1" s="1"/>
  <c r="AW66" i="1"/>
  <c r="BW66" i="1" s="1"/>
  <c r="AU65" i="1"/>
  <c r="BV65" i="1" s="1"/>
  <c r="AQ36" i="1"/>
  <c r="BT36" i="1" s="1"/>
  <c r="AS66" i="1"/>
  <c r="BC66" i="1" s="1"/>
  <c r="BK66" i="1" s="1"/>
  <c r="AS40" i="1"/>
  <c r="BU40" i="1" s="1"/>
  <c r="AS42" i="1"/>
  <c r="BC42" i="1" s="1"/>
  <c r="CD42" i="1" s="1"/>
  <c r="AU42" i="1"/>
  <c r="BV42" i="1" s="1"/>
  <c r="AQ49" i="1"/>
  <c r="BT49" i="1" s="1"/>
  <c r="BA68" i="1"/>
  <c r="BG68" i="1" s="1"/>
  <c r="CL68" i="1" s="1"/>
  <c r="AX32" i="1"/>
  <c r="AW39" i="1"/>
  <c r="BW39" i="1" s="1"/>
  <c r="AU39" i="1"/>
  <c r="BV39" i="1" s="1"/>
  <c r="BA54" i="1"/>
  <c r="BY54" i="1" s="1"/>
  <c r="AQ68" i="1"/>
  <c r="BB68" i="1" s="1"/>
  <c r="CC68" i="1" s="1"/>
  <c r="AS39" i="1"/>
  <c r="BU39" i="1" s="1"/>
  <c r="AY39" i="1"/>
  <c r="BX39" i="1" s="1"/>
  <c r="AQ54" i="1"/>
  <c r="BT54" i="1" s="1"/>
  <c r="AU68" i="1"/>
  <c r="BD68" i="1" s="1"/>
  <c r="BL68" i="1" s="1"/>
  <c r="AW68" i="1"/>
  <c r="BE68" i="1" s="1"/>
  <c r="CI68" i="1" s="1"/>
  <c r="AW54" i="1"/>
  <c r="BW54" i="1" s="1"/>
  <c r="AR32" i="1"/>
  <c r="AP32" i="1"/>
  <c r="AY68" i="1"/>
  <c r="BX68" i="1" s="1"/>
  <c r="AQ39" i="1"/>
  <c r="BT39" i="1" s="1"/>
  <c r="BA39" i="1"/>
  <c r="BY39" i="1" s="1"/>
  <c r="AY54" i="1"/>
  <c r="BX54" i="1" s="1"/>
  <c r="AS68" i="1"/>
  <c r="BU68" i="1" s="1"/>
  <c r="AY49" i="1"/>
  <c r="BX49" i="1" s="1"/>
  <c r="AV32" i="1"/>
  <c r="AZ32" i="1"/>
  <c r="AS49" i="1"/>
  <c r="BU49" i="1" s="1"/>
  <c r="BA49" i="1"/>
  <c r="BY49" i="1" s="1"/>
  <c r="AY41" i="1"/>
  <c r="BX41" i="1" s="1"/>
  <c r="AW49" i="1"/>
  <c r="BW49" i="1" s="1"/>
  <c r="AU49" i="1"/>
  <c r="BV49" i="1" s="1"/>
  <c r="AU45" i="1"/>
  <c r="BV45" i="1" s="1"/>
  <c r="BA41" i="1"/>
  <c r="BY41" i="1" s="1"/>
  <c r="AY53" i="1"/>
  <c r="BF53" i="1" s="1"/>
  <c r="BP53" i="1" s="1"/>
  <c r="AU53" i="1"/>
  <c r="BV53" i="1" s="1"/>
  <c r="AS53" i="1"/>
  <c r="BU53" i="1" s="1"/>
  <c r="CQ33" i="1"/>
  <c r="AI28" i="1" s="1"/>
  <c r="AW53" i="1"/>
  <c r="BW53" i="1" s="1"/>
  <c r="AQ41" i="1"/>
  <c r="BT41" i="1" s="1"/>
  <c r="AW45" i="1"/>
  <c r="BW45" i="1" s="1"/>
  <c r="BA66" i="1"/>
  <c r="BY66" i="1" s="1"/>
  <c r="AT32" i="1"/>
  <c r="AU66" i="1"/>
  <c r="BV66" i="1" s="1"/>
  <c r="AQ45" i="1"/>
  <c r="BT45" i="1" s="1"/>
  <c r="AU41" i="1"/>
  <c r="BV41" i="1" s="1"/>
  <c r="AS45" i="1"/>
  <c r="BC45" i="1" s="1"/>
  <c r="CE45" i="1" s="1"/>
  <c r="AW41" i="1"/>
  <c r="BW41" i="1" s="1"/>
  <c r="AY45" i="1"/>
  <c r="BF45" i="1" s="1"/>
  <c r="BP45" i="1" s="1"/>
  <c r="AS41" i="1"/>
  <c r="BC41" i="1" s="1"/>
  <c r="CE41" i="1" s="1"/>
  <c r="AU36" i="1"/>
  <c r="BV36" i="1" s="1"/>
  <c r="AS54" i="1"/>
  <c r="BC54" i="1" s="1"/>
  <c r="BJ54" i="1" s="1"/>
  <c r="AU40" i="1"/>
  <c r="BV40" i="1" s="1"/>
  <c r="AW36" i="1"/>
  <c r="BW36" i="1" s="1"/>
  <c r="BA36" i="1"/>
  <c r="BY36" i="1" s="1"/>
  <c r="AY36" i="1"/>
  <c r="BX36" i="1" s="1"/>
  <c r="AY40" i="1"/>
  <c r="BX40" i="1" s="1"/>
  <c r="AS36" i="1"/>
  <c r="BU36" i="1" s="1"/>
  <c r="AW40" i="1"/>
  <c r="BE40" i="1" s="1"/>
  <c r="CI40" i="1" s="1"/>
  <c r="AU54" i="1"/>
  <c r="BV54" i="1" s="1"/>
  <c r="BA52" i="1"/>
  <c r="BG52" i="1" s="1"/>
  <c r="CM52" i="1" s="1"/>
  <c r="AW56" i="1"/>
  <c r="BE56" i="1" s="1"/>
  <c r="BO56" i="1" s="1"/>
  <c r="BC87" i="1"/>
  <c r="BK87" i="1" s="1"/>
  <c r="BF105" i="1"/>
  <c r="CJ105" i="1" s="1"/>
  <c r="BD84" i="1"/>
  <c r="BL84" i="1" s="1"/>
  <c r="AY56" i="1"/>
  <c r="BX56" i="1" s="1"/>
  <c r="AU56" i="1"/>
  <c r="BD56" i="1" s="1"/>
  <c r="BM56" i="1" s="1"/>
  <c r="BG105" i="1"/>
  <c r="CL105" i="1" s="1"/>
  <c r="AS56" i="1"/>
  <c r="BU56" i="1" s="1"/>
  <c r="BA56" i="1"/>
  <c r="BG56" i="1" s="1"/>
  <c r="BR56" i="1" s="1"/>
  <c r="AQ56" i="1"/>
  <c r="BT56" i="1" s="1"/>
  <c r="BX73" i="1"/>
  <c r="BG93" i="1"/>
  <c r="BS93" i="1" s="1"/>
  <c r="AU52" i="1"/>
  <c r="BV52" i="1" s="1"/>
  <c r="BE60" i="1"/>
  <c r="CI60" i="1" s="1"/>
  <c r="AU59" i="1"/>
  <c r="BD59" i="1" s="1"/>
  <c r="CF59" i="1" s="1"/>
  <c r="AW59" i="1"/>
  <c r="BE59" i="1" s="1"/>
  <c r="CH59" i="1" s="1"/>
  <c r="AQ59" i="1"/>
  <c r="BB59" i="1" s="1"/>
  <c r="BH59" i="1" s="1"/>
  <c r="AY59" i="1"/>
  <c r="AS59" i="1"/>
  <c r="BU59" i="1" s="1"/>
  <c r="BA59" i="1"/>
  <c r="BY59" i="1" s="1"/>
  <c r="AW34" i="1"/>
  <c r="BE34" i="1" s="1"/>
  <c r="BO34" i="1" s="1"/>
  <c r="BA34" i="1"/>
  <c r="BG34" i="1" s="1"/>
  <c r="CM34" i="1" s="1"/>
  <c r="AQ52" i="1"/>
  <c r="AY34" i="1"/>
  <c r="BX34" i="1" s="1"/>
  <c r="AW52" i="1"/>
  <c r="BW52" i="1" s="1"/>
  <c r="AS52" i="1"/>
  <c r="AS34" i="1"/>
  <c r="BU34" i="1" s="1"/>
  <c r="BF60" i="1"/>
  <c r="BP60" i="1" s="1"/>
  <c r="AU34" i="1"/>
  <c r="BV34" i="1" s="1"/>
  <c r="BC60" i="1"/>
  <c r="CD60" i="1" s="1"/>
  <c r="AY52" i="1"/>
  <c r="BX52" i="1" s="1"/>
  <c r="AQ34" i="1"/>
  <c r="BD60" i="1"/>
  <c r="CG60" i="1" s="1"/>
  <c r="BW50" i="1"/>
  <c r="BB57" i="1"/>
  <c r="BI57" i="1" s="1"/>
  <c r="BF93" i="1"/>
  <c r="CK93" i="1" s="1"/>
  <c r="BW98" i="1"/>
  <c r="BD95" i="1"/>
  <c r="CF95" i="1" s="1"/>
  <c r="BV101" i="1"/>
  <c r="BV97" i="1"/>
  <c r="BG88" i="1"/>
  <c r="BS88" i="1" s="1"/>
  <c r="BE88" i="1"/>
  <c r="BO88" i="1" s="1"/>
  <c r="BB93" i="1"/>
  <c r="CC93" i="1" s="1"/>
  <c r="BY103" i="1"/>
  <c r="BE97" i="1"/>
  <c r="BO97" i="1" s="1"/>
  <c r="BE87" i="1"/>
  <c r="BO87" i="1" s="1"/>
  <c r="BF78" i="1"/>
  <c r="BP78" i="1" s="1"/>
  <c r="BC57" i="1"/>
  <c r="BJ57" i="1" s="1"/>
  <c r="BB103" i="1"/>
  <c r="BI103" i="1" s="1"/>
  <c r="BD62" i="1"/>
  <c r="CF62" i="1" s="1"/>
  <c r="CI98" i="1"/>
  <c r="BO98" i="1"/>
  <c r="BN98" i="1"/>
  <c r="CH98" i="1"/>
  <c r="BS103" i="1"/>
  <c r="CL103" i="1"/>
  <c r="CM103" i="1"/>
  <c r="BR103" i="1"/>
  <c r="CL98" i="1"/>
  <c r="BS98" i="1"/>
  <c r="CM98" i="1"/>
  <c r="BR98" i="1"/>
  <c r="BH101" i="1"/>
  <c r="CB101" i="1"/>
  <c r="CC101" i="1"/>
  <c r="BI101" i="1"/>
  <c r="BH98" i="1"/>
  <c r="CC98" i="1"/>
  <c r="BI98" i="1"/>
  <c r="CB98" i="1"/>
  <c r="CF103" i="1"/>
  <c r="BM103" i="1"/>
  <c r="BL103" i="1"/>
  <c r="CG103" i="1"/>
  <c r="BL97" i="1"/>
  <c r="CG97" i="1"/>
  <c r="BM97" i="1"/>
  <c r="CF97" i="1"/>
  <c r="BD90" i="1"/>
  <c r="BY50" i="1"/>
  <c r="CK87" i="1"/>
  <c r="CJ87" i="1"/>
  <c r="BQ87" i="1"/>
  <c r="BP87" i="1"/>
  <c r="BF88" i="1"/>
  <c r="BF96" i="1"/>
  <c r="BT98" i="1"/>
  <c r="BC84" i="1"/>
  <c r="BC98" i="1"/>
  <c r="BE105" i="1"/>
  <c r="BF62" i="1"/>
  <c r="BQ62" i="1" s="1"/>
  <c r="BD105" i="1"/>
  <c r="AY102" i="1"/>
  <c r="BA102" i="1"/>
  <c r="AU102" i="1"/>
  <c r="AW102" i="1"/>
  <c r="AQ102" i="1"/>
  <c r="AS102" i="1"/>
  <c r="BB96" i="1"/>
  <c r="CG101" i="1"/>
  <c r="BL101" i="1"/>
  <c r="BM101" i="1"/>
  <c r="CF101" i="1"/>
  <c r="BE103" i="1"/>
  <c r="BA100" i="1"/>
  <c r="AY100" i="1"/>
  <c r="AU100" i="1"/>
  <c r="AQ100" i="1"/>
  <c r="AS100" i="1"/>
  <c r="AW100" i="1"/>
  <c r="BD96" i="1"/>
  <c r="BC103" i="1"/>
  <c r="BE90" i="1"/>
  <c r="CI95" i="1"/>
  <c r="BO95" i="1"/>
  <c r="CH95" i="1"/>
  <c r="BN95" i="1"/>
  <c r="CK103" i="1"/>
  <c r="BQ103" i="1"/>
  <c r="BP103" i="1"/>
  <c r="CJ103" i="1"/>
  <c r="BQ97" i="1"/>
  <c r="BP97" i="1"/>
  <c r="CJ97" i="1"/>
  <c r="CK97" i="1"/>
  <c r="BG96" i="1"/>
  <c r="BE96" i="1"/>
  <c r="BB95" i="1"/>
  <c r="AW89" i="1"/>
  <c r="AQ89" i="1"/>
  <c r="AU89" i="1"/>
  <c r="AY89" i="1"/>
  <c r="BA89" i="1"/>
  <c r="AS89" i="1"/>
  <c r="BG87" i="1"/>
  <c r="BX57" i="1"/>
  <c r="AW86" i="1"/>
  <c r="AY86" i="1"/>
  <c r="AU86" i="1"/>
  <c r="AQ86" i="1"/>
  <c r="AS86" i="1"/>
  <c r="BA86" i="1"/>
  <c r="BC101" i="1"/>
  <c r="AS94" i="1"/>
  <c r="AW94" i="1"/>
  <c r="AY94" i="1"/>
  <c r="AU94" i="1"/>
  <c r="AQ94" i="1"/>
  <c r="BA94" i="1"/>
  <c r="BA99" i="1"/>
  <c r="AU99" i="1"/>
  <c r="AY99" i="1"/>
  <c r="AW99" i="1"/>
  <c r="AS99" i="1"/>
  <c r="AQ99" i="1"/>
  <c r="AY104" i="1"/>
  <c r="AW104" i="1"/>
  <c r="AU104" i="1"/>
  <c r="BA104" i="1"/>
  <c r="AQ104" i="1"/>
  <c r="AS104" i="1"/>
  <c r="CC88" i="1"/>
  <c r="CB88" i="1"/>
  <c r="BI88" i="1"/>
  <c r="BH88" i="1"/>
  <c r="CB97" i="1"/>
  <c r="BH97" i="1"/>
  <c r="BI97" i="1"/>
  <c r="CC97" i="1"/>
  <c r="BF98" i="1"/>
  <c r="BG97" i="1"/>
  <c r="BF84" i="1"/>
  <c r="AQ82" i="1"/>
  <c r="AY82" i="1"/>
  <c r="AU82" i="1"/>
  <c r="BA82" i="1"/>
  <c r="AS82" i="1"/>
  <c r="AW82" i="1"/>
  <c r="BF95" i="1"/>
  <c r="BF101" i="1"/>
  <c r="BV103" i="1"/>
  <c r="AY91" i="1"/>
  <c r="AU91" i="1"/>
  <c r="AS91" i="1"/>
  <c r="AW91" i="1"/>
  <c r="BA91" i="1"/>
  <c r="AQ91" i="1"/>
  <c r="BC105" i="1"/>
  <c r="BD98" i="1"/>
  <c r="CL101" i="1"/>
  <c r="BS101" i="1"/>
  <c r="CM101" i="1"/>
  <c r="BR101" i="1"/>
  <c r="BG84" i="1"/>
  <c r="BF90" i="1"/>
  <c r="BE93" i="1"/>
  <c r="BG57" i="1"/>
  <c r="BS57" i="1" s="1"/>
  <c r="BY73" i="1"/>
  <c r="CE88" i="1"/>
  <c r="CM90" i="1"/>
  <c r="BS90" i="1"/>
  <c r="BR90" i="1"/>
  <c r="CL90" i="1"/>
  <c r="BG95" i="1"/>
  <c r="BB87" i="1"/>
  <c r="BB105" i="1"/>
  <c r="AQ92" i="1"/>
  <c r="AW92" i="1"/>
  <c r="AS92" i="1"/>
  <c r="BA92" i="1"/>
  <c r="AY92" i="1"/>
  <c r="AU92" i="1"/>
  <c r="BD93" i="1"/>
  <c r="BE84" i="1"/>
  <c r="BC97" i="1"/>
  <c r="CE96" i="1"/>
  <c r="CD96" i="1"/>
  <c r="BK96" i="1"/>
  <c r="BJ96" i="1"/>
  <c r="BE62" i="1"/>
  <c r="BN62" i="1" s="1"/>
  <c r="CE90" i="1"/>
  <c r="BK90" i="1"/>
  <c r="CD90" i="1"/>
  <c r="BJ90" i="1"/>
  <c r="CC90" i="1"/>
  <c r="BH90" i="1"/>
  <c r="BI90" i="1"/>
  <c r="CB90" i="1"/>
  <c r="BK93" i="1"/>
  <c r="CE93" i="1"/>
  <c r="CD93" i="1"/>
  <c r="BJ93" i="1"/>
  <c r="CI101" i="1"/>
  <c r="BN101" i="1"/>
  <c r="BO101" i="1"/>
  <c r="CH101" i="1"/>
  <c r="AY83" i="1"/>
  <c r="AU83" i="1"/>
  <c r="AS83" i="1"/>
  <c r="AQ83" i="1"/>
  <c r="AW83" i="1"/>
  <c r="BA83" i="1"/>
  <c r="BM87" i="1"/>
  <c r="BL87" i="1"/>
  <c r="CG87" i="1"/>
  <c r="CF87" i="1"/>
  <c r="AY85" i="1"/>
  <c r="AU85" i="1"/>
  <c r="AQ85" i="1"/>
  <c r="AW85" i="1"/>
  <c r="AS85" i="1"/>
  <c r="BA85" i="1"/>
  <c r="BL88" i="1"/>
  <c r="CG88" i="1"/>
  <c r="CF88" i="1"/>
  <c r="BM88" i="1"/>
  <c r="BJ35" i="1"/>
  <c r="BO80" i="1"/>
  <c r="CH80" i="1"/>
  <c r="BJ79" i="1"/>
  <c r="CE79" i="1"/>
  <c r="BK79" i="1"/>
  <c r="CD79" i="1"/>
  <c r="BK50" i="1"/>
  <c r="CD50" i="1"/>
  <c r="CE50" i="1"/>
  <c r="BJ50" i="1"/>
  <c r="CM73" i="1"/>
  <c r="BR73" i="1"/>
  <c r="BS73" i="1"/>
  <c r="CL73" i="1"/>
  <c r="CG79" i="1"/>
  <c r="CF79" i="1"/>
  <c r="BL79" i="1"/>
  <c r="BM79" i="1"/>
  <c r="BR50" i="1"/>
  <c r="CL50" i="1"/>
  <c r="CM50" i="1"/>
  <c r="BS50" i="1"/>
  <c r="BQ57" i="1"/>
  <c r="CJ57" i="1"/>
  <c r="CK57" i="1"/>
  <c r="BP57" i="1"/>
  <c r="BR78" i="1"/>
  <c r="BS78" i="1"/>
  <c r="CM78" i="1"/>
  <c r="CL78" i="1"/>
  <c r="AQ61" i="1"/>
  <c r="AW61" i="1"/>
  <c r="AY61" i="1"/>
  <c r="AU61" i="1"/>
  <c r="AS61" i="1"/>
  <c r="BA61" i="1"/>
  <c r="AQ37" i="1"/>
  <c r="AW37" i="1"/>
  <c r="BA37" i="1"/>
  <c r="AS37" i="1"/>
  <c r="AU37" i="1"/>
  <c r="AY37" i="1"/>
  <c r="BG81" i="1"/>
  <c r="AU74" i="1"/>
  <c r="AW74" i="1"/>
  <c r="AS74" i="1"/>
  <c r="BA74" i="1"/>
  <c r="AY74" i="1"/>
  <c r="AQ74" i="1"/>
  <c r="BU50" i="1"/>
  <c r="BV79" i="1"/>
  <c r="BC73" i="1"/>
  <c r="BD73" i="1"/>
  <c r="BA71" i="1"/>
  <c r="AW71" i="1"/>
  <c r="AY71" i="1"/>
  <c r="AQ71" i="1"/>
  <c r="AU71" i="1"/>
  <c r="AS71" i="1"/>
  <c r="AY55" i="1"/>
  <c r="BA55" i="1"/>
  <c r="AS55" i="1"/>
  <c r="AW55" i="1"/>
  <c r="AU55" i="1"/>
  <c r="AQ55" i="1"/>
  <c r="BD35" i="1"/>
  <c r="BF79" i="1"/>
  <c r="BC81" i="1"/>
  <c r="BB62" i="1"/>
  <c r="BF50" i="1"/>
  <c r="AQ77" i="1"/>
  <c r="AW77" i="1"/>
  <c r="AY77" i="1"/>
  <c r="AU77" i="1"/>
  <c r="AS77" i="1"/>
  <c r="BA77" i="1"/>
  <c r="CD78" i="1"/>
  <c r="CE78" i="1"/>
  <c r="BJ78" i="1"/>
  <c r="BK78" i="1"/>
  <c r="BE81" i="1"/>
  <c r="AE31" i="1"/>
  <c r="BG79" i="1"/>
  <c r="AS51" i="1"/>
  <c r="AU51" i="1"/>
  <c r="BA51" i="1"/>
  <c r="AQ51" i="1"/>
  <c r="AY51" i="1"/>
  <c r="AW51" i="1"/>
  <c r="CI78" i="1"/>
  <c r="BO78" i="1"/>
  <c r="BN78" i="1"/>
  <c r="CH78" i="1"/>
  <c r="BD81" i="1"/>
  <c r="BB35" i="1"/>
  <c r="BG62" i="1"/>
  <c r="BM78" i="1"/>
  <c r="CG78" i="1"/>
  <c r="BL78" i="1"/>
  <c r="CF78" i="1"/>
  <c r="BB50" i="1"/>
  <c r="BE57" i="1"/>
  <c r="AY38" i="1"/>
  <c r="AS38" i="1"/>
  <c r="AQ38" i="1"/>
  <c r="AW38" i="1"/>
  <c r="AU38" i="1"/>
  <c r="BA38" i="1"/>
  <c r="AU64" i="1"/>
  <c r="AY64" i="1"/>
  <c r="AW64" i="1"/>
  <c r="AQ64" i="1"/>
  <c r="BA64" i="1"/>
  <c r="AS64" i="1"/>
  <c r="BA47" i="1"/>
  <c r="AW47" i="1"/>
  <c r="AU47" i="1"/>
  <c r="AQ47" i="1"/>
  <c r="AY47" i="1"/>
  <c r="AS47" i="1"/>
  <c r="BG60" i="1"/>
  <c r="AW63" i="1"/>
  <c r="AY63" i="1"/>
  <c r="AQ63" i="1"/>
  <c r="AU63" i="1"/>
  <c r="AS63" i="1"/>
  <c r="BA63" i="1"/>
  <c r="CI50" i="1"/>
  <c r="BN50" i="1"/>
  <c r="CH50" i="1"/>
  <c r="BO50" i="1"/>
  <c r="AQ69" i="1"/>
  <c r="AW69" i="1"/>
  <c r="AY69" i="1"/>
  <c r="AS69" i="1"/>
  <c r="BA69" i="1"/>
  <c r="AU69" i="1"/>
  <c r="AW44" i="1"/>
  <c r="BA44" i="1"/>
  <c r="AS44" i="1"/>
  <c r="AY44" i="1"/>
  <c r="AQ44" i="1"/>
  <c r="AU44" i="1"/>
  <c r="BD57" i="1"/>
  <c r="AY70" i="1"/>
  <c r="AQ70" i="1"/>
  <c r="AW70" i="1"/>
  <c r="AU70" i="1"/>
  <c r="AS70" i="1"/>
  <c r="BA70" i="1"/>
  <c r="BB81" i="1"/>
  <c r="AW76" i="1"/>
  <c r="AQ76" i="1"/>
  <c r="AS76" i="1"/>
  <c r="AY76" i="1"/>
  <c r="AU76" i="1"/>
  <c r="BA76" i="1"/>
  <c r="AW67" i="1"/>
  <c r="BA67" i="1"/>
  <c r="AU67" i="1"/>
  <c r="AY67" i="1"/>
  <c r="AQ67" i="1"/>
  <c r="AS67" i="1"/>
  <c r="BI73" i="1"/>
  <c r="BH73" i="1"/>
  <c r="CC73" i="1"/>
  <c r="CB73" i="1"/>
  <c r="CJ73" i="1"/>
  <c r="BQ73" i="1"/>
  <c r="CK73" i="1"/>
  <c r="BP73" i="1"/>
  <c r="BB79" i="1"/>
  <c r="BF81" i="1"/>
  <c r="BO73" i="1"/>
  <c r="CH73" i="1"/>
  <c r="BN73" i="1"/>
  <c r="CI73" i="1"/>
  <c r="BA48" i="1"/>
  <c r="AQ48" i="1"/>
  <c r="AS48" i="1"/>
  <c r="AW48" i="1"/>
  <c r="AY48" i="1"/>
  <c r="AU48" i="1"/>
  <c r="AU72" i="1"/>
  <c r="AY72" i="1"/>
  <c r="AW72" i="1"/>
  <c r="AQ72" i="1"/>
  <c r="BA72" i="1"/>
  <c r="AS72" i="1"/>
  <c r="BU79" i="1"/>
  <c r="BD50" i="1"/>
  <c r="BC62" i="1"/>
  <c r="AW75" i="1"/>
  <c r="AU75" i="1"/>
  <c r="AS75" i="1"/>
  <c r="AY75" i="1"/>
  <c r="AQ75" i="1"/>
  <c r="BA75" i="1"/>
  <c r="BB60" i="1"/>
  <c r="AU58" i="1"/>
  <c r="AW58" i="1"/>
  <c r="AQ58" i="1"/>
  <c r="BA58" i="1"/>
  <c r="AS58" i="1"/>
  <c r="AY58" i="1"/>
  <c r="AY46" i="1"/>
  <c r="AW46" i="1"/>
  <c r="BA46" i="1"/>
  <c r="AS46" i="1"/>
  <c r="AU46" i="1"/>
  <c r="AQ46" i="1"/>
  <c r="BG35" i="1" l="1"/>
  <c r="BR35" i="1" s="1"/>
  <c r="BE35" i="1"/>
  <c r="AW43" i="1"/>
  <c r="BE43" i="1" s="1"/>
  <c r="CH43" i="1" s="1"/>
  <c r="AQ42" i="1"/>
  <c r="BT42" i="1" s="1"/>
  <c r="AW42" i="1"/>
  <c r="BW42" i="1" s="1"/>
  <c r="D24" i="1"/>
  <c r="BK35" i="1"/>
  <c r="CD35" i="1"/>
  <c r="BF35" i="1"/>
  <c r="BP35" i="1" s="1"/>
  <c r="AS43" i="1"/>
  <c r="BU43" i="1" s="1"/>
  <c r="AU43" i="1"/>
  <c r="BV43" i="1" s="1"/>
  <c r="BU35" i="1"/>
  <c r="BA43" i="1"/>
  <c r="BY43" i="1" s="1"/>
  <c r="AQ43" i="1"/>
  <c r="BT43" i="1" s="1"/>
  <c r="AY43" i="1"/>
  <c r="BF43" i="1" s="1"/>
  <c r="BP43" i="1" s="1"/>
  <c r="BN80" i="1"/>
  <c r="CF84" i="1"/>
  <c r="BJ88" i="1"/>
  <c r="BK88" i="1"/>
  <c r="BB80" i="1"/>
  <c r="CC80" i="1" s="1"/>
  <c r="BL80" i="1"/>
  <c r="CG95" i="1"/>
  <c r="CG80" i="1"/>
  <c r="CF80" i="1"/>
  <c r="BH84" i="1"/>
  <c r="CB84" i="1"/>
  <c r="BL95" i="1"/>
  <c r="BC80" i="1"/>
  <c r="BJ80" i="1" s="1"/>
  <c r="BW80" i="1"/>
  <c r="CG84" i="1"/>
  <c r="CH87" i="1"/>
  <c r="CE87" i="1"/>
  <c r="BV80" i="1"/>
  <c r="BG53" i="1"/>
  <c r="CL53" i="1" s="1"/>
  <c r="CD95" i="1"/>
  <c r="BK95" i="1"/>
  <c r="BF80" i="1"/>
  <c r="CK80" i="1" s="1"/>
  <c r="BG80" i="1"/>
  <c r="BS80" i="1" s="1"/>
  <c r="CC84" i="1"/>
  <c r="CI87" i="1"/>
  <c r="BJ95" i="1"/>
  <c r="BM95" i="1"/>
  <c r="BM84" i="1"/>
  <c r="CB78" i="1"/>
  <c r="CK78" i="1"/>
  <c r="CH79" i="1"/>
  <c r="CA150" i="1"/>
  <c r="CA148" i="1"/>
  <c r="CA146" i="1"/>
  <c r="CA144" i="1"/>
  <c r="CA125" i="1"/>
  <c r="CA118" i="1"/>
  <c r="CA116" i="1"/>
  <c r="CA114" i="1"/>
  <c r="CA112" i="1"/>
  <c r="CA110" i="1"/>
  <c r="CA108" i="1"/>
  <c r="CA106" i="1"/>
  <c r="CA138" i="1"/>
  <c r="CA134" i="1"/>
  <c r="CA130" i="1"/>
  <c r="CA126" i="1"/>
  <c r="CA123" i="1"/>
  <c r="CA119" i="1"/>
  <c r="CA143" i="1"/>
  <c r="CA137" i="1"/>
  <c r="CA133" i="1"/>
  <c r="CA129" i="1"/>
  <c r="CA122" i="1"/>
  <c r="CA152" i="1"/>
  <c r="CA153" i="1"/>
  <c r="CA142" i="1"/>
  <c r="CA140" i="1"/>
  <c r="CA136" i="1"/>
  <c r="CA132" i="1"/>
  <c r="CA128" i="1"/>
  <c r="CA121" i="1"/>
  <c r="CA139" i="1"/>
  <c r="CA120" i="1"/>
  <c r="CA151" i="1"/>
  <c r="CA149" i="1"/>
  <c r="CA147" i="1"/>
  <c r="CA145" i="1"/>
  <c r="CA117" i="1"/>
  <c r="CA115" i="1"/>
  <c r="CA113" i="1"/>
  <c r="CA111" i="1"/>
  <c r="CA109" i="1"/>
  <c r="CA107" i="1"/>
  <c r="CA141" i="1"/>
  <c r="CA135" i="1"/>
  <c r="CA131" i="1"/>
  <c r="CA127" i="1"/>
  <c r="CA124" i="1"/>
  <c r="BQ78" i="1"/>
  <c r="CI79" i="1"/>
  <c r="BN79" i="1"/>
  <c r="CC78" i="1"/>
  <c r="BH78" i="1"/>
  <c r="CJ78" i="1"/>
  <c r="BB53" i="1"/>
  <c r="CB53" i="1" s="1"/>
  <c r="BN87" i="1"/>
  <c r="CB103" i="1"/>
  <c r="CM105" i="1"/>
  <c r="CD87" i="1"/>
  <c r="CH97" i="1"/>
  <c r="BP105" i="1"/>
  <c r="BE65" i="1"/>
  <c r="BN65" i="1" s="1"/>
  <c r="BR88" i="1"/>
  <c r="BR105" i="1"/>
  <c r="BJ87" i="1"/>
  <c r="CK105" i="1"/>
  <c r="CC103" i="1"/>
  <c r="BP93" i="1"/>
  <c r="CI97" i="1"/>
  <c r="CL88" i="1"/>
  <c r="BQ105" i="1"/>
  <c r="BS105" i="1"/>
  <c r="BH103" i="1"/>
  <c r="CJ93" i="1"/>
  <c r="BN97" i="1"/>
  <c r="BQ93" i="1"/>
  <c r="BF42" i="1"/>
  <c r="CK42" i="1" s="1"/>
  <c r="BE49" i="1"/>
  <c r="CI49" i="1" s="1"/>
  <c r="CM68" i="1"/>
  <c r="BG45" i="1"/>
  <c r="BS45" i="1" s="1"/>
  <c r="BB36" i="1"/>
  <c r="CC36" i="1" s="1"/>
  <c r="BW68" i="1"/>
  <c r="BN68" i="1"/>
  <c r="BY65" i="1"/>
  <c r="BF54" i="1"/>
  <c r="BP54" i="1" s="1"/>
  <c r="BX65" i="1"/>
  <c r="CK53" i="1"/>
  <c r="BC49" i="1"/>
  <c r="CE49" i="1" s="1"/>
  <c r="BK41" i="1"/>
  <c r="BK42" i="1"/>
  <c r="CL52" i="1"/>
  <c r="BB66" i="1"/>
  <c r="BI66" i="1" s="1"/>
  <c r="BD65" i="1"/>
  <c r="CG65" i="1" s="1"/>
  <c r="CE42" i="1"/>
  <c r="CH40" i="1"/>
  <c r="BF39" i="1"/>
  <c r="BQ39" i="1" s="1"/>
  <c r="BS68" i="1"/>
  <c r="BE54" i="1"/>
  <c r="BO54" i="1" s="1"/>
  <c r="BC65" i="1"/>
  <c r="BK65" i="1" s="1"/>
  <c r="BJ42" i="1"/>
  <c r="BU42" i="1"/>
  <c r="CL65" i="1"/>
  <c r="BR68" i="1"/>
  <c r="BR65" i="1"/>
  <c r="BG42" i="1"/>
  <c r="BS42" i="1" s="1"/>
  <c r="CJ65" i="1"/>
  <c r="BQ65" i="1"/>
  <c r="CB68" i="1"/>
  <c r="BB54" i="1"/>
  <c r="CB54" i="1" s="1"/>
  <c r="BB40" i="1"/>
  <c r="BH40" i="1" s="1"/>
  <c r="BD42" i="1"/>
  <c r="BL42" i="1" s="1"/>
  <c r="BE66" i="1"/>
  <c r="CI66" i="1" s="1"/>
  <c r="CD66" i="1"/>
  <c r="BT65" i="1"/>
  <c r="BH68" i="1"/>
  <c r="BF66" i="1"/>
  <c r="BP66" i="1" s="1"/>
  <c r="BJ66" i="1"/>
  <c r="BB39" i="1"/>
  <c r="CC39" i="1" s="1"/>
  <c r="BE42" i="1"/>
  <c r="CI42" i="1" s="1"/>
  <c r="BU45" i="1"/>
  <c r="BQ53" i="1"/>
  <c r="BO40" i="1"/>
  <c r="BD49" i="1"/>
  <c r="CF49" i="1" s="1"/>
  <c r="CJ53" i="1"/>
  <c r="BT68" i="1"/>
  <c r="BU66" i="1"/>
  <c r="BI68" i="1"/>
  <c r="CE66" i="1"/>
  <c r="BE53" i="1"/>
  <c r="BO53" i="1" s="1"/>
  <c r="BX53" i="1"/>
  <c r="BB49" i="1"/>
  <c r="BI49" i="1" s="1"/>
  <c r="BG40" i="1"/>
  <c r="CM40" i="1" s="1"/>
  <c r="BB42" i="1"/>
  <c r="BH42" i="1" s="1"/>
  <c r="BC40" i="1"/>
  <c r="CE40" i="1" s="1"/>
  <c r="BN40" i="1"/>
  <c r="BS65" i="1"/>
  <c r="BG54" i="1"/>
  <c r="BS54" i="1" s="1"/>
  <c r="BC68" i="1"/>
  <c r="BK68" i="1" s="1"/>
  <c r="BY68" i="1"/>
  <c r="BE39" i="1"/>
  <c r="BN39" i="1" s="1"/>
  <c r="BD36" i="1"/>
  <c r="CG36" i="1" s="1"/>
  <c r="BV68" i="1"/>
  <c r="CF68" i="1"/>
  <c r="BI59" i="1"/>
  <c r="BO68" i="1"/>
  <c r="BD39" i="1"/>
  <c r="BL39" i="1" s="1"/>
  <c r="CJ45" i="1"/>
  <c r="BG41" i="1"/>
  <c r="BR41" i="1" s="1"/>
  <c r="CH68" i="1"/>
  <c r="BF68" i="1"/>
  <c r="BP68" i="1" s="1"/>
  <c r="BD53" i="1"/>
  <c r="BM53" i="1" s="1"/>
  <c r="BC39" i="1"/>
  <c r="BJ39" i="1" s="1"/>
  <c r="BO59" i="1"/>
  <c r="CD54" i="1"/>
  <c r="CG68" i="1"/>
  <c r="BV56" i="1"/>
  <c r="BM68" i="1"/>
  <c r="BB41" i="1"/>
  <c r="BH41" i="1" s="1"/>
  <c r="BD45" i="1"/>
  <c r="CG45" i="1" s="1"/>
  <c r="CE54" i="1"/>
  <c r="BF36" i="1"/>
  <c r="BP36" i="1" s="1"/>
  <c r="BU54" i="1"/>
  <c r="BK54" i="1"/>
  <c r="BD66" i="1"/>
  <c r="BL66" i="1" s="1"/>
  <c r="BG39" i="1"/>
  <c r="BS39" i="1" s="1"/>
  <c r="BG49" i="1"/>
  <c r="CM49" i="1" s="1"/>
  <c r="BF49" i="1"/>
  <c r="CJ49" i="1" s="1"/>
  <c r="BD54" i="1"/>
  <c r="CG54" i="1" s="1"/>
  <c r="BD41" i="1"/>
  <c r="CF41" i="1" s="1"/>
  <c r="BS52" i="1"/>
  <c r="BP65" i="1"/>
  <c r="BJ41" i="1"/>
  <c r="BR52" i="1"/>
  <c r="CK65" i="1"/>
  <c r="BU41" i="1"/>
  <c r="BF41" i="1"/>
  <c r="BP41" i="1" s="1"/>
  <c r="CD41" i="1"/>
  <c r="BG66" i="1"/>
  <c r="CL66" i="1" s="1"/>
  <c r="BE36" i="1"/>
  <c r="BY52" i="1"/>
  <c r="BD40" i="1"/>
  <c r="CG40" i="1" s="1"/>
  <c r="CK45" i="1"/>
  <c r="BX45" i="1"/>
  <c r="BQ45" i="1"/>
  <c r="BF40" i="1"/>
  <c r="BQ40" i="1" s="1"/>
  <c r="CE57" i="1"/>
  <c r="BD52" i="1"/>
  <c r="BM52" i="1" s="1"/>
  <c r="BE45" i="1"/>
  <c r="CH45" i="1" s="1"/>
  <c r="BC53" i="1"/>
  <c r="CD53" i="1" s="1"/>
  <c r="BB45" i="1"/>
  <c r="BH45" i="1" s="1"/>
  <c r="BD43" i="1"/>
  <c r="BM43" i="1" s="1"/>
  <c r="BK45" i="1"/>
  <c r="BW40" i="1"/>
  <c r="CD45" i="1"/>
  <c r="BE41" i="1"/>
  <c r="BN41" i="1" s="1"/>
  <c r="BG36" i="1"/>
  <c r="BS36" i="1" s="1"/>
  <c r="BJ45" i="1"/>
  <c r="CB59" i="1"/>
  <c r="BW56" i="1"/>
  <c r="CL56" i="1"/>
  <c r="BC36" i="1"/>
  <c r="BK36" i="1" s="1"/>
  <c r="CM56" i="1"/>
  <c r="BN56" i="1"/>
  <c r="BN60" i="1"/>
  <c r="CH56" i="1"/>
  <c r="BS56" i="1"/>
  <c r="CH60" i="1"/>
  <c r="CI56" i="1"/>
  <c r="CL35" i="1"/>
  <c r="BO60" i="1"/>
  <c r="BK57" i="1"/>
  <c r="CE60" i="1"/>
  <c r="BM59" i="1"/>
  <c r="CI59" i="1"/>
  <c r="BN59" i="1"/>
  <c r="BB56" i="1"/>
  <c r="CB56" i="1" s="1"/>
  <c r="BG59" i="1"/>
  <c r="BS59" i="1" s="1"/>
  <c r="BF56" i="1"/>
  <c r="BQ56" i="1" s="1"/>
  <c r="BN34" i="1"/>
  <c r="BW34" i="1"/>
  <c r="CG56" i="1"/>
  <c r="CI43" i="1"/>
  <c r="CF56" i="1"/>
  <c r="BN43" i="1"/>
  <c r="BL56" i="1"/>
  <c r="BY56" i="1"/>
  <c r="BC56" i="1"/>
  <c r="BR93" i="1"/>
  <c r="CH34" i="1"/>
  <c r="CM93" i="1"/>
  <c r="CI34" i="1"/>
  <c r="CL93" i="1"/>
  <c r="CI88" i="1"/>
  <c r="CM88" i="1"/>
  <c r="BL59" i="1"/>
  <c r="CG59" i="1"/>
  <c r="BK60" i="1"/>
  <c r="CH88" i="1"/>
  <c r="BW59" i="1"/>
  <c r="BN88" i="1"/>
  <c r="BC59" i="1"/>
  <c r="CD59" i="1" s="1"/>
  <c r="BV59" i="1"/>
  <c r="BW43" i="1"/>
  <c r="BM60" i="1"/>
  <c r="BQ60" i="1"/>
  <c r="BT59" i="1"/>
  <c r="CJ60" i="1"/>
  <c r="CC59" i="1"/>
  <c r="BR34" i="1"/>
  <c r="BD34" i="1"/>
  <c r="BL34" i="1" s="1"/>
  <c r="CK60" i="1"/>
  <c r="CB57" i="1"/>
  <c r="BS34" i="1"/>
  <c r="CC57" i="1"/>
  <c r="CF60" i="1"/>
  <c r="CL34" i="1"/>
  <c r="BC34" i="1"/>
  <c r="BK34" i="1" s="1"/>
  <c r="BH57" i="1"/>
  <c r="CD57" i="1"/>
  <c r="BL60" i="1"/>
  <c r="BY34" i="1"/>
  <c r="BX59" i="1"/>
  <c r="BF59" i="1"/>
  <c r="BF52" i="1"/>
  <c r="BQ52" i="1" s="1"/>
  <c r="BL62" i="1"/>
  <c r="BR57" i="1"/>
  <c r="BF34" i="1"/>
  <c r="CK34" i="1" s="1"/>
  <c r="BT52" i="1"/>
  <c r="BB52" i="1"/>
  <c r="CM57" i="1"/>
  <c r="CH62" i="1"/>
  <c r="BE52" i="1"/>
  <c r="CI52" i="1" s="1"/>
  <c r="CL57" i="1"/>
  <c r="CG62" i="1"/>
  <c r="CK62" i="1"/>
  <c r="BM62" i="1"/>
  <c r="CM35" i="1"/>
  <c r="BO62" i="1"/>
  <c r="BP62" i="1"/>
  <c r="CJ62" i="1"/>
  <c r="BJ60" i="1"/>
  <c r="BS35" i="1"/>
  <c r="CI62" i="1"/>
  <c r="BT34" i="1"/>
  <c r="BB34" i="1"/>
  <c r="BU52" i="1"/>
  <c r="BC52" i="1"/>
  <c r="AW32" i="1"/>
  <c r="BW31" i="1" s="1"/>
  <c r="BI93" i="1"/>
  <c r="BH93" i="1"/>
  <c r="CB93" i="1"/>
  <c r="BX85" i="1"/>
  <c r="BF85" i="1"/>
  <c r="BT83" i="1"/>
  <c r="BB83" i="1"/>
  <c r="CG98" i="1"/>
  <c r="BL98" i="1"/>
  <c r="CF98" i="1"/>
  <c r="BM98" i="1"/>
  <c r="BF91" i="1"/>
  <c r="BX91" i="1"/>
  <c r="CK95" i="1"/>
  <c r="BQ95" i="1"/>
  <c r="BP95" i="1"/>
  <c r="CJ95" i="1"/>
  <c r="CK84" i="1"/>
  <c r="BP84" i="1"/>
  <c r="BQ84" i="1"/>
  <c r="CJ84" i="1"/>
  <c r="BE99" i="1"/>
  <c r="BW99" i="1"/>
  <c r="BV94" i="1"/>
  <c r="BD94" i="1"/>
  <c r="BT86" i="1"/>
  <c r="BB86" i="1"/>
  <c r="BU89" i="1"/>
  <c r="BC89" i="1"/>
  <c r="BN96" i="1"/>
  <c r="CI96" i="1"/>
  <c r="BO96" i="1"/>
  <c r="CH96" i="1"/>
  <c r="BV100" i="1"/>
  <c r="BD100" i="1"/>
  <c r="BW102" i="1"/>
  <c r="BE102" i="1"/>
  <c r="CK96" i="1"/>
  <c r="BP96" i="1"/>
  <c r="CJ96" i="1"/>
  <c r="BQ96" i="1"/>
  <c r="BX100" i="1"/>
  <c r="BF100" i="1"/>
  <c r="BV102" i="1"/>
  <c r="BD102" i="1"/>
  <c r="BV83" i="1"/>
  <c r="BD83" i="1"/>
  <c r="CI84" i="1"/>
  <c r="BO84" i="1"/>
  <c r="BN84" i="1"/>
  <c r="CH84" i="1"/>
  <c r="BT92" i="1"/>
  <c r="BB92" i="1"/>
  <c r="CK90" i="1"/>
  <c r="CJ90" i="1"/>
  <c r="BQ90" i="1"/>
  <c r="BP90" i="1"/>
  <c r="BT91" i="1"/>
  <c r="BB91" i="1"/>
  <c r="BW82" i="1"/>
  <c r="BE82" i="1"/>
  <c r="BQ98" i="1"/>
  <c r="CK98" i="1"/>
  <c r="CJ98" i="1"/>
  <c r="BP98" i="1"/>
  <c r="BY104" i="1"/>
  <c r="BG104" i="1"/>
  <c r="BE94" i="1"/>
  <c r="BW94" i="1"/>
  <c r="BF86" i="1"/>
  <c r="BX86" i="1"/>
  <c r="BY89" i="1"/>
  <c r="BG89" i="1"/>
  <c r="BJ103" i="1"/>
  <c r="CD103" i="1"/>
  <c r="CE103" i="1"/>
  <c r="BK103" i="1"/>
  <c r="BY100" i="1"/>
  <c r="BG100" i="1"/>
  <c r="BY102" i="1"/>
  <c r="BG102" i="1"/>
  <c r="CE97" i="1"/>
  <c r="CD97" i="1"/>
  <c r="BJ97" i="1"/>
  <c r="BK97" i="1"/>
  <c r="BB104" i="1"/>
  <c r="BT104" i="1"/>
  <c r="BS96" i="1"/>
  <c r="CM96" i="1"/>
  <c r="BR96" i="1"/>
  <c r="CL96" i="1"/>
  <c r="CI90" i="1"/>
  <c r="BO90" i="1"/>
  <c r="BN90" i="1"/>
  <c r="CH90" i="1"/>
  <c r="CA87" i="1"/>
  <c r="CA105" i="1"/>
  <c r="CA89" i="1"/>
  <c r="CA104" i="1"/>
  <c r="CA90" i="1"/>
  <c r="CA82" i="1"/>
  <c r="CA98" i="1"/>
  <c r="CA91" i="1"/>
  <c r="CA83" i="1"/>
  <c r="CA92" i="1"/>
  <c r="CA84" i="1"/>
  <c r="CA94" i="1"/>
  <c r="CA86" i="1"/>
  <c r="CA93" i="1"/>
  <c r="CA99" i="1"/>
  <c r="CA88" i="1"/>
  <c r="CA103" i="1"/>
  <c r="CA101" i="1"/>
  <c r="CA102" i="1"/>
  <c r="CA95" i="1"/>
  <c r="CA97" i="1"/>
  <c r="CA96" i="1"/>
  <c r="CA85" i="1"/>
  <c r="CA100" i="1"/>
  <c r="BY85" i="1"/>
  <c r="BG85" i="1"/>
  <c r="BF83" i="1"/>
  <c r="BX83" i="1"/>
  <c r="BM93" i="1"/>
  <c r="CF93" i="1"/>
  <c r="BL93" i="1"/>
  <c r="CG93" i="1"/>
  <c r="BI105" i="1"/>
  <c r="CC105" i="1"/>
  <c r="CB105" i="1"/>
  <c r="BH105" i="1"/>
  <c r="CM84" i="1"/>
  <c r="BS84" i="1"/>
  <c r="BR84" i="1"/>
  <c r="CL84" i="1"/>
  <c r="BY91" i="1"/>
  <c r="BG91" i="1"/>
  <c r="BC82" i="1"/>
  <c r="BU82" i="1"/>
  <c r="BD104" i="1"/>
  <c r="BV104" i="1"/>
  <c r="BV99" i="1"/>
  <c r="BD99" i="1"/>
  <c r="BU94" i="1"/>
  <c r="BC94" i="1"/>
  <c r="BW86" i="1"/>
  <c r="BE86" i="1"/>
  <c r="BX89" i="1"/>
  <c r="BF89" i="1"/>
  <c r="CG96" i="1"/>
  <c r="BL96" i="1"/>
  <c r="CF96" i="1"/>
  <c r="BM96" i="1"/>
  <c r="CH103" i="1"/>
  <c r="CI103" i="1"/>
  <c r="BO103" i="1"/>
  <c r="BN103" i="1"/>
  <c r="BX102" i="1"/>
  <c r="BF102" i="1"/>
  <c r="BM90" i="1"/>
  <c r="CF90" i="1"/>
  <c r="BL90" i="1"/>
  <c r="CG90" i="1"/>
  <c r="BU83" i="1"/>
  <c r="BC83" i="1"/>
  <c r="BU85" i="1"/>
  <c r="BC85" i="1"/>
  <c r="BV92" i="1"/>
  <c r="BD92" i="1"/>
  <c r="CC87" i="1"/>
  <c r="BI87" i="1"/>
  <c r="BH87" i="1"/>
  <c r="CB87" i="1"/>
  <c r="BW91" i="1"/>
  <c r="BE91" i="1"/>
  <c r="BY82" i="1"/>
  <c r="BG82" i="1"/>
  <c r="BW104" i="1"/>
  <c r="BE104" i="1"/>
  <c r="BG99" i="1"/>
  <c r="BY99" i="1"/>
  <c r="CE101" i="1"/>
  <c r="BJ101" i="1"/>
  <c r="BK101" i="1"/>
  <c r="CD101" i="1"/>
  <c r="BV89" i="1"/>
  <c r="BD89" i="1"/>
  <c r="BW100" i="1"/>
  <c r="BE100" i="1"/>
  <c r="CB96" i="1"/>
  <c r="BH96" i="1"/>
  <c r="CC96" i="1"/>
  <c r="BI96" i="1"/>
  <c r="BL105" i="1"/>
  <c r="CF105" i="1"/>
  <c r="CG105" i="1"/>
  <c r="BM105" i="1"/>
  <c r="BO105" i="1"/>
  <c r="BN105" i="1"/>
  <c r="CH105" i="1"/>
  <c r="CI105" i="1"/>
  <c r="BE92" i="1"/>
  <c r="BW92" i="1"/>
  <c r="BD86" i="1"/>
  <c r="BV86" i="1"/>
  <c r="BW85" i="1"/>
  <c r="BE85" i="1"/>
  <c r="BY83" i="1"/>
  <c r="BG83" i="1"/>
  <c r="BX92" i="1"/>
  <c r="BF92" i="1"/>
  <c r="BS95" i="1"/>
  <c r="CL95" i="1"/>
  <c r="BR95" i="1"/>
  <c r="CM95" i="1"/>
  <c r="CE105" i="1"/>
  <c r="BJ105" i="1"/>
  <c r="CD105" i="1"/>
  <c r="BK105" i="1"/>
  <c r="BV82" i="1"/>
  <c r="BD82" i="1"/>
  <c r="BX104" i="1"/>
  <c r="BF104" i="1"/>
  <c r="BY86" i="1"/>
  <c r="BG86" i="1"/>
  <c r="BT89" i="1"/>
  <c r="BB89" i="1"/>
  <c r="BU100" i="1"/>
  <c r="BC100" i="1"/>
  <c r="BC102" i="1"/>
  <c r="BU102" i="1"/>
  <c r="BJ98" i="1"/>
  <c r="CE98" i="1"/>
  <c r="CD98" i="1"/>
  <c r="BK98" i="1"/>
  <c r="BX99" i="1"/>
  <c r="BF99" i="1"/>
  <c r="CK88" i="1"/>
  <c r="BQ88" i="1"/>
  <c r="BP88" i="1"/>
  <c r="CJ88" i="1"/>
  <c r="BB85" i="1"/>
  <c r="BT85" i="1"/>
  <c r="BE83" i="1"/>
  <c r="BW83" i="1"/>
  <c r="BY92" i="1"/>
  <c r="BG92" i="1"/>
  <c r="BU91" i="1"/>
  <c r="BC91" i="1"/>
  <c r="BX82" i="1"/>
  <c r="BF82" i="1"/>
  <c r="BT99" i="1"/>
  <c r="BB99" i="1"/>
  <c r="BY94" i="1"/>
  <c r="BG94" i="1"/>
  <c r="BW89" i="1"/>
  <c r="BE89" i="1"/>
  <c r="BT100" i="1"/>
  <c r="BB100" i="1"/>
  <c r="BT102" i="1"/>
  <c r="BB102" i="1"/>
  <c r="BK84" i="1"/>
  <c r="BJ84" i="1"/>
  <c r="CE84" i="1"/>
  <c r="CD84" i="1"/>
  <c r="BO93" i="1"/>
  <c r="CI93" i="1"/>
  <c r="BN93" i="1"/>
  <c r="CH93" i="1"/>
  <c r="CL97" i="1"/>
  <c r="BS97" i="1"/>
  <c r="BR97" i="1"/>
  <c r="CM97" i="1"/>
  <c r="BX94" i="1"/>
  <c r="BF94" i="1"/>
  <c r="BV85" i="1"/>
  <c r="BD85" i="1"/>
  <c r="BU92" i="1"/>
  <c r="BC92" i="1"/>
  <c r="BV91" i="1"/>
  <c r="BD91" i="1"/>
  <c r="CK101" i="1"/>
  <c r="CJ101" i="1"/>
  <c r="BQ101" i="1"/>
  <c r="BP101" i="1"/>
  <c r="BT82" i="1"/>
  <c r="BB82" i="1"/>
  <c r="BU104" i="1"/>
  <c r="BC104" i="1"/>
  <c r="BU99" i="1"/>
  <c r="BC99" i="1"/>
  <c r="BT94" i="1"/>
  <c r="BB94" i="1"/>
  <c r="BU86" i="1"/>
  <c r="BC86" i="1"/>
  <c r="CM87" i="1"/>
  <c r="CL87" i="1"/>
  <c r="BS87" i="1"/>
  <c r="BR87" i="1"/>
  <c r="BH95" i="1"/>
  <c r="CB95" i="1"/>
  <c r="CC95" i="1"/>
  <c r="BI95" i="1"/>
  <c r="BW72" i="1"/>
  <c r="BE72" i="1"/>
  <c r="BD48" i="1"/>
  <c r="BV48" i="1"/>
  <c r="BW46" i="1"/>
  <c r="BE46" i="1"/>
  <c r="BU58" i="1"/>
  <c r="BC58" i="1"/>
  <c r="BX75" i="1"/>
  <c r="BF75" i="1"/>
  <c r="BX72" i="1"/>
  <c r="BF72" i="1"/>
  <c r="BX48" i="1"/>
  <c r="BF48" i="1"/>
  <c r="BG76" i="1"/>
  <c r="BY76" i="1"/>
  <c r="BY70" i="1"/>
  <c r="BG70" i="1"/>
  <c r="BV44" i="1"/>
  <c r="BD44" i="1"/>
  <c r="BW69" i="1"/>
  <c r="BE69" i="1"/>
  <c r="BX63" i="1"/>
  <c r="BF63" i="1"/>
  <c r="BD47" i="1"/>
  <c r="BV47" i="1"/>
  <c r="BU64" i="1"/>
  <c r="BC64" i="1"/>
  <c r="BV38" i="1"/>
  <c r="BD38" i="1"/>
  <c r="BX51" i="1"/>
  <c r="BF51" i="1"/>
  <c r="CL79" i="1"/>
  <c r="BR79" i="1"/>
  <c r="CM79" i="1"/>
  <c r="BS79" i="1"/>
  <c r="G3" i="1"/>
  <c r="B33" i="1" s="1"/>
  <c r="CA76" i="1"/>
  <c r="CA68" i="1"/>
  <c r="CA60" i="1"/>
  <c r="CA78" i="1"/>
  <c r="CA70" i="1"/>
  <c r="CA62" i="1"/>
  <c r="CA46" i="1"/>
  <c r="CA79" i="1"/>
  <c r="CA71" i="1"/>
  <c r="CA63" i="1"/>
  <c r="CA75" i="1"/>
  <c r="CA67" i="1"/>
  <c r="CA59" i="1"/>
  <c r="CA52" i="1"/>
  <c r="CA42" i="1"/>
  <c r="CA81" i="1"/>
  <c r="CA65" i="1"/>
  <c r="CA48" i="1"/>
  <c r="CA40" i="1"/>
  <c r="CA41" i="1"/>
  <c r="CA55" i="1"/>
  <c r="CA49" i="1"/>
  <c r="CA43" i="1"/>
  <c r="CA47" i="1"/>
  <c r="CA74" i="1"/>
  <c r="CA58" i="1"/>
  <c r="CA54" i="1"/>
  <c r="CA51" i="1"/>
  <c r="CA45" i="1"/>
  <c r="CA39" i="1"/>
  <c r="CA38" i="1"/>
  <c r="CA69" i="1"/>
  <c r="CA53" i="1"/>
  <c r="CA80" i="1"/>
  <c r="CA64" i="1"/>
  <c r="CA50" i="1"/>
  <c r="CA73" i="1"/>
  <c r="CA57" i="1"/>
  <c r="CA66" i="1"/>
  <c r="CA44" i="1"/>
  <c r="CA34" i="1"/>
  <c r="CA35" i="1"/>
  <c r="CA77" i="1"/>
  <c r="CA61" i="1"/>
  <c r="CA36" i="1"/>
  <c r="CA37" i="1"/>
  <c r="CA72" i="1"/>
  <c r="CA56" i="1"/>
  <c r="BW77" i="1"/>
  <c r="BE77" i="1"/>
  <c r="CE81" i="1"/>
  <c r="BK81" i="1"/>
  <c r="CD81" i="1"/>
  <c r="BJ81" i="1"/>
  <c r="BW55" i="1"/>
  <c r="BE55" i="1"/>
  <c r="BT71" i="1"/>
  <c r="BB71" i="1"/>
  <c r="BW74" i="1"/>
  <c r="BE74" i="1"/>
  <c r="BX37" i="1"/>
  <c r="BF37" i="1"/>
  <c r="BW61" i="1"/>
  <c r="BE61" i="1"/>
  <c r="CF50" i="1"/>
  <c r="CG50" i="1"/>
  <c r="BL50" i="1"/>
  <c r="BM50" i="1"/>
  <c r="BD72" i="1"/>
  <c r="BV72" i="1"/>
  <c r="BV76" i="1"/>
  <c r="BD76" i="1"/>
  <c r="CF57" i="1"/>
  <c r="CG57" i="1"/>
  <c r="BL57" i="1"/>
  <c r="BM57" i="1"/>
  <c r="BT44" i="1"/>
  <c r="BB44" i="1"/>
  <c r="BT69" i="1"/>
  <c r="BB69" i="1"/>
  <c r="BW63" i="1"/>
  <c r="BE63" i="1"/>
  <c r="BW47" i="1"/>
  <c r="BE47" i="1"/>
  <c r="BY64" i="1"/>
  <c r="BG64" i="1"/>
  <c r="BW38" i="1"/>
  <c r="BE38" i="1"/>
  <c r="BH35" i="1"/>
  <c r="CB35" i="1"/>
  <c r="BI35" i="1"/>
  <c r="CC35" i="1"/>
  <c r="BT51" i="1"/>
  <c r="BB51" i="1"/>
  <c r="BT77" i="1"/>
  <c r="BB77" i="1"/>
  <c r="CJ79" i="1"/>
  <c r="CK79" i="1"/>
  <c r="BP79" i="1"/>
  <c r="BQ79" i="1"/>
  <c r="BC55" i="1"/>
  <c r="BU55" i="1"/>
  <c r="BX71" i="1"/>
  <c r="BF71" i="1"/>
  <c r="BV74" i="1"/>
  <c r="BD74" i="1"/>
  <c r="BT61" i="1"/>
  <c r="BB61" i="1"/>
  <c r="BX46" i="1"/>
  <c r="BF46" i="1"/>
  <c r="BB58" i="1"/>
  <c r="BT58" i="1"/>
  <c r="CB60" i="1"/>
  <c r="CC60" i="1"/>
  <c r="BH60" i="1"/>
  <c r="BI60" i="1"/>
  <c r="BU75" i="1"/>
  <c r="BC75" i="1"/>
  <c r="BW48" i="1"/>
  <c r="BE48" i="1"/>
  <c r="BU67" i="1"/>
  <c r="BC67" i="1"/>
  <c r="BX76" i="1"/>
  <c r="BF76" i="1"/>
  <c r="BU70" i="1"/>
  <c r="BC70" i="1"/>
  <c r="BX44" i="1"/>
  <c r="BF44" i="1"/>
  <c r="BY47" i="1"/>
  <c r="BG47" i="1"/>
  <c r="BT64" i="1"/>
  <c r="BB64" i="1"/>
  <c r="BY51" i="1"/>
  <c r="BG51" i="1"/>
  <c r="CJ50" i="1"/>
  <c r="BQ50" i="1"/>
  <c r="BP50" i="1"/>
  <c r="CK50" i="1"/>
  <c r="BY55" i="1"/>
  <c r="BG55" i="1"/>
  <c r="BE71" i="1"/>
  <c r="BW71" i="1"/>
  <c r="CM81" i="1"/>
  <c r="BS81" i="1"/>
  <c r="CL81" i="1"/>
  <c r="BR81" i="1"/>
  <c r="BV37" i="1"/>
  <c r="BD37" i="1"/>
  <c r="BV75" i="1"/>
  <c r="BD75" i="1"/>
  <c r="BU72" i="1"/>
  <c r="BC72" i="1"/>
  <c r="BT67" i="1"/>
  <c r="BB67" i="1"/>
  <c r="BU76" i="1"/>
  <c r="BC76" i="1"/>
  <c r="BV70" i="1"/>
  <c r="BD70" i="1"/>
  <c r="BN35" i="1"/>
  <c r="CI35" i="1"/>
  <c r="CH35" i="1"/>
  <c r="BO35" i="1"/>
  <c r="BR60" i="1"/>
  <c r="CM60" i="1"/>
  <c r="CL60" i="1"/>
  <c r="BS60" i="1"/>
  <c r="BW64" i="1"/>
  <c r="BE64" i="1"/>
  <c r="BT38" i="1"/>
  <c r="BB38" i="1"/>
  <c r="BO57" i="1"/>
  <c r="CH57" i="1"/>
  <c r="BN57" i="1"/>
  <c r="CI57" i="1"/>
  <c r="BR62" i="1"/>
  <c r="BS62" i="1"/>
  <c r="CL62" i="1"/>
  <c r="CM62" i="1"/>
  <c r="BV51" i="1"/>
  <c r="BD51" i="1"/>
  <c r="BY77" i="1"/>
  <c r="BG77" i="1"/>
  <c r="BH65" i="1"/>
  <c r="CB65" i="1"/>
  <c r="CC65" i="1"/>
  <c r="BI65" i="1"/>
  <c r="CF35" i="1"/>
  <c r="BM35" i="1"/>
  <c r="BL35" i="1"/>
  <c r="CG35" i="1"/>
  <c r="BX55" i="1"/>
  <c r="BF55" i="1"/>
  <c r="BG71" i="1"/>
  <c r="BY71" i="1"/>
  <c r="BT74" i="1"/>
  <c r="BB74" i="1"/>
  <c r="BU37" i="1"/>
  <c r="BC37" i="1"/>
  <c r="BY61" i="1"/>
  <c r="BG61" i="1"/>
  <c r="BT46" i="1"/>
  <c r="BB46" i="1"/>
  <c r="BU48" i="1"/>
  <c r="BC48" i="1"/>
  <c r="BD46" i="1"/>
  <c r="BV46" i="1"/>
  <c r="BW58" i="1"/>
  <c r="BE58" i="1"/>
  <c r="BW75" i="1"/>
  <c r="BE75" i="1"/>
  <c r="BG72" i="1"/>
  <c r="BY72" i="1"/>
  <c r="BT48" i="1"/>
  <c r="BB48" i="1"/>
  <c r="BQ81" i="1"/>
  <c r="CJ81" i="1"/>
  <c r="BP81" i="1"/>
  <c r="CK81" i="1"/>
  <c r="AQ32" i="1"/>
  <c r="BT31" i="1" s="1"/>
  <c r="BX67" i="1"/>
  <c r="BF67" i="1"/>
  <c r="BT76" i="1"/>
  <c r="BB76" i="1"/>
  <c r="BW70" i="1"/>
  <c r="BE70" i="1"/>
  <c r="BU44" i="1"/>
  <c r="BC44" i="1"/>
  <c r="BD69" i="1"/>
  <c r="BV69" i="1"/>
  <c r="BY63" i="1"/>
  <c r="BG63" i="1"/>
  <c r="BU47" i="1"/>
  <c r="BC47" i="1"/>
  <c r="BX64" i="1"/>
  <c r="BF64" i="1"/>
  <c r="BU38" i="1"/>
  <c r="BC38" i="1"/>
  <c r="BI50" i="1"/>
  <c r="BH50" i="1"/>
  <c r="CB50" i="1"/>
  <c r="CC50" i="1"/>
  <c r="BC51" i="1"/>
  <c r="BU51" i="1"/>
  <c r="BU77" i="1"/>
  <c r="BC77" i="1"/>
  <c r="BL73" i="1"/>
  <c r="CF73" i="1"/>
  <c r="BM73" i="1"/>
  <c r="CG73" i="1"/>
  <c r="BX74" i="1"/>
  <c r="BF74" i="1"/>
  <c r="BY37" i="1"/>
  <c r="BG37" i="1"/>
  <c r="BC61" i="1"/>
  <c r="BU61" i="1"/>
  <c r="BI79" i="1"/>
  <c r="BH79" i="1"/>
  <c r="CC79" i="1"/>
  <c r="CB79" i="1"/>
  <c r="BV67" i="1"/>
  <c r="BD67" i="1"/>
  <c r="BT70" i="1"/>
  <c r="BB70" i="1"/>
  <c r="BY44" i="1"/>
  <c r="BG44" i="1"/>
  <c r="BY69" i="1"/>
  <c r="BG69" i="1"/>
  <c r="BU63" i="1"/>
  <c r="BC63" i="1"/>
  <c r="BX38" i="1"/>
  <c r="BF38" i="1"/>
  <c r="BO81" i="1"/>
  <c r="BN81" i="1"/>
  <c r="CH81" i="1"/>
  <c r="CI81" i="1"/>
  <c r="BY74" i="1"/>
  <c r="BG74" i="1"/>
  <c r="BW37" i="1"/>
  <c r="BE37" i="1"/>
  <c r="BY58" i="1"/>
  <c r="BG58" i="1"/>
  <c r="BC46" i="1"/>
  <c r="BU46" i="1"/>
  <c r="BD58" i="1"/>
  <c r="BV58" i="1"/>
  <c r="CD62" i="1"/>
  <c r="BJ62" i="1"/>
  <c r="BK62" i="1"/>
  <c r="CE62" i="1"/>
  <c r="BY48" i="1"/>
  <c r="BG48" i="1"/>
  <c r="BG75" i="1"/>
  <c r="BY75" i="1"/>
  <c r="BT72" i="1"/>
  <c r="BB72" i="1"/>
  <c r="CK35" i="1"/>
  <c r="BQ35" i="1"/>
  <c r="BY67" i="1"/>
  <c r="BG67" i="1"/>
  <c r="BE76" i="1"/>
  <c r="BW76" i="1"/>
  <c r="BX70" i="1"/>
  <c r="BF70" i="1"/>
  <c r="BE44" i="1"/>
  <c r="BW44" i="1"/>
  <c r="BU69" i="1"/>
  <c r="BC69" i="1"/>
  <c r="BD63" i="1"/>
  <c r="BV63" i="1"/>
  <c r="BX47" i="1"/>
  <c r="BF47" i="1"/>
  <c r="BV64" i="1"/>
  <c r="BD64" i="1"/>
  <c r="BV77" i="1"/>
  <c r="BD77" i="1"/>
  <c r="BT55" i="1"/>
  <c r="BB55" i="1"/>
  <c r="BU71" i="1"/>
  <c r="BC71" i="1"/>
  <c r="BC74" i="1"/>
  <c r="BU74" i="1"/>
  <c r="BT37" i="1"/>
  <c r="BB37" i="1"/>
  <c r="BV61" i="1"/>
  <c r="BD61" i="1"/>
  <c r="BY46" i="1"/>
  <c r="BG46" i="1"/>
  <c r="BX58" i="1"/>
  <c r="BF58" i="1"/>
  <c r="BB75" i="1"/>
  <c r="BT75" i="1"/>
  <c r="BW67" i="1"/>
  <c r="BE67" i="1"/>
  <c r="CB81" i="1"/>
  <c r="CC81" i="1"/>
  <c r="BH81" i="1"/>
  <c r="BI81" i="1"/>
  <c r="BX69" i="1"/>
  <c r="BF69" i="1"/>
  <c r="BB63" i="1"/>
  <c r="BT63" i="1"/>
  <c r="BT47" i="1"/>
  <c r="BB47" i="1"/>
  <c r="BY38" i="1"/>
  <c r="BG38" i="1"/>
  <c r="CF81" i="1"/>
  <c r="CG81" i="1"/>
  <c r="BM81" i="1"/>
  <c r="BL81" i="1"/>
  <c r="BW51" i="1"/>
  <c r="BE51" i="1"/>
  <c r="BX77" i="1"/>
  <c r="BF77" i="1"/>
  <c r="CC62" i="1"/>
  <c r="CB62" i="1"/>
  <c r="BI62" i="1"/>
  <c r="BH62" i="1"/>
  <c r="BV55" i="1"/>
  <c r="BD55" i="1"/>
  <c r="BV71" i="1"/>
  <c r="BD71" i="1"/>
  <c r="CE73" i="1"/>
  <c r="BK73" i="1"/>
  <c r="BJ73" i="1"/>
  <c r="CD73" i="1"/>
  <c r="BX61" i="1"/>
  <c r="BF61" i="1"/>
  <c r="CJ35" i="1" l="1"/>
  <c r="BO43" i="1"/>
  <c r="AS32" i="1"/>
  <c r="BU31" i="1" s="1"/>
  <c r="AY32" i="1"/>
  <c r="BX31" i="1" s="1"/>
  <c r="BB43" i="1"/>
  <c r="BI43" i="1" s="1"/>
  <c r="BA32" i="1"/>
  <c r="BY31" i="1" s="1"/>
  <c r="CJ43" i="1"/>
  <c r="BQ43" i="1"/>
  <c r="CK43" i="1"/>
  <c r="BX43" i="1"/>
  <c r="BX30" i="1" s="1"/>
  <c r="BC43" i="1"/>
  <c r="CE43" i="1" s="1"/>
  <c r="BG43" i="1"/>
  <c r="BR43" i="1" s="1"/>
  <c r="AU32" i="1"/>
  <c r="BV31" i="1" s="1"/>
  <c r="AE32" i="1" s="1"/>
  <c r="AG16" i="1" s="1"/>
  <c r="BH80" i="1"/>
  <c r="CB80" i="1"/>
  <c r="BI80" i="1"/>
  <c r="BK80" i="1"/>
  <c r="CD80" i="1"/>
  <c r="CE80" i="1"/>
  <c r="CC53" i="1"/>
  <c r="BI53" i="1"/>
  <c r="CJ54" i="1"/>
  <c r="BH53" i="1"/>
  <c r="CC54" i="1"/>
  <c r="CB36" i="1"/>
  <c r="BQ54" i="1"/>
  <c r="CJ42" i="1"/>
  <c r="BQ36" i="1"/>
  <c r="BR42" i="1"/>
  <c r="CL42" i="1"/>
  <c r="CM53" i="1"/>
  <c r="BS53" i="1"/>
  <c r="BR53" i="1"/>
  <c r="BQ80" i="1"/>
  <c r="CJ80" i="1"/>
  <c r="BP80" i="1"/>
  <c r="BR80" i="1"/>
  <c r="CM80" i="1"/>
  <c r="CL80" i="1"/>
  <c r="BN49" i="1"/>
  <c r="CI65" i="1"/>
  <c r="CH49" i="1"/>
  <c r="CH65" i="1"/>
  <c r="BR45" i="1"/>
  <c r="BO49" i="1"/>
  <c r="BO65" i="1"/>
  <c r="CK54" i="1"/>
  <c r="BQ42" i="1"/>
  <c r="BH36" i="1"/>
  <c r="BL65" i="1"/>
  <c r="BP42" i="1"/>
  <c r="BI36" i="1"/>
  <c r="CM45" i="1"/>
  <c r="CL45" i="1"/>
  <c r="BK49" i="1"/>
  <c r="CD49" i="1"/>
  <c r="BJ49" i="1"/>
  <c r="BN42" i="1"/>
  <c r="BH49" i="1"/>
  <c r="BJ65" i="1"/>
  <c r="BO66" i="1"/>
  <c r="CC66" i="1"/>
  <c r="CK39" i="1"/>
  <c r="BN66" i="1"/>
  <c r="CB66" i="1"/>
  <c r="BP39" i="1"/>
  <c r="CH66" i="1"/>
  <c r="CJ39" i="1"/>
  <c r="BH66" i="1"/>
  <c r="BH54" i="1"/>
  <c r="CF65" i="1"/>
  <c r="CM42" i="1"/>
  <c r="BM65" i="1"/>
  <c r="CH53" i="1"/>
  <c r="CB40" i="1"/>
  <c r="CI54" i="1"/>
  <c r="BK39" i="1"/>
  <c r="BN54" i="1"/>
  <c r="BI39" i="1"/>
  <c r="CC40" i="1"/>
  <c r="CH54" i="1"/>
  <c r="BI40" i="1"/>
  <c r="BJ40" i="1"/>
  <c r="CH42" i="1"/>
  <c r="CB49" i="1"/>
  <c r="CG49" i="1"/>
  <c r="CC49" i="1"/>
  <c r="BO42" i="1"/>
  <c r="BM49" i="1"/>
  <c r="CG42" i="1"/>
  <c r="BL49" i="1"/>
  <c r="CE65" i="1"/>
  <c r="CD65" i="1"/>
  <c r="CF42" i="1"/>
  <c r="CF54" i="1"/>
  <c r="BM42" i="1"/>
  <c r="BI54" i="1"/>
  <c r="CB42" i="1"/>
  <c r="BI42" i="1"/>
  <c r="BR54" i="1"/>
  <c r="BQ66" i="1"/>
  <c r="CC41" i="1"/>
  <c r="BQ68" i="1"/>
  <c r="BR40" i="1"/>
  <c r="CK66" i="1"/>
  <c r="CK68" i="1"/>
  <c r="BO39" i="1"/>
  <c r="CI39" i="1"/>
  <c r="CH39" i="1"/>
  <c r="CJ66" i="1"/>
  <c r="CJ68" i="1"/>
  <c r="CI53" i="1"/>
  <c r="BS41" i="1"/>
  <c r="BM36" i="1"/>
  <c r="CL54" i="1"/>
  <c r="BN53" i="1"/>
  <c r="CL40" i="1"/>
  <c r="BS40" i="1"/>
  <c r="CF40" i="1"/>
  <c r="CF36" i="1"/>
  <c r="BL36" i="1"/>
  <c r="CC42" i="1"/>
  <c r="BL45" i="1"/>
  <c r="BR49" i="1"/>
  <c r="BH39" i="1"/>
  <c r="BQ49" i="1"/>
  <c r="CF53" i="1"/>
  <c r="CM54" i="1"/>
  <c r="CB39" i="1"/>
  <c r="BK40" i="1"/>
  <c r="CD39" i="1"/>
  <c r="CD40" i="1"/>
  <c r="CB45" i="1"/>
  <c r="CD68" i="1"/>
  <c r="CM36" i="1"/>
  <c r="CE68" i="1"/>
  <c r="BJ68" i="1"/>
  <c r="BH43" i="1"/>
  <c r="BM41" i="1"/>
  <c r="BM39" i="1"/>
  <c r="CL39" i="1"/>
  <c r="BL41" i="1"/>
  <c r="CM39" i="1"/>
  <c r="BI41" i="1"/>
  <c r="CB43" i="1"/>
  <c r="BP40" i="1"/>
  <c r="CG41" i="1"/>
  <c r="CJ41" i="1"/>
  <c r="BR39" i="1"/>
  <c r="CF43" i="1"/>
  <c r="CE39" i="1"/>
  <c r="BL54" i="1"/>
  <c r="CK36" i="1"/>
  <c r="BK43" i="1"/>
  <c r="BJ43" i="1"/>
  <c r="CG66" i="1"/>
  <c r="CF39" i="1"/>
  <c r="CB41" i="1"/>
  <c r="CG39" i="1"/>
  <c r="BL43" i="1"/>
  <c r="CJ36" i="1"/>
  <c r="BM54" i="1"/>
  <c r="CD36" i="1"/>
  <c r="BJ34" i="1"/>
  <c r="BP49" i="1"/>
  <c r="CL41" i="1"/>
  <c r="CG53" i="1"/>
  <c r="CE36" i="1"/>
  <c r="CM41" i="1"/>
  <c r="BL53" i="1"/>
  <c r="BS66" i="1"/>
  <c r="BS49" i="1"/>
  <c r="BL40" i="1"/>
  <c r="BR36" i="1"/>
  <c r="CC45" i="1"/>
  <c r="BM45" i="1"/>
  <c r="CL49" i="1"/>
  <c r="BM40" i="1"/>
  <c r="BI45" i="1"/>
  <c r="CF45" i="1"/>
  <c r="CL36" i="1"/>
  <c r="BJ36" i="1"/>
  <c r="CK49" i="1"/>
  <c r="BR66" i="1"/>
  <c r="CG52" i="1"/>
  <c r="CF52" i="1"/>
  <c r="CM66" i="1"/>
  <c r="BP52" i="1"/>
  <c r="BL52" i="1"/>
  <c r="BM66" i="1"/>
  <c r="CF66" i="1"/>
  <c r="BO36" i="1"/>
  <c r="CH36" i="1"/>
  <c r="BN36" i="1"/>
  <c r="CI36" i="1"/>
  <c r="CG43" i="1"/>
  <c r="BN45" i="1"/>
  <c r="BQ41" i="1"/>
  <c r="CK41" i="1"/>
  <c r="CD34" i="1"/>
  <c r="CJ40" i="1"/>
  <c r="CE53" i="1"/>
  <c r="BO45" i="1"/>
  <c r="CI45" i="1"/>
  <c r="CE34" i="1"/>
  <c r="CK40" i="1"/>
  <c r="BK53" i="1"/>
  <c r="BJ53" i="1"/>
  <c r="CH41" i="1"/>
  <c r="CI41" i="1"/>
  <c r="BO41" i="1"/>
  <c r="BR59" i="1"/>
  <c r="CM59" i="1"/>
  <c r="CL59" i="1"/>
  <c r="CK56" i="1"/>
  <c r="BH56" i="1"/>
  <c r="BI56" i="1"/>
  <c r="CC56" i="1"/>
  <c r="CJ56" i="1"/>
  <c r="BP56" i="1"/>
  <c r="BK56" i="1"/>
  <c r="BJ56" i="1"/>
  <c r="CD56" i="1"/>
  <c r="CE56" i="1"/>
  <c r="BJ59" i="1"/>
  <c r="CE59" i="1"/>
  <c r="BK59" i="1"/>
  <c r="BQ34" i="1"/>
  <c r="CK52" i="1"/>
  <c r="CJ52" i="1"/>
  <c r="BP59" i="1"/>
  <c r="BQ59" i="1"/>
  <c r="CJ59" i="1"/>
  <c r="CK59" i="1"/>
  <c r="CF34" i="1"/>
  <c r="CG34" i="1"/>
  <c r="BM34" i="1"/>
  <c r="BO52" i="1"/>
  <c r="BP34" i="1"/>
  <c r="CE52" i="1"/>
  <c r="BK52" i="1"/>
  <c r="CD52" i="1"/>
  <c r="BJ52" i="1"/>
  <c r="BI34" i="1"/>
  <c r="CC34" i="1"/>
  <c r="BH34" i="1"/>
  <c r="CB34" i="1"/>
  <c r="CJ34" i="1"/>
  <c r="BN52" i="1"/>
  <c r="BH52" i="1"/>
  <c r="CC52" i="1"/>
  <c r="CB52" i="1"/>
  <c r="BI52" i="1"/>
  <c r="CH52" i="1"/>
  <c r="BY30" i="1"/>
  <c r="BY26" i="1" s="1"/>
  <c r="AC19" i="1" s="1"/>
  <c r="CD99" i="1"/>
  <c r="BJ99" i="1"/>
  <c r="CE99" i="1"/>
  <c r="BK99" i="1"/>
  <c r="BK85" i="1"/>
  <c r="CE85" i="1"/>
  <c r="CD85" i="1"/>
  <c r="BJ85" i="1"/>
  <c r="BL99" i="1"/>
  <c r="CG99" i="1"/>
  <c r="CF99" i="1"/>
  <c r="BM99" i="1"/>
  <c r="BM94" i="1"/>
  <c r="CF94" i="1"/>
  <c r="BL94" i="1"/>
  <c r="CG94" i="1"/>
  <c r="CC85" i="1"/>
  <c r="CB85" i="1"/>
  <c r="BH85" i="1"/>
  <c r="BI85" i="1"/>
  <c r="CC89" i="1"/>
  <c r="BH89" i="1"/>
  <c r="CB89" i="1"/>
  <c r="BI89" i="1"/>
  <c r="CK92" i="1"/>
  <c r="BQ92" i="1"/>
  <c r="BP92" i="1"/>
  <c r="CJ92" i="1"/>
  <c r="BS100" i="1"/>
  <c r="CL100" i="1"/>
  <c r="BR100" i="1"/>
  <c r="CM100" i="1"/>
  <c r="BM83" i="1"/>
  <c r="BL83" i="1"/>
  <c r="CF83" i="1"/>
  <c r="CG83" i="1"/>
  <c r="CE104" i="1"/>
  <c r="CD104" i="1"/>
  <c r="BK104" i="1"/>
  <c r="BJ104" i="1"/>
  <c r="BM91" i="1"/>
  <c r="BL91" i="1"/>
  <c r="CG91" i="1"/>
  <c r="CF91" i="1"/>
  <c r="BO89" i="1"/>
  <c r="CI89" i="1"/>
  <c r="BN89" i="1"/>
  <c r="CH89" i="1"/>
  <c r="CE91" i="1"/>
  <c r="BK91" i="1"/>
  <c r="BJ91" i="1"/>
  <c r="CD91" i="1"/>
  <c r="BN100" i="1"/>
  <c r="BO100" i="1"/>
  <c r="CI100" i="1"/>
  <c r="CH100" i="1"/>
  <c r="CE83" i="1"/>
  <c r="BJ83" i="1"/>
  <c r="CD83" i="1"/>
  <c r="BK83" i="1"/>
  <c r="CK89" i="1"/>
  <c r="BQ89" i="1"/>
  <c r="BP89" i="1"/>
  <c r="CJ89" i="1"/>
  <c r="CB104" i="1"/>
  <c r="BI104" i="1"/>
  <c r="BH104" i="1"/>
  <c r="CC104" i="1"/>
  <c r="CK86" i="1"/>
  <c r="BQ86" i="1"/>
  <c r="BP86" i="1"/>
  <c r="CJ86" i="1"/>
  <c r="BH83" i="1"/>
  <c r="BI83" i="1"/>
  <c r="CB83" i="1"/>
  <c r="CC83" i="1"/>
  <c r="CB100" i="1"/>
  <c r="BH100" i="1"/>
  <c r="CC100" i="1"/>
  <c r="BI100" i="1"/>
  <c r="CK82" i="1"/>
  <c r="CJ82" i="1"/>
  <c r="BQ82" i="1"/>
  <c r="BP82" i="1"/>
  <c r="CI91" i="1"/>
  <c r="BN91" i="1"/>
  <c r="CH91" i="1"/>
  <c r="BO91" i="1"/>
  <c r="BU30" i="1"/>
  <c r="BS86" i="1"/>
  <c r="CM86" i="1"/>
  <c r="BR86" i="1"/>
  <c r="CL86" i="1"/>
  <c r="CM83" i="1"/>
  <c r="BS83" i="1"/>
  <c r="BR83" i="1"/>
  <c r="CL83" i="1"/>
  <c r="BM86" i="1"/>
  <c r="BL86" i="1"/>
  <c r="CG86" i="1"/>
  <c r="CF86" i="1"/>
  <c r="CM99" i="1"/>
  <c r="CL99" i="1"/>
  <c r="BS99" i="1"/>
  <c r="BR99" i="1"/>
  <c r="CG104" i="1"/>
  <c r="CF104" i="1"/>
  <c r="BM104" i="1"/>
  <c r="BL104" i="1"/>
  <c r="CI82" i="1"/>
  <c r="BO82" i="1"/>
  <c r="CH82" i="1"/>
  <c r="BN82" i="1"/>
  <c r="CC92" i="1"/>
  <c r="BH92" i="1"/>
  <c r="BI92" i="1"/>
  <c r="CB92" i="1"/>
  <c r="CI99" i="1"/>
  <c r="BO99" i="1"/>
  <c r="CH99" i="1"/>
  <c r="BN99" i="1"/>
  <c r="BQ94" i="1"/>
  <c r="CK94" i="1"/>
  <c r="CJ94" i="1"/>
  <c r="BP94" i="1"/>
  <c r="CE86" i="1"/>
  <c r="CD86" i="1"/>
  <c r="BK86" i="1"/>
  <c r="BJ86" i="1"/>
  <c r="CC82" i="1"/>
  <c r="BH82" i="1"/>
  <c r="CB82" i="1"/>
  <c r="BI82" i="1"/>
  <c r="BK92" i="1"/>
  <c r="BJ92" i="1"/>
  <c r="CD92" i="1"/>
  <c r="CE92" i="1"/>
  <c r="BS94" i="1"/>
  <c r="CM94" i="1"/>
  <c r="BR94" i="1"/>
  <c r="CL94" i="1"/>
  <c r="CM92" i="1"/>
  <c r="CL92" i="1"/>
  <c r="BS92" i="1"/>
  <c r="BR92" i="1"/>
  <c r="CG89" i="1"/>
  <c r="CF89" i="1"/>
  <c r="BL89" i="1"/>
  <c r="BM89" i="1"/>
  <c r="BN104" i="1"/>
  <c r="CI104" i="1"/>
  <c r="CH104" i="1"/>
  <c r="BO104" i="1"/>
  <c r="CH86" i="1"/>
  <c r="CI86" i="1"/>
  <c r="BN86" i="1"/>
  <c r="BO86" i="1"/>
  <c r="BO94" i="1"/>
  <c r="CH94" i="1"/>
  <c r="CI94" i="1"/>
  <c r="BN94" i="1"/>
  <c r="CF102" i="1"/>
  <c r="BM102" i="1"/>
  <c r="BL102" i="1"/>
  <c r="CG102" i="1"/>
  <c r="BN102" i="1"/>
  <c r="CI102" i="1"/>
  <c r="BO102" i="1"/>
  <c r="CH102" i="1"/>
  <c r="CE89" i="1"/>
  <c r="BK89" i="1"/>
  <c r="CD89" i="1"/>
  <c r="BJ89" i="1"/>
  <c r="CK85" i="1"/>
  <c r="BP85" i="1"/>
  <c r="CJ85" i="1"/>
  <c r="BQ85" i="1"/>
  <c r="BQ102" i="1"/>
  <c r="CK102" i="1"/>
  <c r="BP102" i="1"/>
  <c r="CJ102" i="1"/>
  <c r="BP104" i="1"/>
  <c r="CJ104" i="1"/>
  <c r="CK104" i="1"/>
  <c r="BQ104" i="1"/>
  <c r="BO85" i="1"/>
  <c r="CI85" i="1"/>
  <c r="BN85" i="1"/>
  <c r="CH85" i="1"/>
  <c r="CI92" i="1"/>
  <c r="BO92" i="1"/>
  <c r="BN92" i="1"/>
  <c r="CH92" i="1"/>
  <c r="CE82" i="1"/>
  <c r="BK82" i="1"/>
  <c r="CD82" i="1"/>
  <c r="BJ82" i="1"/>
  <c r="CK83" i="1"/>
  <c r="CJ83" i="1"/>
  <c r="BQ83" i="1"/>
  <c r="BP83" i="1"/>
  <c r="BR104" i="1"/>
  <c r="BS104" i="1"/>
  <c r="CM104" i="1"/>
  <c r="CL104" i="1"/>
  <c r="CB91" i="1"/>
  <c r="BH91" i="1"/>
  <c r="CC91" i="1"/>
  <c r="BI91" i="1"/>
  <c r="CK91" i="1"/>
  <c r="BQ91" i="1"/>
  <c r="CJ91" i="1"/>
  <c r="BP91" i="1"/>
  <c r="CC94" i="1"/>
  <c r="CB94" i="1"/>
  <c r="BI94" i="1"/>
  <c r="BH94" i="1"/>
  <c r="BM85" i="1"/>
  <c r="CG85" i="1"/>
  <c r="CF85" i="1"/>
  <c r="BL85" i="1"/>
  <c r="CB102" i="1"/>
  <c r="CC102" i="1"/>
  <c r="BI102" i="1"/>
  <c r="BH102" i="1"/>
  <c r="BH99" i="1"/>
  <c r="CB99" i="1"/>
  <c r="CC99" i="1"/>
  <c r="BI99" i="1"/>
  <c r="CD102" i="1"/>
  <c r="BJ102" i="1"/>
  <c r="BK102" i="1"/>
  <c r="CE102" i="1"/>
  <c r="CM82" i="1"/>
  <c r="BS82" i="1"/>
  <c r="CL82" i="1"/>
  <c r="BR82" i="1"/>
  <c r="BM92" i="1"/>
  <c r="CG92" i="1"/>
  <c r="BL92" i="1"/>
  <c r="CF92" i="1"/>
  <c r="CE94" i="1"/>
  <c r="BK94" i="1"/>
  <c r="CD94" i="1"/>
  <c r="BJ94" i="1"/>
  <c r="CM91" i="1"/>
  <c r="BS91" i="1"/>
  <c r="BR91" i="1"/>
  <c r="CL91" i="1"/>
  <c r="BS85" i="1"/>
  <c r="CM85" i="1"/>
  <c r="BR85" i="1"/>
  <c r="CL85" i="1"/>
  <c r="BQ100" i="1"/>
  <c r="CK100" i="1"/>
  <c r="CJ100" i="1"/>
  <c r="BP100" i="1"/>
  <c r="CG100" i="1"/>
  <c r="CF100" i="1"/>
  <c r="BL100" i="1"/>
  <c r="BM100" i="1"/>
  <c r="CC86" i="1"/>
  <c r="BH86" i="1"/>
  <c r="CB86" i="1"/>
  <c r="BI86" i="1"/>
  <c r="BU32" i="1"/>
  <c r="CI83" i="1"/>
  <c r="CH83" i="1"/>
  <c r="BN83" i="1"/>
  <c r="BO83" i="1"/>
  <c r="CK99" i="1"/>
  <c r="BQ99" i="1"/>
  <c r="CJ99" i="1"/>
  <c r="BP99" i="1"/>
  <c r="CE100" i="1"/>
  <c r="BJ100" i="1"/>
  <c r="CD100" i="1"/>
  <c r="BK100" i="1"/>
  <c r="BM82" i="1"/>
  <c r="BL82" i="1"/>
  <c r="CF82" i="1"/>
  <c r="CG82" i="1"/>
  <c r="CL102" i="1"/>
  <c r="BS102" i="1"/>
  <c r="CM102" i="1"/>
  <c r="BR102" i="1"/>
  <c r="CM89" i="1"/>
  <c r="BS89" i="1"/>
  <c r="BR89" i="1"/>
  <c r="CL89" i="1"/>
  <c r="BL71" i="1"/>
  <c r="CF71" i="1"/>
  <c r="BM71" i="1"/>
  <c r="CG71" i="1"/>
  <c r="BJ71" i="1"/>
  <c r="CD71" i="1"/>
  <c r="BK71" i="1"/>
  <c r="CE71" i="1"/>
  <c r="CG77" i="1"/>
  <c r="CF77" i="1"/>
  <c r="BL77" i="1"/>
  <c r="BM77" i="1"/>
  <c r="BO44" i="1"/>
  <c r="CH44" i="1"/>
  <c r="BN44" i="1"/>
  <c r="CI44" i="1"/>
  <c r="CM48" i="1"/>
  <c r="BS48" i="1"/>
  <c r="CL48" i="1"/>
  <c r="BR48" i="1"/>
  <c r="CB70" i="1"/>
  <c r="CC70" i="1"/>
  <c r="BI70" i="1"/>
  <c r="BH70" i="1"/>
  <c r="CM63" i="1"/>
  <c r="CL63" i="1"/>
  <c r="BR63" i="1"/>
  <c r="BS63" i="1"/>
  <c r="BR72" i="1"/>
  <c r="BS72" i="1"/>
  <c r="CL72" i="1"/>
  <c r="CM72" i="1"/>
  <c r="BS61" i="1"/>
  <c r="CM61" i="1"/>
  <c r="BR61" i="1"/>
  <c r="CL61" i="1"/>
  <c r="CJ55" i="1"/>
  <c r="CK55" i="1"/>
  <c r="BQ55" i="1"/>
  <c r="BP55" i="1"/>
  <c r="BV30" i="1"/>
  <c r="BO48" i="1"/>
  <c r="BN48" i="1"/>
  <c r="CH48" i="1"/>
  <c r="CI48" i="1"/>
  <c r="CI61" i="1"/>
  <c r="CH61" i="1"/>
  <c r="BN61" i="1"/>
  <c r="BO61" i="1"/>
  <c r="BO74" i="1"/>
  <c r="CI74" i="1"/>
  <c r="BN74" i="1"/>
  <c r="CH74" i="1"/>
  <c r="BN55" i="1"/>
  <c r="CI55" i="1"/>
  <c r="BO55" i="1"/>
  <c r="CH55" i="1"/>
  <c r="BL47" i="1"/>
  <c r="CF47" i="1"/>
  <c r="CG47" i="1"/>
  <c r="BM47" i="1"/>
  <c r="BQ48" i="1"/>
  <c r="CK48" i="1"/>
  <c r="BP48" i="1"/>
  <c r="CJ48" i="1"/>
  <c r="CJ75" i="1"/>
  <c r="CK75" i="1"/>
  <c r="BP75" i="1"/>
  <c r="BQ75" i="1"/>
  <c r="BO72" i="1"/>
  <c r="CI72" i="1"/>
  <c r="CH72" i="1"/>
  <c r="BN72" i="1"/>
  <c r="CJ77" i="1"/>
  <c r="CK77" i="1"/>
  <c r="BP77" i="1"/>
  <c r="BQ77" i="1"/>
  <c r="CK61" i="1"/>
  <c r="BP61" i="1"/>
  <c r="BQ61" i="1"/>
  <c r="CJ61" i="1"/>
  <c r="BO67" i="1"/>
  <c r="CH67" i="1"/>
  <c r="CI67" i="1"/>
  <c r="BN67" i="1"/>
  <c r="CG61" i="1"/>
  <c r="CF61" i="1"/>
  <c r="BL61" i="1"/>
  <c r="BM61" i="1"/>
  <c r="CK47" i="1"/>
  <c r="BP47" i="1"/>
  <c r="CJ47" i="1"/>
  <c r="BQ47" i="1"/>
  <c r="BP70" i="1"/>
  <c r="CK70" i="1"/>
  <c r="BQ70" i="1"/>
  <c r="CJ70" i="1"/>
  <c r="BN37" i="1"/>
  <c r="BO37" i="1"/>
  <c r="CI37" i="1"/>
  <c r="CH37" i="1"/>
  <c r="BK77" i="1"/>
  <c r="CE77" i="1"/>
  <c r="BJ77" i="1"/>
  <c r="CD77" i="1"/>
  <c r="BO75" i="1"/>
  <c r="CH75" i="1"/>
  <c r="CI75" i="1"/>
  <c r="BN75" i="1"/>
  <c r="BO64" i="1"/>
  <c r="CI64" i="1"/>
  <c r="CH64" i="1"/>
  <c r="BN64" i="1"/>
  <c r="CD72" i="1"/>
  <c r="CE72" i="1"/>
  <c r="BK72" i="1"/>
  <c r="BJ72" i="1"/>
  <c r="BS51" i="1"/>
  <c r="CL51" i="1"/>
  <c r="BR51" i="1"/>
  <c r="CM51" i="1"/>
  <c r="BR47" i="1"/>
  <c r="CM47" i="1"/>
  <c r="CL47" i="1"/>
  <c r="BS47" i="1"/>
  <c r="CB51" i="1"/>
  <c r="BH51" i="1"/>
  <c r="BI51" i="1"/>
  <c r="CC51" i="1"/>
  <c r="CI63" i="1"/>
  <c r="CH63" i="1"/>
  <c r="BO63" i="1"/>
  <c r="BN63" i="1"/>
  <c r="CJ63" i="1"/>
  <c r="CK63" i="1"/>
  <c r="BP63" i="1"/>
  <c r="BQ63" i="1"/>
  <c r="BM55" i="1"/>
  <c r="CG55" i="1"/>
  <c r="BL55" i="1"/>
  <c r="CF55" i="1"/>
  <c r="BS75" i="1"/>
  <c r="CM75" i="1"/>
  <c r="BR75" i="1"/>
  <c r="CL75" i="1"/>
  <c r="BW30" i="1"/>
  <c r="BJ63" i="1"/>
  <c r="BK63" i="1"/>
  <c r="CE63" i="1"/>
  <c r="CD63" i="1"/>
  <c r="CG67" i="1"/>
  <c r="CF67" i="1"/>
  <c r="BM67" i="1"/>
  <c r="BL67" i="1"/>
  <c r="BK38" i="1"/>
  <c r="CD38" i="1"/>
  <c r="CE38" i="1"/>
  <c r="BJ38" i="1"/>
  <c r="BO70" i="1"/>
  <c r="BN70" i="1"/>
  <c r="CH70" i="1"/>
  <c r="CI70" i="1"/>
  <c r="CG46" i="1"/>
  <c r="BM46" i="1"/>
  <c r="BL46" i="1"/>
  <c r="CF46" i="1"/>
  <c r="BJ37" i="1"/>
  <c r="BK37" i="1"/>
  <c r="CE37" i="1"/>
  <c r="CD37" i="1"/>
  <c r="BS77" i="1"/>
  <c r="CM77" i="1"/>
  <c r="BR77" i="1"/>
  <c r="CL77" i="1"/>
  <c r="CI71" i="1"/>
  <c r="CH71" i="1"/>
  <c r="BO71" i="1"/>
  <c r="BN71" i="1"/>
  <c r="CD70" i="1"/>
  <c r="BJ70" i="1"/>
  <c r="CE70" i="1"/>
  <c r="BK70" i="1"/>
  <c r="BK55" i="1"/>
  <c r="CE55" i="1"/>
  <c r="BJ55" i="1"/>
  <c r="CD55" i="1"/>
  <c r="CK37" i="1"/>
  <c r="BP37" i="1"/>
  <c r="BQ37" i="1"/>
  <c r="CJ37" i="1"/>
  <c r="CK72" i="1"/>
  <c r="BQ72" i="1"/>
  <c r="CJ72" i="1"/>
  <c r="BP72" i="1"/>
  <c r="BK58" i="1"/>
  <c r="CE58" i="1"/>
  <c r="BJ58" i="1"/>
  <c r="CD58" i="1"/>
  <c r="CG58" i="1"/>
  <c r="BL58" i="1"/>
  <c r="CF58" i="1"/>
  <c r="BM58" i="1"/>
  <c r="BL69" i="1"/>
  <c r="CG69" i="1"/>
  <c r="CF69" i="1"/>
  <c r="BM69" i="1"/>
  <c r="BM70" i="1"/>
  <c r="CG70" i="1"/>
  <c r="BL70" i="1"/>
  <c r="CF70" i="1"/>
  <c r="CF75" i="1"/>
  <c r="CG75" i="1"/>
  <c r="BM75" i="1"/>
  <c r="BL75" i="1"/>
  <c r="BS55" i="1"/>
  <c r="BR55" i="1"/>
  <c r="CL55" i="1"/>
  <c r="CM55" i="1"/>
  <c r="BH61" i="1"/>
  <c r="CB61" i="1"/>
  <c r="BI61" i="1"/>
  <c r="CC61" i="1"/>
  <c r="BI77" i="1"/>
  <c r="BH77" i="1"/>
  <c r="CB77" i="1"/>
  <c r="CC77" i="1"/>
  <c r="CH38" i="1"/>
  <c r="BO38" i="1"/>
  <c r="CI38" i="1"/>
  <c r="BN38" i="1"/>
  <c r="BH69" i="1"/>
  <c r="CB69" i="1"/>
  <c r="CC69" i="1"/>
  <c r="BI69" i="1"/>
  <c r="CF38" i="1"/>
  <c r="BL38" i="1"/>
  <c r="CG38" i="1"/>
  <c r="BM38" i="1"/>
  <c r="CI69" i="1"/>
  <c r="CH69" i="1"/>
  <c r="BN69" i="1"/>
  <c r="BO69" i="1"/>
  <c r="CI51" i="1"/>
  <c r="CH51" i="1"/>
  <c r="BN51" i="1"/>
  <c r="BO51" i="1"/>
  <c r="CC47" i="1"/>
  <c r="BH47" i="1"/>
  <c r="BI47" i="1"/>
  <c r="CB47" i="1"/>
  <c r="CB55" i="1"/>
  <c r="BH55" i="1"/>
  <c r="CC55" i="1"/>
  <c r="BI55" i="1"/>
  <c r="BI37" i="1"/>
  <c r="CB37" i="1"/>
  <c r="CC37" i="1"/>
  <c r="BH37" i="1"/>
  <c r="BK74" i="1"/>
  <c r="CD74" i="1"/>
  <c r="CE74" i="1"/>
  <c r="BJ74" i="1"/>
  <c r="CB72" i="1"/>
  <c r="CC72" i="1"/>
  <c r="BH72" i="1"/>
  <c r="BI72" i="1"/>
  <c r="BK61" i="1"/>
  <c r="BJ61" i="1"/>
  <c r="CD61" i="1"/>
  <c r="CE61" i="1"/>
  <c r="CM38" i="1"/>
  <c r="BS38" i="1"/>
  <c r="BR38" i="1"/>
  <c r="CL38" i="1"/>
  <c r="BI75" i="1"/>
  <c r="BH75" i="1"/>
  <c r="CC75" i="1"/>
  <c r="CB75" i="1"/>
  <c r="BT30" i="1"/>
  <c r="CG63" i="1"/>
  <c r="CF63" i="1"/>
  <c r="BL63" i="1"/>
  <c r="BM63" i="1"/>
  <c r="CI76" i="1"/>
  <c r="BN76" i="1"/>
  <c r="CH76" i="1"/>
  <c r="BO76" i="1"/>
  <c r="CM74" i="1"/>
  <c r="BR74" i="1"/>
  <c r="CL74" i="1"/>
  <c r="BS74" i="1"/>
  <c r="BP38" i="1"/>
  <c r="CK38" i="1"/>
  <c r="BQ38" i="1"/>
  <c r="CJ38" i="1"/>
  <c r="BS69" i="1"/>
  <c r="CM69" i="1"/>
  <c r="BR69" i="1"/>
  <c r="CL69" i="1"/>
  <c r="BR37" i="1"/>
  <c r="CM37" i="1"/>
  <c r="BS37" i="1"/>
  <c r="CL37" i="1"/>
  <c r="CD51" i="1"/>
  <c r="BJ51" i="1"/>
  <c r="CE51" i="1"/>
  <c r="BK51" i="1"/>
  <c r="BQ64" i="1"/>
  <c r="CK64" i="1"/>
  <c r="BP64" i="1"/>
  <c r="CJ64" i="1"/>
  <c r="BK44" i="1"/>
  <c r="CD44" i="1"/>
  <c r="CE44" i="1"/>
  <c r="BJ44" i="1"/>
  <c r="CB76" i="1"/>
  <c r="CC76" i="1"/>
  <c r="BH76" i="1"/>
  <c r="BI76" i="1"/>
  <c r="CC74" i="1"/>
  <c r="BI74" i="1"/>
  <c r="CB74" i="1"/>
  <c r="BH74" i="1"/>
  <c r="BL51" i="1"/>
  <c r="CF51" i="1"/>
  <c r="CG51" i="1"/>
  <c r="BM51" i="1"/>
  <c r="CK44" i="1"/>
  <c r="CJ44" i="1"/>
  <c r="BQ44" i="1"/>
  <c r="BP44" i="1"/>
  <c r="BP76" i="1"/>
  <c r="BQ76" i="1"/>
  <c r="CK76" i="1"/>
  <c r="CJ76" i="1"/>
  <c r="BM76" i="1"/>
  <c r="CG76" i="1"/>
  <c r="BL76" i="1"/>
  <c r="CF76" i="1"/>
  <c r="BR70" i="1"/>
  <c r="CL70" i="1"/>
  <c r="BS70" i="1"/>
  <c r="CM70" i="1"/>
  <c r="CH46" i="1"/>
  <c r="CI46" i="1"/>
  <c r="BO46" i="1"/>
  <c r="BN46" i="1"/>
  <c r="BH63" i="1"/>
  <c r="CC63" i="1"/>
  <c r="CB63" i="1"/>
  <c r="BI63" i="1"/>
  <c r="BP58" i="1"/>
  <c r="BQ58" i="1"/>
  <c r="CK58" i="1"/>
  <c r="CJ58" i="1"/>
  <c r="BJ69" i="1"/>
  <c r="BK69" i="1"/>
  <c r="CE69" i="1"/>
  <c r="CD69" i="1"/>
  <c r="BS67" i="1"/>
  <c r="CM67" i="1"/>
  <c r="CL67" i="1"/>
  <c r="BR67" i="1"/>
  <c r="BJ46" i="1"/>
  <c r="BK46" i="1"/>
  <c r="CE46" i="1"/>
  <c r="CD46" i="1"/>
  <c r="CC48" i="1"/>
  <c r="CB48" i="1"/>
  <c r="BI48" i="1"/>
  <c r="BH48" i="1"/>
  <c r="BI46" i="1"/>
  <c r="CC46" i="1"/>
  <c r="CB46" i="1"/>
  <c r="BH46" i="1"/>
  <c r="CD76" i="1"/>
  <c r="BK76" i="1"/>
  <c r="CE76" i="1"/>
  <c r="BJ76" i="1"/>
  <c r="CC58" i="1"/>
  <c r="CB58" i="1"/>
  <c r="BI58" i="1"/>
  <c r="BH58" i="1"/>
  <c r="BM74" i="1"/>
  <c r="CG74" i="1"/>
  <c r="BL74" i="1"/>
  <c r="CF74" i="1"/>
  <c r="BR64" i="1"/>
  <c r="CL64" i="1"/>
  <c r="BS64" i="1"/>
  <c r="CM64" i="1"/>
  <c r="BQ51" i="1"/>
  <c r="CJ51" i="1"/>
  <c r="BP51" i="1"/>
  <c r="CK51" i="1"/>
  <c r="CE64" i="1"/>
  <c r="BJ64" i="1"/>
  <c r="BK64" i="1"/>
  <c r="CD64" i="1"/>
  <c r="D3" i="1"/>
  <c r="CM58" i="1"/>
  <c r="BR58" i="1"/>
  <c r="CL58" i="1"/>
  <c r="BS58" i="1"/>
  <c r="CM44" i="1"/>
  <c r="BR44" i="1"/>
  <c r="CL44" i="1"/>
  <c r="BS44" i="1"/>
  <c r="CD47" i="1"/>
  <c r="BJ47" i="1"/>
  <c r="BK47" i="1"/>
  <c r="CE47" i="1"/>
  <c r="CK67" i="1"/>
  <c r="BP67" i="1"/>
  <c r="BQ67" i="1"/>
  <c r="CJ67" i="1"/>
  <c r="CE67" i="1"/>
  <c r="BK67" i="1"/>
  <c r="BJ67" i="1"/>
  <c r="CD67" i="1"/>
  <c r="CE75" i="1"/>
  <c r="BJ75" i="1"/>
  <c r="CD75" i="1"/>
  <c r="BK75" i="1"/>
  <c r="BQ46" i="1"/>
  <c r="CK46" i="1"/>
  <c r="BP46" i="1"/>
  <c r="CJ46" i="1"/>
  <c r="CC44" i="1"/>
  <c r="BH44" i="1"/>
  <c r="CB44" i="1"/>
  <c r="BI44" i="1"/>
  <c r="BH71" i="1"/>
  <c r="CB71" i="1"/>
  <c r="CC71" i="1"/>
  <c r="BI71" i="1"/>
  <c r="CI77" i="1"/>
  <c r="CH77" i="1"/>
  <c r="BN77" i="1"/>
  <c r="BO77" i="1"/>
  <c r="BM44" i="1"/>
  <c r="CG44" i="1"/>
  <c r="BL44" i="1"/>
  <c r="CF44" i="1"/>
  <c r="CK69" i="1"/>
  <c r="BP69" i="1"/>
  <c r="BQ69" i="1"/>
  <c r="CJ69" i="1"/>
  <c r="BS46" i="1"/>
  <c r="CM46" i="1"/>
  <c r="CL46" i="1"/>
  <c r="BR46" i="1"/>
  <c r="BM64" i="1"/>
  <c r="BL64" i="1"/>
  <c r="CF64" i="1"/>
  <c r="CG64" i="1"/>
  <c r="BP74" i="1"/>
  <c r="BQ74" i="1"/>
  <c r="CK74" i="1"/>
  <c r="CJ74" i="1"/>
  <c r="BO58" i="1"/>
  <c r="CI58" i="1"/>
  <c r="CH58" i="1"/>
  <c r="BN58" i="1"/>
  <c r="BJ48" i="1"/>
  <c r="CE48" i="1"/>
  <c r="BK48" i="1"/>
  <c r="CD48" i="1"/>
  <c r="BS71" i="1"/>
  <c r="CM71" i="1"/>
  <c r="BR71" i="1"/>
  <c r="CL71" i="1"/>
  <c r="CC38" i="1"/>
  <c r="BH38" i="1"/>
  <c r="CB38" i="1"/>
  <c r="BI38" i="1"/>
  <c r="BH67" i="1"/>
  <c r="CB67" i="1"/>
  <c r="CC67" i="1"/>
  <c r="BI67" i="1"/>
  <c r="BM37" i="1"/>
  <c r="BL37" i="1"/>
  <c r="CF37" i="1"/>
  <c r="CG37" i="1"/>
  <c r="CC64" i="1"/>
  <c r="BH64" i="1"/>
  <c r="CB64" i="1"/>
  <c r="BI64" i="1"/>
  <c r="BP71" i="1"/>
  <c r="CJ71" i="1"/>
  <c r="BQ71" i="1"/>
  <c r="CK71" i="1"/>
  <c r="BN47" i="1"/>
  <c r="BO47" i="1"/>
  <c r="CI47" i="1"/>
  <c r="CH47" i="1"/>
  <c r="BM72" i="1"/>
  <c r="CG72" i="1"/>
  <c r="BL72" i="1"/>
  <c r="CF72" i="1"/>
  <c r="BR76" i="1"/>
  <c r="CM76" i="1"/>
  <c r="CL76" i="1"/>
  <c r="BS76" i="1"/>
  <c r="CG48" i="1"/>
  <c r="BM48" i="1"/>
  <c r="BL48" i="1"/>
  <c r="CF48" i="1"/>
  <c r="AG14" i="1" l="1"/>
  <c r="AG17" i="1" s="1"/>
  <c r="CC43" i="1"/>
  <c r="CL43" i="1"/>
  <c r="CM43" i="1"/>
  <c r="BS43" i="1"/>
  <c r="CD43" i="1"/>
  <c r="CD32" i="1" s="1"/>
  <c r="BJ28" i="1" s="1"/>
  <c r="E3" i="1"/>
  <c r="B30" i="1"/>
  <c r="CL25" i="1"/>
  <c r="AD19" i="1" s="1"/>
  <c r="BL31" i="1"/>
  <c r="BL30" i="1" s="1"/>
  <c r="CI32" i="1"/>
  <c r="BO28" i="1" s="1"/>
  <c r="BN31" i="1"/>
  <c r="BN30" i="1" s="1"/>
  <c r="CE32" i="1"/>
  <c r="BK31" i="1"/>
  <c r="BK30" i="1" s="1"/>
  <c r="BS31" i="1"/>
  <c r="BS30" i="1" s="1"/>
  <c r="BO31" i="1"/>
  <c r="BO30" i="1" s="1"/>
  <c r="CJ32" i="1"/>
  <c r="BP28" i="1" s="1"/>
  <c r="BJ31" i="1"/>
  <c r="BJ30" i="1" s="1"/>
  <c r="CK32" i="1"/>
  <c r="BQ28" i="1" s="1"/>
  <c r="BQ31" i="1"/>
  <c r="BQ30" i="1" s="1"/>
  <c r="CC32" i="1"/>
  <c r="CH32" i="1"/>
  <c r="CB32" i="1"/>
  <c r="CL32" i="1"/>
  <c r="BI31" i="1"/>
  <c r="BW26" i="1"/>
  <c r="AC17" i="1" s="1"/>
  <c r="CH25" i="1"/>
  <c r="AD17" i="1" s="1"/>
  <c r="CG32" i="1"/>
  <c r="CF32" i="1"/>
  <c r="CM32" i="1"/>
  <c r="BR31" i="1"/>
  <c r="BM31" i="1"/>
  <c r="BH31" i="1"/>
  <c r="BX26" i="1"/>
  <c r="AC18" i="1" s="1"/>
  <c r="CJ25" i="1"/>
  <c r="AD18" i="1" s="1"/>
  <c r="BP31" i="1"/>
  <c r="AH34" i="1" l="1"/>
  <c r="BL26" i="1"/>
  <c r="BV26" i="1" s="1"/>
  <c r="AC16" i="1" s="1"/>
  <c r="U9" i="1" s="1"/>
  <c r="CD31" i="1"/>
  <c r="CD28" i="1" s="1"/>
  <c r="BK28" i="1"/>
  <c r="CJ31" i="1"/>
  <c r="CJ28" i="1" s="1"/>
  <c r="BJ26" i="1"/>
  <c r="BU26" i="1" s="1"/>
  <c r="AC15" i="1" s="1"/>
  <c r="U8" i="1" s="1"/>
  <c r="BJ18" i="1"/>
  <c r="BJ17" i="1" s="1"/>
  <c r="BJ16" i="1" s="1"/>
  <c r="CJ27" i="1"/>
  <c r="CD27" i="1"/>
  <c r="CD25" i="1" s="1"/>
  <c r="AD15" i="1" s="1"/>
  <c r="U12" i="1" s="1"/>
  <c r="BN26" i="1"/>
  <c r="CH27" i="1"/>
  <c r="BN28" i="1"/>
  <c r="BH18" i="1"/>
  <c r="BI30" i="1"/>
  <c r="BP26" i="1"/>
  <c r="BP30" i="1"/>
  <c r="CH31" i="1"/>
  <c r="CH28" i="1" s="1"/>
  <c r="BS28" i="1"/>
  <c r="CL31" i="1"/>
  <c r="CL28" i="1" s="1"/>
  <c r="CL27" i="1"/>
  <c r="BR28" i="1"/>
  <c r="BH30" i="1"/>
  <c r="BH26" i="1"/>
  <c r="BT26" i="1" s="1"/>
  <c r="AC14" i="1" s="1"/>
  <c r="U7" i="1" s="1"/>
  <c r="BL28" i="1"/>
  <c r="CF27" i="1"/>
  <c r="CF25" i="1" s="1"/>
  <c r="AD16" i="1" s="1"/>
  <c r="U13" i="1" s="1"/>
  <c r="BH28" i="1"/>
  <c r="CB27" i="1"/>
  <c r="CB25" i="1" s="1"/>
  <c r="AD14" i="1" s="1"/>
  <c r="BM28" i="1"/>
  <c r="CF31" i="1"/>
  <c r="CF28" i="1" s="1"/>
  <c r="BM30" i="1"/>
  <c r="BL18" i="1"/>
  <c r="BR26" i="1"/>
  <c r="BR30" i="1"/>
  <c r="CB31" i="1"/>
  <c r="CB28" i="1" s="1"/>
  <c r="BI28" i="1"/>
  <c r="AS14" i="1" l="1"/>
  <c r="AW25" i="1" s="1"/>
  <c r="AS16" i="1" s="1"/>
  <c r="AT16" i="1" s="1"/>
  <c r="AU16" i="1" s="1"/>
  <c r="U11" i="1"/>
  <c r="B35" i="1"/>
  <c r="AL14" i="1"/>
  <c r="AL16" i="1" s="1"/>
  <c r="CD29" i="1"/>
  <c r="AE15" i="1" s="1"/>
  <c r="X15" i="1" s="1"/>
  <c r="BL17" i="1"/>
  <c r="BL16" i="1" s="1"/>
  <c r="CF29" i="1"/>
  <c r="AR21" i="1"/>
  <c r="AR25" i="1" s="1"/>
  <c r="AR20" i="1"/>
  <c r="AR24" i="1" s="1"/>
  <c r="AS13" i="1"/>
  <c r="AW24" i="1" s="1"/>
  <c r="AL13" i="1"/>
  <c r="AL15" i="1" s="1"/>
  <c r="BH17" i="1"/>
  <c r="BH16" i="1" s="1"/>
  <c r="AH142" i="1" l="1"/>
  <c r="AH145" i="1"/>
  <c r="AH143" i="1"/>
  <c r="AH144" i="1"/>
  <c r="AH116" i="1"/>
  <c r="AH117" i="1"/>
  <c r="AH114" i="1"/>
  <c r="AJ114" i="1" s="1"/>
  <c r="AH115" i="1"/>
  <c r="AJ115" i="1" s="1"/>
  <c r="AN16" i="1"/>
  <c r="AG21" i="1"/>
  <c r="AG24" i="1" s="1"/>
  <c r="CD24" i="1"/>
  <c r="CD23" i="1" s="1"/>
  <c r="AK7" i="1" s="1"/>
  <c r="BH15" i="1"/>
  <c r="BH14" i="1" s="1"/>
  <c r="AJ6" i="1" s="1"/>
  <c r="CM19" i="1" s="1"/>
  <c r="AH82" i="1"/>
  <c r="AH83" i="1"/>
  <c r="AU24" i="1"/>
  <c r="AR23" i="1"/>
  <c r="AS23" i="1" s="1"/>
  <c r="AU25" i="1"/>
  <c r="BH5" i="1" s="1"/>
  <c r="BH7" i="1" s="1"/>
  <c r="BH4" i="1"/>
  <c r="CB24" i="1"/>
  <c r="CB23" i="1" s="1"/>
  <c r="AK6" i="1" s="1"/>
  <c r="AE16" i="1"/>
  <c r="X16" i="1" s="1"/>
  <c r="CF24" i="1"/>
  <c r="CF23" i="1" s="1"/>
  <c r="AK8" i="1" s="1"/>
  <c r="AG22" i="1"/>
  <c r="AG25" i="1" s="1"/>
  <c r="AS15" i="1"/>
  <c r="AT15" i="1" s="1"/>
  <c r="AU15" i="1" s="1"/>
  <c r="BD25" i="1"/>
  <c r="BH6" i="1" s="1"/>
  <c r="BJ19" i="1"/>
  <c r="BJ15" i="1"/>
  <c r="BJ14" i="1" s="1"/>
  <c r="AJ7" i="1" s="1"/>
  <c r="BL19" i="1"/>
  <c r="BL15" i="1"/>
  <c r="BL14" i="1" s="1"/>
  <c r="AJ8" i="1" s="1"/>
  <c r="BD24" i="1"/>
  <c r="AN15" i="1"/>
  <c r="AR22" i="1"/>
  <c r="AS22" i="1" s="1"/>
  <c r="BH3" i="1"/>
  <c r="AG18" i="1"/>
  <c r="AI111" i="1" s="1"/>
  <c r="AH66" i="1" l="1"/>
  <c r="AH131" i="1"/>
  <c r="AH132" i="1"/>
  <c r="AH130" i="1"/>
  <c r="AH133" i="1"/>
  <c r="AI108" i="1"/>
  <c r="AJ108" i="1" s="1"/>
  <c r="CN108" i="1" s="1"/>
  <c r="AI133" i="1"/>
  <c r="AI132" i="1"/>
  <c r="AI109" i="1"/>
  <c r="AJ109" i="1" s="1"/>
  <c r="CN109" i="1" s="1"/>
  <c r="AI134" i="1"/>
  <c r="AI135" i="1"/>
  <c r="AI110" i="1"/>
  <c r="AH153" i="1"/>
  <c r="AI147" i="1"/>
  <c r="AI145" i="1"/>
  <c r="AJ145" i="1" s="1"/>
  <c r="AH150" i="1"/>
  <c r="AJ150" i="1" s="1"/>
  <c r="AH126" i="1"/>
  <c r="AJ126" i="1" s="1"/>
  <c r="AI123" i="1"/>
  <c r="AI122" i="1"/>
  <c r="AI121" i="1"/>
  <c r="AI120" i="1"/>
  <c r="AH151" i="1"/>
  <c r="AJ151" i="1" s="1"/>
  <c r="AH127" i="1"/>
  <c r="AJ127" i="1" s="1"/>
  <c r="AI146" i="1"/>
  <c r="AI144" i="1"/>
  <c r="AJ144" i="1" s="1"/>
  <c r="AH152" i="1"/>
  <c r="AH128" i="1"/>
  <c r="AH129" i="1"/>
  <c r="CN115" i="1"/>
  <c r="AN115" i="1"/>
  <c r="CO115" i="1"/>
  <c r="AM115" i="1"/>
  <c r="CN114" i="1"/>
  <c r="AN114" i="1"/>
  <c r="AM114" i="1"/>
  <c r="CO114" i="1"/>
  <c r="AH91" i="1"/>
  <c r="AH92" i="1"/>
  <c r="AH90" i="1"/>
  <c r="AH93" i="1"/>
  <c r="AH46" i="1"/>
  <c r="AI85" i="1"/>
  <c r="AI84" i="1"/>
  <c r="AI98" i="1"/>
  <c r="AI101" i="1"/>
  <c r="AI99" i="1"/>
  <c r="AI100" i="1"/>
  <c r="AI102" i="1"/>
  <c r="AH67" i="1"/>
  <c r="U15" i="1"/>
  <c r="AH68" i="1"/>
  <c r="AH104" i="1"/>
  <c r="AH103" i="1"/>
  <c r="AJ103" i="1" s="1"/>
  <c r="AH105" i="1"/>
  <c r="AH102" i="1"/>
  <c r="AI96" i="1"/>
  <c r="AI97" i="1"/>
  <c r="AH97" i="1"/>
  <c r="AH94" i="1"/>
  <c r="AH95" i="1"/>
  <c r="AH96" i="1"/>
  <c r="AI90" i="1"/>
  <c r="AI88" i="1"/>
  <c r="AI87" i="1"/>
  <c r="AI86" i="1"/>
  <c r="AI91" i="1"/>
  <c r="AI89" i="1"/>
  <c r="CM20" i="1"/>
  <c r="U16" i="1"/>
  <c r="AG19" i="1"/>
  <c r="AH78" i="1" s="1"/>
  <c r="AI73" i="1"/>
  <c r="AI72" i="1"/>
  <c r="CC21" i="1"/>
  <c r="CD12" i="1"/>
  <c r="CC19" i="1"/>
  <c r="CD15" i="1"/>
  <c r="CC12" i="1"/>
  <c r="CD4" i="1"/>
  <c r="CD19" i="1"/>
  <c r="CD16" i="1"/>
  <c r="CC15" i="1"/>
  <c r="CD14" i="1"/>
  <c r="CD20" i="1"/>
  <c r="CC20" i="1"/>
  <c r="CD18" i="1"/>
  <c r="CD11" i="1"/>
  <c r="CC10" i="1"/>
  <c r="CD5" i="1"/>
  <c r="CC4" i="1"/>
  <c r="CD3" i="1"/>
  <c r="CC16" i="1"/>
  <c r="CD10" i="1"/>
  <c r="CC18" i="1"/>
  <c r="CC11" i="1"/>
  <c r="CD9" i="1"/>
  <c r="CD7" i="1"/>
  <c r="CC5" i="1"/>
  <c r="CC3" i="1"/>
  <c r="CC9" i="1"/>
  <c r="CD8" i="1"/>
  <c r="CC7" i="1"/>
  <c r="CD6" i="1"/>
  <c r="CD17" i="1"/>
  <c r="CD13" i="1"/>
  <c r="CC14" i="1"/>
  <c r="CD21" i="1"/>
  <c r="CC17" i="1"/>
  <c r="CC13" i="1"/>
  <c r="CC8" i="1"/>
  <c r="CC6" i="1"/>
  <c r="AT22" i="1"/>
  <c r="AW22" i="1" s="1"/>
  <c r="BK5" i="1" s="1"/>
  <c r="AV22" i="1"/>
  <c r="CB17" i="1"/>
  <c r="CB13" i="1"/>
  <c r="CA9" i="1"/>
  <c r="CB8" i="1"/>
  <c r="CA7" i="1"/>
  <c r="CB6" i="1"/>
  <c r="CB15" i="1"/>
  <c r="CB21" i="1"/>
  <c r="CA17" i="1"/>
  <c r="CA13" i="1"/>
  <c r="CA8" i="1"/>
  <c r="CA6" i="1"/>
  <c r="CA21" i="1"/>
  <c r="CB12" i="1"/>
  <c r="CB19" i="1"/>
  <c r="CB16" i="1"/>
  <c r="CA15" i="1"/>
  <c r="CB14" i="1"/>
  <c r="CB20" i="1"/>
  <c r="CA19" i="1"/>
  <c r="CA16" i="1"/>
  <c r="CA14" i="1"/>
  <c r="CB10" i="1"/>
  <c r="CB4" i="1"/>
  <c r="CA10" i="1"/>
  <c r="CA4" i="1"/>
  <c r="CB3" i="1"/>
  <c r="CA20" i="1"/>
  <c r="CB18" i="1"/>
  <c r="CB11" i="1"/>
  <c r="CB5" i="1"/>
  <c r="CA18" i="1"/>
  <c r="CA11" i="1"/>
  <c r="CB9" i="1"/>
  <c r="CB7" i="1"/>
  <c r="CA5" i="1"/>
  <c r="CA3" i="1"/>
  <c r="CA12" i="1"/>
  <c r="Q35" i="1"/>
  <c r="U17" i="1"/>
  <c r="CM21" i="1"/>
  <c r="AT23" i="1"/>
  <c r="AW23" i="1" s="1"/>
  <c r="BJ5" i="1" s="1"/>
  <c r="AV23" i="1"/>
  <c r="BI7" i="1"/>
  <c r="BK7" i="1" s="1"/>
  <c r="BI6" i="1"/>
  <c r="BK6" i="1" s="1"/>
  <c r="AH56" i="1"/>
  <c r="AH81" i="1"/>
  <c r="AH79" i="1"/>
  <c r="AH80" i="1"/>
  <c r="AI78" i="1"/>
  <c r="AI52" i="1"/>
  <c r="AI79" i="1"/>
  <c r="AI76" i="1" l="1"/>
  <c r="AI74" i="1"/>
  <c r="AI75" i="1"/>
  <c r="AI77" i="1"/>
  <c r="AI51" i="1"/>
  <c r="AI50" i="1"/>
  <c r="AH138" i="1"/>
  <c r="AJ138" i="1" s="1"/>
  <c r="AH141" i="1"/>
  <c r="AH139" i="1"/>
  <c r="AJ139" i="1" s="1"/>
  <c r="AH140" i="1"/>
  <c r="AJ132" i="1"/>
  <c r="CO132" i="1" s="1"/>
  <c r="AH85" i="1"/>
  <c r="AJ85" i="1" s="1"/>
  <c r="CN85" i="1" s="1"/>
  <c r="AH118" i="1"/>
  <c r="AH119" i="1"/>
  <c r="AH120" i="1"/>
  <c r="AJ120" i="1" s="1"/>
  <c r="AH121" i="1"/>
  <c r="AJ121" i="1" s="1"/>
  <c r="AJ133" i="1"/>
  <c r="AN133" i="1" s="1"/>
  <c r="AH59" i="1"/>
  <c r="AH58" i="1"/>
  <c r="AH51" i="1"/>
  <c r="AH74" i="1"/>
  <c r="AH77" i="1"/>
  <c r="AH50" i="1"/>
  <c r="AH75" i="1"/>
  <c r="AH125" i="1"/>
  <c r="AJ125" i="1" s="1"/>
  <c r="CO125" i="1" s="1"/>
  <c r="AH146" i="1"/>
  <c r="AJ146" i="1" s="1"/>
  <c r="AM146" i="1" s="1"/>
  <c r="AH98" i="1"/>
  <c r="AJ98" i="1" s="1"/>
  <c r="AN98" i="1" s="1"/>
  <c r="AH101" i="1"/>
  <c r="AJ101" i="1" s="1"/>
  <c r="AM101" i="1" s="1"/>
  <c r="AH149" i="1"/>
  <c r="AJ149" i="1" s="1"/>
  <c r="CN149" i="1" s="1"/>
  <c r="AH148" i="1"/>
  <c r="AJ148" i="1" s="1"/>
  <c r="AM148" i="1" s="1"/>
  <c r="AH52" i="1"/>
  <c r="AJ52" i="1" s="1"/>
  <c r="AH100" i="1"/>
  <c r="AJ100" i="1" s="1"/>
  <c r="CN100" i="1" s="1"/>
  <c r="AH122" i="1"/>
  <c r="AJ122" i="1" s="1"/>
  <c r="AH147" i="1"/>
  <c r="AJ147" i="1" s="1"/>
  <c r="AM147" i="1" s="1"/>
  <c r="AH99" i="1"/>
  <c r="AJ99" i="1" s="1"/>
  <c r="AN99" i="1" s="1"/>
  <c r="AH123" i="1"/>
  <c r="AJ123" i="1" s="1"/>
  <c r="AN123" i="1" s="1"/>
  <c r="AH124" i="1"/>
  <c r="AJ124" i="1" s="1"/>
  <c r="AM124" i="1" s="1"/>
  <c r="CO109" i="1"/>
  <c r="AM108" i="1"/>
  <c r="CO108" i="1"/>
  <c r="AN108" i="1"/>
  <c r="AM109" i="1"/>
  <c r="AN109" i="1"/>
  <c r="AI92" i="1"/>
  <c r="AJ92" i="1" s="1"/>
  <c r="AN92" i="1" s="1"/>
  <c r="AI141" i="1"/>
  <c r="AI116" i="1"/>
  <c r="AJ116" i="1" s="1"/>
  <c r="CO116" i="1" s="1"/>
  <c r="AI94" i="1"/>
  <c r="AJ94" i="1" s="1"/>
  <c r="CN94" i="1" s="1"/>
  <c r="AI117" i="1"/>
  <c r="AJ117" i="1" s="1"/>
  <c r="CO117" i="1" s="1"/>
  <c r="AI119" i="1"/>
  <c r="AI95" i="1"/>
  <c r="AJ95" i="1" s="1"/>
  <c r="AI140" i="1"/>
  <c r="AI142" i="1"/>
  <c r="AJ142" i="1" s="1"/>
  <c r="CO142" i="1" s="1"/>
  <c r="AI118" i="1"/>
  <c r="AI143" i="1"/>
  <c r="AJ143" i="1" s="1"/>
  <c r="AN143" i="1" s="1"/>
  <c r="AH60" i="1"/>
  <c r="AH84" i="1"/>
  <c r="AJ84" i="1" s="1"/>
  <c r="CN84" i="1" s="1"/>
  <c r="AI93" i="1"/>
  <c r="AJ93" i="1" s="1"/>
  <c r="CO93" i="1" s="1"/>
  <c r="AH61" i="1"/>
  <c r="AI83" i="1"/>
  <c r="AJ83" i="1" s="1"/>
  <c r="CN83" i="1" s="1"/>
  <c r="AI153" i="1"/>
  <c r="AJ153" i="1" s="1"/>
  <c r="AH134" i="1"/>
  <c r="AJ134" i="1" s="1"/>
  <c r="AH112" i="1"/>
  <c r="AJ112" i="1" s="1"/>
  <c r="AH135" i="1"/>
  <c r="AJ135" i="1" s="1"/>
  <c r="AI130" i="1"/>
  <c r="AJ130" i="1" s="1"/>
  <c r="AI128" i="1"/>
  <c r="AJ128" i="1" s="1"/>
  <c r="AH113" i="1"/>
  <c r="AJ113" i="1" s="1"/>
  <c r="AI152" i="1"/>
  <c r="AJ152" i="1" s="1"/>
  <c r="AH136" i="1"/>
  <c r="AJ136" i="1" s="1"/>
  <c r="AI107" i="1"/>
  <c r="AJ107" i="1" s="1"/>
  <c r="AI106" i="1"/>
  <c r="AJ106" i="1" s="1"/>
  <c r="AH111" i="1"/>
  <c r="AJ111" i="1" s="1"/>
  <c r="AI131" i="1"/>
  <c r="AJ131" i="1" s="1"/>
  <c r="AH110" i="1"/>
  <c r="AJ110" i="1" s="1"/>
  <c r="AH137" i="1"/>
  <c r="AJ137" i="1" s="1"/>
  <c r="AI129" i="1"/>
  <c r="AJ129" i="1" s="1"/>
  <c r="CO150" i="1"/>
  <c r="AN150" i="1"/>
  <c r="CN150" i="1"/>
  <c r="AM150" i="1"/>
  <c r="AN127" i="1"/>
  <c r="CN127" i="1"/>
  <c r="CO127" i="1"/>
  <c r="AM127" i="1"/>
  <c r="CN145" i="1"/>
  <c r="CO145" i="1"/>
  <c r="AM145" i="1"/>
  <c r="AN145" i="1"/>
  <c r="AN151" i="1"/>
  <c r="AM151" i="1"/>
  <c r="CN151" i="1"/>
  <c r="CO151" i="1"/>
  <c r="CN144" i="1"/>
  <c r="AM144" i="1"/>
  <c r="AN144" i="1"/>
  <c r="CO144" i="1"/>
  <c r="CN126" i="1"/>
  <c r="AM126" i="1"/>
  <c r="CO126" i="1"/>
  <c r="AN126" i="1"/>
  <c r="AH35" i="1"/>
  <c r="AI80" i="1"/>
  <c r="AJ80" i="1" s="1"/>
  <c r="AH87" i="1"/>
  <c r="AJ87" i="1" s="1"/>
  <c r="AI81" i="1"/>
  <c r="AJ81" i="1" s="1"/>
  <c r="AI57" i="1"/>
  <c r="AH88" i="1"/>
  <c r="AJ88" i="1" s="1"/>
  <c r="CN88" i="1" s="1"/>
  <c r="AH86" i="1"/>
  <c r="AJ86" i="1" s="1"/>
  <c r="AM86" i="1" s="1"/>
  <c r="AH89" i="1"/>
  <c r="AJ89" i="1" s="1"/>
  <c r="CN89" i="1" s="1"/>
  <c r="AI58" i="1"/>
  <c r="AI59" i="1"/>
  <c r="AI82" i="1"/>
  <c r="AJ82" i="1" s="1"/>
  <c r="CO82" i="1" s="1"/>
  <c r="AH47" i="1"/>
  <c r="AI48" i="1"/>
  <c r="AH53" i="1"/>
  <c r="AI54" i="1"/>
  <c r="AI53" i="1"/>
  <c r="AI66" i="1"/>
  <c r="AJ66" i="1" s="1"/>
  <c r="AM66" i="1" s="1"/>
  <c r="AH49" i="1"/>
  <c r="AI49" i="1"/>
  <c r="AH48" i="1"/>
  <c r="AJ91" i="1"/>
  <c r="CN91" i="1" s="1"/>
  <c r="AJ90" i="1"/>
  <c r="AN90" i="1" s="1"/>
  <c r="AI55" i="1"/>
  <c r="AH71" i="1"/>
  <c r="AH72" i="1"/>
  <c r="AJ72" i="1" s="1"/>
  <c r="AH73" i="1"/>
  <c r="AJ73" i="1" s="1"/>
  <c r="AH70" i="1"/>
  <c r="AI67" i="1"/>
  <c r="AJ67" i="1" s="1"/>
  <c r="AH69" i="1"/>
  <c r="BL5" i="1"/>
  <c r="BT4" i="1" s="1"/>
  <c r="BV7" i="1"/>
  <c r="AJ96" i="1"/>
  <c r="AN96" i="1" s="1"/>
  <c r="AI65" i="1"/>
  <c r="AH36" i="1"/>
  <c r="AI47" i="1"/>
  <c r="AI64" i="1"/>
  <c r="AI46" i="1"/>
  <c r="AJ46" i="1" s="1"/>
  <c r="AI56" i="1"/>
  <c r="AJ56" i="1" s="1"/>
  <c r="AJ97" i="1"/>
  <c r="CO97" i="1" s="1"/>
  <c r="AH54" i="1"/>
  <c r="AH37" i="1"/>
  <c r="AI43" i="1"/>
  <c r="AI45" i="1"/>
  <c r="AI44" i="1"/>
  <c r="CN19" i="1"/>
  <c r="CP12" i="1" s="1"/>
  <c r="CP17" i="1" s="1"/>
  <c r="AJ102" i="1"/>
  <c r="CN102" i="1" s="1"/>
  <c r="AH57" i="1"/>
  <c r="BV19" i="1"/>
  <c r="AH55" i="1"/>
  <c r="AI41" i="1"/>
  <c r="AI42" i="1"/>
  <c r="AI40" i="1"/>
  <c r="BV5" i="1"/>
  <c r="BV10" i="1"/>
  <c r="BV16" i="1"/>
  <c r="BV3" i="1"/>
  <c r="BV6" i="1"/>
  <c r="BV8" i="1"/>
  <c r="BV12" i="1"/>
  <c r="BV9" i="1"/>
  <c r="BZ9" i="1"/>
  <c r="AI34" i="1"/>
  <c r="AJ34" i="1" s="1"/>
  <c r="AI68" i="1"/>
  <c r="AJ68" i="1" s="1"/>
  <c r="AI105" i="1"/>
  <c r="AJ105" i="1" s="1"/>
  <c r="AI35" i="1"/>
  <c r="AI69" i="1"/>
  <c r="AI70" i="1"/>
  <c r="AI71" i="1"/>
  <c r="AI104" i="1"/>
  <c r="AJ104" i="1" s="1"/>
  <c r="AH42" i="1"/>
  <c r="AH43" i="1"/>
  <c r="AH44" i="1"/>
  <c r="AH45" i="1"/>
  <c r="AJ78" i="1"/>
  <c r="AM78" i="1" s="1"/>
  <c r="BZ4" i="1"/>
  <c r="AH76" i="1"/>
  <c r="AM103" i="1"/>
  <c r="CO103" i="1"/>
  <c r="CN103" i="1"/>
  <c r="AN103" i="1"/>
  <c r="BV13" i="1"/>
  <c r="BZ12" i="1"/>
  <c r="BZ14" i="1"/>
  <c r="BV4" i="1"/>
  <c r="BZ16" i="1"/>
  <c r="BV14" i="1"/>
  <c r="BZ15" i="1"/>
  <c r="BZ6" i="1"/>
  <c r="BZ17" i="1"/>
  <c r="BZ7" i="1"/>
  <c r="BZ5" i="1"/>
  <c r="BI5" i="1"/>
  <c r="BM5" i="1" s="1"/>
  <c r="BZ3" i="1"/>
  <c r="BV15" i="1"/>
  <c r="BZ8" i="1"/>
  <c r="BV11" i="1"/>
  <c r="BZ11" i="1"/>
  <c r="BZ20" i="1"/>
  <c r="BZ13" i="1"/>
  <c r="BV17" i="1"/>
  <c r="BZ18" i="1"/>
  <c r="AJ79" i="1"/>
  <c r="BZ19" i="1"/>
  <c r="BZ21" i="1"/>
  <c r="BV18" i="1"/>
  <c r="BV20" i="1"/>
  <c r="BZ10" i="1"/>
  <c r="BV21" i="1"/>
  <c r="AH39" i="1"/>
  <c r="AH65" i="1"/>
  <c r="AH62" i="1"/>
  <c r="AH40" i="1"/>
  <c r="AH41" i="1"/>
  <c r="AH38" i="1"/>
  <c r="AH64" i="1"/>
  <c r="AH63" i="1"/>
  <c r="AI39" i="1"/>
  <c r="AI36" i="1"/>
  <c r="AI60" i="1"/>
  <c r="AI62" i="1"/>
  <c r="AI61" i="1"/>
  <c r="AI63" i="1"/>
  <c r="AI38" i="1"/>
  <c r="AI37" i="1"/>
  <c r="AJ76" i="1" l="1"/>
  <c r="CO76" i="1" s="1"/>
  <c r="AJ75" i="1"/>
  <c r="CN75" i="1" s="1"/>
  <c r="AJ51" i="1"/>
  <c r="AN51" i="1" s="1"/>
  <c r="AJ141" i="1"/>
  <c r="AM141" i="1" s="1"/>
  <c r="AJ74" i="1"/>
  <c r="CO74" i="1" s="1"/>
  <c r="AJ50" i="1"/>
  <c r="AM50" i="1" s="1"/>
  <c r="AJ77" i="1"/>
  <c r="AM77" i="1" s="1"/>
  <c r="AJ58" i="1"/>
  <c r="AM58" i="1" s="1"/>
  <c r="CN132" i="1"/>
  <c r="AJ140" i="1"/>
  <c r="AM140" i="1" s="1"/>
  <c r="AN132" i="1"/>
  <c r="CN123" i="1"/>
  <c r="AJ118" i="1"/>
  <c r="AM118" i="1" s="1"/>
  <c r="CO133" i="1"/>
  <c r="AM149" i="1"/>
  <c r="AJ119" i="1"/>
  <c r="AM119" i="1" s="1"/>
  <c r="AJ59" i="1"/>
  <c r="CO59" i="1" s="1"/>
  <c r="CO120" i="1"/>
  <c r="AM120" i="1"/>
  <c r="CN120" i="1"/>
  <c r="AN120" i="1"/>
  <c r="CO139" i="1"/>
  <c r="AN139" i="1"/>
  <c r="CN139" i="1"/>
  <c r="AM139" i="1"/>
  <c r="AM132" i="1"/>
  <c r="CO138" i="1"/>
  <c r="AM138" i="1"/>
  <c r="CN138" i="1"/>
  <c r="AN138" i="1"/>
  <c r="CN121" i="1"/>
  <c r="AN121" i="1"/>
  <c r="AM121" i="1"/>
  <c r="CO121" i="1"/>
  <c r="CN133" i="1"/>
  <c r="AM133" i="1"/>
  <c r="AM125" i="1"/>
  <c r="CN148" i="1"/>
  <c r="AM123" i="1"/>
  <c r="CO123" i="1"/>
  <c r="CN124" i="1"/>
  <c r="CN125" i="1"/>
  <c r="CO148" i="1"/>
  <c r="AN148" i="1"/>
  <c r="CO124" i="1"/>
  <c r="AN125" i="1"/>
  <c r="CO149" i="1"/>
  <c r="AM122" i="1"/>
  <c r="CN122" i="1"/>
  <c r="AN124" i="1"/>
  <c r="AN149" i="1"/>
  <c r="AN147" i="1"/>
  <c r="CN147" i="1"/>
  <c r="AM116" i="1"/>
  <c r="CN142" i="1"/>
  <c r="CO85" i="1"/>
  <c r="CO147" i="1"/>
  <c r="AM143" i="1"/>
  <c r="CN143" i="1"/>
  <c r="CN116" i="1"/>
  <c r="CO143" i="1"/>
  <c r="AM142" i="1"/>
  <c r="AN116" i="1"/>
  <c r="AN85" i="1"/>
  <c r="AM117" i="1"/>
  <c r="AN117" i="1"/>
  <c r="AM85" i="1"/>
  <c r="CN117" i="1"/>
  <c r="AN142" i="1"/>
  <c r="AJ60" i="1"/>
  <c r="AM60" i="1" s="1"/>
  <c r="AJ61" i="1"/>
  <c r="AN61" i="1" s="1"/>
  <c r="CO122" i="1"/>
  <c r="AN122" i="1"/>
  <c r="AN83" i="1"/>
  <c r="CO146" i="1"/>
  <c r="CN146" i="1"/>
  <c r="AM83" i="1"/>
  <c r="CO83" i="1"/>
  <c r="AM87" i="1"/>
  <c r="CN87" i="1"/>
  <c r="AN146" i="1"/>
  <c r="CN152" i="1"/>
  <c r="AM152" i="1"/>
  <c r="CO152" i="1"/>
  <c r="AN152" i="1"/>
  <c r="AN129" i="1"/>
  <c r="CO129" i="1"/>
  <c r="AM129" i="1"/>
  <c r="CN129" i="1"/>
  <c r="AN137" i="1"/>
  <c r="CN137" i="1"/>
  <c r="CO137" i="1"/>
  <c r="AM137" i="1"/>
  <c r="AN106" i="1"/>
  <c r="CO106" i="1"/>
  <c r="AM106" i="1"/>
  <c r="CN106" i="1"/>
  <c r="AM113" i="1"/>
  <c r="CO113" i="1"/>
  <c r="AN113" i="1"/>
  <c r="CN113" i="1"/>
  <c r="AM112" i="1"/>
  <c r="CO112" i="1"/>
  <c r="CN112" i="1"/>
  <c r="AN112" i="1"/>
  <c r="CO128" i="1"/>
  <c r="AN128" i="1"/>
  <c r="AM128" i="1"/>
  <c r="CN128" i="1"/>
  <c r="CN110" i="1"/>
  <c r="AN110" i="1"/>
  <c r="AM110" i="1"/>
  <c r="CO110" i="1"/>
  <c r="CO107" i="1"/>
  <c r="CN107" i="1"/>
  <c r="AM107" i="1"/>
  <c r="AN107" i="1"/>
  <c r="AN134" i="1"/>
  <c r="CO134" i="1"/>
  <c r="CN134" i="1"/>
  <c r="AM134" i="1"/>
  <c r="AN131" i="1"/>
  <c r="CO131" i="1"/>
  <c r="CN131" i="1"/>
  <c r="AM131" i="1"/>
  <c r="AN136" i="1"/>
  <c r="CO136" i="1"/>
  <c r="CN136" i="1"/>
  <c r="AM136" i="1"/>
  <c r="CO130" i="1"/>
  <c r="AM130" i="1"/>
  <c r="CN130" i="1"/>
  <c r="AN130" i="1"/>
  <c r="CN153" i="1"/>
  <c r="AN153" i="1"/>
  <c r="AM153" i="1"/>
  <c r="CO153" i="1"/>
  <c r="CN111" i="1"/>
  <c r="AN111" i="1"/>
  <c r="AM111" i="1"/>
  <c r="CO111" i="1"/>
  <c r="AN135" i="1"/>
  <c r="CN135" i="1"/>
  <c r="CO135" i="1"/>
  <c r="AM135" i="1"/>
  <c r="AJ54" i="1"/>
  <c r="AM54" i="1" s="1"/>
  <c r="CN82" i="1"/>
  <c r="AM82" i="1"/>
  <c r="AN87" i="1"/>
  <c r="AN82" i="1"/>
  <c r="AN80" i="1"/>
  <c r="CN80" i="1"/>
  <c r="AM80" i="1"/>
  <c r="CO80" i="1"/>
  <c r="AN81" i="1"/>
  <c r="CO81" i="1"/>
  <c r="CN81" i="1"/>
  <c r="AM81" i="1"/>
  <c r="CO87" i="1"/>
  <c r="AJ35" i="1"/>
  <c r="AN35" i="1" s="1"/>
  <c r="AJ57" i="1"/>
  <c r="CO57" i="1" s="1"/>
  <c r="AJ48" i="1"/>
  <c r="CO48" i="1" s="1"/>
  <c r="AJ53" i="1"/>
  <c r="AM53" i="1" s="1"/>
  <c r="AJ47" i="1"/>
  <c r="AN47" i="1" s="1"/>
  <c r="CO91" i="1"/>
  <c r="AN66" i="1"/>
  <c r="AN101" i="1"/>
  <c r="CO101" i="1"/>
  <c r="CN66" i="1"/>
  <c r="CO90" i="1"/>
  <c r="CN90" i="1"/>
  <c r="CO66" i="1"/>
  <c r="AM91" i="1"/>
  <c r="AN91" i="1"/>
  <c r="AJ49" i="1"/>
  <c r="CO49" i="1" s="1"/>
  <c r="AN93" i="1"/>
  <c r="CN93" i="1"/>
  <c r="AM93" i="1"/>
  <c r="CN92" i="1"/>
  <c r="AM90" i="1"/>
  <c r="AM88" i="1"/>
  <c r="AN88" i="1"/>
  <c r="CO92" i="1"/>
  <c r="AJ65" i="1"/>
  <c r="AN65" i="1" s="1"/>
  <c r="AN89" i="1"/>
  <c r="AJ36" i="1"/>
  <c r="CN36" i="1" s="1"/>
  <c r="CO89" i="1"/>
  <c r="CN101" i="1"/>
  <c r="CN97" i="1"/>
  <c r="AN97" i="1"/>
  <c r="CO86" i="1"/>
  <c r="CP6" i="1"/>
  <c r="AM89" i="1"/>
  <c r="AM84" i="1"/>
  <c r="CO94" i="1"/>
  <c r="AN84" i="1"/>
  <c r="AJ55" i="1"/>
  <c r="AN55" i="1" s="1"/>
  <c r="AM92" i="1"/>
  <c r="AN94" i="1"/>
  <c r="CN86" i="1"/>
  <c r="AN86" i="1"/>
  <c r="AM94" i="1"/>
  <c r="CO84" i="1"/>
  <c r="AJ41" i="1"/>
  <c r="CO41" i="1" s="1"/>
  <c r="AJ71" i="1"/>
  <c r="CN71" i="1" s="1"/>
  <c r="CN96" i="1"/>
  <c r="AM97" i="1"/>
  <c r="CO88" i="1"/>
  <c r="CQ14" i="1"/>
  <c r="CQ19" i="1" s="1"/>
  <c r="CQ6" i="1"/>
  <c r="AM98" i="1"/>
  <c r="AN73" i="1"/>
  <c r="CO73" i="1"/>
  <c r="AM73" i="1"/>
  <c r="CN73" i="1"/>
  <c r="CO72" i="1"/>
  <c r="AM72" i="1"/>
  <c r="CN72" i="1"/>
  <c r="AN72" i="1"/>
  <c r="AN67" i="1"/>
  <c r="CN67" i="1"/>
  <c r="AM67" i="1"/>
  <c r="CO67" i="1"/>
  <c r="AJ64" i="1"/>
  <c r="AM64" i="1" s="1"/>
  <c r="AJ70" i="1"/>
  <c r="AN70" i="1" s="1"/>
  <c r="AJ69" i="1"/>
  <c r="CN69" i="1" s="1"/>
  <c r="CO102" i="1"/>
  <c r="CN99" i="1"/>
  <c r="AN102" i="1"/>
  <c r="CO99" i="1"/>
  <c r="AM102" i="1"/>
  <c r="AM99" i="1"/>
  <c r="CN21" i="1"/>
  <c r="CQ22" i="1" s="1"/>
  <c r="CP16" i="1"/>
  <c r="CP21" i="1" s="1"/>
  <c r="AM96" i="1"/>
  <c r="CO96" i="1"/>
  <c r="CG20" i="1"/>
  <c r="CP22" i="1" s="1"/>
  <c r="CP8" i="1"/>
  <c r="CQ16" i="1"/>
  <c r="CQ21" i="1" s="1"/>
  <c r="CN98" i="1"/>
  <c r="AJ44" i="1"/>
  <c r="CO44" i="1" s="1"/>
  <c r="CO98" i="1"/>
  <c r="AJ43" i="1"/>
  <c r="CN43" i="1" s="1"/>
  <c r="CO78" i="1"/>
  <c r="CQ12" i="1"/>
  <c r="CQ17" i="1" s="1"/>
  <c r="AN56" i="1"/>
  <c r="CN56" i="1"/>
  <c r="CO56" i="1"/>
  <c r="AM56" i="1"/>
  <c r="CN46" i="1"/>
  <c r="CO46" i="1"/>
  <c r="AN46" i="1"/>
  <c r="AM46" i="1"/>
  <c r="AJ45" i="1"/>
  <c r="CN45" i="1" s="1"/>
  <c r="AN78" i="1"/>
  <c r="AJ37" i="1"/>
  <c r="CN78" i="1"/>
  <c r="AJ42" i="1"/>
  <c r="AN42" i="1" s="1"/>
  <c r="CP14" i="1"/>
  <c r="CP19" i="1" s="1"/>
  <c r="CQ8" i="1"/>
  <c r="AM100" i="1"/>
  <c r="AJ40" i="1"/>
  <c r="AN40" i="1" s="1"/>
  <c r="AN100" i="1"/>
  <c r="CO100" i="1"/>
  <c r="CN105" i="1"/>
  <c r="AN105" i="1"/>
  <c r="AM105" i="1"/>
  <c r="CO105" i="1"/>
  <c r="AN95" i="1"/>
  <c r="AM95" i="1"/>
  <c r="CO95" i="1"/>
  <c r="CN95" i="1"/>
  <c r="CO104" i="1"/>
  <c r="CN104" i="1"/>
  <c r="AN104" i="1"/>
  <c r="AM104" i="1"/>
  <c r="AM68" i="1"/>
  <c r="CN68" i="1"/>
  <c r="AN68" i="1"/>
  <c r="CO68" i="1"/>
  <c r="CN34" i="1"/>
  <c r="AN34" i="1"/>
  <c r="AM34" i="1"/>
  <c r="CO34" i="1"/>
  <c r="AK34" i="1"/>
  <c r="CO52" i="1"/>
  <c r="AN52" i="1"/>
  <c r="AM52" i="1"/>
  <c r="CN52" i="1"/>
  <c r="AJ62" i="1"/>
  <c r="AJ39" i="1"/>
  <c r="AJ63" i="1"/>
  <c r="AN79" i="1"/>
  <c r="CO79" i="1"/>
  <c r="AM79" i="1"/>
  <c r="CN79" i="1"/>
  <c r="AJ38" i="1"/>
  <c r="AM75" i="1" l="1"/>
  <c r="CN51" i="1"/>
  <c r="AN76" i="1"/>
  <c r="CO75" i="1"/>
  <c r="AN75" i="1"/>
  <c r="AM76" i="1"/>
  <c r="CN76" i="1"/>
  <c r="CN140" i="1"/>
  <c r="CN58" i="1"/>
  <c r="AN141" i="1"/>
  <c r="CN141" i="1"/>
  <c r="AN74" i="1"/>
  <c r="CO58" i="1"/>
  <c r="CO141" i="1"/>
  <c r="CN74" i="1"/>
  <c r="AM74" i="1"/>
  <c r="CO51" i="1"/>
  <c r="AM51" i="1"/>
  <c r="CO50" i="1"/>
  <c r="AN50" i="1"/>
  <c r="CN50" i="1"/>
  <c r="CO77" i="1"/>
  <c r="AN77" i="1"/>
  <c r="CN77" i="1"/>
  <c r="CN60" i="1"/>
  <c r="AN58" i="1"/>
  <c r="CO140" i="1"/>
  <c r="AN140" i="1"/>
  <c r="CO119" i="1"/>
  <c r="AN118" i="1"/>
  <c r="AM59" i="1"/>
  <c r="AN59" i="1"/>
  <c r="CO118" i="1"/>
  <c r="CN59" i="1"/>
  <c r="CN118" i="1"/>
  <c r="CN119" i="1"/>
  <c r="AN119" i="1"/>
  <c r="CO60" i="1"/>
  <c r="AN60" i="1"/>
  <c r="AM61" i="1"/>
  <c r="CO61" i="1"/>
  <c r="CN61" i="1"/>
  <c r="AM57" i="1"/>
  <c r="AN53" i="1"/>
  <c r="CO53" i="1"/>
  <c r="AK35" i="1"/>
  <c r="CO54" i="1"/>
  <c r="CN54" i="1"/>
  <c r="AN54" i="1"/>
  <c r="CN35" i="1"/>
  <c r="CO35" i="1"/>
  <c r="AM35" i="1"/>
  <c r="CN53" i="1"/>
  <c r="CN57" i="1"/>
  <c r="AN57" i="1"/>
  <c r="CN48" i="1"/>
  <c r="AN48" i="1"/>
  <c r="AM48" i="1"/>
  <c r="AM47" i="1"/>
  <c r="CN47" i="1"/>
  <c r="CO47" i="1"/>
  <c r="AM49" i="1"/>
  <c r="AN49" i="1"/>
  <c r="CN49" i="1"/>
  <c r="AN36" i="1"/>
  <c r="CO65" i="1"/>
  <c r="CN65" i="1"/>
  <c r="AN41" i="1"/>
  <c r="AK37" i="1"/>
  <c r="AK36" i="1"/>
  <c r="CO36" i="1"/>
  <c r="AM36" i="1"/>
  <c r="AM65" i="1"/>
  <c r="CN55" i="1"/>
  <c r="AM41" i="1"/>
  <c r="CN64" i="1"/>
  <c r="AM55" i="1"/>
  <c r="AN64" i="1"/>
  <c r="CO55" i="1"/>
  <c r="CN41" i="1"/>
  <c r="AN69" i="1"/>
  <c r="AN71" i="1"/>
  <c r="CP18" i="1"/>
  <c r="CO64" i="1"/>
  <c r="CO71" i="1"/>
  <c r="AM71" i="1"/>
  <c r="CQ18" i="1"/>
  <c r="CO70" i="1"/>
  <c r="AM70" i="1"/>
  <c r="CQ20" i="1"/>
  <c r="AM37" i="1"/>
  <c r="AM69" i="1"/>
  <c r="CO69" i="1"/>
  <c r="CN70" i="1"/>
  <c r="CP20" i="1"/>
  <c r="CN37" i="1"/>
  <c r="AN45" i="1"/>
  <c r="CO43" i="1"/>
  <c r="AN43" i="1"/>
  <c r="AM43" i="1"/>
  <c r="CN42" i="1"/>
  <c r="AN44" i="1"/>
  <c r="CO40" i="1"/>
  <c r="AM44" i="1"/>
  <c r="CN44" i="1"/>
  <c r="AM40" i="1"/>
  <c r="CN40" i="1"/>
  <c r="AM42" i="1"/>
  <c r="AN37" i="1"/>
  <c r="CO42" i="1"/>
  <c r="CO45" i="1"/>
  <c r="CO37" i="1"/>
  <c r="AM45" i="1"/>
  <c r="AK281" i="1"/>
  <c r="AK258" i="1"/>
  <c r="AK283" i="1"/>
  <c r="AK118" i="1"/>
  <c r="AN63" i="1"/>
  <c r="CN63" i="1"/>
  <c r="AM63" i="1"/>
  <c r="CO63" i="1"/>
  <c r="AK77" i="1"/>
  <c r="AK138" i="1"/>
  <c r="AK207" i="1"/>
  <c r="AK266" i="1"/>
  <c r="AK329" i="1"/>
  <c r="AK72" i="1"/>
  <c r="AK150" i="1"/>
  <c r="AK220" i="1"/>
  <c r="AK276" i="1"/>
  <c r="AK39" i="1"/>
  <c r="AK109" i="1"/>
  <c r="AK170" i="1"/>
  <c r="AK250" i="1"/>
  <c r="AK291" i="1"/>
  <c r="AK67" i="1"/>
  <c r="AK128" i="1"/>
  <c r="AK187" i="1"/>
  <c r="AK239" i="1"/>
  <c r="AK317" i="1"/>
  <c r="AK62" i="1"/>
  <c r="AK145" i="1"/>
  <c r="AK217" i="1"/>
  <c r="AK286" i="1"/>
  <c r="AK49" i="1"/>
  <c r="AK112" i="1"/>
  <c r="AK173" i="1"/>
  <c r="AK229" i="1"/>
  <c r="AK305" i="1"/>
  <c r="AK73" i="1"/>
  <c r="AK134" i="1"/>
  <c r="AK199" i="1"/>
  <c r="AK251" i="1"/>
  <c r="AK318" i="1"/>
  <c r="AK68" i="1"/>
  <c r="AK148" i="1"/>
  <c r="AK212" i="1"/>
  <c r="CN38" i="1"/>
  <c r="AN38" i="1"/>
  <c r="AM38" i="1"/>
  <c r="CO38" i="1"/>
  <c r="AK61" i="1"/>
  <c r="AK310" i="1"/>
  <c r="AK218" i="1"/>
  <c r="AK96" i="1"/>
  <c r="AK45" i="1"/>
  <c r="AK139" i="1"/>
  <c r="AK181" i="1"/>
  <c r="AK260" i="1"/>
  <c r="AK322" i="1"/>
  <c r="AK92" i="1"/>
  <c r="AK158" i="1"/>
  <c r="AK223" i="1"/>
  <c r="AK293" i="1"/>
  <c r="AK85" i="1"/>
  <c r="AK117" i="1"/>
  <c r="AK184" i="1"/>
  <c r="AK249" i="1"/>
  <c r="AK315" i="1"/>
  <c r="AK82" i="1"/>
  <c r="AK129" i="1"/>
  <c r="AK194" i="1"/>
  <c r="AK261" i="1"/>
  <c r="AK328" i="1"/>
  <c r="AK78" i="1"/>
  <c r="AK153" i="1"/>
  <c r="AK219" i="1"/>
  <c r="AK290" i="1"/>
  <c r="AK43" i="1"/>
  <c r="AK120" i="1"/>
  <c r="AK196" i="1"/>
  <c r="AK244" i="1"/>
  <c r="AK314" i="1"/>
  <c r="AK94" i="1"/>
  <c r="AK135" i="1"/>
  <c r="AK206" i="1"/>
  <c r="AK274" i="1"/>
  <c r="AK332" i="1"/>
  <c r="AK84" i="1"/>
  <c r="AK156" i="1"/>
  <c r="AK226" i="1"/>
  <c r="AK301" i="1"/>
  <c r="AK123" i="1"/>
  <c r="AK56" i="1"/>
  <c r="AK159" i="1"/>
  <c r="AK52" i="1"/>
  <c r="AK141" i="1"/>
  <c r="AK214" i="1"/>
  <c r="AK279" i="1"/>
  <c r="AK46" i="1"/>
  <c r="AK108" i="1"/>
  <c r="AK169" i="1"/>
  <c r="AK246" i="1"/>
  <c r="AK287" i="1"/>
  <c r="AK65" i="1"/>
  <c r="AK126" i="1"/>
  <c r="AK183" i="1"/>
  <c r="AK235" i="1"/>
  <c r="AK313" i="1"/>
  <c r="AK83" i="1"/>
  <c r="AK162" i="1"/>
  <c r="AK193" i="1"/>
  <c r="AK272" i="1"/>
  <c r="AK51" i="1"/>
  <c r="AK105" i="1"/>
  <c r="AK177" i="1"/>
  <c r="AK236" i="1"/>
  <c r="AK288" i="1"/>
  <c r="AK71" i="1"/>
  <c r="AK132" i="1"/>
  <c r="AK195" i="1"/>
  <c r="AK247" i="1"/>
  <c r="AK319" i="1"/>
  <c r="AK98" i="1"/>
  <c r="AK163" i="1"/>
  <c r="AK205" i="1"/>
  <c r="AK271" i="1"/>
  <c r="AK48" i="1"/>
  <c r="AK106" i="1"/>
  <c r="AK167" i="1"/>
  <c r="AK238" i="1"/>
  <c r="AK300" i="1"/>
  <c r="AK149" i="1"/>
  <c r="AK116" i="1"/>
  <c r="AK312" i="1"/>
  <c r="AK97" i="1"/>
  <c r="AK257" i="1"/>
  <c r="AK324" i="1"/>
  <c r="AK144" i="1"/>
  <c r="AK213" i="1"/>
  <c r="AK282" i="1"/>
  <c r="AK41" i="1"/>
  <c r="AK111" i="1"/>
  <c r="AK172" i="1"/>
  <c r="AK255" i="1"/>
  <c r="AK299" i="1"/>
  <c r="AK90" i="1"/>
  <c r="AK133" i="1"/>
  <c r="AK202" i="1"/>
  <c r="AK269" i="1"/>
  <c r="AK327" i="1"/>
  <c r="AK66" i="1"/>
  <c r="AK147" i="1"/>
  <c r="AK230" i="1"/>
  <c r="AK277" i="1"/>
  <c r="AK55" i="1"/>
  <c r="AK114" i="1"/>
  <c r="AK175" i="1"/>
  <c r="AK237" i="1"/>
  <c r="AK304" i="1"/>
  <c r="AK216" i="1"/>
  <c r="AK245" i="1"/>
  <c r="AK60" i="1"/>
  <c r="AK88" i="1"/>
  <c r="AK157" i="1"/>
  <c r="AK224" i="1"/>
  <c r="AK289" i="1"/>
  <c r="AK63" i="1"/>
  <c r="AK124" i="1"/>
  <c r="AK179" i="1"/>
  <c r="AK231" i="1"/>
  <c r="AK320" i="1"/>
  <c r="AK53" i="1"/>
  <c r="AK160" i="1"/>
  <c r="AK189" i="1"/>
  <c r="AK268" i="1"/>
  <c r="AK333" i="1"/>
  <c r="AK76" i="1"/>
  <c r="AK152" i="1"/>
  <c r="AK215" i="1"/>
  <c r="AK284" i="1"/>
  <c r="AK93" i="1"/>
  <c r="AK119" i="1"/>
  <c r="AK192" i="1"/>
  <c r="AK240" i="1"/>
  <c r="AK311" i="1"/>
  <c r="AK91" i="1"/>
  <c r="AK161" i="1"/>
  <c r="AK201" i="1"/>
  <c r="AK267" i="1"/>
  <c r="AK40" i="1"/>
  <c r="AK101" i="1"/>
  <c r="AK155" i="1"/>
  <c r="AK225" i="1"/>
  <c r="AK298" i="1"/>
  <c r="AK59" i="1"/>
  <c r="AK122" i="1"/>
  <c r="AK204" i="1"/>
  <c r="AK252" i="1"/>
  <c r="AK306" i="1"/>
  <c r="AK285" i="1"/>
  <c r="AK180" i="1"/>
  <c r="AK127" i="1"/>
  <c r="CO39" i="1"/>
  <c r="AN39" i="1"/>
  <c r="CN39" i="1"/>
  <c r="AM39" i="1"/>
  <c r="AK38" i="1"/>
  <c r="AK107" i="1"/>
  <c r="AK168" i="1"/>
  <c r="AK242" i="1"/>
  <c r="AK302" i="1"/>
  <c r="AK79" i="1"/>
  <c r="AK125" i="1"/>
  <c r="AK186" i="1"/>
  <c r="AK270" i="1"/>
  <c r="AK331" i="1"/>
  <c r="AK58" i="1"/>
  <c r="AK143" i="1"/>
  <c r="AK222" i="1"/>
  <c r="AK278" i="1"/>
  <c r="AK42" i="1"/>
  <c r="AK102" i="1"/>
  <c r="AK178" i="1"/>
  <c r="AK232" i="1"/>
  <c r="AK303" i="1"/>
  <c r="AK69" i="1"/>
  <c r="AK130" i="1"/>
  <c r="AK191" i="1"/>
  <c r="AK243" i="1"/>
  <c r="AK321" i="1"/>
  <c r="AK64" i="1"/>
  <c r="AK146" i="1"/>
  <c r="AK228" i="1"/>
  <c r="AK273" i="1"/>
  <c r="AK103" i="1"/>
  <c r="AK166" i="1"/>
  <c r="AK234" i="1"/>
  <c r="AK296" i="1"/>
  <c r="AK75" i="1"/>
  <c r="AK136" i="1"/>
  <c r="AK203" i="1"/>
  <c r="AK262" i="1"/>
  <c r="AK325" i="1"/>
  <c r="AK70" i="1"/>
  <c r="AK81" i="1"/>
  <c r="AK190" i="1"/>
  <c r="AK99" i="1"/>
  <c r="AK115" i="1"/>
  <c r="AK176" i="1"/>
  <c r="AK241" i="1"/>
  <c r="AK308" i="1"/>
  <c r="AK95" i="1"/>
  <c r="AK140" i="1"/>
  <c r="AK185" i="1"/>
  <c r="AK264" i="1"/>
  <c r="AK326" i="1"/>
  <c r="AK74" i="1"/>
  <c r="AK151" i="1"/>
  <c r="AK211" i="1"/>
  <c r="AK280" i="1"/>
  <c r="AK44" i="1"/>
  <c r="AK110" i="1"/>
  <c r="AK171" i="1"/>
  <c r="AK254" i="1"/>
  <c r="AK295" i="1"/>
  <c r="AK86" i="1"/>
  <c r="AK131" i="1"/>
  <c r="AK198" i="1"/>
  <c r="AK265" i="1"/>
  <c r="AK323" i="1"/>
  <c r="AK80" i="1"/>
  <c r="AK154" i="1"/>
  <c r="AK221" i="1"/>
  <c r="AK294" i="1"/>
  <c r="AK50" i="1"/>
  <c r="AK113" i="1"/>
  <c r="AK174" i="1"/>
  <c r="AK233" i="1"/>
  <c r="AK309" i="1"/>
  <c r="AK100" i="1"/>
  <c r="AK137" i="1"/>
  <c r="AK208" i="1"/>
  <c r="AK256" i="1"/>
  <c r="AK330" i="1"/>
  <c r="AK210" i="1"/>
  <c r="AK142" i="1"/>
  <c r="AK54" i="1"/>
  <c r="AK227" i="1"/>
  <c r="AK297" i="1"/>
  <c r="AK89" i="1"/>
  <c r="AK188" i="1"/>
  <c r="AK253" i="1"/>
  <c r="AK307" i="1"/>
  <c r="AK87" i="1"/>
  <c r="AK164" i="1"/>
  <c r="AK197" i="1"/>
  <c r="AK263" i="1"/>
  <c r="AK104" i="1"/>
  <c r="AK182" i="1"/>
  <c r="AK259" i="1"/>
  <c r="AK292" i="1"/>
  <c r="AK57" i="1"/>
  <c r="AK121" i="1"/>
  <c r="AK200" i="1"/>
  <c r="AK248" i="1"/>
  <c r="AK316" i="1"/>
  <c r="AK47" i="1"/>
  <c r="AK165" i="1"/>
  <c r="AK209" i="1"/>
  <c r="AK275" i="1"/>
  <c r="CN62" i="1"/>
  <c r="AN62" i="1"/>
  <c r="AM62" i="1"/>
  <c r="CO62" i="1"/>
  <c r="CN32" i="1" l="1"/>
  <c r="CO32" i="1"/>
  <c r="AM32" i="1"/>
  <c r="AN32" i="1"/>
  <c r="AL32" i="1"/>
  <c r="AL200" i="1" s="1"/>
  <c r="BZ200" i="1" l="1"/>
  <c r="I366" i="1"/>
  <c r="I367" i="1" s="1"/>
  <c r="AL250" i="1"/>
  <c r="AL194" i="1"/>
  <c r="AL177" i="1"/>
  <c r="AL268" i="1"/>
  <c r="AL178" i="1"/>
  <c r="AL309" i="1"/>
  <c r="AL291" i="1"/>
  <c r="AL261" i="1"/>
  <c r="AL272" i="1"/>
  <c r="AL255" i="1"/>
  <c r="AL284" i="1"/>
  <c r="AL278" i="1"/>
  <c r="AL280" i="1"/>
  <c r="AL197" i="1"/>
  <c r="AL126" i="1"/>
  <c r="AL145" i="1"/>
  <c r="AL120" i="1"/>
  <c r="AL300" i="1"/>
  <c r="AL192" i="1"/>
  <c r="AL325" i="1"/>
  <c r="AL188" i="1"/>
  <c r="AL217" i="1"/>
  <c r="AL196" i="1"/>
  <c r="AL195" i="1"/>
  <c r="AL147" i="1"/>
  <c r="AL201" i="1"/>
  <c r="AL191" i="1"/>
  <c r="AL198" i="1"/>
  <c r="AL78" i="1"/>
  <c r="I122" i="1" s="1"/>
  <c r="I123" i="1" s="1"/>
  <c r="AL316" i="1"/>
  <c r="AL294" i="1"/>
  <c r="AL185" i="1"/>
  <c r="AL296" i="1"/>
  <c r="AL186" i="1"/>
  <c r="AL298" i="1"/>
  <c r="AL231" i="1"/>
  <c r="AL327" i="1"/>
  <c r="AL238" i="1"/>
  <c r="AL183" i="1"/>
  <c r="AL226" i="1"/>
  <c r="AL184" i="1"/>
  <c r="AL251" i="1"/>
  <c r="AL220" i="1"/>
  <c r="AL248" i="1"/>
  <c r="AL297" i="1"/>
  <c r="AL221" i="1"/>
  <c r="AL176" i="1"/>
  <c r="AL243" i="1"/>
  <c r="AL180" i="1"/>
  <c r="AL311" i="1"/>
  <c r="AL245" i="1"/>
  <c r="AL299" i="1"/>
  <c r="AL205" i="1"/>
  <c r="AL169" i="1"/>
  <c r="AL244" i="1"/>
  <c r="AL158" i="1"/>
  <c r="AL199" i="1"/>
  <c r="AL109" i="1"/>
  <c r="AL165" i="1"/>
  <c r="AL253" i="1"/>
  <c r="AL154" i="1"/>
  <c r="AL326" i="1"/>
  <c r="AL146" i="1"/>
  <c r="AL331" i="1"/>
  <c r="AL155" i="1"/>
  <c r="AL333" i="1"/>
  <c r="BZ333" i="1" s="1"/>
  <c r="AL114" i="1"/>
  <c r="AL282" i="1"/>
  <c r="AL163" i="1"/>
  <c r="AL313" i="1"/>
  <c r="AL135" i="1"/>
  <c r="AL315" i="1"/>
  <c r="AL173" i="1"/>
  <c r="AL138" i="1"/>
  <c r="AL164" i="1"/>
  <c r="AL131" i="1"/>
  <c r="AL308" i="1"/>
  <c r="AL222" i="1"/>
  <c r="AL161" i="1"/>
  <c r="AL320" i="1"/>
  <c r="AL213" i="1"/>
  <c r="AL193" i="1"/>
  <c r="AL332" i="1"/>
  <c r="AL249" i="1"/>
  <c r="AL112" i="1"/>
  <c r="AL276" i="1"/>
  <c r="AL142" i="1"/>
  <c r="AL323" i="1"/>
  <c r="AL241" i="1"/>
  <c r="AL273" i="1"/>
  <c r="AL242" i="1"/>
  <c r="AL119" i="1"/>
  <c r="AL289" i="1"/>
  <c r="AL111" i="1"/>
  <c r="AL271" i="1"/>
  <c r="AL246" i="1"/>
  <c r="AL274" i="1"/>
  <c r="AL223" i="1"/>
  <c r="AL305" i="1"/>
  <c r="AL266" i="1"/>
  <c r="AL292" i="1"/>
  <c r="AL210" i="1"/>
  <c r="AL265" i="1"/>
  <c r="AL203" i="1"/>
  <c r="AL303" i="1"/>
  <c r="AL204" i="1"/>
  <c r="AL160" i="1"/>
  <c r="AL175" i="1"/>
  <c r="AL324" i="1"/>
  <c r="AL247" i="1"/>
  <c r="AL290" i="1"/>
  <c r="AL181" i="1"/>
  <c r="AL229" i="1"/>
  <c r="AL150" i="1"/>
  <c r="AL208" i="1"/>
  <c r="AL110" i="1"/>
  <c r="AL190" i="1"/>
  <c r="AL321" i="1"/>
  <c r="AL127" i="1"/>
  <c r="AL152" i="1"/>
  <c r="AL237" i="1"/>
  <c r="AL144" i="1"/>
  <c r="AL319" i="1"/>
  <c r="AL279" i="1"/>
  <c r="AL314" i="1"/>
  <c r="AL260" i="1"/>
  <c r="AL128" i="1"/>
  <c r="AL118" i="1"/>
  <c r="AL263" i="1"/>
  <c r="AL137" i="1"/>
  <c r="AL295" i="1"/>
  <c r="AL234" i="1"/>
  <c r="AL125" i="1"/>
  <c r="AL225" i="1"/>
  <c r="AL179" i="1"/>
  <c r="AL230" i="1"/>
  <c r="AL116" i="1"/>
  <c r="AL288" i="1"/>
  <c r="AL156" i="1"/>
  <c r="AL328" i="1"/>
  <c r="AL218" i="1"/>
  <c r="AL286" i="1"/>
  <c r="AL207" i="1"/>
  <c r="AL259" i="1"/>
  <c r="AL330" i="1"/>
  <c r="AL254" i="1"/>
  <c r="AL136" i="1"/>
  <c r="AL232" i="1"/>
  <c r="AL285" i="1"/>
  <c r="AL240" i="1"/>
  <c r="AL157" i="1"/>
  <c r="AL202" i="1"/>
  <c r="AL149" i="1"/>
  <c r="AL236" i="1"/>
  <c r="AL141" i="1"/>
  <c r="AL219" i="1"/>
  <c r="AL310" i="1"/>
  <c r="AL239" i="1"/>
  <c r="AL121" i="1"/>
  <c r="AL256" i="1"/>
  <c r="AL211" i="1"/>
  <c r="AL130" i="1"/>
  <c r="AL302" i="1"/>
  <c r="AL215" i="1"/>
  <c r="AL133" i="1"/>
  <c r="AL132" i="1"/>
  <c r="AL287" i="1"/>
  <c r="AL153" i="1"/>
  <c r="AL322" i="1"/>
  <c r="AL187" i="1"/>
  <c r="AL281" i="1"/>
  <c r="AL275" i="1"/>
  <c r="AL233" i="1"/>
  <c r="AL151" i="1"/>
  <c r="AL262" i="1"/>
  <c r="AL143" i="1"/>
  <c r="AL252" i="1"/>
  <c r="AL189" i="1"/>
  <c r="AL277" i="1"/>
  <c r="AL312" i="1"/>
  <c r="AL162" i="1"/>
  <c r="AL159" i="1"/>
  <c r="AL129" i="1"/>
  <c r="AL212" i="1"/>
  <c r="AL170" i="1"/>
  <c r="AL209" i="1"/>
  <c r="AL307" i="1"/>
  <c r="AL174" i="1"/>
  <c r="AL140" i="1"/>
  <c r="AL228" i="1"/>
  <c r="AL168" i="1"/>
  <c r="AL267" i="1"/>
  <c r="AL224" i="1"/>
  <c r="AL269" i="1"/>
  <c r="AL167" i="1"/>
  <c r="AL206" i="1"/>
  <c r="AL117" i="1"/>
  <c r="AL148" i="1"/>
  <c r="AL317" i="1"/>
  <c r="AL318" i="1"/>
  <c r="AL301" i="1"/>
  <c r="AL172" i="1"/>
  <c r="AL306" i="1"/>
  <c r="AL264" i="1"/>
  <c r="AL182" i="1"/>
  <c r="AL134" i="1"/>
  <c r="AL123" i="1"/>
  <c r="AL106" i="1"/>
  <c r="AL216" i="1"/>
  <c r="AL122" i="1"/>
  <c r="AL166" i="1"/>
  <c r="AL113" i="1"/>
  <c r="AL283" i="1"/>
  <c r="AL329" i="1"/>
  <c r="AL293" i="1"/>
  <c r="AL235" i="1"/>
  <c r="AL304" i="1"/>
  <c r="AL270" i="1"/>
  <c r="AL171" i="1"/>
  <c r="AL258" i="1"/>
  <c r="AL139" i="1"/>
  <c r="AL108" i="1"/>
  <c r="AL257" i="1"/>
  <c r="AL124" i="1"/>
  <c r="AL107" i="1"/>
  <c r="AL115" i="1"/>
  <c r="AL227" i="1"/>
  <c r="AL214" i="1"/>
  <c r="CO31" i="1"/>
  <c r="L37" i="1" s="1"/>
  <c r="M37" i="1" s="1"/>
  <c r="CN31" i="1"/>
  <c r="AA4" i="1" s="1"/>
  <c r="AA5" i="1" s="1"/>
  <c r="AK31" i="1"/>
  <c r="AC24" i="1" s="1"/>
  <c r="AN31" i="1"/>
  <c r="AL84" i="1"/>
  <c r="AL98" i="1"/>
  <c r="AL82" i="1"/>
  <c r="AL101" i="1"/>
  <c r="AL86" i="1"/>
  <c r="AL88" i="1"/>
  <c r="AL83" i="1"/>
  <c r="AL99" i="1"/>
  <c r="AL104" i="1"/>
  <c r="AL103" i="1"/>
  <c r="AL93" i="1"/>
  <c r="AL89" i="1"/>
  <c r="AL91" i="1"/>
  <c r="AL96" i="1"/>
  <c r="AL85" i="1"/>
  <c r="AM31" i="1"/>
  <c r="AL102" i="1"/>
  <c r="AL100" i="1"/>
  <c r="AL92" i="1"/>
  <c r="AL95" i="1"/>
  <c r="AL87" i="1"/>
  <c r="AL105" i="1"/>
  <c r="AL94" i="1"/>
  <c r="AL90" i="1"/>
  <c r="AL97" i="1"/>
  <c r="AL73" i="1"/>
  <c r="AL45" i="1"/>
  <c r="AL60" i="1"/>
  <c r="AL56" i="1"/>
  <c r="AL81" i="1"/>
  <c r="AL38" i="1"/>
  <c r="AL69" i="1"/>
  <c r="AL53" i="1"/>
  <c r="AL41" i="1"/>
  <c r="AL44" i="1"/>
  <c r="AL64" i="1"/>
  <c r="AL74" i="1"/>
  <c r="AL79" i="1"/>
  <c r="AL42" i="1"/>
  <c r="AL47" i="1"/>
  <c r="AL77" i="1"/>
  <c r="AL68" i="1"/>
  <c r="AL50" i="1"/>
  <c r="AL70" i="1"/>
  <c r="AL57" i="1"/>
  <c r="AL34" i="1"/>
  <c r="AL35" i="1"/>
  <c r="AL37" i="1"/>
  <c r="AL36" i="1"/>
  <c r="AL51" i="1"/>
  <c r="AL39" i="1"/>
  <c r="AL62" i="1"/>
  <c r="AL61" i="1"/>
  <c r="AL55" i="1"/>
  <c r="AL67" i="1"/>
  <c r="AL49" i="1"/>
  <c r="AL76" i="1"/>
  <c r="AL59" i="1"/>
  <c r="AL54" i="1"/>
  <c r="AL52" i="1"/>
  <c r="AL65" i="1"/>
  <c r="AL75" i="1"/>
  <c r="AL72" i="1"/>
  <c r="AL48" i="1"/>
  <c r="AL66" i="1"/>
  <c r="AL80" i="1"/>
  <c r="AL46" i="1"/>
  <c r="AL40" i="1"/>
  <c r="AL63" i="1"/>
  <c r="AL58" i="1"/>
  <c r="AL43" i="1"/>
  <c r="AL71" i="1"/>
  <c r="BZ78" i="1" l="1"/>
  <c r="I420" i="1"/>
  <c r="I421" i="1" s="1"/>
  <c r="BZ227" i="1"/>
  <c r="I480" i="1"/>
  <c r="I481" i="1" s="1"/>
  <c r="BZ257" i="1"/>
  <c r="I552" i="1"/>
  <c r="I553" i="1" s="1"/>
  <c r="BZ293" i="1"/>
  <c r="I212" i="1"/>
  <c r="I213" i="1" s="1"/>
  <c r="BZ123" i="1"/>
  <c r="BZ317" i="1"/>
  <c r="I600" i="1"/>
  <c r="I601" i="1" s="1"/>
  <c r="I302" i="1"/>
  <c r="I303" i="1" s="1"/>
  <c r="BZ168" i="1"/>
  <c r="BZ307" i="1"/>
  <c r="I580" i="1"/>
  <c r="I581" i="1" s="1"/>
  <c r="I520" i="1"/>
  <c r="I521" i="1" s="1"/>
  <c r="BZ277" i="1"/>
  <c r="BZ281" i="1"/>
  <c r="I528" i="1"/>
  <c r="I529" i="1" s="1"/>
  <c r="BZ287" i="1"/>
  <c r="I540" i="1"/>
  <c r="I541" i="1" s="1"/>
  <c r="I208" i="1"/>
  <c r="I209" i="1" s="1"/>
  <c r="BZ121" i="1"/>
  <c r="I280" i="1"/>
  <c r="I281" i="1" s="1"/>
  <c r="BZ157" i="1"/>
  <c r="I380" i="1"/>
  <c r="I381" i="1" s="1"/>
  <c r="BZ207" i="1"/>
  <c r="I278" i="1"/>
  <c r="I279" i="1" s="1"/>
  <c r="BZ156" i="1"/>
  <c r="I556" i="1"/>
  <c r="I557" i="1" s="1"/>
  <c r="BZ295" i="1"/>
  <c r="I604" i="1"/>
  <c r="I605" i="1" s="1"/>
  <c r="BZ319" i="1"/>
  <c r="I382" i="1"/>
  <c r="I383" i="1" s="1"/>
  <c r="BZ208" i="1"/>
  <c r="I496" i="1"/>
  <c r="I497" i="1" s="1"/>
  <c r="BZ265" i="1"/>
  <c r="I196" i="1"/>
  <c r="I197" i="1" s="1"/>
  <c r="BZ115" i="1"/>
  <c r="BZ108" i="1"/>
  <c r="I182" i="1"/>
  <c r="I183" i="1" s="1"/>
  <c r="BZ270" i="1"/>
  <c r="I506" i="1"/>
  <c r="I507" i="1" s="1"/>
  <c r="I624" i="1"/>
  <c r="I625" i="1" s="1"/>
  <c r="BZ329" i="1"/>
  <c r="I210" i="1"/>
  <c r="I211" i="1" s="1"/>
  <c r="BZ122" i="1"/>
  <c r="BZ134" i="1"/>
  <c r="I234" i="1"/>
  <c r="I235" i="1" s="1"/>
  <c r="BZ172" i="1"/>
  <c r="I310" i="1"/>
  <c r="I311" i="1" s="1"/>
  <c r="BZ148" i="1"/>
  <c r="I262" i="1"/>
  <c r="I263" i="1" s="1"/>
  <c r="I504" i="1"/>
  <c r="I505" i="1" s="1"/>
  <c r="BZ269" i="1"/>
  <c r="BZ228" i="1"/>
  <c r="I422" i="1"/>
  <c r="I423" i="1" s="1"/>
  <c r="I384" i="1"/>
  <c r="I385" i="1" s="1"/>
  <c r="BZ209" i="1"/>
  <c r="BZ159" i="1"/>
  <c r="I284" i="1"/>
  <c r="I285" i="1" s="1"/>
  <c r="I344" i="1"/>
  <c r="I345" i="1" s="1"/>
  <c r="BZ189" i="1"/>
  <c r="I268" i="1"/>
  <c r="I269" i="1" s="1"/>
  <c r="BZ151" i="1"/>
  <c r="I340" i="1"/>
  <c r="I341" i="1" s="1"/>
  <c r="BZ187" i="1"/>
  <c r="BZ132" i="1"/>
  <c r="I230" i="1"/>
  <c r="I231" i="1" s="1"/>
  <c r="I226" i="1"/>
  <c r="I227" i="1" s="1"/>
  <c r="BZ130" i="1"/>
  <c r="BZ239" i="1"/>
  <c r="I444" i="1"/>
  <c r="I445" i="1" s="1"/>
  <c r="I438" i="1"/>
  <c r="I439" i="1" s="1"/>
  <c r="BZ236" i="1"/>
  <c r="I446" i="1"/>
  <c r="I447" i="1" s="1"/>
  <c r="BZ240" i="1"/>
  <c r="I474" i="1"/>
  <c r="I475" i="1" s="1"/>
  <c r="BZ254" i="1"/>
  <c r="BZ286" i="1"/>
  <c r="I538" i="1"/>
  <c r="I539" i="1" s="1"/>
  <c r="I542" i="1"/>
  <c r="I543" i="1" s="1"/>
  <c r="BZ288" i="1"/>
  <c r="BZ225" i="1"/>
  <c r="I416" i="1"/>
  <c r="I417" i="1" s="1"/>
  <c r="I240" i="1"/>
  <c r="I241" i="1" s="1"/>
  <c r="BZ137" i="1"/>
  <c r="BZ260" i="1"/>
  <c r="I486" i="1"/>
  <c r="I487" i="1" s="1"/>
  <c r="I254" i="1"/>
  <c r="I255" i="1" s="1"/>
  <c r="BZ144" i="1"/>
  <c r="BZ321" i="1"/>
  <c r="I608" i="1"/>
  <c r="I609" i="1" s="1"/>
  <c r="I266" i="1"/>
  <c r="I267" i="1" s="1"/>
  <c r="BZ150" i="1"/>
  <c r="BZ247" i="1"/>
  <c r="I460" i="1"/>
  <c r="I461" i="1" s="1"/>
  <c r="I374" i="1"/>
  <c r="I375" i="1" s="1"/>
  <c r="BZ204" i="1"/>
  <c r="BZ210" i="1"/>
  <c r="I386" i="1"/>
  <c r="I387" i="1" s="1"/>
  <c r="BZ223" i="1"/>
  <c r="I412" i="1"/>
  <c r="I413" i="1" s="1"/>
  <c r="I188" i="1"/>
  <c r="I189" i="1" s="1"/>
  <c r="BZ111" i="1"/>
  <c r="BZ273" i="1"/>
  <c r="I512" i="1"/>
  <c r="I513" i="1" s="1"/>
  <c r="BZ276" i="1"/>
  <c r="I518" i="1"/>
  <c r="I519" i="1" s="1"/>
  <c r="I352" i="1"/>
  <c r="I353" i="1" s="1"/>
  <c r="BZ193" i="1"/>
  <c r="BZ222" i="1"/>
  <c r="I410" i="1"/>
  <c r="I411" i="1" s="1"/>
  <c r="BZ138" i="1"/>
  <c r="I242" i="1"/>
  <c r="I243" i="1" s="1"/>
  <c r="I592" i="1"/>
  <c r="I593" i="1" s="1"/>
  <c r="BZ313" i="1"/>
  <c r="I618" i="1"/>
  <c r="I619" i="1" s="1"/>
  <c r="BZ326" i="1"/>
  <c r="BZ109" i="1"/>
  <c r="I184" i="1"/>
  <c r="I185" i="1" s="1"/>
  <c r="I304" i="1"/>
  <c r="I305" i="1" s="1"/>
  <c r="BZ169" i="1"/>
  <c r="I588" i="1"/>
  <c r="I589" i="1" s="1"/>
  <c r="BZ311" i="1"/>
  <c r="I408" i="1"/>
  <c r="I409" i="1" s="1"/>
  <c r="BZ221" i="1"/>
  <c r="I468" i="1"/>
  <c r="I469" i="1" s="1"/>
  <c r="BZ251" i="1"/>
  <c r="I442" i="1"/>
  <c r="I443" i="1" s="1"/>
  <c r="BZ238" i="1"/>
  <c r="BZ186" i="1"/>
  <c r="I338" i="1"/>
  <c r="I339" i="1" s="1"/>
  <c r="BZ316" i="1"/>
  <c r="I598" i="1"/>
  <c r="I599" i="1" s="1"/>
  <c r="I368" i="1"/>
  <c r="I369" i="1" s="1"/>
  <c r="BZ201" i="1"/>
  <c r="I400" i="1"/>
  <c r="I401" i="1" s="1"/>
  <c r="BZ217" i="1"/>
  <c r="I566" i="1"/>
  <c r="I567" i="1" s="1"/>
  <c r="BZ300" i="1"/>
  <c r="I360" i="1"/>
  <c r="I361" i="1" s="1"/>
  <c r="BZ197" i="1"/>
  <c r="BZ255" i="1"/>
  <c r="I476" i="1"/>
  <c r="I477" i="1" s="1"/>
  <c r="BZ309" i="1"/>
  <c r="I584" i="1"/>
  <c r="I585" i="1" s="1"/>
  <c r="I354" i="1"/>
  <c r="I355" i="1" s="1"/>
  <c r="BZ194" i="1"/>
  <c r="BZ107" i="1"/>
  <c r="I180" i="1"/>
  <c r="I181" i="1" s="1"/>
  <c r="I574" i="1"/>
  <c r="I575" i="1" s="1"/>
  <c r="BZ304" i="1"/>
  <c r="BZ216" i="1"/>
  <c r="I398" i="1"/>
  <c r="I399" i="1" s="1"/>
  <c r="BZ301" i="1"/>
  <c r="I568" i="1"/>
  <c r="I569" i="1" s="1"/>
  <c r="I246" i="1"/>
  <c r="I247" i="1" s="1"/>
  <c r="BZ140" i="1"/>
  <c r="I290" i="1"/>
  <c r="I291" i="1" s="1"/>
  <c r="BZ162" i="1"/>
  <c r="BZ233" i="1"/>
  <c r="I432" i="1"/>
  <c r="I433" i="1" s="1"/>
  <c r="I232" i="1"/>
  <c r="I233" i="1" s="1"/>
  <c r="BZ133" i="1"/>
  <c r="I586" i="1"/>
  <c r="I587" i="1" s="1"/>
  <c r="BZ310" i="1"/>
  <c r="BZ285" i="1"/>
  <c r="I536" i="1"/>
  <c r="I537" i="1" s="1"/>
  <c r="BZ218" i="1"/>
  <c r="I402" i="1"/>
  <c r="I403" i="1" s="1"/>
  <c r="BZ263" i="1"/>
  <c r="I492" i="1"/>
  <c r="I493" i="1" s="1"/>
  <c r="I440" i="1"/>
  <c r="I441" i="1" s="1"/>
  <c r="BZ237" i="1"/>
  <c r="BZ190" i="1"/>
  <c r="I346" i="1"/>
  <c r="I347" i="1" s="1"/>
  <c r="I614" i="1"/>
  <c r="I615" i="1" s="1"/>
  <c r="BZ324" i="1"/>
  <c r="I572" i="1"/>
  <c r="I573" i="1" s="1"/>
  <c r="BZ303" i="1"/>
  <c r="BZ292" i="1"/>
  <c r="I550" i="1"/>
  <c r="I551" i="1" s="1"/>
  <c r="I544" i="1"/>
  <c r="I545" i="1" s="1"/>
  <c r="BZ289" i="1"/>
  <c r="I448" i="1"/>
  <c r="I449" i="1" s="1"/>
  <c r="BZ241" i="1"/>
  <c r="BZ112" i="1"/>
  <c r="I190" i="1"/>
  <c r="I191" i="1" s="1"/>
  <c r="BZ213" i="1"/>
  <c r="I392" i="1"/>
  <c r="I393" i="1" s="1"/>
  <c r="I582" i="1"/>
  <c r="I583" i="1" s="1"/>
  <c r="BZ308" i="1"/>
  <c r="BZ173" i="1"/>
  <c r="I312" i="1"/>
  <c r="I313" i="1" s="1"/>
  <c r="I292" i="1"/>
  <c r="I293" i="1" s="1"/>
  <c r="BZ163" i="1"/>
  <c r="BZ155" i="1"/>
  <c r="I276" i="1"/>
  <c r="I277" i="1" s="1"/>
  <c r="BZ154" i="1"/>
  <c r="I274" i="1"/>
  <c r="I275" i="1" s="1"/>
  <c r="I364" i="1"/>
  <c r="I365" i="1" s="1"/>
  <c r="BZ199" i="1"/>
  <c r="BZ205" i="1"/>
  <c r="I376" i="1"/>
  <c r="I377" i="1" s="1"/>
  <c r="I326" i="1"/>
  <c r="I327" i="1" s="1"/>
  <c r="BZ180" i="1"/>
  <c r="BZ297" i="1"/>
  <c r="I560" i="1"/>
  <c r="I561" i="1" s="1"/>
  <c r="BZ184" i="1"/>
  <c r="I334" i="1"/>
  <c r="I335" i="1" s="1"/>
  <c r="I620" i="1"/>
  <c r="I621" i="1" s="1"/>
  <c r="BZ327" i="1"/>
  <c r="I558" i="1"/>
  <c r="I559" i="1" s="1"/>
  <c r="BZ296" i="1"/>
  <c r="I260" i="1"/>
  <c r="I261" i="1" s="1"/>
  <c r="BZ147" i="1"/>
  <c r="I342" i="1"/>
  <c r="I343" i="1" s="1"/>
  <c r="BZ188" i="1"/>
  <c r="I206" i="1"/>
  <c r="I207" i="1" s="1"/>
  <c r="BZ120" i="1"/>
  <c r="I526" i="1"/>
  <c r="I527" i="1" s="1"/>
  <c r="BZ280" i="1"/>
  <c r="I510" i="1"/>
  <c r="I511" i="1" s="1"/>
  <c r="BZ272" i="1"/>
  <c r="BZ178" i="1"/>
  <c r="I322" i="1"/>
  <c r="I323" i="1" s="1"/>
  <c r="BZ250" i="1"/>
  <c r="I466" i="1"/>
  <c r="I467" i="1" s="1"/>
  <c r="BZ139" i="1"/>
  <c r="I244" i="1"/>
  <c r="I245" i="1" s="1"/>
  <c r="I532" i="1"/>
  <c r="I533" i="1" s="1"/>
  <c r="BZ283" i="1"/>
  <c r="I330" i="1"/>
  <c r="I331" i="1" s="1"/>
  <c r="BZ182" i="1"/>
  <c r="I200" i="1"/>
  <c r="I201" i="1" s="1"/>
  <c r="BZ117" i="1"/>
  <c r="BZ224" i="1"/>
  <c r="I414" i="1"/>
  <c r="I415" i="1" s="1"/>
  <c r="BZ170" i="1"/>
  <c r="I306" i="1"/>
  <c r="I307" i="1" s="1"/>
  <c r="BZ252" i="1"/>
  <c r="I470" i="1"/>
  <c r="I471" i="1" s="1"/>
  <c r="I610" i="1"/>
  <c r="I611" i="1" s="1"/>
  <c r="BZ322" i="1"/>
  <c r="I388" i="1"/>
  <c r="I389" i="1" s="1"/>
  <c r="BZ211" i="1"/>
  <c r="I264" i="1"/>
  <c r="I265" i="1" s="1"/>
  <c r="BZ149" i="1"/>
  <c r="BZ330" i="1"/>
  <c r="I626" i="1"/>
  <c r="I627" i="1" s="1"/>
  <c r="I198" i="1"/>
  <c r="I199" i="1" s="1"/>
  <c r="BZ116" i="1"/>
  <c r="I216" i="1"/>
  <c r="I217" i="1" s="1"/>
  <c r="BZ125" i="1"/>
  <c r="BZ314" i="1"/>
  <c r="I594" i="1"/>
  <c r="I595" i="1" s="1"/>
  <c r="BZ229" i="1"/>
  <c r="I424" i="1"/>
  <c r="I425" i="1" s="1"/>
  <c r="I514" i="1"/>
  <c r="I515" i="1" s="1"/>
  <c r="BZ274" i="1"/>
  <c r="I394" i="1"/>
  <c r="I395" i="1" s="1"/>
  <c r="BZ214" i="1"/>
  <c r="BZ124" i="1"/>
  <c r="I214" i="1"/>
  <c r="I215" i="1" s="1"/>
  <c r="BZ258" i="1"/>
  <c r="I482" i="1"/>
  <c r="I483" i="1" s="1"/>
  <c r="BZ235" i="1"/>
  <c r="I436" i="1"/>
  <c r="I437" i="1" s="1"/>
  <c r="BZ113" i="1"/>
  <c r="I192" i="1"/>
  <c r="I193" i="1" s="1"/>
  <c r="I178" i="1"/>
  <c r="I179" i="1" s="1"/>
  <c r="BZ106" i="1"/>
  <c r="I494" i="1"/>
  <c r="I495" i="1" s="1"/>
  <c r="BZ264" i="1"/>
  <c r="BZ318" i="1"/>
  <c r="I602" i="1"/>
  <c r="I603" i="1" s="1"/>
  <c r="I378" i="1"/>
  <c r="I379" i="1" s="1"/>
  <c r="BZ206" i="1"/>
  <c r="I500" i="1"/>
  <c r="I501" i="1" s="1"/>
  <c r="BZ267" i="1"/>
  <c r="I314" i="1"/>
  <c r="I315" i="1" s="1"/>
  <c r="BZ174" i="1"/>
  <c r="BZ212" i="1"/>
  <c r="I390" i="1"/>
  <c r="I391" i="1" s="1"/>
  <c r="BZ312" i="1"/>
  <c r="I590" i="1"/>
  <c r="I591" i="1" s="1"/>
  <c r="BZ143" i="1"/>
  <c r="I252" i="1"/>
  <c r="I253" i="1" s="1"/>
  <c r="BZ275" i="1"/>
  <c r="I516" i="1"/>
  <c r="I517" i="1" s="1"/>
  <c r="I272" i="1"/>
  <c r="I273" i="1" s="1"/>
  <c r="BZ153" i="1"/>
  <c r="BZ215" i="1"/>
  <c r="I396" i="1"/>
  <c r="I397" i="1" s="1"/>
  <c r="BZ256" i="1"/>
  <c r="I478" i="1"/>
  <c r="I479" i="1" s="1"/>
  <c r="I404" i="1"/>
  <c r="I405" i="1" s="1"/>
  <c r="BZ219" i="1"/>
  <c r="I370" i="1"/>
  <c r="I371" i="1" s="1"/>
  <c r="BZ202" i="1"/>
  <c r="I430" i="1"/>
  <c r="I431" i="1" s="1"/>
  <c r="BZ232" i="1"/>
  <c r="I484" i="1"/>
  <c r="I485" i="1" s="1"/>
  <c r="BZ259" i="1"/>
  <c r="I622" i="1"/>
  <c r="I623" i="1" s="1"/>
  <c r="BZ328" i="1"/>
  <c r="BZ230" i="1"/>
  <c r="I426" i="1"/>
  <c r="I427" i="1" s="1"/>
  <c r="I434" i="1"/>
  <c r="I435" i="1" s="1"/>
  <c r="BZ234" i="1"/>
  <c r="I202" i="1"/>
  <c r="I203" i="1" s="1"/>
  <c r="BZ118" i="1"/>
  <c r="BZ279" i="1"/>
  <c r="I524" i="1"/>
  <c r="I525" i="1" s="1"/>
  <c r="I270" i="1"/>
  <c r="I271" i="1" s="1"/>
  <c r="BZ152" i="1"/>
  <c r="BZ110" i="1"/>
  <c r="I186" i="1"/>
  <c r="I187" i="1" s="1"/>
  <c r="BZ181" i="1"/>
  <c r="I328" i="1"/>
  <c r="I329" i="1" s="1"/>
  <c r="I316" i="1"/>
  <c r="I317" i="1" s="1"/>
  <c r="I319" i="1" s="1"/>
  <c r="BZ175" i="1"/>
  <c r="I372" i="1"/>
  <c r="I373" i="1" s="1"/>
  <c r="BZ203" i="1"/>
  <c r="I498" i="1"/>
  <c r="I499" i="1" s="1"/>
  <c r="BZ266" i="1"/>
  <c r="BZ246" i="1"/>
  <c r="I458" i="1"/>
  <c r="I459" i="1" s="1"/>
  <c r="BZ119" i="1"/>
  <c r="I204" i="1"/>
  <c r="I205" i="1" s="1"/>
  <c r="BZ323" i="1"/>
  <c r="I612" i="1"/>
  <c r="I613" i="1" s="1"/>
  <c r="BZ249" i="1"/>
  <c r="I464" i="1"/>
  <c r="I465" i="1" s="1"/>
  <c r="BZ320" i="1"/>
  <c r="I606" i="1"/>
  <c r="I607" i="1" s="1"/>
  <c r="I228" i="1"/>
  <c r="I229" i="1" s="1"/>
  <c r="BZ131" i="1"/>
  <c r="I596" i="1"/>
  <c r="I597" i="1" s="1"/>
  <c r="BZ315" i="1"/>
  <c r="I530" i="1"/>
  <c r="I531" i="1" s="1"/>
  <c r="BZ282" i="1"/>
  <c r="I628" i="1"/>
  <c r="I629" i="1" s="1"/>
  <c r="BZ331" i="1"/>
  <c r="I472" i="1"/>
  <c r="I473" i="1" s="1"/>
  <c r="BZ253" i="1"/>
  <c r="I282" i="1"/>
  <c r="I283" i="1" s="1"/>
  <c r="BZ158" i="1"/>
  <c r="I564" i="1"/>
  <c r="I565" i="1" s="1"/>
  <c r="BZ299" i="1"/>
  <c r="I452" i="1"/>
  <c r="I453" i="1" s="1"/>
  <c r="BZ243" i="1"/>
  <c r="I462" i="1"/>
  <c r="I463" i="1" s="1"/>
  <c r="BZ248" i="1"/>
  <c r="I418" i="1"/>
  <c r="I419" i="1" s="1"/>
  <c r="BZ226" i="1"/>
  <c r="BZ231" i="1"/>
  <c r="I428" i="1"/>
  <c r="I429" i="1" s="1"/>
  <c r="I336" i="1"/>
  <c r="I337" i="1" s="1"/>
  <c r="BZ185" i="1"/>
  <c r="I362" i="1"/>
  <c r="I363" i="1" s="1"/>
  <c r="BZ198" i="1"/>
  <c r="BZ195" i="1"/>
  <c r="I356" i="1"/>
  <c r="I357" i="1" s="1"/>
  <c r="I616" i="1"/>
  <c r="I617" i="1" s="1"/>
  <c r="BZ325" i="1"/>
  <c r="BZ145" i="1"/>
  <c r="I256" i="1"/>
  <c r="I257" i="1" s="1"/>
  <c r="I522" i="1"/>
  <c r="I523" i="1" s="1"/>
  <c r="BZ278" i="1"/>
  <c r="I488" i="1"/>
  <c r="I489" i="1" s="1"/>
  <c r="BZ261" i="1"/>
  <c r="I502" i="1"/>
  <c r="I503" i="1" s="1"/>
  <c r="BZ268" i="1"/>
  <c r="BZ171" i="1"/>
  <c r="I308" i="1"/>
  <c r="I309" i="1" s="1"/>
  <c r="BZ166" i="1"/>
  <c r="I298" i="1"/>
  <c r="I299" i="1" s="1"/>
  <c r="BZ306" i="1"/>
  <c r="I578" i="1"/>
  <c r="I579" i="1" s="1"/>
  <c r="BZ167" i="1"/>
  <c r="I300" i="1"/>
  <c r="I301" i="1" s="1"/>
  <c r="BZ129" i="1"/>
  <c r="I224" i="1"/>
  <c r="I225" i="1" s="1"/>
  <c r="BZ262" i="1"/>
  <c r="I490" i="1"/>
  <c r="I491" i="1" s="1"/>
  <c r="I570" i="1"/>
  <c r="I571" i="1" s="1"/>
  <c r="BZ302" i="1"/>
  <c r="I248" i="1"/>
  <c r="I249" i="1" s="1"/>
  <c r="BZ141" i="1"/>
  <c r="I238" i="1"/>
  <c r="I239" i="1" s="1"/>
  <c r="BZ136" i="1"/>
  <c r="I324" i="1"/>
  <c r="I325" i="1" s="1"/>
  <c r="BZ179" i="1"/>
  <c r="BZ128" i="1"/>
  <c r="I222" i="1"/>
  <c r="I223" i="1" s="1"/>
  <c r="I220" i="1"/>
  <c r="I221" i="1" s="1"/>
  <c r="BZ127" i="1"/>
  <c r="BZ290" i="1"/>
  <c r="I546" i="1"/>
  <c r="I547" i="1" s="1"/>
  <c r="BZ160" i="1"/>
  <c r="I286" i="1"/>
  <c r="I287" i="1" s="1"/>
  <c r="BZ305" i="1"/>
  <c r="I576" i="1"/>
  <c r="I577" i="1" s="1"/>
  <c r="I508" i="1"/>
  <c r="I509" i="1" s="1"/>
  <c r="BZ271" i="1"/>
  <c r="I450" i="1"/>
  <c r="I451" i="1" s="1"/>
  <c r="BZ242" i="1"/>
  <c r="I250" i="1"/>
  <c r="I251" i="1" s="1"/>
  <c r="BZ142" i="1"/>
  <c r="BZ332" i="1"/>
  <c r="I630" i="1"/>
  <c r="BZ161" i="1"/>
  <c r="I288" i="1"/>
  <c r="I289" i="1" s="1"/>
  <c r="I294" i="1"/>
  <c r="I295" i="1" s="1"/>
  <c r="BZ164" i="1"/>
  <c r="I236" i="1"/>
  <c r="I237" i="1" s="1"/>
  <c r="BZ135" i="1"/>
  <c r="I194" i="1"/>
  <c r="I195" i="1" s="1"/>
  <c r="BZ114" i="1"/>
  <c r="I258" i="1"/>
  <c r="I259" i="1" s="1"/>
  <c r="BZ146" i="1"/>
  <c r="I296" i="1"/>
  <c r="I297" i="1" s="1"/>
  <c r="BZ165" i="1"/>
  <c r="I454" i="1"/>
  <c r="I455" i="1" s="1"/>
  <c r="BZ244" i="1"/>
  <c r="BZ245" i="1"/>
  <c r="I456" i="1"/>
  <c r="I457" i="1" s="1"/>
  <c r="BZ176" i="1"/>
  <c r="I318" i="1"/>
  <c r="I406" i="1"/>
  <c r="I407" i="1" s="1"/>
  <c r="BZ220" i="1"/>
  <c r="I332" i="1"/>
  <c r="I333" i="1" s="1"/>
  <c r="BZ183" i="1"/>
  <c r="I562" i="1"/>
  <c r="I563" i="1" s="1"/>
  <c r="BZ298" i="1"/>
  <c r="BZ294" i="1"/>
  <c r="I554" i="1"/>
  <c r="I555" i="1" s="1"/>
  <c r="I348" i="1"/>
  <c r="I349" i="1" s="1"/>
  <c r="BZ191" i="1"/>
  <c r="BZ196" i="1"/>
  <c r="I358" i="1"/>
  <c r="I359" i="1" s="1"/>
  <c r="BZ192" i="1"/>
  <c r="I350" i="1"/>
  <c r="I351" i="1" s="1"/>
  <c r="I218" i="1"/>
  <c r="I219" i="1" s="1"/>
  <c r="BZ126" i="1"/>
  <c r="I534" i="1"/>
  <c r="I535" i="1" s="1"/>
  <c r="BZ284" i="1"/>
  <c r="BZ291" i="1"/>
  <c r="I548" i="1"/>
  <c r="I549" i="1" s="1"/>
  <c r="I320" i="1"/>
  <c r="I321" i="1" s="1"/>
  <c r="BZ177" i="1"/>
  <c r="E32" i="1"/>
  <c r="E240" i="1" s="1"/>
  <c r="G32" i="1"/>
  <c r="G490" i="1" s="1"/>
  <c r="AG7" i="1"/>
  <c r="BJ27" i="1" s="1"/>
  <c r="AG9" i="1"/>
  <c r="BN27" i="1" s="1"/>
  <c r="AG6" i="1"/>
  <c r="BH27" i="1" s="1"/>
  <c r="AG8" i="1"/>
  <c r="BL27" i="1" s="1"/>
  <c r="AG10" i="1"/>
  <c r="BP27" i="1" s="1"/>
  <c r="AD24" i="1"/>
  <c r="AP24" i="1" s="1"/>
  <c r="Q37" i="1"/>
  <c r="AG11" i="1"/>
  <c r="BR27" i="1" s="1"/>
  <c r="AD25" i="1"/>
  <c r="I136" i="1"/>
  <c r="I137" i="1" s="1"/>
  <c r="BZ85" i="1"/>
  <c r="I132" i="1"/>
  <c r="I133" i="1" s="1"/>
  <c r="BZ83" i="1"/>
  <c r="I176" i="1"/>
  <c r="I177" i="1" s="1"/>
  <c r="BZ105" i="1"/>
  <c r="I158" i="1"/>
  <c r="I159" i="1" s="1"/>
  <c r="BZ96" i="1"/>
  <c r="I142" i="1"/>
  <c r="I143" i="1" s="1"/>
  <c r="BZ88" i="1"/>
  <c r="I140" i="1"/>
  <c r="I141" i="1" s="1"/>
  <c r="BZ87" i="1"/>
  <c r="I156" i="1"/>
  <c r="I157" i="1" s="1"/>
  <c r="BZ95" i="1"/>
  <c r="I144" i="1"/>
  <c r="I145" i="1" s="1"/>
  <c r="BZ89" i="1"/>
  <c r="I168" i="1"/>
  <c r="I169" i="1" s="1"/>
  <c r="BZ101" i="1"/>
  <c r="I148" i="1"/>
  <c r="I149" i="1" s="1"/>
  <c r="BZ91" i="1"/>
  <c r="I150" i="1"/>
  <c r="I151" i="1" s="1"/>
  <c r="BZ92" i="1"/>
  <c r="BZ93" i="1"/>
  <c r="I152" i="1"/>
  <c r="I153" i="1" s="1"/>
  <c r="I130" i="1"/>
  <c r="I131" i="1" s="1"/>
  <c r="BZ82" i="1"/>
  <c r="I154" i="1"/>
  <c r="I155" i="1" s="1"/>
  <c r="BZ94" i="1"/>
  <c r="BZ86" i="1"/>
  <c r="I138" i="1"/>
  <c r="I139" i="1" s="1"/>
  <c r="I166" i="1"/>
  <c r="I167" i="1" s="1"/>
  <c r="BZ100" i="1"/>
  <c r="I172" i="1"/>
  <c r="I173" i="1" s="1"/>
  <c r="BZ103" i="1"/>
  <c r="I162" i="1"/>
  <c r="I163" i="1" s="1"/>
  <c r="BZ98" i="1"/>
  <c r="BZ97" i="1"/>
  <c r="I160" i="1"/>
  <c r="I161" i="1" s="1"/>
  <c r="I170" i="1"/>
  <c r="I171" i="1" s="1"/>
  <c r="BZ102" i="1"/>
  <c r="I174" i="1"/>
  <c r="I175" i="1" s="1"/>
  <c r="BZ104" i="1"/>
  <c r="I134" i="1"/>
  <c r="I135" i="1" s="1"/>
  <c r="BZ84" i="1"/>
  <c r="I146" i="1"/>
  <c r="I147" i="1" s="1"/>
  <c r="BZ90" i="1"/>
  <c r="BL21" i="1"/>
  <c r="AC25" i="1"/>
  <c r="AO27" i="1"/>
  <c r="BJ21" i="1"/>
  <c r="BH21" i="1"/>
  <c r="BZ99" i="1"/>
  <c r="I164" i="1"/>
  <c r="I165" i="1" s="1"/>
  <c r="I34" i="1"/>
  <c r="I35" i="1" s="1"/>
  <c r="BZ34" i="1"/>
  <c r="AL30" i="1"/>
  <c r="I124" i="1"/>
  <c r="I125" i="1" s="1"/>
  <c r="BZ79" i="1"/>
  <c r="I42" i="1"/>
  <c r="I43" i="1" s="1"/>
  <c r="BZ38" i="1"/>
  <c r="I92" i="1"/>
  <c r="I93" i="1" s="1"/>
  <c r="BZ63" i="1"/>
  <c r="I114" i="1"/>
  <c r="I115" i="1" s="1"/>
  <c r="BZ74" i="1"/>
  <c r="I128" i="1"/>
  <c r="BZ81" i="1"/>
  <c r="I116" i="1"/>
  <c r="I117" i="1" s="1"/>
  <c r="BZ75" i="1"/>
  <c r="BZ40" i="1"/>
  <c r="I46" i="1"/>
  <c r="I47" i="1" s="1"/>
  <c r="BZ62" i="1"/>
  <c r="I90" i="1"/>
  <c r="I91" i="1" s="1"/>
  <c r="I106" i="1"/>
  <c r="I107" i="1" s="1"/>
  <c r="BZ70" i="1"/>
  <c r="I78" i="1"/>
  <c r="I79" i="1" s="1"/>
  <c r="BZ56" i="1"/>
  <c r="I108" i="1"/>
  <c r="I109" i="1" s="1"/>
  <c r="BZ71" i="1"/>
  <c r="I70" i="1"/>
  <c r="I71" i="1" s="1"/>
  <c r="BZ52" i="1"/>
  <c r="I52" i="1"/>
  <c r="I53" i="1" s="1"/>
  <c r="BZ43" i="1"/>
  <c r="I58" i="1"/>
  <c r="I59" i="1" s="1"/>
  <c r="BZ46" i="1"/>
  <c r="I74" i="1"/>
  <c r="I75" i="1" s="1"/>
  <c r="BZ54" i="1"/>
  <c r="BZ39" i="1"/>
  <c r="I44" i="1"/>
  <c r="I45" i="1" s="1"/>
  <c r="I66" i="1"/>
  <c r="I67" i="1" s="1"/>
  <c r="BZ50" i="1"/>
  <c r="BZ64" i="1"/>
  <c r="I94" i="1"/>
  <c r="I95" i="1" s="1"/>
  <c r="BZ60" i="1"/>
  <c r="I86" i="1"/>
  <c r="I87" i="1" s="1"/>
  <c r="I96" i="1"/>
  <c r="I97" i="1" s="1"/>
  <c r="BZ65" i="1"/>
  <c r="I126" i="1"/>
  <c r="I127" i="1" s="1"/>
  <c r="BZ80" i="1"/>
  <c r="I68" i="1"/>
  <c r="I69" i="1" s="1"/>
  <c r="BZ51" i="1"/>
  <c r="I102" i="1"/>
  <c r="I103" i="1" s="1"/>
  <c r="BZ68" i="1"/>
  <c r="I54" i="1"/>
  <c r="I55" i="1" s="1"/>
  <c r="BZ44" i="1"/>
  <c r="I56" i="1"/>
  <c r="I57" i="1" s="1"/>
  <c r="BZ45" i="1"/>
  <c r="BZ55" i="1"/>
  <c r="I76" i="1"/>
  <c r="I77" i="1" s="1"/>
  <c r="I118" i="1"/>
  <c r="I119" i="1" s="1"/>
  <c r="BZ76" i="1"/>
  <c r="I38" i="1"/>
  <c r="I39" i="1" s="1"/>
  <c r="BZ36" i="1"/>
  <c r="I120" i="1"/>
  <c r="I121" i="1" s="1"/>
  <c r="BZ77" i="1"/>
  <c r="BZ41" i="1"/>
  <c r="I48" i="1"/>
  <c r="I49" i="1" s="1"/>
  <c r="I112" i="1"/>
  <c r="I113" i="1" s="1"/>
  <c r="BZ73" i="1"/>
  <c r="I88" i="1"/>
  <c r="I89" i="1" s="1"/>
  <c r="BZ61" i="1"/>
  <c r="BZ58" i="1"/>
  <c r="I82" i="1"/>
  <c r="I83" i="1" s="1"/>
  <c r="I98" i="1"/>
  <c r="I99" i="1" s="1"/>
  <c r="BZ66" i="1"/>
  <c r="I62" i="1"/>
  <c r="I63" i="1" s="1"/>
  <c r="BZ48" i="1"/>
  <c r="I64" i="1"/>
  <c r="I65" i="1" s="1"/>
  <c r="BZ49" i="1"/>
  <c r="I40" i="1"/>
  <c r="I41" i="1" s="1"/>
  <c r="BZ37" i="1"/>
  <c r="BZ47" i="1"/>
  <c r="I60" i="1"/>
  <c r="I61" i="1" s="1"/>
  <c r="Z11" i="1"/>
  <c r="I72" i="1"/>
  <c r="I73" i="1" s="1"/>
  <c r="BZ53" i="1"/>
  <c r="I80" i="1"/>
  <c r="I81" i="1" s="1"/>
  <c r="BZ57" i="1"/>
  <c r="I84" i="1"/>
  <c r="I85" i="1" s="1"/>
  <c r="BZ59" i="1"/>
  <c r="I110" i="1"/>
  <c r="I111" i="1" s="1"/>
  <c r="BZ72" i="1"/>
  <c r="I100" i="1"/>
  <c r="I101" i="1" s="1"/>
  <c r="BZ67" i="1"/>
  <c r="I36" i="1"/>
  <c r="I37" i="1" s="1"/>
  <c r="BZ35" i="1"/>
  <c r="I50" i="1"/>
  <c r="I51" i="1" s="1"/>
  <c r="BZ42" i="1"/>
  <c r="I104" i="1"/>
  <c r="I105" i="1" s="1"/>
  <c r="BZ69" i="1"/>
  <c r="G551" i="1" l="1"/>
  <c r="G679" i="1"/>
  <c r="G710" i="1"/>
  <c r="G746" i="1"/>
  <c r="G494" i="1"/>
  <c r="G253" i="1"/>
  <c r="G634" i="1"/>
  <c r="G397" i="1"/>
  <c r="G395" i="1"/>
  <c r="G644" i="1"/>
  <c r="G680" i="1"/>
  <c r="G294" i="1"/>
  <c r="G470" i="1"/>
  <c r="G93" i="1"/>
  <c r="G73" i="1"/>
  <c r="G334" i="1"/>
  <c r="G369" i="1"/>
  <c r="G583" i="1"/>
  <c r="G485" i="1"/>
  <c r="G65" i="1"/>
  <c r="G691" i="1"/>
  <c r="G540" i="1"/>
  <c r="G404" i="1"/>
  <c r="G402" i="1"/>
  <c r="G84" i="1"/>
  <c r="G579" i="1"/>
  <c r="G56" i="1"/>
  <c r="G373" i="1"/>
  <c r="G70" i="1"/>
  <c r="G123" i="1"/>
  <c r="G526" i="1"/>
  <c r="G189" i="1"/>
  <c r="G509" i="1"/>
  <c r="G204" i="1"/>
  <c r="G348" i="1"/>
  <c r="G553" i="1"/>
  <c r="G303" i="1"/>
  <c r="G385" i="1"/>
  <c r="G723" i="1"/>
  <c r="G498" i="1"/>
  <c r="G33" i="1"/>
  <c r="G306" i="1"/>
  <c r="G724" i="1"/>
  <c r="G111" i="1"/>
  <c r="G606" i="1"/>
  <c r="G258" i="1"/>
  <c r="G617" i="1"/>
  <c r="G263" i="1"/>
  <c r="G64" i="1"/>
  <c r="G621" i="1"/>
  <c r="G342" i="1"/>
  <c r="G630" i="1"/>
  <c r="G344" i="1"/>
  <c r="G708" i="1"/>
  <c r="G451" i="1"/>
  <c r="G448" i="1"/>
  <c r="G212" i="1"/>
  <c r="G304" i="1"/>
  <c r="G124" i="1"/>
  <c r="G339" i="1"/>
  <c r="G203" i="1"/>
  <c r="G692" i="1"/>
  <c r="G657" i="1"/>
  <c r="G450" i="1"/>
  <c r="G290" i="1"/>
  <c r="G142" i="1"/>
  <c r="G587" i="1"/>
  <c r="G495" i="1"/>
  <c r="G47" i="1"/>
  <c r="G34" i="1"/>
  <c r="G267" i="1"/>
  <c r="G161" i="1"/>
  <c r="G655" i="1"/>
  <c r="G689" i="1"/>
  <c r="G85" i="1"/>
  <c r="G693" i="1"/>
  <c r="G442" i="1"/>
  <c r="G433" i="1"/>
  <c r="G661" i="1"/>
  <c r="G160" i="1"/>
  <c r="G132" i="1"/>
  <c r="G562" i="1"/>
  <c r="G633" i="1"/>
  <c r="G101" i="1"/>
  <c r="G612" i="1"/>
  <c r="G688" i="1"/>
  <c r="G564" i="1"/>
  <c r="G390" i="1"/>
  <c r="G285" i="1"/>
  <c r="G187" i="1"/>
  <c r="G716" i="1"/>
  <c r="G528" i="1"/>
  <c r="G423" i="1"/>
  <c r="G197" i="1"/>
  <c r="G704" i="1"/>
  <c r="G588" i="1"/>
  <c r="G340" i="1"/>
  <c r="G83" i="1"/>
  <c r="G347" i="1"/>
  <c r="G227" i="1"/>
  <c r="G717" i="1"/>
  <c r="G126" i="1"/>
  <c r="G320" i="1"/>
  <c r="G745" i="1"/>
  <c r="G700" i="1"/>
  <c r="G748" i="1"/>
  <c r="G279" i="1"/>
  <c r="G436" i="1"/>
  <c r="G474" i="1"/>
  <c r="G232" i="1"/>
  <c r="G468" i="1"/>
  <c r="G425" i="1"/>
  <c r="G71" i="1"/>
  <c r="G199" i="1"/>
  <c r="G121" i="1"/>
  <c r="G192" i="1"/>
  <c r="G496" i="1"/>
  <c r="G741" i="1"/>
  <c r="G349" i="1"/>
  <c r="G665" i="1"/>
  <c r="G242" i="1"/>
  <c r="G478" i="1"/>
  <c r="G119" i="1"/>
  <c r="G313" i="1"/>
  <c r="G580" i="1"/>
  <c r="G103" i="1"/>
  <c r="G456" i="1"/>
  <c r="G622" i="1"/>
  <c r="G255" i="1"/>
  <c r="G502" i="1"/>
  <c r="G699" i="1"/>
  <c r="G354" i="1"/>
  <c r="G648" i="1"/>
  <c r="G616" i="1"/>
  <c r="G711" i="1"/>
  <c r="G651" i="1"/>
  <c r="G736" i="1"/>
  <c r="G134" i="1"/>
  <c r="G372" i="1"/>
  <c r="G647" i="1"/>
  <c r="G288" i="1"/>
  <c r="G574" i="1"/>
  <c r="G181" i="1"/>
  <c r="G400" i="1"/>
  <c r="G274" i="1"/>
  <c r="G207" i="1"/>
  <c r="G535" i="1"/>
  <c r="G38" i="1"/>
  <c r="G196" i="1"/>
  <c r="G640" i="1"/>
  <c r="G284" i="1"/>
  <c r="G654" i="1"/>
  <c r="G295" i="1"/>
  <c r="G457" i="1"/>
  <c r="G590" i="1"/>
  <c r="G298" i="1"/>
  <c r="G546" i="1"/>
  <c r="G429" i="1"/>
  <c r="G674" i="1"/>
  <c r="G51" i="1"/>
  <c r="G570" i="1"/>
  <c r="G256" i="1"/>
  <c r="G37" i="1"/>
  <c r="G210" i="1"/>
  <c r="G300" i="1"/>
  <c r="G310" i="1"/>
  <c r="G713" i="1"/>
  <c r="G510" i="1"/>
  <c r="G272" i="1"/>
  <c r="G507" i="1"/>
  <c r="G158" i="1"/>
  <c r="G432" i="1"/>
  <c r="G623" i="1"/>
  <c r="G280" i="1"/>
  <c r="G536" i="1"/>
  <c r="G146" i="1"/>
  <c r="G359" i="1"/>
  <c r="G547" i="1"/>
  <c r="G218" i="1"/>
  <c r="G519" i="1"/>
  <c r="G81" i="1"/>
  <c r="G323" i="1"/>
  <c r="G584" i="1"/>
  <c r="G151" i="1"/>
  <c r="G415" i="1"/>
  <c r="G718" i="1"/>
  <c r="G106" i="1"/>
  <c r="G74" i="1"/>
  <c r="G271" i="1"/>
  <c r="G155" i="1"/>
  <c r="G205" i="1"/>
  <c r="G439" i="1"/>
  <c r="G707" i="1"/>
  <c r="G357" i="1"/>
  <c r="G571" i="1"/>
  <c r="G231" i="1"/>
  <c r="G608" i="1"/>
  <c r="G367" i="1"/>
  <c r="G479" i="1"/>
  <c r="G137" i="1"/>
  <c r="G40" i="1"/>
  <c r="G421" i="1"/>
  <c r="G182" i="1"/>
  <c r="G444" i="1"/>
  <c r="G206" i="1"/>
  <c r="G556" i="1"/>
  <c r="G52" i="1"/>
  <c r="G169" i="1"/>
  <c r="G544" i="1"/>
  <c r="G247" i="1"/>
  <c r="G597" i="1"/>
  <c r="G67" i="1"/>
  <c r="G299" i="1"/>
  <c r="G324" i="1"/>
  <c r="G243" i="1"/>
  <c r="G61" i="1"/>
  <c r="G60" i="1"/>
  <c r="G91" i="1"/>
  <c r="G521" i="1"/>
  <c r="G82" i="1"/>
  <c r="G308" i="1"/>
  <c r="G548" i="1"/>
  <c r="G296" i="1"/>
  <c r="G130" i="1"/>
  <c r="G554" i="1"/>
  <c r="G446" i="1"/>
  <c r="G107" i="1"/>
  <c r="G364" i="1"/>
  <c r="G222" i="1"/>
  <c r="G739" i="1"/>
  <c r="G603" i="1"/>
  <c r="G477" i="1"/>
  <c r="G330" i="1"/>
  <c r="G128" i="1"/>
  <c r="G726" i="1"/>
  <c r="G460" i="1"/>
  <c r="G420" i="1"/>
  <c r="G283" i="1"/>
  <c r="G178" i="1"/>
  <c r="G92" i="1"/>
  <c r="G595" i="1"/>
  <c r="G523" i="1"/>
  <c r="G358" i="1"/>
  <c r="G217" i="1"/>
  <c r="G712" i="1"/>
  <c r="G582" i="1"/>
  <c r="G387" i="1"/>
  <c r="G237" i="1"/>
  <c r="G737" i="1"/>
  <c r="G518" i="1"/>
  <c r="G109" i="1"/>
  <c r="G678" i="1"/>
  <c r="G686" i="1"/>
  <c r="G719" i="1"/>
  <c r="G493" i="1"/>
  <c r="G529" i="1"/>
  <c r="G144" i="1"/>
  <c r="G677" i="1"/>
  <c r="G534" i="1"/>
  <c r="G213" i="1"/>
  <c r="G676" i="1"/>
  <c r="G565" i="1"/>
  <c r="G629" i="1"/>
  <c r="G179" i="1"/>
  <c r="G511" i="1"/>
  <c r="G631" i="1"/>
  <c r="G539" i="1"/>
  <c r="G414" i="1"/>
  <c r="G226" i="1"/>
  <c r="G742" i="1"/>
  <c r="G116" i="1"/>
  <c r="G261" i="1"/>
  <c r="G503" i="1"/>
  <c r="G365" i="1"/>
  <c r="G244" i="1"/>
  <c r="G86" i="1"/>
  <c r="G591" i="1"/>
  <c r="G412" i="1"/>
  <c r="G270" i="1"/>
  <c r="G66" i="1"/>
  <c r="G628" i="1"/>
  <c r="G541" i="1"/>
  <c r="G228" i="1"/>
  <c r="G363" i="1"/>
  <c r="G216" i="1"/>
  <c r="G747" i="1"/>
  <c r="G659" i="1"/>
  <c r="G481" i="1"/>
  <c r="G312" i="1"/>
  <c r="G163" i="1"/>
  <c r="G660" i="1"/>
  <c r="G512" i="1"/>
  <c r="G327" i="1"/>
  <c r="G46" i="1"/>
  <c r="G377" i="1"/>
  <c r="G297" i="1"/>
  <c r="G366" i="1"/>
  <c r="G730" i="1"/>
  <c r="G337" i="1"/>
  <c r="G703" i="1"/>
  <c r="G252" i="1"/>
  <c r="G656" i="1"/>
  <c r="G335" i="1"/>
  <c r="G233" i="1"/>
  <c r="G675" i="1"/>
  <c r="G172" i="1"/>
  <c r="G683" i="1"/>
  <c r="G735" i="1"/>
  <c r="G575" i="1"/>
  <c r="G98" i="1"/>
  <c r="G368" i="1"/>
  <c r="G560" i="1"/>
  <c r="G292" i="1"/>
  <c r="G467" i="1"/>
  <c r="G685" i="1"/>
  <c r="G315" i="1"/>
  <c r="G515" i="1"/>
  <c r="G170" i="1"/>
  <c r="G645" i="1"/>
  <c r="G147" i="1"/>
  <c r="G744" i="1"/>
  <c r="G248" i="1"/>
  <c r="G625" i="1"/>
  <c r="G167" i="1"/>
  <c r="G360" i="1"/>
  <c r="G578" i="1"/>
  <c r="G215" i="1"/>
  <c r="G589" i="1"/>
  <c r="G194" i="1"/>
  <c r="G492" i="1"/>
  <c r="G173" i="1"/>
  <c r="G558" i="1"/>
  <c r="G240" i="1"/>
  <c r="G63" i="1"/>
  <c r="G75" i="1"/>
  <c r="G461" i="1"/>
  <c r="G431" i="1"/>
  <c r="G641" i="1"/>
  <c r="G405" i="1"/>
  <c r="G55" i="1"/>
  <c r="G525" i="1"/>
  <c r="G286" i="1"/>
  <c r="G695" i="1"/>
  <c r="G458" i="1"/>
  <c r="G159" i="1"/>
  <c r="G569" i="1"/>
  <c r="G331" i="1"/>
  <c r="G90" i="1"/>
  <c r="G530" i="1"/>
  <c r="G234" i="1"/>
  <c r="G666" i="1"/>
  <c r="G388" i="1"/>
  <c r="G110" i="1"/>
  <c r="G454" i="1"/>
  <c r="G221" i="1"/>
  <c r="G254" i="1"/>
  <c r="G504" i="1"/>
  <c r="G108" i="1"/>
  <c r="G180" i="1"/>
  <c r="G705" i="1"/>
  <c r="G445" i="1"/>
  <c r="G239" i="1"/>
  <c r="G586" i="1"/>
  <c r="G399" i="1"/>
  <c r="G154" i="1"/>
  <c r="G567" i="1"/>
  <c r="G319" i="1"/>
  <c r="G663" i="1"/>
  <c r="G417" i="1"/>
  <c r="G198" i="1"/>
  <c r="G624" i="1"/>
  <c r="G350" i="1"/>
  <c r="G715" i="1"/>
  <c r="G469" i="1"/>
  <c r="G224" i="1"/>
  <c r="G563" i="1"/>
  <c r="G355" i="1"/>
  <c r="G88" i="1"/>
  <c r="G191" i="1"/>
  <c r="G113" i="1"/>
  <c r="G382" i="1"/>
  <c r="G273" i="1"/>
  <c r="G627" i="1"/>
  <c r="G362" i="1"/>
  <c r="G731" i="1"/>
  <c r="G501" i="1"/>
  <c r="G264" i="1"/>
  <c r="G740" i="1"/>
  <c r="G430" i="1"/>
  <c r="G133" i="1"/>
  <c r="G522" i="1"/>
  <c r="G743" i="1"/>
  <c r="G378" i="1"/>
  <c r="G524" i="1"/>
  <c r="G729" i="1"/>
  <c r="G259" i="1"/>
  <c r="G520" i="1"/>
  <c r="G100" i="1"/>
  <c r="G473" i="1"/>
  <c r="G602" i="1"/>
  <c r="G177" i="1"/>
  <c r="G482" i="1"/>
  <c r="G301" i="1"/>
  <c r="G53" i="1"/>
  <c r="G416" i="1"/>
  <c r="G581" i="1"/>
  <c r="G157" i="1"/>
  <c r="G407" i="1"/>
  <c r="G127" i="1"/>
  <c r="G317" i="1"/>
  <c r="G475" i="1"/>
  <c r="G164" i="1"/>
  <c r="G500" i="1"/>
  <c r="G102" i="1"/>
  <c r="G401" i="1"/>
  <c r="G139" i="1"/>
  <c r="G418" i="1"/>
  <c r="G166" i="1"/>
  <c r="G384" i="1"/>
  <c r="G209" i="1"/>
  <c r="G104" i="1"/>
  <c r="G80" i="1"/>
  <c r="G599" i="1"/>
  <c r="G311" i="1"/>
  <c r="G720" i="1"/>
  <c r="G497" i="1"/>
  <c r="G225" i="1"/>
  <c r="G642" i="1"/>
  <c r="G352" i="1"/>
  <c r="G62" i="1"/>
  <c r="G508" i="1"/>
  <c r="G293" i="1"/>
  <c r="G721" i="1"/>
  <c r="G506" i="1"/>
  <c r="G211" i="1"/>
  <c r="G542" i="1"/>
  <c r="G287" i="1"/>
  <c r="G696" i="1"/>
  <c r="G389" i="1"/>
  <c r="G162" i="1"/>
  <c r="G36" i="1"/>
  <c r="G59" i="1"/>
  <c r="G45" i="1"/>
  <c r="G49" i="1"/>
  <c r="G694" i="1"/>
  <c r="G410" i="1"/>
  <c r="G148" i="1"/>
  <c r="G552" i="1"/>
  <c r="G332" i="1"/>
  <c r="G89" i="1"/>
  <c r="G537" i="1"/>
  <c r="G236" i="1"/>
  <c r="G611" i="1"/>
  <c r="G396" i="1"/>
  <c r="G156" i="1"/>
  <c r="G576" i="1"/>
  <c r="G302" i="1"/>
  <c r="G687" i="1"/>
  <c r="G434" i="1"/>
  <c r="G165" i="1"/>
  <c r="G538" i="1"/>
  <c r="G265" i="1"/>
  <c r="G652" i="1"/>
  <c r="G41" i="1"/>
  <c r="G440" i="1"/>
  <c r="G69" i="1"/>
  <c r="G35" i="1"/>
  <c r="G609" i="1"/>
  <c r="G291" i="1"/>
  <c r="G670" i="1"/>
  <c r="G466" i="1"/>
  <c r="G200" i="1"/>
  <c r="G620" i="1"/>
  <c r="G336" i="1"/>
  <c r="G725" i="1"/>
  <c r="G464" i="1"/>
  <c r="G550" i="1"/>
  <c r="G697" i="1"/>
  <c r="G48" i="1"/>
  <c r="G79" i="1"/>
  <c r="G150" i="1"/>
  <c r="G230" i="1"/>
  <c r="G424" i="1"/>
  <c r="G635" i="1"/>
  <c r="G185" i="1"/>
  <c r="G276" i="1"/>
  <c r="G87" i="1"/>
  <c r="G269" i="1"/>
  <c r="G453" i="1"/>
  <c r="G422" i="1"/>
  <c r="G235" i="1"/>
  <c r="G94" i="1"/>
  <c r="G607" i="1"/>
  <c r="G514" i="1"/>
  <c r="G289" i="1"/>
  <c r="G112" i="1"/>
  <c r="G662" i="1"/>
  <c r="G568" i="1"/>
  <c r="G427" i="1"/>
  <c r="G411" i="1"/>
  <c r="G257" i="1"/>
  <c r="G141" i="1"/>
  <c r="G614" i="1"/>
  <c r="G516" i="1"/>
  <c r="G316" i="1"/>
  <c r="G171" i="1"/>
  <c r="G120" i="1"/>
  <c r="G43" i="1"/>
  <c r="G513" i="1"/>
  <c r="G585" i="1"/>
  <c r="G409" i="1"/>
  <c r="G278" i="1"/>
  <c r="G78" i="1"/>
  <c r="G714" i="1"/>
  <c r="G480" i="1"/>
  <c r="G325" i="1"/>
  <c r="G118" i="1"/>
  <c r="G596" i="1"/>
  <c r="G68" i="1"/>
  <c r="G577" i="1"/>
  <c r="G465" i="1"/>
  <c r="G322" i="1"/>
  <c r="G168" i="1"/>
  <c r="G610" i="1"/>
  <c r="G452" i="1"/>
  <c r="G345" i="1"/>
  <c r="G441" i="1"/>
  <c r="G97" i="1"/>
  <c r="G489" i="1"/>
  <c r="G403" i="1"/>
  <c r="G186" i="1"/>
  <c r="G672" i="1"/>
  <c r="G491" i="1"/>
  <c r="G391" i="1"/>
  <c r="G426" i="1"/>
  <c r="G356" i="1"/>
  <c r="G99" i="1"/>
  <c r="G594" i="1"/>
  <c r="G459" i="1"/>
  <c r="G392" i="1"/>
  <c r="G223" i="1"/>
  <c r="G702" i="1"/>
  <c r="G593" i="1"/>
  <c r="G381" i="1"/>
  <c r="G632" i="1"/>
  <c r="G129" i="1"/>
  <c r="G95" i="1"/>
  <c r="S37" i="1"/>
  <c r="B34" i="1"/>
  <c r="G673" i="1"/>
  <c r="G77" i="1"/>
  <c r="G152" i="1"/>
  <c r="G549" i="1"/>
  <c r="G193" i="1"/>
  <c r="G573" i="1"/>
  <c r="G650" i="1"/>
  <c r="G732" i="1"/>
  <c r="G136" i="1"/>
  <c r="G637" i="1"/>
  <c r="G371" i="1"/>
  <c r="G246" i="1"/>
  <c r="G42" i="1"/>
  <c r="G447" i="1"/>
  <c r="G229" i="1"/>
  <c r="G208" i="1"/>
  <c r="G435" i="1"/>
  <c r="G241" i="1"/>
  <c r="G58" i="1"/>
  <c r="G559" i="1"/>
  <c r="G483" i="1"/>
  <c r="G145" i="1"/>
  <c r="G105" i="1"/>
  <c r="G605" i="1"/>
  <c r="G517" i="1"/>
  <c r="G251" i="1"/>
  <c r="G487" i="1"/>
  <c r="G545" i="1"/>
  <c r="G374" i="1"/>
  <c r="G462" i="1"/>
  <c r="G394" i="1"/>
  <c r="G318" i="1"/>
  <c r="G618" i="1"/>
  <c r="G114" i="1"/>
  <c r="G338" i="1"/>
  <c r="G202" i="1"/>
  <c r="G572" i="1"/>
  <c r="G379" i="1"/>
  <c r="G376" i="1"/>
  <c r="G476" i="1"/>
  <c r="G398" i="1"/>
  <c r="G326" i="1"/>
  <c r="G343" i="1"/>
  <c r="G408" i="1"/>
  <c r="G353" i="1"/>
  <c r="G600" i="1"/>
  <c r="G174" i="1"/>
  <c r="G684" i="1"/>
  <c r="G601" i="1"/>
  <c r="G636" i="1"/>
  <c r="G598" i="1"/>
  <c r="G667" i="1"/>
  <c r="G96" i="1"/>
  <c r="G449" i="1"/>
  <c r="G250" i="1"/>
  <c r="G138" i="1"/>
  <c r="G653" i="1"/>
  <c r="G76" i="1"/>
  <c r="G646" i="1"/>
  <c r="G727" i="1"/>
  <c r="G184" i="1"/>
  <c r="G380" i="1"/>
  <c r="G531" i="1"/>
  <c r="G321" i="1"/>
  <c r="G260" i="1"/>
  <c r="G314" i="1"/>
  <c r="G266" i="1"/>
  <c r="G305" i="1"/>
  <c r="G643" i="1"/>
  <c r="G443" i="1"/>
  <c r="G140" i="1"/>
  <c r="G682" i="1"/>
  <c r="G220" i="1"/>
  <c r="G131" i="1"/>
  <c r="G413" i="1"/>
  <c r="G557" i="1"/>
  <c r="G463" i="1"/>
  <c r="G309" i="1"/>
  <c r="G566" i="1"/>
  <c r="G701" i="1"/>
  <c r="G153" i="1"/>
  <c r="G50" i="1"/>
  <c r="G393" i="1"/>
  <c r="G277" i="1"/>
  <c r="G690" i="1"/>
  <c r="G195" i="1"/>
  <c r="G533" i="1"/>
  <c r="G604" i="1"/>
  <c r="G505" i="1"/>
  <c r="G39" i="1"/>
  <c r="G419" i="1"/>
  <c r="G592" i="1"/>
  <c r="G698" i="1"/>
  <c r="G728" i="1"/>
  <c r="G734" i="1"/>
  <c r="G681" i="1"/>
  <c r="G709" i="1"/>
  <c r="G275" i="1"/>
  <c r="G143" i="1"/>
  <c r="G722" i="1"/>
  <c r="G471" i="1"/>
  <c r="G328" i="1"/>
  <c r="G175" i="1"/>
  <c r="G639" i="1"/>
  <c r="G499" i="1"/>
  <c r="G281" i="1"/>
  <c r="G54" i="1"/>
  <c r="G649" i="1"/>
  <c r="G669" i="1"/>
  <c r="G122" i="1"/>
  <c r="G375" i="1"/>
  <c r="G214" i="1"/>
  <c r="G626" i="1"/>
  <c r="G613" i="1"/>
  <c r="G437" i="1"/>
  <c r="G245" i="1"/>
  <c r="G190" i="1"/>
  <c r="G484" i="1"/>
  <c r="G249" i="1"/>
  <c r="G341" i="1"/>
  <c r="G428" i="1"/>
  <c r="G268" i="1"/>
  <c r="E280" i="1"/>
  <c r="G486" i="1"/>
  <c r="G438" i="1"/>
  <c r="G668" i="1"/>
  <c r="G671" i="1"/>
  <c r="G370" i="1"/>
  <c r="G346" i="1"/>
  <c r="G238" i="1"/>
  <c r="G188" i="1"/>
  <c r="E90" i="1"/>
  <c r="E647" i="1"/>
  <c r="E418" i="1"/>
  <c r="G57" i="1"/>
  <c r="G115" i="1"/>
  <c r="G543" i="1"/>
  <c r="G455" i="1"/>
  <c r="G333" i="1"/>
  <c r="G615" i="1"/>
  <c r="G262" i="1"/>
  <c r="G619" i="1"/>
  <c r="E87" i="1"/>
  <c r="G72" i="1"/>
  <c r="G329" i="1"/>
  <c r="G183" i="1"/>
  <c r="G738" i="1"/>
  <c r="G44" i="1"/>
  <c r="G383" i="1"/>
  <c r="G733" i="1"/>
  <c r="E317" i="1"/>
  <c r="G176" i="1"/>
  <c r="G664" i="1"/>
  <c r="G527" i="1"/>
  <c r="G361" i="1"/>
  <c r="G201" i="1"/>
  <c r="G706" i="1"/>
  <c r="G561" i="1"/>
  <c r="G351" i="1"/>
  <c r="G219" i="1"/>
  <c r="G117" i="1"/>
  <c r="G532" i="1"/>
  <c r="G386" i="1"/>
  <c r="G638" i="1"/>
  <c r="G406" i="1"/>
  <c r="G282" i="1"/>
  <c r="G135" i="1"/>
  <c r="G555" i="1"/>
  <c r="G488" i="1"/>
  <c r="G149" i="1"/>
  <c r="G658" i="1"/>
  <c r="G472" i="1"/>
  <c r="G307" i="1"/>
  <c r="G125" i="1"/>
  <c r="E84" i="1"/>
  <c r="E557" i="1"/>
  <c r="E648" i="1"/>
  <c r="E281" i="1"/>
  <c r="E384" i="1"/>
  <c r="E168" i="1"/>
  <c r="E202" i="1"/>
  <c r="E64" i="1"/>
  <c r="E653" i="1"/>
  <c r="E729" i="1"/>
  <c r="E358" i="1"/>
  <c r="E488" i="1"/>
  <c r="E169" i="1"/>
  <c r="E429" i="1"/>
  <c r="E206" i="1"/>
  <c r="E111" i="1"/>
  <c r="E451" i="1"/>
  <c r="E207" i="1"/>
  <c r="E52" i="1"/>
  <c r="E54" i="1"/>
  <c r="E305" i="1"/>
  <c r="E98" i="1"/>
  <c r="E223" i="1"/>
  <c r="E56" i="1"/>
  <c r="E231" i="1"/>
  <c r="E579" i="1"/>
  <c r="E468" i="1"/>
  <c r="E99" i="1"/>
  <c r="E259" i="1"/>
  <c r="E424" i="1"/>
  <c r="E267" i="1"/>
  <c r="E141" i="1"/>
  <c r="E688" i="1"/>
  <c r="E282" i="1"/>
  <c r="E433" i="1"/>
  <c r="E233" i="1"/>
  <c r="E680" i="1"/>
  <c r="E50" i="1"/>
  <c r="E196" i="1"/>
  <c r="E611" i="1"/>
  <c r="E383" i="1"/>
  <c r="E227" i="1"/>
  <c r="E239" i="1"/>
  <c r="E706" i="1"/>
  <c r="E375" i="1"/>
  <c r="E515" i="1"/>
  <c r="E366" i="1"/>
  <c r="E55" i="1"/>
  <c r="E644" i="1"/>
  <c r="E482" i="1"/>
  <c r="E360" i="1"/>
  <c r="E404" i="1"/>
  <c r="E567" i="1"/>
  <c r="E694" i="1"/>
  <c r="E187" i="1"/>
  <c r="E38" i="1"/>
  <c r="E296" i="1"/>
  <c r="E126" i="1"/>
  <c r="E613" i="1"/>
  <c r="E533" i="1"/>
  <c r="E698" i="1"/>
  <c r="E92" i="1"/>
  <c r="E493" i="1"/>
  <c r="E270" i="1"/>
  <c r="E57" i="1"/>
  <c r="E173" i="1"/>
  <c r="E399" i="1"/>
  <c r="E291" i="1"/>
  <c r="E225" i="1"/>
  <c r="E692" i="1"/>
  <c r="E715" i="1"/>
  <c r="E463" i="1"/>
  <c r="E62" i="1"/>
  <c r="E742" i="1"/>
  <c r="E217" i="1"/>
  <c r="E377" i="1"/>
  <c r="E699" i="1"/>
  <c r="E308" i="1"/>
  <c r="E348" i="1"/>
  <c r="E524" i="1"/>
  <c r="E353" i="1"/>
  <c r="E333" i="1"/>
  <c r="E718" i="1"/>
  <c r="E220" i="1"/>
  <c r="E117" i="1"/>
  <c r="E659" i="1"/>
  <c r="E590" i="1"/>
  <c r="E380" i="1"/>
  <c r="E422" i="1"/>
  <c r="E549" i="1"/>
  <c r="E519" i="1"/>
  <c r="E679" i="1"/>
  <c r="E476" i="1"/>
  <c r="E106" i="1"/>
  <c r="E614" i="1"/>
  <c r="E713" i="1"/>
  <c r="E417" i="1"/>
  <c r="E81" i="1"/>
  <c r="E258" i="1"/>
  <c r="E637" i="1"/>
  <c r="E271" i="1"/>
  <c r="E330" i="1"/>
  <c r="E186" i="1"/>
  <c r="E80" i="1"/>
  <c r="E594" i="1"/>
  <c r="E683" i="1"/>
  <c r="E103" i="1"/>
  <c r="E432" i="1"/>
  <c r="E490" i="1"/>
  <c r="E572" i="1"/>
  <c r="E155" i="1"/>
  <c r="E640" i="1"/>
  <c r="E102" i="1"/>
  <c r="E292" i="1"/>
  <c r="E496" i="1"/>
  <c r="E642" i="1"/>
  <c r="E43" i="1"/>
  <c r="E565" i="1"/>
  <c r="E486" i="1"/>
  <c r="E340" i="1"/>
  <c r="E91" i="1"/>
  <c r="E108" i="1"/>
  <c r="E724" i="1"/>
  <c r="E128" i="1"/>
  <c r="E368" i="1"/>
  <c r="E88" i="1"/>
  <c r="E327" i="1"/>
  <c r="E253" i="1"/>
  <c r="E459" i="1"/>
  <c r="E213" i="1"/>
  <c r="E65" i="1"/>
  <c r="E573" i="1"/>
  <c r="E374" i="1"/>
  <c r="E595" i="1"/>
  <c r="E373" i="1"/>
  <c r="E246" i="1"/>
  <c r="E119" i="1"/>
  <c r="E676" i="1"/>
  <c r="E560" i="1"/>
  <c r="E230" i="1"/>
  <c r="E204" i="1"/>
  <c r="E114" i="1"/>
  <c r="E737" i="1"/>
  <c r="E437" i="1"/>
  <c r="E34" i="1"/>
  <c r="E110" i="1"/>
  <c r="E494" i="1"/>
  <c r="E58" i="1"/>
  <c r="E130" i="1"/>
  <c r="E222" i="1"/>
  <c r="E629" i="1"/>
  <c r="E481" i="1"/>
  <c r="E467" i="1"/>
  <c r="E356" i="1"/>
  <c r="E142" i="1"/>
  <c r="E361" i="1"/>
  <c r="E632" i="1"/>
  <c r="E471" i="1"/>
  <c r="E388" i="1"/>
  <c r="E696" i="1"/>
  <c r="E588" i="1"/>
  <c r="E412" i="1"/>
  <c r="E277" i="1"/>
  <c r="E747" i="1"/>
  <c r="E745" i="1"/>
  <c r="E576" i="1"/>
  <c r="E72" i="1"/>
  <c r="E70" i="1"/>
  <c r="E115" i="1"/>
  <c r="E691" i="1"/>
  <c r="E527" i="1"/>
  <c r="E393" i="1"/>
  <c r="E325" i="1"/>
  <c r="E159" i="1"/>
  <c r="E672" i="1"/>
  <c r="E46" i="1"/>
  <c r="E82" i="1"/>
  <c r="E235" i="1"/>
  <c r="E426" i="1"/>
  <c r="E285" i="1"/>
  <c r="E127" i="1"/>
  <c r="E705" i="1"/>
  <c r="E501" i="1"/>
  <c r="E430" i="1"/>
  <c r="E265" i="1"/>
  <c r="E302" i="1"/>
  <c r="E497" i="1"/>
  <c r="E722" i="1"/>
  <c r="E322" i="1"/>
  <c r="E528" i="1"/>
  <c r="E298" i="1"/>
  <c r="E172" i="1"/>
  <c r="E626" i="1"/>
  <c r="E619" i="1"/>
  <c r="E407" i="1"/>
  <c r="E151" i="1"/>
  <c r="E441" i="1"/>
  <c r="E177" i="1"/>
  <c r="E434" i="1"/>
  <c r="E658" i="1"/>
  <c r="E94" i="1"/>
  <c r="E630" i="1"/>
  <c r="E428" i="1"/>
  <c r="E140" i="1"/>
  <c r="E504" i="1"/>
  <c r="E556" i="1"/>
  <c r="E174" i="1"/>
  <c r="E48" i="1"/>
  <c r="E511" i="1"/>
  <c r="E674" i="1"/>
  <c r="E104" i="1"/>
  <c r="E320" i="1"/>
  <c r="E214" i="1"/>
  <c r="E229" i="1"/>
  <c r="E241" i="1"/>
  <c r="E294" i="1"/>
  <c r="E535" i="1"/>
  <c r="E746" i="1"/>
  <c r="E381" i="1"/>
  <c r="E335" i="1"/>
  <c r="E301" i="1"/>
  <c r="E369" i="1"/>
  <c r="E445" i="1"/>
  <c r="E334" i="1"/>
  <c r="E343" i="1"/>
  <c r="E440" i="1"/>
  <c r="E386" i="1"/>
  <c r="E396" i="1"/>
  <c r="E420" i="1"/>
  <c r="E616" i="1"/>
  <c r="E582" i="1"/>
  <c r="E703" i="1"/>
  <c r="E321" i="1"/>
  <c r="E592" i="1"/>
  <c r="E498" i="1"/>
  <c r="E523" i="1"/>
  <c r="E621" i="1"/>
  <c r="E438" i="1"/>
  <c r="E147" i="1"/>
  <c r="E116" i="1"/>
  <c r="E185" i="1"/>
  <c r="E710" i="1"/>
  <c r="E728" i="1"/>
  <c r="E701" i="1"/>
  <c r="E118" i="1"/>
  <c r="E195" i="1"/>
  <c r="E95" i="1"/>
  <c r="E664" i="1"/>
  <c r="E274" i="1"/>
  <c r="E42" i="1"/>
  <c r="E200" i="1"/>
  <c r="E256" i="1"/>
  <c r="E397" i="1"/>
  <c r="E479" i="1"/>
  <c r="E36" i="1"/>
  <c r="E448" i="1"/>
  <c r="E306" i="1"/>
  <c r="E502" i="1"/>
  <c r="E63" i="1"/>
  <c r="E379" i="1"/>
  <c r="E132" i="1"/>
  <c r="E364" i="1"/>
  <c r="E543" i="1"/>
  <c r="E712" i="1"/>
  <c r="E66" i="1"/>
  <c r="E332" i="1"/>
  <c r="E506" i="1"/>
  <c r="E125" i="1"/>
  <c r="E551" i="1"/>
  <c r="E403" i="1"/>
  <c r="E310" i="1"/>
  <c r="E176" i="1"/>
  <c r="E635" i="1"/>
  <c r="E612" i="1"/>
  <c r="E415" i="1"/>
  <c r="E166" i="1"/>
  <c r="E505" i="1"/>
  <c r="E236" i="1"/>
  <c r="E442" i="1"/>
  <c r="E113" i="1"/>
  <c r="E268" i="1"/>
  <c r="E146" i="1"/>
  <c r="E546" i="1"/>
  <c r="E484" i="1"/>
  <c r="E338" i="1"/>
  <c r="E254" i="1"/>
  <c r="E105" i="1"/>
  <c r="E561" i="1"/>
  <c r="E262" i="1"/>
  <c r="E170" i="1"/>
  <c r="E539" i="1"/>
  <c r="E150" i="1"/>
  <c r="E59" i="1"/>
  <c r="E378" i="1"/>
  <c r="E331" i="1"/>
  <c r="E163" i="1"/>
  <c r="E717" i="1"/>
  <c r="E51" i="1"/>
  <c r="E457" i="1"/>
  <c r="E634" i="1"/>
  <c r="E411" i="1"/>
  <c r="E599" i="1"/>
  <c r="E409" i="1"/>
  <c r="E216" i="1"/>
  <c r="E205" i="1"/>
  <c r="E346" i="1"/>
  <c r="E401" i="1"/>
  <c r="E516" i="1"/>
  <c r="E284" i="1"/>
  <c r="E387" i="1"/>
  <c r="E530" i="1"/>
  <c r="E339" i="1"/>
  <c r="E598" i="1"/>
  <c r="E83" i="1"/>
  <c r="E521" i="1"/>
  <c r="E510" i="1"/>
  <c r="E578" i="1"/>
  <c r="E513" i="1"/>
  <c r="E131" i="1"/>
  <c r="E279" i="1"/>
  <c r="E423" i="1"/>
  <c r="E234" i="1"/>
  <c r="E44" i="1"/>
  <c r="E495" i="1"/>
  <c r="E323" i="1"/>
  <c r="E45" i="1"/>
  <c r="E313" i="1"/>
  <c r="E704" i="1"/>
  <c r="E744" i="1"/>
  <c r="E39" i="1"/>
  <c r="E252" i="1"/>
  <c r="E181" i="1"/>
  <c r="E554" i="1"/>
  <c r="E129" i="1"/>
  <c r="E628" i="1"/>
  <c r="E646" i="1"/>
  <c r="E667" i="1"/>
  <c r="E542" i="1"/>
  <c r="E512" i="1"/>
  <c r="E162" i="1"/>
  <c r="E518" i="1"/>
  <c r="E730" i="1"/>
  <c r="E188" i="1"/>
  <c r="E171" i="1"/>
  <c r="E678" i="1"/>
  <c r="E107" i="1"/>
  <c r="E60" i="1"/>
  <c r="E583" i="1"/>
  <c r="E682" i="1"/>
  <c r="E243" i="1"/>
  <c r="E307" i="1"/>
  <c r="E563" i="1"/>
  <c r="E167" i="1"/>
  <c r="E289" i="1"/>
  <c r="E266" i="1"/>
  <c r="E529" i="1"/>
  <c r="E149" i="1"/>
  <c r="E601" i="1"/>
  <c r="E341" i="1"/>
  <c r="E153" i="1"/>
  <c r="E197" i="1"/>
  <c r="E178" i="1"/>
  <c r="E665" i="1"/>
  <c r="E552" i="1"/>
  <c r="E145" i="1"/>
  <c r="E446" i="1"/>
  <c r="E716" i="1"/>
  <c r="E449" i="1"/>
  <c r="E666" i="1"/>
  <c r="E483" i="1"/>
  <c r="E538" i="1"/>
  <c r="E475" i="1"/>
  <c r="E492" i="1"/>
  <c r="E568" i="1"/>
  <c r="E624" i="1"/>
  <c r="E593" i="1"/>
  <c r="E569" i="1"/>
  <c r="E73" i="1"/>
  <c r="E134" i="1"/>
  <c r="E419" i="1"/>
  <c r="E520" i="1"/>
  <c r="E67" i="1"/>
  <c r="E123" i="1"/>
  <c r="E179" i="1"/>
  <c r="E244" i="1"/>
  <c r="E299" i="1"/>
  <c r="E283" i="1"/>
  <c r="E61" i="1"/>
  <c r="E606" i="1"/>
  <c r="E649" i="1"/>
  <c r="E382" i="1"/>
  <c r="E627" i="1"/>
  <c r="E508" i="1"/>
  <c r="E304" i="1"/>
  <c r="E581" i="1"/>
  <c r="E251" i="1"/>
  <c r="E462" i="1"/>
  <c r="E75" i="1"/>
  <c r="E545" i="1"/>
  <c r="E461" i="1"/>
  <c r="E431" i="1"/>
  <c r="E645" i="1"/>
  <c r="E608" i="1"/>
  <c r="E318" i="1"/>
  <c r="E709" i="1"/>
  <c r="E37" i="1"/>
  <c r="E514" i="1"/>
  <c r="E391" i="1"/>
  <c r="E237" i="1"/>
  <c r="E714" i="1"/>
  <c r="E690" i="1"/>
  <c r="E487" i="1"/>
  <c r="E575" i="1"/>
  <c r="E548" i="1"/>
  <c r="E191" i="1"/>
  <c r="E721" i="1"/>
  <c r="E702" i="1"/>
  <c r="E700" i="1"/>
  <c r="E255" i="1"/>
  <c r="E547" i="1"/>
  <c r="E40" i="1"/>
  <c r="E657" i="1"/>
  <c r="E156" i="1"/>
  <c r="E347" i="1"/>
  <c r="E733" i="1"/>
  <c r="E650" i="1"/>
  <c r="E453" i="1"/>
  <c r="E522" i="1"/>
  <c r="E182" i="1"/>
  <c r="E71" i="1"/>
  <c r="E226" i="1"/>
  <c r="E620" i="1"/>
  <c r="E456" i="1"/>
  <c r="E351" i="1"/>
  <c r="E390" i="1"/>
  <c r="E559" i="1"/>
  <c r="E654" i="1"/>
  <c r="E219" i="1"/>
  <c r="E209" i="1"/>
  <c r="E245" i="1"/>
  <c r="E295" i="1"/>
  <c r="E247" i="1"/>
  <c r="E735" i="1"/>
  <c r="E597" i="1"/>
  <c r="E436" i="1"/>
  <c r="E303" i="1"/>
  <c r="E121" i="1"/>
  <c r="E719" i="1"/>
  <c r="E607" i="1"/>
  <c r="E47" i="1"/>
  <c r="E400" i="1"/>
  <c r="E458" i="1"/>
  <c r="E184" i="1"/>
  <c r="E175" i="1"/>
  <c r="E610" i="1"/>
  <c r="E500" i="1"/>
  <c r="E354" i="1"/>
  <c r="E269" i="1"/>
  <c r="E124" i="1"/>
  <c r="E748" i="1"/>
  <c r="E242" i="1"/>
  <c r="E464" i="1"/>
  <c r="E584" i="1"/>
  <c r="E444" i="1"/>
  <c r="E319" i="1"/>
  <c r="E450" i="1"/>
  <c r="E311" i="1"/>
  <c r="E201" i="1"/>
  <c r="E736" i="1"/>
  <c r="E596" i="1"/>
  <c r="E454" i="1"/>
  <c r="E297" i="1"/>
  <c r="E309" i="1"/>
  <c r="E641" i="1"/>
  <c r="E720" i="1"/>
  <c r="E336" i="1"/>
  <c r="E314" i="1"/>
  <c r="E402" i="1"/>
  <c r="E376" i="1"/>
  <c r="E602" i="1"/>
  <c r="E465" i="1"/>
  <c r="E238" i="1"/>
  <c r="E372" i="1"/>
  <c r="E586" i="1"/>
  <c r="E711" i="1"/>
  <c r="E144" i="1"/>
  <c r="E367" i="1"/>
  <c r="E439" i="1"/>
  <c r="E636" i="1"/>
  <c r="E732" i="1"/>
  <c r="E362" i="1"/>
  <c r="E675" i="1"/>
  <c r="E250" i="1"/>
  <c r="E157" i="1"/>
  <c r="E275" i="1"/>
  <c r="E686" i="1"/>
  <c r="E109" i="1"/>
  <c r="E68" i="1"/>
  <c r="E525" i="1"/>
  <c r="E261" i="1"/>
  <c r="E133" i="1"/>
  <c r="E623" i="1"/>
  <c r="E427" i="1"/>
  <c r="E328" i="1"/>
  <c r="E180" i="1"/>
  <c r="E139" i="1"/>
  <c r="E300" i="1"/>
  <c r="E85" i="1"/>
  <c r="E625" i="1"/>
  <c r="E643" i="1"/>
  <c r="E350" i="1"/>
  <c r="E69" i="1"/>
  <c r="E349" i="1"/>
  <c r="E136" i="1"/>
  <c r="E652" i="1"/>
  <c r="E491" i="1"/>
  <c r="E394" i="1"/>
  <c r="E248" i="1"/>
  <c r="E278" i="1"/>
  <c r="E371" i="1"/>
  <c r="E232" i="1"/>
  <c r="E395" i="1"/>
  <c r="E473" i="1"/>
  <c r="E622" i="1"/>
  <c r="E122" i="1"/>
  <c r="E555" i="1"/>
  <c r="E359" i="1"/>
  <c r="E198" i="1"/>
  <c r="E669" i="1"/>
  <c r="E587" i="1"/>
  <c r="E405" i="1"/>
  <c r="E618" i="1"/>
  <c r="E723" i="1"/>
  <c r="E408" i="1"/>
  <c r="E158" i="1"/>
  <c r="E726" i="1"/>
  <c r="E531" i="1"/>
  <c r="E74" i="1"/>
  <c r="E89" i="1"/>
  <c r="E633" i="1"/>
  <c r="E143" i="1"/>
  <c r="E112" i="1"/>
  <c r="E662" i="1"/>
  <c r="E260" i="1"/>
  <c r="E416" i="1"/>
  <c r="E160" i="1"/>
  <c r="E137" i="1"/>
  <c r="Z9" i="1"/>
  <c r="CG3" i="1"/>
  <c r="AH4" i="1" s="1"/>
  <c r="E425" i="1"/>
  <c r="E249" i="1"/>
  <c r="E355" i="1"/>
  <c r="E337" i="1"/>
  <c r="E693" i="1"/>
  <c r="E684" i="1"/>
  <c r="E406" i="1"/>
  <c r="E739" i="1"/>
  <c r="E570" i="1"/>
  <c r="E537" i="1"/>
  <c r="E689" i="1"/>
  <c r="E385" i="1"/>
  <c r="E413" i="1"/>
  <c r="E342" i="1"/>
  <c r="E697" i="1"/>
  <c r="E211" i="1"/>
  <c r="E135" i="1"/>
  <c r="E499" i="1"/>
  <c r="E553" i="1"/>
  <c r="E154" i="1"/>
  <c r="E120" i="1"/>
  <c r="E316" i="1"/>
  <c r="E164" i="1"/>
  <c r="E574" i="1"/>
  <c r="E571" i="1"/>
  <c r="E33" i="1"/>
  <c r="E357" i="1"/>
  <c r="E655" i="1"/>
  <c r="E673" i="1"/>
  <c r="E148" i="1"/>
  <c r="E79" i="1"/>
  <c r="E507" i="1"/>
  <c r="E609" i="1"/>
  <c r="E615" i="1"/>
  <c r="E478" i="1"/>
  <c r="E469" i="1"/>
  <c r="E534" i="1"/>
  <c r="E224" i="1"/>
  <c r="E53" i="1"/>
  <c r="E661" i="1"/>
  <c r="E77" i="1"/>
  <c r="E138" i="1"/>
  <c r="E221" i="1"/>
  <c r="E389" i="1"/>
  <c r="E677" i="1"/>
  <c r="E447" i="1"/>
  <c r="E49" i="1"/>
  <c r="E192" i="1"/>
  <c r="E532" i="1"/>
  <c r="E263" i="1"/>
  <c r="E631" i="1"/>
  <c r="E708" i="1"/>
  <c r="E517" i="1"/>
  <c r="E218" i="1"/>
  <c r="E288" i="1"/>
  <c r="E541" i="1"/>
  <c r="E741" i="1"/>
  <c r="E681" i="1"/>
  <c r="E503" i="1"/>
  <c r="E651" i="1"/>
  <c r="E93" i="1"/>
  <c r="E580" i="1"/>
  <c r="E466" i="1"/>
  <c r="E577" i="1"/>
  <c r="E273" i="1"/>
  <c r="E564" i="1"/>
  <c r="E731" i="1"/>
  <c r="E293" i="1"/>
  <c r="E165" i="1"/>
  <c r="E605" i="1"/>
  <c r="E725" i="1"/>
  <c r="E210" i="1"/>
  <c r="E695" i="1"/>
  <c r="E550" i="1"/>
  <c r="E435" i="1"/>
  <c r="E536" i="1"/>
  <c r="E477" i="1"/>
  <c r="E639" i="1"/>
  <c r="E670" i="1"/>
  <c r="E589" i="1"/>
  <c r="E727" i="1"/>
  <c r="E352" i="1"/>
  <c r="E324" i="1"/>
  <c r="E585" i="1"/>
  <c r="E257" i="1"/>
  <c r="E617" i="1"/>
  <c r="E472" i="1"/>
  <c r="E287" i="1"/>
  <c r="E161" i="1"/>
  <c r="E707" i="1"/>
  <c r="E203" i="1"/>
  <c r="E290" i="1"/>
  <c r="E526" i="1"/>
  <c r="E101" i="1"/>
  <c r="E215" i="1"/>
  <c r="E474" i="1"/>
  <c r="E194" i="1"/>
  <c r="E562" i="1"/>
  <c r="AP25" i="1"/>
  <c r="AW26" i="1" s="1"/>
  <c r="Z10" i="1"/>
  <c r="E566" i="1"/>
  <c r="E452" i="1"/>
  <c r="E329" i="1"/>
  <c r="E193" i="1"/>
  <c r="E76" i="1"/>
  <c r="E540" i="1"/>
  <c r="E489" i="1"/>
  <c r="E100" i="1"/>
  <c r="E365" i="1"/>
  <c r="E228" i="1"/>
  <c r="E264" i="1"/>
  <c r="E286" i="1"/>
  <c r="E398" i="1"/>
  <c r="E78" i="1"/>
  <c r="E485" i="1"/>
  <c r="E326" i="1"/>
  <c r="E183" i="1"/>
  <c r="E96" i="1"/>
  <c r="E272" i="1"/>
  <c r="E35" i="1"/>
  <c r="E480" i="1"/>
  <c r="E410" i="1"/>
  <c r="E370" i="1"/>
  <c r="E460" i="1"/>
  <c r="E603" i="1"/>
  <c r="E509" i="1"/>
  <c r="E344" i="1"/>
  <c r="E208" i="1"/>
  <c r="E743" i="1"/>
  <c r="E558" i="1"/>
  <c r="E470" i="1"/>
  <c r="E312" i="1"/>
  <c r="E41" i="1"/>
  <c r="E86" i="1"/>
  <c r="E638" i="1"/>
  <c r="E738" i="1"/>
  <c r="E591" i="1"/>
  <c r="E604" i="1"/>
  <c r="E660" i="1"/>
  <c r="E199" i="1"/>
  <c r="E97" i="1"/>
  <c r="E315" i="1"/>
  <c r="E687" i="1"/>
  <c r="E443" i="1"/>
  <c r="E345" i="1"/>
  <c r="E190" i="1"/>
  <c r="E734" i="1"/>
  <c r="E671" i="1"/>
  <c r="E455" i="1"/>
  <c r="E276" i="1"/>
  <c r="E740" i="1"/>
  <c r="E668" i="1"/>
  <c r="E600" i="1"/>
  <c r="E152" i="1"/>
  <c r="E685" i="1"/>
  <c r="E544" i="1"/>
  <c r="E392" i="1"/>
  <c r="E212" i="1"/>
  <c r="E656" i="1"/>
  <c r="E663" i="1"/>
  <c r="E421" i="1"/>
  <c r="E363" i="1"/>
  <c r="E189" i="1"/>
  <c r="E414" i="1"/>
  <c r="I129" i="1"/>
  <c r="I32" i="1"/>
  <c r="I33" i="1" s="1"/>
  <c r="BG27" i="1"/>
  <c r="BI24" i="1" s="1"/>
  <c r="BZ33" i="1"/>
  <c r="AS26" i="1" l="1"/>
  <c r="AP26" i="1" s="1"/>
  <c r="BH24" i="1"/>
  <c r="Z13" i="1"/>
  <c r="BK24" i="1"/>
  <c r="BK10" i="1" s="1"/>
  <c r="BM24" i="1"/>
  <c r="BJ24" i="1"/>
  <c r="BL24" i="1"/>
  <c r="AD23" i="1"/>
  <c r="AC23" i="1"/>
  <c r="U19" i="1" s="1"/>
  <c r="U21" i="1" l="1"/>
  <c r="B36" i="1"/>
  <c r="BH10" i="1"/>
  <c r="BJ10" i="1"/>
  <c r="BJ9" i="1" s="1"/>
  <c r="AH7" i="1" s="1"/>
  <c r="BM10" i="1"/>
  <c r="BL10" i="1"/>
  <c r="BI10" i="1"/>
  <c r="BH9" i="1" l="1"/>
  <c r="AH6" i="1" s="1"/>
  <c r="BL9" i="1"/>
  <c r="AH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Laczko</author>
    <author>Laczkó István</author>
  </authors>
  <commentList>
    <comment ref="H2" authorId="0" shapeId="0" xr:uid="{B3EA5387-47D3-4F90-9600-E6AE81F71191}">
      <text>
        <r>
          <rPr>
            <sz val="9"/>
            <color indexed="81"/>
            <rFont val="Tahoma"/>
            <family val="2"/>
            <charset val="238"/>
          </rPr>
          <t>Ezen a munkalapon kétfajta váltakozóáramú tekercselést hasonlíthatunk össze, melyek között az K2 és K3 cellákban lévő választógombokkal választhatunk. Az egyik tekercselést az alapadatok (m, 2p, Z, Y) megadásával tervezhetjük meg, a másikat pedig egy adatbázisból választhatjuk ki.  A horonyszám jelenleg legfeljebb 300 lehet mindkét esetben.</t>
        </r>
        <r>
          <rPr>
            <b/>
            <sz val="9"/>
            <color indexed="81"/>
            <rFont val="Tahoma"/>
            <family val="2"/>
            <charset val="238"/>
          </rPr>
          <t xml:space="preserve">
- Tervezett: </t>
        </r>
        <r>
          <rPr>
            <sz val="9"/>
            <color indexed="81"/>
            <rFont val="Tahoma"/>
            <family val="2"/>
            <charset val="238"/>
          </rPr>
          <t xml:space="preserve">Néhány alapadat (fázis-szám,horonyszám, pólus-szám, tekercslépés) megadásával azonnal előáll a megtervezett kétréteges tekercselés. A tervezett tekecselés kiosztását a gerjesztési görbe alatt láthatjuk. A tekercselések lehetnek egész, vagy tört horonyszámúak, a fogkoncentrált tekercseléseket is beleértve (q&lt;1 is lehet). A tervezett kiosztás az adatbázis lista fölötti sorokban is megtalálható.
</t>
        </r>
        <r>
          <rPr>
            <b/>
            <sz val="9"/>
            <color indexed="81"/>
            <rFont val="Tahoma"/>
            <family val="2"/>
            <charset val="238"/>
          </rPr>
          <t>- Adatbázis:</t>
        </r>
        <r>
          <rPr>
            <sz val="9"/>
            <color indexed="81"/>
            <rFont val="Tahoma"/>
            <family val="2"/>
            <charset val="238"/>
          </rPr>
          <t xml:space="preserve"> Előre elkészítetett tekercselések közül választhatunk ki egyet. Ezek a tekercselések olyan különleges elrendezésűek is lehetnek, amelyet a tervező résszel nem tudunk előállítani (például Dahlander, PAM), egyfázisú, stb.).
Lehetséges olyan kombinált Y-D kapcsolású tekercselések felvétele is, amelyeknél a 60 fokos fázis-zóna két részre van bontva. Ilyenkor az A,B,C fázisok mellett a második rész tekercsoldalait U,V,W jelölésekkel kell ellátni.
Az adazbázisban jelenleg 50 féle tekercselésnek van helye. Az adatbázis szerkeszthető, a már kitöltött rekordok alapján a könnyen beadhatunk új tekercselési fajtákat.
</t>
        </r>
        <r>
          <rPr>
            <b/>
            <sz val="9"/>
            <color indexed="81"/>
            <rFont val="Tahoma"/>
            <family val="2"/>
            <charset val="238"/>
          </rPr>
          <t>- Diagramok:</t>
        </r>
        <r>
          <rPr>
            <sz val="9"/>
            <color indexed="81"/>
            <rFont val="Tahoma"/>
            <family val="2"/>
            <charset val="238"/>
          </rPr>
          <t xml:space="preserve"> A gerjesztési (lépcsős) görbe alapharmonikusát mindíg kirajzolja a program. Ezen kívül egy választott harmonikus görbéjét is kirajzoltathatjuk. A harmonikusok pólus-számát és nem a rendszámát kell megadnunk a G5 cellában. Egyes tekercseléseknél (például fogkoncentrált) az alap pólusszámnál kiesebb pólusszámú harmonikusokat is találhatunk.
Ha a G5 cellában beállított harmonikus amplitúdója kicsi, annak skáláját megnövelhetjük a H5 cellára kattintva (választék-lista).
Ha a tekercselés nem körforgó mezőt ad, hanem elliptikusat, akkor előfordulhat, hogy a gerjesztési hullám amlitudója nem fér bele az Excel által választott automatikus skálába. Ilyenkor csökkentsök az amplitúdót a függőleges csúszkával.
Az indukált feszültség (EMF) diagramján a vektorok elfordulási szöge és iránya a választott harmonikusnak felel meg. A vektorok nagysága egységnyi, ezért a diagramon lévő szorzószám (1/EMF) mutatja, hogy éppen mennyivel van megszorozva, hogy egységnyi vektort kapjunk.
</t>
        </r>
        <r>
          <rPr>
            <b/>
            <sz val="9"/>
            <color indexed="81"/>
            <rFont val="Tahoma"/>
            <family val="2"/>
            <charset val="238"/>
          </rPr>
          <t>- Egyéb jellemzők:</t>
        </r>
        <r>
          <rPr>
            <sz val="9"/>
            <color indexed="81"/>
            <rFont val="Tahoma"/>
            <family val="2"/>
            <charset val="238"/>
          </rPr>
          <t xml:space="preserve"> A tekercselési tényezőket mindíg arra a pólusszámra számítja ki a program, amelyet a "Harmonikus 2p" cellába (G5) badtunk.
Az indukált feszültség EMF=harmonikus amplitúdó szorozva a tekercselési tényezővel.
</t>
        </r>
      </text>
    </comment>
    <comment ref="M2" authorId="0" shapeId="0" xr:uid="{82FFB391-DB04-42F2-BBC4-6B73DD9FEDBE}">
      <text>
        <r>
          <rPr>
            <b/>
            <sz val="9"/>
            <color indexed="81"/>
            <rFont val="Tahoma"/>
            <family val="2"/>
            <charset val="238"/>
          </rPr>
          <t>Az itt bekeretezett rész adatait kell kitölteni egy tetszőleges két, vagy háromfázisú kétréteges tekercselés tervezéséhez.
A tervezett tekercselés gerjesztési görbéje és egyéb jellemzői akkor láthatók a diagramokon, ha a balra lévő választógombot aktiváljuk.</t>
        </r>
      </text>
    </comment>
    <comment ref="P2" authorId="0" shapeId="0" xr:uid="{9D120D96-F6D9-4463-9AB8-E8D7D4D66548}">
      <text>
        <r>
          <rPr>
            <b/>
            <sz val="9"/>
            <color indexed="81"/>
            <rFont val="Tahoma"/>
            <family val="2"/>
            <charset val="238"/>
          </rPr>
          <t>Tört horonyszám esetén az első horonyban kétféleképpen kezdődhet a kiosztás:
1: Először a nagyobb tekercs-csoport (ajánlott)
2. Először a kisebb tekercs-csoport</t>
        </r>
      </text>
    </comment>
    <comment ref="AC2" authorId="0" shapeId="0" xr:uid="{67F6C71A-615C-410F-A1A5-27750590FEC2}">
      <text>
        <r>
          <rPr>
            <b/>
            <sz val="9"/>
            <color indexed="81"/>
            <rFont val="Tahoma"/>
            <family val="2"/>
            <charset val="238"/>
          </rPr>
          <t>Az MMF hullám diagramon ábrázolt harmonikus szorzóját ebből a választéklistából választhatjunk ki.</t>
        </r>
      </text>
    </comment>
    <comment ref="AH3" authorId="0" shapeId="0" xr:uid="{33331F6B-25D0-4228-85DE-A1443478E8DB}">
      <text>
        <r>
          <rPr>
            <b/>
            <sz val="9"/>
            <color indexed="81"/>
            <rFont val="Tahoma"/>
            <family val="2"/>
            <charset val="238"/>
          </rPr>
          <t>Ide kattintva választani lehet, hogy milyen legyen a vektorok forgási sebessége.
Alap: Megegyezik az alapharmonikus sebességével.
Arányos: A harmonikus pólusszámával fordítottan arányos.
Ebben az esetben a forgás bizonyos szögnél "ugrik" egyet, amennyiben nem az alapharmónikus van beállítva.</t>
        </r>
      </text>
    </comment>
    <comment ref="AX3" authorId="0" shapeId="0" xr:uid="{C2ACD934-0C61-4F5E-B075-330E39528764}">
      <text>
        <r>
          <rPr>
            <b/>
            <sz val="9"/>
            <color indexed="81"/>
            <rFont val="Tahoma"/>
            <family val="2"/>
            <charset val="238"/>
          </rPr>
          <t>Jelzi, hogy honnan másoltuk ide a 3. pontba az adatokat.
Lehetőségek:
1.Layout (a Layout munkalapról) 
2. Adatbázis (az adatbázisból).</t>
        </r>
      </text>
    </comment>
    <comment ref="CZ3" authorId="0" shapeId="0" xr:uid="{4FD37636-12EE-44F4-B971-D83D2867765D}">
      <text>
        <r>
          <rPr>
            <b/>
            <sz val="9"/>
            <color indexed="81"/>
            <rFont val="Tahoma"/>
            <family val="2"/>
            <charset val="238"/>
          </rPr>
          <t>Y = szimmetrikus
N = nem szimmetrikus</t>
        </r>
        <r>
          <rPr>
            <sz val="9"/>
            <color indexed="81"/>
            <rFont val="Tahoma"/>
            <family val="2"/>
            <charset val="238"/>
          </rPr>
          <t xml:space="preserve">
</t>
        </r>
      </text>
    </comment>
    <comment ref="J4" authorId="0" shapeId="0" xr:uid="{3DA76C76-3AF4-478B-A8CD-9608A9F54D0E}">
      <text>
        <r>
          <rPr>
            <b/>
            <sz val="9"/>
            <color indexed="81"/>
            <rFont val="Tahoma"/>
            <family val="2"/>
            <charset val="238"/>
          </rPr>
          <t>Kattints ide az előre elkészített tekercselése kiválasztásához az adatbázisból..
Két cella egyesítve van, de csak az baloldali cellára van bekapcsolva az "Adatok érvényesítése".
Ezért az esetleges módosítás előtt az egyesítést meg kell szüntetni.</t>
        </r>
      </text>
    </comment>
    <comment ref="T4" authorId="0" shapeId="0" xr:uid="{46462F48-6A48-40B2-A48D-246B18A51774}">
      <text>
        <r>
          <rPr>
            <b/>
            <sz val="9"/>
            <color indexed="81"/>
            <rFont val="Tahoma"/>
            <family val="2"/>
            <charset val="238"/>
          </rPr>
          <t>Két szom-
szédos
vektor
közötti
lépés a
vektor-
csillag-
ban.</t>
        </r>
      </text>
    </comment>
    <comment ref="AG4" authorId="0" shapeId="0" xr:uid="{D153AFA3-B00C-4369-815E-96129CDF718E}">
      <text>
        <r>
          <rPr>
            <b/>
            <sz val="9"/>
            <color indexed="81"/>
            <rFont val="Tahoma"/>
            <family val="2"/>
            <charset val="238"/>
          </rPr>
          <t>Az indukált feszültségek szorzója.
A kis értékeket ezzel fel lehet szorozni, hogy jobban láthatóak legyenek.
A szorzó ajánlott értéke jobbra a szomszédos cellában található.</t>
        </r>
      </text>
    </comment>
    <comment ref="AH4" authorId="0" shapeId="0" xr:uid="{4FEFCEFA-A15F-4A27-BD00-FC08B4911974}">
      <text>
        <r>
          <rPr>
            <b/>
            <sz val="9"/>
            <color indexed="81"/>
            <rFont val="Tahoma"/>
            <family val="2"/>
            <charset val="238"/>
          </rPr>
          <t>Ajánlott szorzó az indukált feszültségekhez.
Lüktető mező esetén a csúszka állítgatásával lehet egy megfelelő szorzót találni.</t>
        </r>
      </text>
    </comment>
    <comment ref="H5" authorId="0" shapeId="0" xr:uid="{8C9FE4FD-DA58-49CF-8E60-BF5E768AA570}">
      <text>
        <r>
          <rPr>
            <b/>
            <sz val="9"/>
            <color indexed="81"/>
            <rFont val="Tahoma"/>
            <family val="2"/>
            <charset val="238"/>
          </rPr>
          <t>Click to select</t>
        </r>
      </text>
    </comment>
    <comment ref="M5" authorId="0" shapeId="0" xr:uid="{92F2BE71-7B13-4ABE-8950-E52B1CAEC3D0}">
      <text>
        <r>
          <rPr>
            <b/>
            <sz val="9"/>
            <color indexed="81"/>
            <rFont val="Tahoma"/>
            <family val="2"/>
            <charset val="238"/>
          </rPr>
          <t>A Park vektor szöge.
Ezzel változtatható a gerjesztési hullám térbeli helyzete is.</t>
        </r>
      </text>
    </comment>
    <comment ref="DK5" authorId="0" shapeId="0" xr:uid="{EA59233D-4BE3-460F-B5F2-DACA0B9F93D1}">
      <text>
        <r>
          <rPr>
            <b/>
            <sz val="9"/>
            <color indexed="81"/>
            <rFont val="Tahoma"/>
            <family val="2"/>
            <charset val="238"/>
          </rPr>
          <t>Csak az első réteg sorába írt azonosító kerül bele a "Választék" oszlopba.
A második réteg melleti azonosítót is feltétlenül ki kell tölteni.
Ennek különböznie kell az első réteghez írt azonosítótól.
Ez utóbbi is kiirásra kerül, ezért oda további hasznos információt írhatunk.</t>
        </r>
      </text>
    </comment>
    <comment ref="DL5" authorId="0" shapeId="0" xr:uid="{B4942435-4ADF-4B2E-93A2-CF63A2BDAB67}">
      <text>
        <r>
          <rPr>
            <b/>
            <sz val="9"/>
            <color indexed="81"/>
            <rFont val="Tahoma"/>
            <family val="2"/>
            <charset val="238"/>
          </rPr>
          <t>A tekercselés beadott részének a horonyszáma.
Az ismétlődő részeket is be lehet adni, de akkor az alapharmonikus pólusszámát ezzel össze kell hangolni.
Csak információ gyanánt van feljegyezve.
Amúgy nincs használva.</t>
        </r>
      </text>
    </comment>
    <comment ref="DM5" authorId="0" shapeId="0" xr:uid="{E098DBC2-DEED-49FE-AEA2-E6EDFE713842}">
      <text>
        <r>
          <rPr>
            <b/>
            <sz val="9"/>
            <color indexed="81"/>
            <rFont val="Tahoma"/>
            <family val="2"/>
            <charset val="238"/>
          </rPr>
          <t>Az alapharmonikus pólusszáma.
Ez a póluszám a szomszédos cellában beadott horonyszámra vonatkozik.
Ha ismétlődő tekercselés-részek is be vannak adva, akkor ezt a pólusszának is tükröznie illik.
Csak információ gyanánt van feljegyezve.
Amúgy nincs használva.</t>
        </r>
      </text>
    </comment>
    <comment ref="DN5" authorId="0" shapeId="0" xr:uid="{13E83D6F-CED0-4BEB-B255-54F8F123EC2B}">
      <text>
        <r>
          <rPr>
            <b/>
            <sz val="9"/>
            <color indexed="81"/>
            <rFont val="Tahoma"/>
            <family val="2"/>
            <charset val="238"/>
          </rPr>
          <t>Tekercslépés fix lépésre átszámítva.
Koncentrikus, vagy osztott koncentrikus tekercselésnél a valódi lépés ettől általában eltér.
A program az első tekercselés két oldalának a távolságából számolja, itt csak informatív jelleggel van feltüntetve.</t>
        </r>
      </text>
    </comment>
    <comment ref="L6" authorId="0" shapeId="0" xr:uid="{4B8C9D0A-20D7-4F80-96CB-7A341AAA5042}">
      <text>
        <r>
          <rPr>
            <b/>
            <sz val="9"/>
            <color indexed="81"/>
            <rFont val="Tahoma"/>
            <family val="2"/>
            <charset val="238"/>
          </rPr>
          <t>A horonyszám és a kirajzolandó horonyszám hányadosa.
Például, ha csak a horonyszámok felét kell kirajzolni, akkor 2.</t>
        </r>
      </text>
    </comment>
    <comment ref="AA6" authorId="0" shapeId="0" xr:uid="{273C3240-0C85-42A8-A286-FE4F0A39EB46}">
      <text>
        <r>
          <rPr>
            <b/>
            <sz val="9"/>
            <color indexed="81"/>
            <rFont val="Tahoma"/>
            <family val="2"/>
            <charset val="238"/>
          </rPr>
          <t>Az MMM hullám diagramon van egy MaxY jelű adatsor, ami meghatározza az Y tengely skáláját (mert mindig nagyobb, mint az alaphullám amplitúdója).
Ha az Y skála az Alfa szög függvényében mégis változna, akkor a függőleges csúszkával ide nagyobb számot tudunk beáűllítani.</t>
        </r>
      </text>
    </comment>
    <comment ref="AF6" authorId="0" shapeId="0" xr:uid="{8D4C5EAB-2D52-4661-921D-ADC3E1725328}">
      <text>
        <r>
          <rPr>
            <b/>
            <sz val="9"/>
            <color indexed="81"/>
            <rFont val="Tahoma"/>
            <family val="2"/>
            <charset val="238"/>
          </rPr>
          <t xml:space="preserve">Az EMF diagram a fázisokban indukálódó feszültségvektorokat mutatja.
A vektorok mindig a beállított harmonikusra (Harm.2p) vonatkoznak (tehát szinuszos feszültségre).
A vektorok hossza =tekercselési tényező * gerjesztési harmónikus amplitúdó / gerjesztési alapharmonikus amplitúdó.
A alaptól eltérő harmonikusoknál célszerű a szorzót (J9 cella) 1 -nél nagyobb értékűre állítani. A szorzó ajánlott értéke a K9 cellában található.
A vektoroknak a gerjesztési görbéhez mért forgás iránya a beállított harmonikus pólusszámától függ. Ha a K4 cellában az "Arányos" opciót választjuk, akkor a vektorok forgási sebessége is változik.
</t>
        </r>
      </text>
    </comment>
    <comment ref="L7" authorId="0" shapeId="0" xr:uid="{2940968D-B568-490B-BD27-0BB35B044844}">
      <text>
        <r>
          <rPr>
            <b/>
            <sz val="9"/>
            <color indexed="81"/>
            <rFont val="Tahoma"/>
            <family val="2"/>
            <charset val="238"/>
          </rPr>
          <t>Ismétlődések száma a tekercskiosztásban.</t>
        </r>
      </text>
    </comment>
    <comment ref="CT8" authorId="1" shapeId="0" xr:uid="{D3D94833-F3F2-4227-AE37-82A5E252FEF0}">
      <text>
        <r>
          <rPr>
            <b/>
            <sz val="8"/>
            <color indexed="81"/>
            <rFont val="Tahoma"/>
            <family val="2"/>
            <charset val="238"/>
          </rPr>
          <t>Egész szám legyen.
(szimmetriafeltétel)</t>
        </r>
      </text>
    </comment>
    <comment ref="AB12" authorId="0" shapeId="0" xr:uid="{322E266E-01FD-4DC9-8ADE-49DB11D724B7}">
      <text>
        <r>
          <rPr>
            <b/>
            <sz val="9"/>
            <color indexed="81"/>
            <rFont val="Tahoma"/>
            <family val="2"/>
            <charset val="238"/>
          </rPr>
          <t>A fázisáramok Park vektorának szöge a 0 geometriai szöghöz képest (a csúszka 0-360° között változtatja).
Lásd még az "Áram" cellához fűzött megjegyzést balra.</t>
        </r>
      </text>
    </comment>
    <comment ref="AP12" authorId="0" shapeId="0" xr:uid="{7AB2832A-91D0-47D6-8092-75C28E847004}">
      <text>
        <r>
          <rPr>
            <b/>
            <sz val="9"/>
            <color indexed="81"/>
            <rFont val="Tahoma"/>
            <family val="2"/>
            <charset val="238"/>
          </rPr>
          <t>Komplex egységvektor kétfázisú szimmetrikus összetevőkhöz.</t>
        </r>
      </text>
    </comment>
    <comment ref="X13" authorId="0" shapeId="0" xr:uid="{22B71E6C-8E21-4037-97FF-68D66E1DE2D3}">
      <text>
        <r>
          <rPr>
            <sz val="9"/>
            <color indexed="81"/>
            <rFont val="Tahoma"/>
            <family val="2"/>
            <charset val="238"/>
          </rPr>
          <t>Ezekkel az értékekkel úgy módosul a fázisáramok pillanat értéke, hogy mindig körforgó mező alakuljon ki.
Ilyen esetben nem lehetne vizsgálni például egy 60 fokos (hibás) elkötésű sémát, mint ami a 24. példában van.</t>
        </r>
      </text>
    </comment>
    <comment ref="AE13" authorId="0" shapeId="0" xr:uid="{B722EFCD-65EB-481E-8A09-3DB02BDCAFCB}">
      <text>
        <r>
          <rPr>
            <b/>
            <sz val="9"/>
            <color indexed="81"/>
            <rFont val="Tahoma"/>
            <family val="2"/>
            <charset val="238"/>
          </rPr>
          <t>A fázisok elhelyezkedéséből automatikusan számoljuk ki (nem kézzel állítjuk be).</t>
        </r>
      </text>
    </comment>
    <comment ref="AF13" authorId="0" shapeId="0" xr:uid="{ADBD68DC-27CD-4828-8A4B-0160A209672E}">
      <text>
        <r>
          <rPr>
            <b/>
            <sz val="9"/>
            <color indexed="81"/>
            <rFont val="Tahoma"/>
            <family val="2"/>
            <charset val="238"/>
          </rPr>
          <t>A kis színes nyilak a hagyományos tekercselési vázlatokon szokásos jelölést mutatják.</t>
        </r>
      </text>
    </comment>
    <comment ref="AG13" authorId="0" shapeId="0" xr:uid="{38CE6A09-E523-4F5A-ABE4-DB00C0D6108B}">
      <text>
        <r>
          <rPr>
            <b/>
            <sz val="9"/>
            <color indexed="81"/>
            <rFont val="Tahoma"/>
            <family val="2"/>
            <charset val="238"/>
          </rPr>
          <t>Az áram pillanat-értékei az egyes fázisok tekercs oldalaiban.
Ha a tekercselések elhelyezkedése 3*120° és Ia+Ib+Ic=0, akkor a pillanat-értékeket térvektoros módszerrel is kiszámíthatjuk, amit a fenti ábra szemléltet.
Az "A" fázis és a Park vektor közötti szöget a csúszka segítségével 0 és 360° között  lehet változtatni.
A pillanat-értéket ebben a kis táblázatban a fázisáramok szöghelyzetének a koszinuszával számítjuk ki (szimmetrikus esetekben egyezik a Park vektoros módszerrel).
A fázisok térbeli szögeit a tekercselés térbeli elhelyezkedése szabja meg.
A három fázistekercs szimmetrikus esetben a térben egymástól 120 fokra van, de ez a program bármiféle aszimmetrikus esetre is használható, akár 2- vagy 1-fázisú esetekre is.
Például ha a háromfázisú tekercselés A fázist C -vel szembekapcsoljuk és ez lesz az új A fázis, akkor aszimmetrikus 2 fázisú tekercselés jön létre és a két fázis tengelye egymásra merőleges lesz (lásd: 7.h18p4y4ph2 jelű példa).</t>
        </r>
      </text>
    </comment>
    <comment ref="AH13" authorId="0" shapeId="0" xr:uid="{EC057672-8084-4D21-A903-E1CED9296F0C}">
      <text>
        <r>
          <rPr>
            <b/>
            <sz val="9"/>
            <color indexed="81"/>
            <rFont val="Tahoma"/>
            <family val="2"/>
            <charset val="238"/>
          </rPr>
          <t>Csak az "Inv.R.1" oszlop képleteihez van rá szükség.</t>
        </r>
      </text>
    </comment>
    <comment ref="AK13" authorId="0" shapeId="0" xr:uid="{C9D37133-CE31-451A-91FC-D52C315CBFBD}">
      <text>
        <r>
          <rPr>
            <b/>
            <sz val="9"/>
            <color indexed="81"/>
            <rFont val="Tahoma"/>
            <family val="2"/>
            <charset val="238"/>
          </rPr>
          <t>A hátraforgó (Fi2) harmónikus gerjesztés komplex alakja kétfázisú tekercselésekhez.</t>
        </r>
      </text>
    </comment>
    <comment ref="AR13" authorId="0" shapeId="0" xr:uid="{AFF7DFE4-6840-43B0-A871-EBA9D8B607A4}">
      <text>
        <r>
          <rPr>
            <b/>
            <sz val="9"/>
            <color indexed="81"/>
            <rFont val="Tahoma"/>
            <family val="2"/>
            <charset val="238"/>
          </rPr>
          <t>A hátraforgó (Fi2) harmónikus gerjesztés komplex alakja kétfázisú tekercselésekhez.</t>
        </r>
      </text>
    </comment>
    <comment ref="AK14" authorId="0" shapeId="0" xr:uid="{FAF383DD-FDCF-4474-97EF-0B1C96F3748D}">
      <text>
        <r>
          <rPr>
            <b/>
            <sz val="9"/>
            <color indexed="81"/>
            <rFont val="Tahoma"/>
            <family val="2"/>
            <charset val="238"/>
          </rPr>
          <t>Az előreforgó (Fd2) harmónikus gerjesztés komplex alakja kétfázisú tekercselésekhez.</t>
        </r>
      </text>
    </comment>
    <comment ref="AR14" authorId="0" shapeId="0" xr:uid="{81E0D689-9FDB-45D9-8C07-C755518C53D3}">
      <text>
        <r>
          <rPr>
            <b/>
            <sz val="9"/>
            <color indexed="81"/>
            <rFont val="Tahoma"/>
            <family val="2"/>
            <charset val="238"/>
          </rPr>
          <t>Az előreforgó (Fd2) harmónikus gerjesztés komplex alakja kétfázisú tekercselésekhez.</t>
        </r>
      </text>
    </comment>
    <comment ref="AP18" authorId="0" shapeId="0" xr:uid="{CF161608-900A-4A7F-9B6E-694CD84BF731}">
      <text>
        <r>
          <rPr>
            <b/>
            <sz val="9"/>
            <color indexed="81"/>
            <rFont val="Tahoma"/>
            <family val="2"/>
            <charset val="238"/>
          </rPr>
          <t>Komplex egységvektor háromfázisú szimmetrikus összetevőkhöz.</t>
        </r>
      </text>
    </comment>
    <comment ref="BH18" authorId="0" shapeId="0" xr:uid="{D78BA224-AB64-45E3-A716-89C6F0957624}">
      <text>
        <r>
          <rPr>
            <b/>
            <sz val="9"/>
            <color indexed="81"/>
            <rFont val="Tahoma"/>
            <family val="2"/>
            <charset val="238"/>
          </rPr>
          <t>Lásd a P31 cella megjegyzését.</t>
        </r>
      </text>
    </comment>
    <comment ref="CN19" authorId="0" shapeId="0" xr:uid="{F25A882A-B54E-4B70-930F-73776E66683F}">
      <text>
        <r>
          <rPr>
            <b/>
            <sz val="9"/>
            <color indexed="81"/>
            <rFont val="Tahoma"/>
            <family val="2"/>
            <charset val="238"/>
          </rPr>
          <t>Ha itt "Y" áll, csak akkor rajzolja Park vektorokat.</t>
        </r>
      </text>
    </comment>
    <comment ref="AH20" authorId="0" shapeId="0" xr:uid="{0D61B66A-3DE7-4818-8276-61FA6F556D81}">
      <text>
        <r>
          <rPr>
            <b/>
            <sz val="9"/>
            <color indexed="81"/>
            <rFont val="Tahoma"/>
            <family val="2"/>
            <charset val="238"/>
          </rPr>
          <t>A-U, B-V, C-W fázisok közötti időbeli fáziseltolódás szöge.
Kombinált Y-D tekercseléseknél ezt korábban 30 foknak feltételeztük, de ezt nem igazolta a Maxwell modell!</t>
        </r>
      </text>
    </comment>
    <comment ref="AI20" authorId="0" shapeId="0" xr:uid="{FB2379A7-D588-4B62-9766-FEAAD0B30B97}">
      <text>
        <r>
          <rPr>
            <b/>
            <sz val="9"/>
            <color indexed="81"/>
            <rFont val="Tahoma"/>
            <family val="2"/>
            <charset val="238"/>
          </rPr>
          <t>Itt a Delta kapcsolású ág áramai vannak.
Alapesetben ez az A,B,C fázis áramok gyök harmada.</t>
        </r>
      </text>
    </comment>
    <comment ref="AQ20" authorId="0" shapeId="0" xr:uid="{DCA2BDAB-BE94-4B91-A83E-4107289B90C3}">
      <text>
        <r>
          <rPr>
            <b/>
            <sz val="9"/>
            <color indexed="81"/>
            <rFont val="Tahoma"/>
            <family val="2"/>
            <charset val="238"/>
          </rPr>
          <t>A hátraforgó (Fi) harmónikus gerjesztés komplex alakja.
A gerjesztés amplitúdók felbontása direkt (Fd) és inverz (Fi) összetevőkre Dr. Varga József módszere szerint történik.
Ehhez fázisonként számítjuk ki a gerjesztés harmónikusait úgy, hogy mindhárom fázis gerjesztés áramát 1 A -re számítjuk ki.
Ez azt jelenti, hogy mindegyik fázis gerjesztését lüktetőnek tekintjük és az áram maximumával (1 A) számolunk.
Ez a számítási rész technikailag közös az indukált feszültség és a tekercselési tényező számításával.
Lásd: Re(A), Im(A), Re(B), Im(B), Re(C), Im(C) oszlopok.
Az így kapott Fa, Fb, Fc gerjesztés amplitúdókat az itt látható képlettel bontjuk fel Fd és Fi komponensekre.
A módszer helyességét bizonyítja az Anaysis1 munkalapon található gerjesztés amplitúdó minimumok és maximumok értéke, valamint a forgásiránny, melyeket az itt alkalmazott módszertől függetlenül, a háromfázisú gerjesztési görbe 1 fokonkénti  0-360 fokos elforgatásával, vagyis "grafikus módszerrel" kaptunk.
Fd+Fi=Fmax
Fd-Fi=Fmin
abs(Fd)=(Fmax+Fmin)/2
abs(Fi)=(Fmax-Fmin)/2</t>
        </r>
      </text>
    </comment>
    <comment ref="AQ21" authorId="0" shapeId="0" xr:uid="{B8DF123C-99D6-477E-87F2-DEA1180143D1}">
      <text>
        <r>
          <rPr>
            <b/>
            <sz val="9"/>
            <color indexed="81"/>
            <rFont val="Tahoma"/>
            <family val="2"/>
            <charset val="238"/>
          </rPr>
          <t>Az előreforgó (Fd) harmónikus gerjesztés komplex alakja.</t>
        </r>
      </text>
    </comment>
    <comment ref="BH21" authorId="0" shapeId="0" xr:uid="{7E2D0704-4DBA-4114-BD27-9FF90F27A393}">
      <text>
        <r>
          <rPr>
            <b/>
            <sz val="9"/>
            <color indexed="81"/>
            <rFont val="Tahoma"/>
            <family val="2"/>
            <charset val="238"/>
          </rPr>
          <t>Az "A" fázis indukált feszültségének fázisszöge a csúszkával beállított szöggel eltolva.</t>
        </r>
      </text>
    </comment>
    <comment ref="BJ21" authorId="0" shapeId="0" xr:uid="{11CE7F03-31CB-4DAD-977E-CB1F50D5407A}">
      <text>
        <r>
          <rPr>
            <b/>
            <sz val="9"/>
            <color indexed="81"/>
            <rFont val="Tahoma"/>
            <family val="2"/>
            <charset val="238"/>
          </rPr>
          <t>Az "A" fázis indukált feszültségének fázisszöge a csúszkával beállított szöggel eltolva.</t>
        </r>
        <r>
          <rPr>
            <sz val="9"/>
            <color indexed="81"/>
            <rFont val="Tahoma"/>
            <family val="2"/>
            <charset val="238"/>
          </rPr>
          <t xml:space="preserve">
</t>
        </r>
      </text>
    </comment>
    <comment ref="BL21" authorId="0" shapeId="0" xr:uid="{FFA067BF-A97E-4939-808B-7D89B1ED3C6D}">
      <text>
        <r>
          <rPr>
            <b/>
            <sz val="9"/>
            <color indexed="81"/>
            <rFont val="Tahoma"/>
            <family val="2"/>
            <charset val="238"/>
          </rPr>
          <t>Az "A" fázis indukált feszültségének fázisszöge a csúszkával beállított szöggel eltolva.</t>
        </r>
        <r>
          <rPr>
            <sz val="9"/>
            <color indexed="81"/>
            <rFont val="Tahoma"/>
            <family val="2"/>
            <charset val="238"/>
          </rPr>
          <t xml:space="preserve">
</t>
        </r>
      </text>
    </comment>
    <comment ref="BH22" authorId="0" shapeId="0" xr:uid="{398390E0-5D71-4EA6-99B0-E1FB9E60D92D}">
      <text>
        <r>
          <rPr>
            <b/>
            <sz val="9"/>
            <color indexed="81"/>
            <rFont val="Tahoma"/>
            <family val="2"/>
            <charset val="238"/>
          </rPr>
          <t>Az "A" fázis  vektor X koordinátái az EMF diagramon.</t>
        </r>
      </text>
    </comment>
    <comment ref="BI22" authorId="0" shapeId="0" xr:uid="{AD3D8AE3-771F-4586-A148-D6A233127E5C}">
      <text>
        <r>
          <rPr>
            <b/>
            <sz val="9"/>
            <color indexed="81"/>
            <rFont val="Tahoma"/>
            <family val="2"/>
            <charset val="238"/>
          </rPr>
          <t>Az "A" fázis vektor Y koordinátái az EMF diagramon.</t>
        </r>
        <r>
          <rPr>
            <sz val="9"/>
            <color indexed="81"/>
            <rFont val="Tahoma"/>
            <family val="2"/>
            <charset val="238"/>
          </rPr>
          <t xml:space="preserve">
</t>
        </r>
      </text>
    </comment>
    <comment ref="AC24" authorId="0" shapeId="0" xr:uid="{695DD40B-4738-4B38-B7EC-2474822E118A}">
      <text>
        <r>
          <rPr>
            <b/>
            <sz val="9"/>
            <color indexed="81"/>
            <rFont val="Tahoma"/>
            <family val="2"/>
            <charset val="238"/>
          </rPr>
          <t>A beállított "Harm.2p" pólusharmonikus gerjesztésének amplitúdója.</t>
        </r>
      </text>
    </comment>
    <comment ref="AD24" authorId="0" shapeId="0" xr:uid="{04D9079C-9A77-4165-A64F-6AFE502AA2AE}">
      <text>
        <r>
          <rPr>
            <b/>
            <sz val="9"/>
            <color indexed="81"/>
            <rFont val="Tahoma"/>
            <family val="2"/>
            <charset val="238"/>
          </rPr>
          <t>F_alap
A gerjesztési görbe alapharmónikusának amplitúdója.</t>
        </r>
      </text>
    </comment>
    <comment ref="AP24" authorId="0" shapeId="0" xr:uid="{8ADAA685-6AD6-40F0-B417-7B096F02108C}">
      <text>
        <r>
          <rPr>
            <b/>
            <sz val="9"/>
            <color indexed="81"/>
            <rFont val="Tahoma"/>
            <family val="2"/>
            <charset val="238"/>
          </rPr>
          <t>Fd/F_alap*100, vagyis
Fd százalékos értéke az gerjesztés alapharmónikus amplitúdójához viszonyítva (F_alap=H24 cella).
Esetleg később lehetne az Fd_alap -hoz is viszonyítani.</t>
        </r>
      </text>
    </comment>
    <comment ref="AR24" authorId="0" shapeId="0" xr:uid="{190A4577-37D9-435C-8F7C-F3F80D51E1E8}">
      <text>
        <r>
          <rPr>
            <b/>
            <sz val="9"/>
            <color indexed="81"/>
            <rFont val="Tahoma"/>
            <family val="2"/>
            <charset val="238"/>
          </rPr>
          <t>A hátraforgó harmónikus gerjesztés amplitúdója (Fi szimmetrikus öszetevő).</t>
        </r>
      </text>
    </comment>
    <comment ref="AU24" authorId="0" shapeId="0" xr:uid="{DF842DA1-FD2F-497B-939A-956A92D75B87}">
      <text>
        <r>
          <rPr>
            <b/>
            <sz val="9"/>
            <color indexed="81"/>
            <rFont val="Tahoma"/>
            <family val="2"/>
            <charset val="238"/>
          </rPr>
          <t>Fmin=abs(Fd-Fi)</t>
        </r>
      </text>
    </comment>
    <comment ref="AC25" authorId="0" shapeId="0" xr:uid="{6179FDBA-C962-484D-A9EF-B96061FC273A}">
      <text>
        <r>
          <rPr>
            <b/>
            <sz val="9"/>
            <color indexed="81"/>
            <rFont val="Tahoma"/>
            <family val="2"/>
            <charset val="238"/>
          </rPr>
          <t>Az adott harmonikus kezdő szöge.
Ennek a szögnek a változásából láthatjuk, hogy a harmonikus merre forog.
Egy adott harmonikus forgásiránya az 
EMF diagramon animált módon is látható a feszültség-vektorok forgásirányából.</t>
        </r>
      </text>
    </comment>
    <comment ref="AD25" authorId="0" shapeId="0" xr:uid="{8EBDE31D-7273-4432-93CE-82D417480269}">
      <text>
        <r>
          <rPr>
            <b/>
            <sz val="9"/>
            <color indexed="81"/>
            <rFont val="Tahoma"/>
            <family val="2"/>
            <charset val="238"/>
          </rPr>
          <t>A gerjesztés alapharmónikus kezdőszöge.</t>
        </r>
      </text>
    </comment>
    <comment ref="AP25" authorId="0" shapeId="0" xr:uid="{9DDAE223-3EAF-4D6D-96BA-68FF0A7D52E8}">
      <text>
        <r>
          <rPr>
            <b/>
            <sz val="9"/>
            <color indexed="81"/>
            <rFont val="Tahoma"/>
            <family val="2"/>
            <charset val="238"/>
          </rPr>
          <t>Fi/F_alap*100, vagyis
Fi százalékos értéke az gerjesztés alapharmónikus amplitúdójához viszonyítva (F_alap=H24 cella).
Esetleg később lehetne az  Fi_alap -hoz is viszonyítani.</t>
        </r>
      </text>
    </comment>
    <comment ref="AR25" authorId="0" shapeId="0" xr:uid="{18AA3CDA-0BA6-4A06-A191-79A1D6EECD2E}">
      <text>
        <r>
          <rPr>
            <b/>
            <sz val="9"/>
            <color indexed="81"/>
            <rFont val="Tahoma"/>
            <family val="2"/>
            <charset val="238"/>
          </rPr>
          <t>Az előreforgó harmónikus gerjesztés amplitúdója (Fi szimmetrikus öszetevő).</t>
        </r>
      </text>
    </comment>
    <comment ref="AU25" authorId="0" shapeId="0" xr:uid="{06C65921-661F-41E3-A8F5-D96A5A49FABA}">
      <text>
        <r>
          <rPr>
            <b/>
            <sz val="9"/>
            <color indexed="81"/>
            <rFont val="Tahoma"/>
            <family val="2"/>
            <charset val="238"/>
          </rPr>
          <t>Fmax=Fd+Fi</t>
        </r>
      </text>
    </comment>
    <comment ref="CB25" authorId="0" shapeId="0" xr:uid="{41BEF0C9-CD39-48F3-A7F2-93F6764B0ABA}">
      <text>
        <r>
          <rPr>
            <b/>
            <sz val="9"/>
            <color indexed="81"/>
            <rFont val="Tahoma"/>
            <family val="2"/>
            <charset val="238"/>
          </rPr>
          <t>Az a alapharmónikus tekercselési tényezője.</t>
        </r>
      </text>
    </comment>
    <comment ref="CH25" authorId="0" shapeId="0" xr:uid="{6DBE8792-2DB2-4D84-9AE9-A4A21CBAFE7E}">
      <text>
        <r>
          <rPr>
            <b/>
            <sz val="9"/>
            <color indexed="81"/>
            <rFont val="Tahoma"/>
            <family val="2"/>
            <charset val="238"/>
          </rPr>
          <t>Az a alapharmónikus tekercselési tényezője.</t>
        </r>
      </text>
    </comment>
    <comment ref="AP26" authorId="0" shapeId="0" xr:uid="{7F490056-A6A0-42BA-AD71-0719FE991B52}">
      <text>
        <r>
          <rPr>
            <b/>
            <sz val="9"/>
            <color indexed="81"/>
            <rFont val="Tahoma"/>
            <family val="2"/>
            <charset val="238"/>
          </rPr>
          <t>Viszonylagos forgásirány. Előfordul, hogy az alapharmónikus forgásirányát itt "-" jelzi.
Irány=0 esetén lüktető mezőről van szó, Fd=Fi. Erről a csúszka mozgatásával lehet meggyőződni.</t>
        </r>
      </text>
    </comment>
    <comment ref="AS26" authorId="0" shapeId="0" xr:uid="{18D19089-E183-4825-AAAB-3E1BD0169AF3}">
      <text>
        <r>
          <rPr>
            <b/>
            <sz val="9"/>
            <color indexed="81"/>
            <rFont val="Tahoma"/>
            <family val="2"/>
            <charset val="238"/>
          </rPr>
          <t>Forgásirány 3-fázis.</t>
        </r>
      </text>
    </comment>
    <comment ref="AW26" authorId="0" shapeId="0" xr:uid="{0B851AAC-D077-41BF-B49A-BB63D0B6FDA5}">
      <text>
        <r>
          <rPr>
            <b/>
            <sz val="9"/>
            <color indexed="81"/>
            <rFont val="Tahoma"/>
            <family val="2"/>
            <charset val="238"/>
          </rPr>
          <t>Forgásirány 2-fázis.</t>
        </r>
      </text>
    </comment>
    <comment ref="BH26" authorId="0" shapeId="0" xr:uid="{D52F538C-CB3D-4838-803C-348BDC92848B}">
      <text>
        <r>
          <rPr>
            <b/>
            <sz val="9"/>
            <color indexed="81"/>
            <rFont val="Tahoma"/>
            <family val="2"/>
            <charset val="238"/>
          </rPr>
          <t>Az "A" fázis indukált feszültségének amplitúdója.</t>
        </r>
      </text>
    </comment>
    <comment ref="BN26" authorId="0" shapeId="0" xr:uid="{5EE1BECC-8530-4BC2-BDBE-C40CB37BE522}">
      <text>
        <r>
          <rPr>
            <b/>
            <sz val="9"/>
            <color indexed="81"/>
            <rFont val="Tahoma"/>
            <family val="2"/>
            <charset val="238"/>
          </rPr>
          <t>Az "U" fázis indukált feszültségének amplitúdója.</t>
        </r>
      </text>
    </comment>
    <comment ref="BT26" authorId="0" shapeId="0" xr:uid="{19379794-601A-42C6-910E-0177E1852D15}">
      <text>
        <r>
          <rPr>
            <b/>
            <sz val="9"/>
            <color indexed="81"/>
            <rFont val="Tahoma"/>
            <family val="2"/>
            <charset val="238"/>
          </rPr>
          <t>Az aktuálisan beállított pólusszámú harmónikus tekercselési tényezője.</t>
        </r>
      </text>
    </comment>
    <comment ref="CG26" authorId="0" shapeId="0" xr:uid="{A977D124-74D5-4A31-A92D-2BA584309F42}">
      <text>
        <r>
          <rPr>
            <b/>
            <sz val="9"/>
            <color indexed="81"/>
            <rFont val="Tahoma"/>
            <family val="2"/>
            <charset val="238"/>
          </rPr>
          <t>Ez a szög az alapharmonikusnak tekintett pólusszámra (Alap 2p) vonatkozik.</t>
        </r>
      </text>
    </comment>
    <comment ref="CB27" authorId="0" shapeId="0" xr:uid="{A1EC13AD-35A7-4E5A-B651-FC8684D6593D}">
      <text>
        <r>
          <rPr>
            <b/>
            <sz val="9"/>
            <color indexed="81"/>
            <rFont val="Tahoma"/>
            <family val="2"/>
            <charset val="238"/>
          </rPr>
          <t>Az "A" fázis gerjesztési görbe alapharmonikusának amplitudója.</t>
        </r>
      </text>
    </comment>
    <comment ref="CH27" authorId="0" shapeId="0" xr:uid="{71B6606E-9E42-44ED-B2D9-54D7F78A41E2}">
      <text>
        <r>
          <rPr>
            <b/>
            <sz val="9"/>
            <color indexed="81"/>
            <rFont val="Tahoma"/>
            <family val="2"/>
            <charset val="238"/>
          </rPr>
          <t>Az "U" fázis gerjesztési görbe alapharmonikusának amplitudója.</t>
        </r>
      </text>
    </comment>
    <comment ref="AI28" authorId="0" shapeId="0" xr:uid="{2B5F3EF0-EF35-43C7-87B0-D6DA74F1EB4B}">
      <text>
        <r>
          <rPr>
            <b/>
            <sz val="9"/>
            <color indexed="81"/>
            <rFont val="Tahoma"/>
            <family val="2"/>
            <charset val="238"/>
          </rPr>
          <t xml:space="preserve">=360*póluspárok száma/zónák száma
Vagyis a teljes kerület 360*p villamos fokot tesz ki, amit osztunk a zónák számával. </t>
        </r>
      </text>
    </comment>
    <comment ref="AI29" authorId="0" shapeId="0" xr:uid="{B87D3994-E063-4633-ADF6-BE843665F1A7}">
      <text>
        <r>
          <rPr>
            <b/>
            <sz val="9"/>
            <color indexed="81"/>
            <rFont val="Tahoma"/>
            <family val="2"/>
            <charset val="238"/>
          </rPr>
          <t>Pólusonkénti és fázisonkénti menetszám.
Ha nincs a Ret1. -ben "C" fázisú tekercsoldal, akkor m=2, egyébként m=3.</t>
        </r>
      </text>
    </comment>
    <comment ref="AE30" authorId="0" shapeId="0" xr:uid="{6E6A9443-9ED8-47CB-A1C5-F620B3D5D8F4}">
      <text>
        <r>
          <rPr>
            <b/>
            <sz val="9"/>
            <color indexed="81"/>
            <rFont val="Tahoma"/>
            <family val="2"/>
            <charset val="238"/>
          </rPr>
          <t>A horonyszám abból adódik, hogy megszámoljuk a Rét.1-be beirt tekercsoldalakat.
Jelenleg a 145. sorig számol, de ez könnyen módosítható az ebben a cellában szereplő képlet módosításával.</t>
        </r>
      </text>
    </comment>
    <comment ref="AG30" authorId="0" shapeId="0" xr:uid="{98E63A31-2EDF-467E-97F3-1DE128173053}">
      <text>
        <r>
          <rPr>
            <b/>
            <sz val="9"/>
            <color indexed="81"/>
            <rFont val="Tahoma"/>
            <family val="2"/>
            <charset val="238"/>
          </rPr>
          <t>A térbeli harmonikus pólusszáma.
Ez a pólusszám csak a harmonikus analízishez van használva.
Bármely tekercselés gerjesztési görbéjében lehet minden pólusszámnak megfelelő harmonikus, tehát például egy 8 pólusú tekercselés harmonikusainak a pólusszámai is így kezdődnek: 2, 4, 6, 8, 10,...</t>
        </r>
      </text>
    </comment>
    <comment ref="BH30" authorId="0" shapeId="0" xr:uid="{B4560A42-C106-4E79-86B9-052182A75E55}">
      <text>
        <r>
          <rPr>
            <b/>
            <sz val="9"/>
            <color indexed="81"/>
            <rFont val="Tahoma"/>
            <family val="2"/>
            <charset val="238"/>
          </rPr>
          <t xml:space="preserve">Re(A)/(2p*pi)
Fd és Fi számításához.
</t>
        </r>
      </text>
    </comment>
    <comment ref="BI30" authorId="0" shapeId="0" xr:uid="{E864A908-B25D-48E1-BC54-9313D54843A9}">
      <text>
        <r>
          <rPr>
            <b/>
            <sz val="9"/>
            <color indexed="81"/>
            <rFont val="Tahoma"/>
            <family val="2"/>
            <charset val="238"/>
          </rPr>
          <t>Im(A)/(2p*pi)
Fd és Fi számításához.</t>
        </r>
      </text>
    </comment>
    <comment ref="BT30" authorId="0" shapeId="0" xr:uid="{609985A7-AF84-4EFC-BE61-A179CEE9BF0B}">
      <text>
        <r>
          <rPr>
            <b/>
            <sz val="9"/>
            <color indexed="81"/>
            <rFont val="Tahoma"/>
            <family val="2"/>
            <charset val="238"/>
          </rPr>
          <t>Tekercsoldalak darabszáma a vezetőszámokkal (Vez.1 és Vez.2) szorozva.
A tekercselési tényezőkhöz van használva (ez van a nevezőben).
Váltott menetszámnál is helyesen számolja a tekercselési tényezőket.</t>
        </r>
      </text>
    </comment>
    <comment ref="AB31" authorId="0" shapeId="0" xr:uid="{0EF383AC-E668-4A1D-8AA1-BFA4F42A0FA3}">
      <text>
        <r>
          <rPr>
            <b/>
            <sz val="9"/>
            <color indexed="81"/>
            <rFont val="Tahoma"/>
            <family val="2"/>
            <charset val="238"/>
          </rPr>
          <t>Az alapharmonikusnak tekintett pólusszám az adatbázisból véve.</t>
        </r>
      </text>
    </comment>
    <comment ref="AD31" authorId="0" shapeId="0" xr:uid="{1B92DC24-610D-492D-ADE4-0263907C1712}">
      <text>
        <r>
          <rPr>
            <b/>
            <sz val="9"/>
            <color indexed="81"/>
            <rFont val="Tahoma"/>
            <family val="2"/>
            <charset val="238"/>
          </rPr>
          <t>Átmérős lépés (csak itt adódott egy kis hely neki).</t>
        </r>
      </text>
    </comment>
    <comment ref="AE31" authorId="0" shapeId="0" xr:uid="{56140642-EEF2-4215-9463-7626139D0F86}">
      <text>
        <r>
          <rPr>
            <b/>
            <sz val="9"/>
            <color indexed="81"/>
            <rFont val="Tahoma"/>
            <family val="2"/>
            <charset val="238"/>
          </rPr>
          <t xml:space="preserve">A lépést (Y) csak a "Vez.2" oszlopban lévő vezetőszámok automatikus kiszámításához használja a program.
</t>
        </r>
      </text>
    </comment>
    <comment ref="AG31" authorId="0" shapeId="0" xr:uid="{D6E9C17C-76DE-40E3-A648-22A6C4043156}">
      <text>
        <r>
          <rPr>
            <b/>
            <sz val="9"/>
            <color indexed="81"/>
            <rFont val="Tahoma"/>
            <family val="2"/>
            <charset val="238"/>
          </rPr>
          <t>Az alapharmonikusnak tekintett mező pólusszáma.
Erre a pólusszámra készült a tekercselés kiosztása.
A gerjesztési görbe mindig ezt a pólusszámot mutatja.</t>
        </r>
      </text>
    </comment>
    <comment ref="AK31" authorId="0" shapeId="0" xr:uid="{E4E6D358-9109-4318-8104-0ED0E8414EA7}">
      <text>
        <r>
          <rPr>
            <b/>
            <sz val="9"/>
            <color indexed="81"/>
            <rFont val="Tahoma"/>
            <family val="2"/>
            <charset val="238"/>
          </rPr>
          <t>Harmonikus amplitúdó
Fourier analízisből számolva.</t>
        </r>
      </text>
    </comment>
    <comment ref="AM31" authorId="0" shapeId="0" xr:uid="{3D0C0328-658D-4B18-BEE3-C2C8CA28788F}">
      <text>
        <r>
          <rPr>
            <b/>
            <sz val="9"/>
            <color indexed="81"/>
            <rFont val="Tahoma"/>
            <family val="2"/>
            <charset val="238"/>
          </rPr>
          <t>Az adott harmonikus kezdőszöge fokokban.
A szinusz függvény argumantuma ezzel a módszerrel:
Fourier analízisből kapott kezdőszög -90 villamos fok.  Arctan2(Sin;Cos)-90
Ennek oka az, hogy esetünkben (Lengyel Zoltán jegyzetében) a lépcsők szerepelnek, ami valójábon a kerületi áramhullámot adja. Ehhez képest a gerjesztési hullám természetesen 90 fokkal eltolt.
A diszkrét Fourier analízisben a fázisszöget fenti egyenlet jobb oldalán látható ARCTAN2(Sin;Cos) függvény adja ami Arctan(Cos/Sin) -nak felel meg, de mind a négy negyedben használható.
Az Excelben: ARCTAN(sin/cos)=ARCTAN2(cos;sin)
(könnyen összekeverhető).</t>
        </r>
      </text>
    </comment>
    <comment ref="BH31" authorId="0" shapeId="0" xr:uid="{0F0DD0E2-9D7F-4A57-8FE0-90D310E868FC}">
      <text>
        <r>
          <rPr>
            <b/>
            <sz val="9"/>
            <color indexed="81"/>
            <rFont val="Tahoma"/>
            <family val="2"/>
            <charset val="238"/>
          </rPr>
          <t>Az eredő feszültség-vektor Valós része.</t>
        </r>
      </text>
    </comment>
    <comment ref="BI31" authorId="0" shapeId="0" xr:uid="{4EE8F3B3-8D9E-46AD-BEA6-38954CFFF762}">
      <text>
        <r>
          <rPr>
            <b/>
            <sz val="9"/>
            <color indexed="81"/>
            <rFont val="Tahoma"/>
            <family val="2"/>
            <charset val="238"/>
          </rPr>
          <t>Az eredő feszültség-vektor Képzetes része.</t>
        </r>
      </text>
    </comment>
    <comment ref="BV31" authorId="0" shapeId="0" xr:uid="{5C284EEE-3284-4551-8B4B-444E73A2A686}">
      <text>
        <r>
          <rPr>
            <b/>
            <sz val="9"/>
            <color indexed="81"/>
            <rFont val="Tahoma"/>
            <family val="2"/>
            <charset val="238"/>
          </rPr>
          <t>Ha ez nulla, akkor csak 2 fázis van.</t>
        </r>
      </text>
    </comment>
    <comment ref="CB31" authorId="0" shapeId="0" xr:uid="{90A746A2-8B49-4F84-AD68-471CC3908885}">
      <text>
        <r>
          <rPr>
            <b/>
            <sz val="9"/>
            <color indexed="81"/>
            <rFont val="Tahoma"/>
            <family val="2"/>
            <charset val="238"/>
          </rPr>
          <t>Az "A" fázis gerjesztési görbe alapharmonikusának kezdő fázisszöge.</t>
        </r>
        <r>
          <rPr>
            <sz val="9"/>
            <color indexed="81"/>
            <rFont val="Tahoma"/>
            <family val="2"/>
            <charset val="238"/>
          </rPr>
          <t xml:space="preserve">
Lásd a P31 cella megjegyzését is.</t>
        </r>
      </text>
    </comment>
    <comment ref="CH31" authorId="0" shapeId="0" xr:uid="{43024B10-D514-416A-B5AE-9263C18ABBFC}">
      <text>
        <r>
          <rPr>
            <b/>
            <sz val="9"/>
            <color indexed="81"/>
            <rFont val="Tahoma"/>
            <family val="2"/>
            <charset val="238"/>
          </rPr>
          <t>Az "A" fázis gerjesztési görbe alapharmonikusának kezdő fázisszöge.</t>
        </r>
        <r>
          <rPr>
            <sz val="9"/>
            <color indexed="81"/>
            <rFont val="Tahoma"/>
            <family val="2"/>
            <charset val="238"/>
          </rPr>
          <t xml:space="preserve">
Lásd a P31 cella megjegyzését is.</t>
        </r>
      </text>
    </comment>
    <comment ref="CN31" authorId="0" shapeId="0" xr:uid="{57060DB3-B373-4DC7-B073-EBAE825898E5}">
      <text>
        <r>
          <rPr>
            <b/>
            <sz val="9"/>
            <color indexed="81"/>
            <rFont val="Tahoma"/>
            <family val="2"/>
            <charset val="238"/>
          </rPr>
          <t>Az alapharmonikus nagysága.</t>
        </r>
      </text>
    </comment>
    <comment ref="CO31" authorId="0" shapeId="0" xr:uid="{3A8911F8-D280-40CC-A3DC-3128FD19D092}">
      <text>
        <r>
          <rPr>
            <b/>
            <sz val="9"/>
            <color indexed="81"/>
            <rFont val="Tahoma"/>
            <family val="2"/>
            <charset val="238"/>
          </rPr>
          <t>Az alapharmonikius kezdőszöge.
Lásd a P31 cella megjegyzését.</t>
        </r>
      </text>
    </comment>
    <comment ref="I32" authorId="0" shapeId="0" xr:uid="{E190994C-9144-4B93-B066-C9D0B03BB225}">
      <text>
        <r>
          <rPr>
            <b/>
            <sz val="9"/>
            <color indexed="81"/>
            <rFont val="Tahoma"/>
            <family val="2"/>
            <charset val="238"/>
          </rPr>
          <t>Az utolsó lépcső.</t>
        </r>
      </text>
    </comment>
    <comment ref="AI32" authorId="0" shapeId="0" xr:uid="{DDCD377C-BE56-4DA6-BA72-C2CCE1197076}">
      <text>
        <r>
          <rPr>
            <b/>
            <sz val="9"/>
            <color indexed="81"/>
            <rFont val="Tahoma"/>
            <family val="2"/>
            <charset val="238"/>
          </rPr>
          <t>Horonyszög.
Két horony közötti villamos szög az adott harmonikus  (Harm.2p) pólusszámával számolva.</t>
        </r>
      </text>
    </comment>
    <comment ref="AL32" authorId="0" shapeId="0" xr:uid="{2699BAE9-1345-4877-A831-DFA1CA0DB978}">
      <text>
        <r>
          <rPr>
            <b/>
            <sz val="9"/>
            <color indexed="81"/>
            <rFont val="Tahoma"/>
            <family val="2"/>
            <charset val="238"/>
          </rPr>
          <t>34-145 sorok összegzése.
A gerjesztési görbe területének az abszcissza tengely fölött és alatt egyformának kell lennie.
Ehhez kell ez a korrekció, melyet le kell vonni a "Görbe" feliratú értékekből, hogy a helyes "lécsős" gerjesztési görbét kapjuk.</t>
        </r>
      </text>
    </comment>
    <comment ref="AM32" authorId="0" shapeId="0" xr:uid="{8E26F3A9-1022-4880-9077-718A12094820}">
      <text>
        <r>
          <rPr>
            <b/>
            <sz val="9"/>
            <color indexed="81"/>
            <rFont val="Tahoma"/>
            <family val="2"/>
            <charset val="238"/>
          </rPr>
          <t>Koszinuszok összege</t>
        </r>
      </text>
    </comment>
    <comment ref="AN32" authorId="0" shapeId="0" xr:uid="{F82A80CA-8B1A-4B8E-B6F7-EFE13C2CF8F2}">
      <text>
        <r>
          <rPr>
            <b/>
            <sz val="9"/>
            <color indexed="81"/>
            <rFont val="Tahoma"/>
            <family val="2"/>
            <charset val="238"/>
          </rPr>
          <t>Szinuszok összege</t>
        </r>
      </text>
    </comment>
    <comment ref="AO32" authorId="0" shapeId="0" xr:uid="{ADE0FD1F-3718-43A2-B9CE-8C174B3F323C}">
      <text>
        <r>
          <rPr>
            <b/>
            <sz val="9"/>
            <color indexed="81"/>
            <rFont val="Tahoma"/>
            <family val="2"/>
            <charset val="238"/>
          </rPr>
          <t xml:space="preserve">Korábban a gerjesztési görbe megfelelő harmonikusát rajzoltuk vele rá az MMF diagramra.
Már nincs használva.
</t>
        </r>
      </text>
    </comment>
    <comment ref="AP32" authorId="0" shapeId="0" xr:uid="{33E8298C-8DFC-47F4-9825-B2C562280DFC}">
      <text>
        <r>
          <rPr>
            <b/>
            <sz val="9"/>
            <color indexed="81"/>
            <rFont val="Tahoma"/>
            <family val="2"/>
            <charset val="238"/>
          </rPr>
          <t>A tekercsoldalak száma ebben a rétegben.
A tekercselési tényező számításához kell.</t>
        </r>
      </text>
    </comment>
    <comment ref="CB32" authorId="0" shapeId="0" xr:uid="{7BF14B6D-2D91-433C-A8C2-1CEB83BC112B}">
      <text>
        <r>
          <rPr>
            <b/>
            <sz val="9"/>
            <color indexed="81"/>
            <rFont val="Tahoma"/>
            <family val="2"/>
            <charset val="238"/>
          </rPr>
          <t>Koszinuszok összege</t>
        </r>
      </text>
    </comment>
    <comment ref="CC32" authorId="0" shapeId="0" xr:uid="{00F19F30-9C77-4AA5-991C-AA3153F1DEB1}">
      <text>
        <r>
          <rPr>
            <b/>
            <sz val="9"/>
            <color indexed="81"/>
            <rFont val="Tahoma"/>
            <family val="2"/>
            <charset val="238"/>
          </rPr>
          <t>Szinuszok összege</t>
        </r>
      </text>
    </comment>
    <comment ref="CN32" authorId="0" shapeId="0" xr:uid="{E609ACC2-D02D-4C34-AB69-711F86B779AB}">
      <text>
        <r>
          <rPr>
            <b/>
            <sz val="9"/>
            <color indexed="81"/>
            <rFont val="Tahoma"/>
            <family val="2"/>
            <charset val="238"/>
          </rPr>
          <t>Koszinuszok összege</t>
        </r>
      </text>
    </comment>
    <comment ref="CO32" authorId="0" shapeId="0" xr:uid="{78C47980-E483-4940-BAAA-04B581D76A9E}">
      <text>
        <r>
          <rPr>
            <b/>
            <sz val="9"/>
            <color indexed="81"/>
            <rFont val="Tahoma"/>
            <family val="2"/>
            <charset val="238"/>
          </rPr>
          <t>Szinuszok összege</t>
        </r>
      </text>
    </comment>
    <comment ref="Y33" authorId="0" shapeId="0" xr:uid="{15D7F753-D123-40A5-8ECF-1F9CAC0142AE}">
      <text>
        <r>
          <rPr>
            <b/>
            <sz val="9"/>
            <color indexed="81"/>
            <rFont val="Tahoma"/>
            <family val="2"/>
            <charset val="238"/>
          </rPr>
          <t>A tervezett tekercselés első rétege.</t>
        </r>
      </text>
    </comment>
    <comment ref="Z33" authorId="0" shapeId="0" xr:uid="{CEA82CE6-AC69-40E5-85A8-381C9E14C9F2}">
      <text>
        <r>
          <rPr>
            <b/>
            <sz val="9"/>
            <color indexed="81"/>
            <rFont val="Tahoma"/>
            <family val="2"/>
            <charset val="238"/>
          </rPr>
          <t>A tervezett tekercselés második rétege.</t>
        </r>
      </text>
    </comment>
    <comment ref="AA33" authorId="0" shapeId="0" xr:uid="{ECC669F9-4F5B-4325-8102-EFE9F01DEFE4}">
      <text>
        <r>
          <rPr>
            <b/>
            <sz val="9"/>
            <color indexed="81"/>
            <rFont val="Tahoma"/>
            <family val="2"/>
            <charset val="238"/>
          </rPr>
          <t>Az E27 cellában kiválasztott példa tekercselés első rétege.</t>
        </r>
      </text>
    </comment>
    <comment ref="AB33" authorId="0" shapeId="0" xr:uid="{F364A6FB-02D2-4A25-8429-434F9DED5A0C}">
      <text>
        <r>
          <rPr>
            <b/>
            <sz val="9"/>
            <color indexed="81"/>
            <rFont val="Tahoma"/>
            <family val="2"/>
            <charset val="238"/>
          </rPr>
          <t>Az E27 cellában kiválasztott példa tekercselés második rétege.</t>
        </r>
      </text>
    </comment>
    <comment ref="AD33" authorId="0" shapeId="0" xr:uid="{0B18934B-70DA-45AE-B389-08BC3FDB7A40}">
      <text>
        <r>
          <rPr>
            <b/>
            <sz val="9"/>
            <color indexed="81"/>
            <rFont val="Tahoma"/>
            <family val="2"/>
            <charset val="238"/>
          </rPr>
          <t>Lehetőségek:
1. Tervezett tekercselés
2. A példákból választott tekercselés.</t>
        </r>
      </text>
    </comment>
    <comment ref="AE33" authorId="0" shapeId="0" xr:uid="{B737912B-3F78-4330-B53F-2B3203B765AA}">
      <text>
        <r>
          <rPr>
            <b/>
            <sz val="9"/>
            <color indexed="81"/>
            <rFont val="Tahoma"/>
            <family val="2"/>
            <charset val="238"/>
          </rPr>
          <t>A lehetőségeket lásd a Rét.1 cella megjegyzésében.</t>
        </r>
        <r>
          <rPr>
            <sz val="9"/>
            <color indexed="81"/>
            <rFont val="Tahoma"/>
            <family val="2"/>
            <charset val="238"/>
          </rPr>
          <t xml:space="preserve">
</t>
        </r>
      </text>
    </comment>
    <comment ref="AF33" authorId="0" shapeId="0" xr:uid="{777E8B37-1B10-4508-9DB5-AB59A913507A}">
      <text>
        <r>
          <rPr>
            <b/>
            <sz val="9"/>
            <color indexed="81"/>
            <rFont val="Tahoma"/>
            <family val="2"/>
            <charset val="238"/>
          </rPr>
          <t>Az adatbázisban van hely a vezetőszámok részére.
Ha ott nem töltjük ki a cellákat, akkor a vezetőszám mindkét rétegben 1 lesz.
Ha az "Tervezett" menüpontot választjuk, akkor a vezetőszám mindkét rétegben 1 lesz.</t>
        </r>
      </text>
    </comment>
    <comment ref="AL33" authorId="0" shapeId="0" xr:uid="{EEB3ACA5-0B64-4E95-AE37-3A3C00C3AC0D}">
      <text>
        <r>
          <rPr>
            <b/>
            <sz val="9"/>
            <color indexed="81"/>
            <rFont val="Tahoma"/>
            <family val="2"/>
            <charset val="238"/>
          </rPr>
          <t xml:space="preserve">Ebből van felrajzolva az MMF diagram.
</t>
        </r>
      </text>
    </comment>
    <comment ref="AP33" authorId="0" shapeId="0" xr:uid="{63A3398B-6950-4DC7-856A-CCC3AD94CA4D}">
      <text>
        <r>
          <rPr>
            <b/>
            <sz val="9"/>
            <color indexed="81"/>
            <rFont val="Tahoma"/>
            <family val="2"/>
            <charset val="238"/>
          </rPr>
          <t>Az "A" fázis hornyainak első rétegéban (Rét.1) indukált feszültség nagysága és előjele.
Vezetőnként 1 Voltot számolunk, tehát:
A jelű tekercsoldalnál A1=Vez.1*1
A' jelű tekercsoldalnál A1=Vez.1*-1</t>
        </r>
      </text>
    </comment>
    <comment ref="AQ33" authorId="0" shapeId="0" xr:uid="{4093E836-D4EF-40A8-A2CD-BF2C9E03634B}">
      <text>
        <r>
          <rPr>
            <b/>
            <sz val="9"/>
            <color indexed="81"/>
            <rFont val="Tahoma"/>
            <family val="2"/>
            <charset val="238"/>
          </rPr>
          <t>Ugyanaz mint A1, de a második rétegre.</t>
        </r>
      </text>
    </comment>
    <comment ref="BB33" authorId="0" shapeId="0" xr:uid="{08269BE1-039F-4014-8CE6-6DA9CEDD953F}">
      <text>
        <r>
          <rPr>
            <b/>
            <sz val="9"/>
            <color indexed="81"/>
            <rFont val="Tahoma"/>
            <family val="2"/>
            <charset val="238"/>
          </rPr>
          <t>Az "A" fázis hornyonkénti indukált feszültségének nagysága és előjele.
Afesz=A1+A2</t>
        </r>
      </text>
    </comment>
    <comment ref="BH33" authorId="0" shapeId="0" xr:uid="{AE398768-55A5-4E5D-BE11-29F2176FB171}">
      <text>
        <r>
          <rPr>
            <b/>
            <sz val="9"/>
            <color indexed="81"/>
            <rFont val="Tahoma"/>
            <family val="2"/>
            <charset val="238"/>
          </rPr>
          <t>Az "A" fázis horonyfeszültség vektorának a Valós része.
Re(A)=Afesz*cos(alfa*horony)</t>
        </r>
      </text>
    </comment>
    <comment ref="BI33" authorId="0" shapeId="0" xr:uid="{D93C324D-F0FC-49CF-9662-A9472DB27754}">
      <text>
        <r>
          <rPr>
            <b/>
            <sz val="9"/>
            <color indexed="81"/>
            <rFont val="Tahoma"/>
            <family val="2"/>
            <charset val="238"/>
          </rPr>
          <t>Az "A" fázis horonyfeszültség vektorának a Képzetes része.
Im(A)=Afesz*sin(alfa*horony)</t>
        </r>
      </text>
    </comment>
    <comment ref="BZ33" authorId="0" shapeId="0" xr:uid="{8693AF56-F154-4F79-ABE1-F3D12C1DE9CD}">
      <text>
        <r>
          <rPr>
            <b/>
            <sz val="9"/>
            <color indexed="81"/>
            <rFont val="Tahoma"/>
            <family val="2"/>
            <charset val="238"/>
          </rPr>
          <t xml:space="preserve">Négyzet-összeg
</t>
        </r>
      </text>
    </comment>
    <comment ref="CV33" authorId="0" shapeId="0" xr:uid="{1188389B-9B1A-4238-911E-0BE92F6EC79F}">
      <text>
        <r>
          <rPr>
            <b/>
            <sz val="9"/>
            <color indexed="81"/>
            <rFont val="Tahoma"/>
            <family val="2"/>
            <charset val="238"/>
          </rPr>
          <t>A lentebbi d) oszloban jelölt fázis-zónában ennyi tekercs oldal van.</t>
        </r>
      </text>
    </comment>
    <comment ref="CW33" authorId="0" shapeId="0" xr:uid="{4E4C6471-242C-45D8-A23E-9D76C4853C20}">
      <text>
        <r>
          <rPr>
            <b/>
            <sz val="9"/>
            <color indexed="81"/>
            <rFont val="Tahoma"/>
            <family val="2"/>
            <charset val="238"/>
          </rPr>
          <t>Tekercsek (fázis-zónák) sorszáma.</t>
        </r>
        <r>
          <rPr>
            <sz val="9"/>
            <color indexed="81"/>
            <rFont val="Tahoma"/>
            <family val="2"/>
            <charset val="238"/>
          </rPr>
          <t xml:space="preserve">
</t>
        </r>
      </text>
    </comment>
    <comment ref="CX33" authorId="0" shapeId="0" xr:uid="{ABDD445D-3674-4355-8DCE-50B4074FBE38}">
      <text>
        <r>
          <rPr>
            <b/>
            <sz val="9"/>
            <color indexed="81"/>
            <rFont val="Tahoma"/>
            <family val="2"/>
            <charset val="238"/>
          </rPr>
          <t>Horonyszámok.
Lásd a CX35 cella megjegyzését is.</t>
        </r>
        <r>
          <rPr>
            <sz val="9"/>
            <color indexed="81"/>
            <rFont val="Tahoma"/>
            <family val="2"/>
            <charset val="238"/>
          </rPr>
          <t xml:space="preserve">
</t>
        </r>
      </text>
    </comment>
    <comment ref="CY33" authorId="1" shapeId="0" xr:uid="{6B222433-924B-441D-B753-5B00C1AF2E1F}">
      <text>
        <r>
          <rPr>
            <b/>
            <sz val="8"/>
            <color indexed="81"/>
            <rFont val="Tahoma"/>
            <family val="2"/>
            <charset val="238"/>
          </rPr>
          <t>Fázis-zónák.
m=3 esetén A C' B A' C B' ...
Más fázisszámok esetén kézileg be kell írni a fázis-zónák jelölését.
Pl. m=2 esetén: A B' A' A  ...</t>
        </r>
      </text>
    </comment>
    <comment ref="CZ33" authorId="0" shapeId="0" xr:uid="{5E7E8C50-6B01-4705-AC7D-C5803C25B343}">
      <text>
        <r>
          <rPr>
            <b/>
            <sz val="9"/>
            <color indexed="81"/>
            <rFont val="Tahoma"/>
            <family val="2"/>
            <charset val="238"/>
          </rPr>
          <t>Bővítés esetén minden sor képletét módosítani kell. Például az alábbi esetben a 833 az utolsó sor, de ha növeljük a kiosztási táblázat méretét, akkor ezt át kell írni.
=FKERES(CW34;$CX$34:$CY$833;2)</t>
        </r>
      </text>
    </comment>
    <comment ref="DE33" authorId="0" shapeId="0" xr:uid="{5849B1ED-A35C-4402-A365-A43C218231CE}">
      <text>
        <r>
          <rPr>
            <b/>
            <sz val="9"/>
            <color indexed="81"/>
            <rFont val="Tahoma"/>
            <family val="2"/>
            <charset val="238"/>
          </rPr>
          <t>Váltott menetszám esetén a Vez.1&gt;0.
Ilyenkor az adatbázisból veszi a vezetőszámokat.</t>
        </r>
      </text>
    </comment>
    <comment ref="CX35" authorId="0" shapeId="0" xr:uid="{773ABAB8-EEF8-40A3-B2BB-EEAC6E4EAA36}">
      <text>
        <r>
          <rPr>
            <b/>
            <sz val="9"/>
            <color indexed="81"/>
            <rFont val="Tahoma"/>
            <family val="2"/>
            <charset val="238"/>
          </rPr>
          <t>Laczkó István 2020.11.11:
Letetőségek a kiosztás kezdetére vonatkozóan, a P2 cellától függően:
1. =CX34+CV34
2. =CX34+CV35
Mindkét megoldás jó, de a többi programban az 1. lehetőséget használtam.</t>
        </r>
      </text>
    </comment>
    <comment ref="Q37" authorId="0" shapeId="0" xr:uid="{777BBE8B-0626-4061-A601-233A9F476584}">
      <text>
        <r>
          <rPr>
            <b/>
            <sz val="9"/>
            <color indexed="81"/>
            <rFont val="Tahoma"/>
            <family val="2"/>
            <charset val="238"/>
          </rPr>
          <t xml:space="preserve">Az alapharmonikus amplitúdójának a szöge az első horony középonalához képest geometriai fokokban mérve.
FEM programokban szükség lehet az armatúra gerjesztés szögének a meghatározására a tekercskiosztáshoz képest. Ehhez ad támpontot ez a szög.
</t>
        </r>
      </text>
    </comment>
    <comment ref="R37" authorId="0" shapeId="0" xr:uid="{7FE30695-8E33-499B-AC5D-06FC58EB1046}">
      <text>
        <r>
          <rPr>
            <b/>
            <sz val="9"/>
            <color indexed="81"/>
            <rFont val="Tahoma"/>
            <family val="2"/>
            <charset val="238"/>
          </rPr>
          <t>A Park vektor szöge geometriai fokokban mérve.
Fentebb láthatók a hozzá tartozó pillanat értékek is.</t>
        </r>
      </text>
    </comment>
    <comment ref="S37" authorId="0" shapeId="0" xr:uid="{F729E0D0-7755-4C6D-816A-681786EC2D6B}">
      <text>
        <r>
          <rPr>
            <b/>
            <sz val="9"/>
            <color indexed="81"/>
            <rFont val="Tahoma"/>
            <family val="2"/>
            <charset val="238"/>
          </rPr>
          <t xml:space="preserve">A PM mágnes geometriai kezdőszöge ha a két gerjesztés között villamos 90 fokot szeretnénk beállítani.
Az északi (N) pólus helyzetét a rajzoló program mindig 0 fokra teszi.
Ehhez képest történik az elforgatás.
</t>
        </r>
      </text>
    </comment>
  </commentList>
</comments>
</file>

<file path=xl/sharedStrings.xml><?xml version="1.0" encoding="utf-8"?>
<sst xmlns="http://schemas.openxmlformats.org/spreadsheetml/2006/main" count="3344" uniqueCount="512">
  <si>
    <t>3-fázisú, 2-fázisú és kombinált Y-D tekercselések tervezése és elemzése</t>
  </si>
  <si>
    <t>START</t>
  </si>
  <si>
    <t>END</t>
  </si>
  <si>
    <t>Vissza</t>
  </si>
  <si>
    <t>Tervezendő Z=</t>
  </si>
  <si>
    <t>HELP</t>
  </si>
  <si>
    <t>Tervezett</t>
  </si>
  <si>
    <t>Tervezés</t>
  </si>
  <si>
    <t>Kiosztás kezdete=</t>
  </si>
  <si>
    <t>MMF_max</t>
  </si>
  <si>
    <t>*MMF-Harm</t>
  </si>
  <si>
    <t>EMF=Indukált feszültség</t>
  </si>
  <si>
    <t>Választási listák</t>
  </si>
  <si>
    <t>MMF alak diagramhoz</t>
  </si>
  <si>
    <t>Ellipszis Y</t>
  </si>
  <si>
    <t>X</t>
  </si>
  <si>
    <t>Kör_d Y</t>
  </si>
  <si>
    <t>Y</t>
  </si>
  <si>
    <t>Kör_i X</t>
  </si>
  <si>
    <t xml:space="preserve">Az EMF diagram "órája" </t>
  </si>
  <si>
    <t>Is=</t>
  </si>
  <si>
    <t>6.Tekercskiosztás (folytatása a 7. pontban)</t>
  </si>
  <si>
    <t>Adat</t>
  </si>
  <si>
    <t>Fázisok száma m=</t>
  </si>
  <si>
    <t>Lépés Y=</t>
  </si>
  <si>
    <t>Harmon.</t>
  </si>
  <si>
    <t>Adatbázis</t>
  </si>
  <si>
    <t>Fázis m=</t>
  </si>
  <si>
    <t>Pólus 2p=</t>
  </si>
  <si>
    <t>Forgási sebesség:</t>
  </si>
  <si>
    <t>Arányos</t>
  </si>
  <si>
    <t>Automata</t>
  </si>
  <si>
    <t>Alap</t>
  </si>
  <si>
    <t>Design</t>
  </si>
  <si>
    <t>Fi_akt=</t>
  </si>
  <si>
    <t>Xd</t>
  </si>
  <si>
    <t>Yd</t>
  </si>
  <si>
    <t>Xi</t>
  </si>
  <si>
    <t>Yi</t>
  </si>
  <si>
    <t>EMF-max=</t>
  </si>
  <si>
    <t>m=</t>
  </si>
  <si>
    <t>Fázisszám.</t>
  </si>
  <si>
    <t>Szimmetria feltétel teljesülése:</t>
  </si>
  <si>
    <t>Horonyszám Z=</t>
  </si>
  <si>
    <t>Átmérős lépés Ya=</t>
  </si>
  <si>
    <t>skála</t>
  </si>
  <si>
    <t>20.h60p4y13</t>
  </si>
  <si>
    <t>Horony Z=</t>
  </si>
  <si>
    <t>Yph=</t>
  </si>
  <si>
    <t>Szorzó=</t>
  </si>
  <si>
    <t>Fázis-szögek</t>
  </si>
  <si>
    <t>Horonyharmónikusok</t>
  </si>
  <si>
    <t>Kézi</t>
  </si>
  <si>
    <t>Database</t>
  </si>
  <si>
    <t>Fd_akt=</t>
  </si>
  <si>
    <t>Sebesség=</t>
  </si>
  <si>
    <t>A-tengely</t>
  </si>
  <si>
    <t>Z=</t>
  </si>
  <si>
    <t>Horonyszám.</t>
  </si>
  <si>
    <t>Példák a tekercskiosztásokra</t>
  </si>
  <si>
    <t>Az esetleges üres tekercsoldalak helyére "x" írandó.</t>
  </si>
  <si>
    <t>Alapharm. 2p=</t>
  </si>
  <si>
    <t>Harmonikus  2p=</t>
  </si>
  <si>
    <t>Harmonikus=</t>
  </si>
  <si>
    <t>Vonali</t>
  </si>
  <si>
    <t>Fázis</t>
  </si>
  <si>
    <t>Z</t>
  </si>
  <si>
    <t>Harm1</t>
  </si>
  <si>
    <t>Harm2</t>
  </si>
  <si>
    <t>2p1</t>
  </si>
  <si>
    <t>2p2</t>
  </si>
  <si>
    <t>Fmax3ph</t>
  </si>
  <si>
    <t>2p=</t>
  </si>
  <si>
    <t>Pólusok száma (Pólusszám).</t>
  </si>
  <si>
    <t>Választék</t>
  </si>
  <si>
    <t>Sorszám</t>
  </si>
  <si>
    <t>Azonosító</t>
  </si>
  <si>
    <t>2p</t>
  </si>
  <si>
    <r>
      <rPr>
        <sz val="8"/>
        <rFont val="Symbol"/>
        <family val="1"/>
        <charset val="2"/>
      </rPr>
      <t>x</t>
    </r>
    <r>
      <rPr>
        <sz val="8"/>
        <rFont val="Arial"/>
        <family val="2"/>
        <charset val="238"/>
      </rPr>
      <t>_harm</t>
    </r>
  </si>
  <si>
    <t>Ua_2-3ph=</t>
  </si>
  <si>
    <t>A-C</t>
  </si>
  <si>
    <t>Stator</t>
  </si>
  <si>
    <t>Fmax2ph</t>
  </si>
  <si>
    <t>B-tengely</t>
  </si>
  <si>
    <t>alfa=</t>
  </si>
  <si>
    <r>
      <t xml:space="preserve">Két szomszédos horony közötti villamos szög a horonyfeszültség-csillag diagramon. </t>
    </r>
    <r>
      <rPr>
        <i/>
        <sz val="10"/>
        <color indexed="12"/>
        <rFont val="Arial"/>
        <family val="2"/>
        <charset val="238"/>
      </rPr>
      <t>alfa=2p*180/Z</t>
    </r>
  </si>
  <si>
    <t>1.h12p2y5z120</t>
  </si>
  <si>
    <t>A</t>
  </si>
  <si>
    <t>B</t>
  </si>
  <si>
    <t>C</t>
  </si>
  <si>
    <t>Vége</t>
  </si>
  <si>
    <t>Ub_2-3ph=</t>
  </si>
  <si>
    <t>B-A</t>
  </si>
  <si>
    <t>Rotor</t>
  </si>
  <si>
    <t>Fmax=</t>
  </si>
  <si>
    <t>t=</t>
  </si>
  <si>
    <t>Z és p legnagyobb közös osztója. Az azonos vektorok száma a vektorcsillag egy vektorában.</t>
  </si>
  <si>
    <t>1. Z=12, 2p=2, Y=6, 120 fokos fázis-zóna</t>
  </si>
  <si>
    <t>B'</t>
  </si>
  <si>
    <t>C'</t>
  </si>
  <si>
    <t>A'</t>
  </si>
  <si>
    <t>Diagramcím és más feliratok</t>
  </si>
  <si>
    <t>Uc=</t>
  </si>
  <si>
    <t>C-B</t>
  </si>
  <si>
    <t>C-tengely</t>
  </si>
  <si>
    <t>Z/(t*m)=</t>
  </si>
  <si>
    <t>A szimmetrikus m fázisú tekercseléshez ennek egész számnak kell lennie. Ha ez a feltétel nem teljesűl, akkor a cella elszineződik.</t>
  </si>
  <si>
    <t>Vez.1 (csak váltott menetszámnál kell kitölteni)</t>
  </si>
  <si>
    <t>Uu=</t>
  </si>
  <si>
    <t>Veszélyes harmonikusok pólus-számai:</t>
  </si>
  <si>
    <t>Vonali feszültségek:</t>
  </si>
  <si>
    <t>Is_vonal</t>
  </si>
  <si>
    <t>Z/m=</t>
  </si>
  <si>
    <t>Fázisonkénti horonyszám.</t>
  </si>
  <si>
    <t>Vez.2 (csak váltott menetszámnál kell kitölteni)</t>
  </si>
  <si>
    <r>
      <rPr>
        <sz val="8"/>
        <rFont val="Symbol"/>
        <family val="1"/>
        <charset val="2"/>
      </rPr>
      <t>x</t>
    </r>
    <r>
      <rPr>
        <sz val="8"/>
        <rFont val="Arial"/>
        <family val="2"/>
        <charset val="238"/>
      </rPr>
      <t>_alap</t>
    </r>
  </si>
  <si>
    <t>Uv=</t>
  </si>
  <si>
    <t>Vonali feszültségek Re, Im:</t>
  </si>
  <si>
    <t>Is_pont</t>
  </si>
  <si>
    <t>GCD=</t>
  </si>
  <si>
    <r>
      <t xml:space="preserve">A fázisonkénti horonyszám és a pólusszám legnagyobb közös osztója. </t>
    </r>
    <r>
      <rPr>
        <i/>
        <sz val="10"/>
        <color indexed="12"/>
        <rFont val="Arial"/>
        <family val="2"/>
        <charset val="238"/>
      </rPr>
      <t>GCD=GCD(Z/m;2p)</t>
    </r>
  </si>
  <si>
    <t>2.h12p2y4ph2</t>
  </si>
  <si>
    <t>Uw=</t>
  </si>
  <si>
    <t>Alapharmonikus 2-fázis esetén</t>
  </si>
  <si>
    <t>Kétfázisú szimmetrikus összetevők</t>
  </si>
  <si>
    <t>q=Z/(m*2p)=</t>
  </si>
  <si>
    <r>
      <t>Fázisonkénti és pólusonkénti horonyszám tizedestört alakban.</t>
    </r>
    <r>
      <rPr>
        <sz val="10"/>
        <color indexed="12"/>
        <rFont val="Arial"/>
        <family val="2"/>
        <charset val="238"/>
      </rPr>
      <t xml:space="preserve"> </t>
    </r>
    <r>
      <rPr>
        <i/>
        <sz val="10"/>
        <color indexed="12"/>
        <rFont val="Arial"/>
        <family val="2"/>
        <charset val="238"/>
      </rPr>
      <t>q=Z/(m*2p)=b+c/d=(b*d+c)/d=N/d</t>
    </r>
  </si>
  <si>
    <t>2.Z=12, 2p=4, Y=5 2-fázis 2/3+1/3 elliptikus mező.</t>
  </si>
  <si>
    <t>EMF-szorzó</t>
  </si>
  <si>
    <t>Harm.</t>
  </si>
  <si>
    <t>b=</t>
  </si>
  <si>
    <t>Ia</t>
  </si>
  <si>
    <t>q=b+c/d=</t>
  </si>
  <si>
    <t>Fázisonkénti és pólusonkénti horonyszám tovább nem egyszerüsíthető tört alakban.</t>
  </si>
  <si>
    <t>Fázis-szög</t>
  </si>
  <si>
    <t>Áram pill.</t>
  </si>
  <si>
    <t>Inv.Fázis</t>
  </si>
  <si>
    <t>Áram eff.</t>
  </si>
  <si>
    <t>Fi2=Fa+b*Fb=</t>
  </si>
  <si>
    <t>.</t>
  </si>
  <si>
    <t>Az aktuális harmónikus fázisonkénti gerjesztési görbéi.</t>
  </si>
  <si>
    <t>q=N/d=</t>
  </si>
  <si>
    <r>
      <t xml:space="preserve">Fázisonkénti és pólusonkénti horonyszám tovább nem egyszerüsíthető tört alakban. </t>
    </r>
    <r>
      <rPr>
        <i/>
        <sz val="10"/>
        <color indexed="12"/>
        <rFont val="Arial"/>
        <family val="2"/>
        <charset val="238"/>
      </rPr>
      <t>q=b+c/d=(b*d+c)/d=N/d</t>
    </r>
  </si>
  <si>
    <t>Fázis °</t>
  </si>
  <si>
    <t>2=tervezett(AX4)</t>
  </si>
  <si>
    <r>
      <t>x</t>
    </r>
    <r>
      <rPr>
        <vertAlign val="subscript"/>
        <sz val="10"/>
        <rFont val="Arial"/>
        <family val="2"/>
        <charset val="238"/>
      </rPr>
      <t>a</t>
    </r>
  </si>
  <si>
    <t>Fd2=b*Fa+Fb=</t>
  </si>
  <si>
    <t>Pozitív értelemben (VBA):</t>
  </si>
  <si>
    <t>A-C fázis</t>
  </si>
  <si>
    <t>B-A fázis</t>
  </si>
  <si>
    <t>C-B fázis</t>
  </si>
  <si>
    <t>Ib</t>
  </si>
  <si>
    <t>N=b*d+c=</t>
  </si>
  <si>
    <r>
      <t xml:space="preserve">A tekercselésben egymás mellett lévő elemi tekercsek száma, amelyek Z/N -szer ismétlődnek (legnagyobb csoport). </t>
    </r>
    <r>
      <rPr>
        <i/>
        <sz val="10"/>
        <color indexed="12"/>
        <rFont val="Arial"/>
        <family val="2"/>
        <charset val="238"/>
      </rPr>
      <t>N=(Z/m)/GCD</t>
    </r>
  </si>
  <si>
    <t>3.h18p4y4</t>
  </si>
  <si>
    <t>Kiosztás kezdete:</t>
  </si>
  <si>
    <r>
      <t>x</t>
    </r>
    <r>
      <rPr>
        <vertAlign val="subscript"/>
        <sz val="10"/>
        <rFont val="Arial"/>
        <family val="2"/>
        <charset val="238"/>
      </rPr>
      <t>b</t>
    </r>
  </si>
  <si>
    <t>Fmin2=</t>
  </si>
  <si>
    <t>Alfa2_i=</t>
  </si>
  <si>
    <t>A fázisok közötti szögek:</t>
  </si>
  <si>
    <t>A kis csoportokban lévő elemi tekercsek száma (a nagy csoportban b+1 tekercs van).</t>
  </si>
  <si>
    <t>3.Z=18, 2p=4, Y=5 Egy 36 hornyos 8 pólusú tekercselés fele.</t>
  </si>
  <si>
    <r>
      <t>x</t>
    </r>
    <r>
      <rPr>
        <vertAlign val="subscript"/>
        <sz val="10"/>
        <rFont val="Arial"/>
        <family val="2"/>
        <charset val="238"/>
      </rPr>
      <t>c</t>
    </r>
  </si>
  <si>
    <t>Fmax2=</t>
  </si>
  <si>
    <t>Alfa2_d=</t>
  </si>
  <si>
    <t>Fázis szögek pozitív értelemben:</t>
  </si>
  <si>
    <t>A fázis</t>
  </si>
  <si>
    <t>B fázis</t>
  </si>
  <si>
    <t>C fázis</t>
  </si>
  <si>
    <t>Ic</t>
  </si>
  <si>
    <t>c=</t>
  </si>
  <si>
    <t>c=N-b*d (c=y)</t>
  </si>
  <si>
    <r>
      <t>x</t>
    </r>
    <r>
      <rPr>
        <vertAlign val="subscript"/>
        <sz val="10"/>
        <rFont val="Arial"/>
        <family val="2"/>
        <charset val="238"/>
      </rPr>
      <t>u</t>
    </r>
  </si>
  <si>
    <t>Háromfázisú szimmetrikus összetevők</t>
  </si>
  <si>
    <t>A fázisok térbeli szögei:</t>
  </si>
  <si>
    <t>A 120 és 240 számok nem pontosak.</t>
  </si>
  <si>
    <t>d=</t>
  </si>
  <si>
    <r>
      <t xml:space="preserve">Az N legnagyobb csopotban lévő kis- és nagy csoportok száma összesen. Ha d osztható m -el, akkor nem szimmetrikus a tekercselés. </t>
    </r>
    <r>
      <rPr>
        <i/>
        <sz val="10"/>
        <color indexed="12"/>
        <rFont val="Arial"/>
        <family val="2"/>
        <charset val="238"/>
      </rPr>
      <t>d=2p/GCD</t>
    </r>
  </si>
  <si>
    <r>
      <t>s</t>
    </r>
    <r>
      <rPr>
        <i/>
        <vertAlign val="subscript"/>
        <sz val="10"/>
        <rFont val="Symbol"/>
        <family val="1"/>
        <charset val="2"/>
      </rPr>
      <t>d</t>
    </r>
    <r>
      <rPr>
        <i/>
        <vertAlign val="subscript"/>
        <sz val="10"/>
        <rFont val="Arial"/>
        <family val="2"/>
        <charset val="238"/>
      </rPr>
      <t>_harm</t>
    </r>
  </si>
  <si>
    <r>
      <t>x</t>
    </r>
    <r>
      <rPr>
        <vertAlign val="subscript"/>
        <sz val="10"/>
        <rFont val="Arial"/>
        <family val="2"/>
        <charset val="238"/>
      </rPr>
      <t>v</t>
    </r>
  </si>
  <si>
    <t>a=</t>
  </si>
  <si>
    <t>arctan2(x;y)</t>
  </si>
  <si>
    <t>Park vektor feltétel:</t>
  </si>
  <si>
    <t>Ezért kell a szöveggé alakítás.</t>
  </si>
  <si>
    <t>a-vetület</t>
  </si>
  <si>
    <t>x=d-c=</t>
  </si>
  <si>
    <r>
      <t xml:space="preserve">A b tekercsből álló kis csoportok száma a legnyobb (N) csoportban. </t>
    </r>
    <r>
      <rPr>
        <i/>
        <sz val="10"/>
        <color indexed="12"/>
        <rFont val="Arial"/>
        <family val="2"/>
        <charset val="238"/>
      </rPr>
      <t>N=x*b+y*(b+1)=(d-c)*b+c*(b+1)=b*d+c</t>
    </r>
  </si>
  <si>
    <t>4.h18p4y4ph2</t>
  </si>
  <si>
    <r>
      <t>x</t>
    </r>
    <r>
      <rPr>
        <vertAlign val="subscript"/>
        <sz val="10"/>
        <rFont val="Arial"/>
        <family val="2"/>
        <charset val="238"/>
      </rPr>
      <t>w</t>
    </r>
  </si>
  <si>
    <r>
      <t>a</t>
    </r>
    <r>
      <rPr>
        <vertAlign val="superscript"/>
        <sz val="10"/>
        <rFont val="Arial"/>
        <family val="2"/>
        <charset val="238"/>
      </rPr>
      <t>2</t>
    </r>
    <r>
      <rPr>
        <sz val="10"/>
        <rFont val="Arial"/>
        <family val="2"/>
        <charset val="238"/>
      </rPr>
      <t>=</t>
    </r>
  </si>
  <si>
    <t>Az A fázist 0 szögbe forgatva:</t>
  </si>
  <si>
    <t>&lt;-nincs használva</t>
  </si>
  <si>
    <t>Feltételes Is</t>
  </si>
  <si>
    <t>y=c=</t>
  </si>
  <si>
    <r>
      <t xml:space="preserve">A b+1 tekercsből álló nagy csoportok száma a legnyobb (N) csoportban.  </t>
    </r>
    <r>
      <rPr>
        <i/>
        <sz val="10"/>
        <color indexed="12"/>
        <rFont val="Arial"/>
        <family val="2"/>
        <charset val="238"/>
      </rPr>
      <t>N=x*b+y*(b+1)=(d-c)*b+c*(b+1)=b*d+c</t>
    </r>
  </si>
  <si>
    <t>4.Z=18, 2p=4, Y=5 2-fázis 2/3+1/3 Elliptikus mező</t>
  </si>
  <si>
    <r>
      <t>s</t>
    </r>
    <r>
      <rPr>
        <i/>
        <vertAlign val="subscript"/>
        <sz val="10"/>
        <rFont val="Symbol"/>
        <family val="1"/>
        <charset val="2"/>
      </rPr>
      <t>d</t>
    </r>
    <r>
      <rPr>
        <i/>
        <vertAlign val="subscript"/>
        <sz val="10"/>
        <rFont val="Arial"/>
        <family val="2"/>
        <charset val="238"/>
      </rPr>
      <t>_alap</t>
    </r>
  </si>
  <si>
    <t>U</t>
  </si>
  <si>
    <r>
      <t>Fi=Fa+a*Fb+a</t>
    </r>
    <r>
      <rPr>
        <vertAlign val="superscript"/>
        <sz val="10"/>
        <rFont val="Arial"/>
        <family val="2"/>
        <charset val="238"/>
      </rPr>
      <t>2</t>
    </r>
    <r>
      <rPr>
        <sz val="10"/>
        <rFont val="Arial"/>
        <family val="2"/>
        <charset val="238"/>
      </rPr>
      <t>*Fc=</t>
    </r>
  </si>
  <si>
    <t>Az EMF diagram vektorainak számítása</t>
  </si>
  <si>
    <t>b-vetület</t>
  </si>
  <si>
    <t>Z/N=</t>
  </si>
  <si>
    <t>A legnagyobb csoport (N) ismétlődéseinek száma.</t>
  </si>
  <si>
    <t>V</t>
  </si>
  <si>
    <r>
      <t>Fd=Fa+a</t>
    </r>
    <r>
      <rPr>
        <vertAlign val="superscript"/>
        <sz val="10"/>
        <rFont val="Arial"/>
        <family val="2"/>
        <charset val="238"/>
      </rPr>
      <t>2</t>
    </r>
    <r>
      <rPr>
        <sz val="10"/>
        <rFont val="Arial"/>
        <family val="2"/>
        <charset val="238"/>
      </rPr>
      <t>*Fb+a*Fc=</t>
    </r>
  </si>
  <si>
    <t>EMF szög:</t>
  </si>
  <si>
    <t>A módszer leírása: Сергеев П. С. и др., Проектирование электрических машин. 1969</t>
  </si>
  <si>
    <t>W</t>
  </si>
  <si>
    <t>Alfa_i=</t>
  </si>
  <si>
    <t>Alfa3i=</t>
  </si>
  <si>
    <t>Xa</t>
  </si>
  <si>
    <t>Ya</t>
  </si>
  <si>
    <t>Xb</t>
  </si>
  <si>
    <t>Yb</t>
  </si>
  <si>
    <t>Xc</t>
  </si>
  <si>
    <t>Yc</t>
  </si>
  <si>
    <t>Az alapharmónikus fázisonkénti gerjesztési görbéi a fázisok térbeli szögeihez.</t>
  </si>
  <si>
    <t>c-vetület</t>
  </si>
  <si>
    <t>Yph=alfa*Z/(360*t)</t>
  </si>
  <si>
    <t>Két szomszédos vektor közötti alfa szögek száma a feszültségcsillagban (fictive commutator pitch).</t>
  </si>
  <si>
    <t>5.D-h18p8y3-9047</t>
  </si>
  <si>
    <t xml:space="preserve">Tekercskiosztás: </t>
  </si>
  <si>
    <t>Légrésszórási tény.:</t>
  </si>
  <si>
    <t>U'</t>
  </si>
  <si>
    <t>Alfa_d=</t>
  </si>
  <si>
    <t>Alfa3d=</t>
  </si>
  <si>
    <t>A fázisok közötti szögek pozitív értelemben:</t>
  </si>
  <si>
    <t>5.Z=18, 2p=8, Y=3 Dahlander 8/4 pólus. 8 pólusú rész 120 fokos fáziszóna. 36h16p 16p=9047</t>
  </si>
  <si>
    <t>MMF amplitúdó:</t>
  </si>
  <si>
    <t>V'</t>
  </si>
  <si>
    <t>-MMF%</t>
  </si>
  <si>
    <t>Fi=</t>
  </si>
  <si>
    <t>Fmin=</t>
  </si>
  <si>
    <t>Fi2=</t>
  </si>
  <si>
    <t>Ebben olyan hornyok is vannak, amelyekben két ellentétes fázisú tekercsoldal van.</t>
  </si>
  <si>
    <t>MMF kezdőszög:</t>
  </si>
  <si>
    <t>W'</t>
  </si>
  <si>
    <r>
      <t>a</t>
    </r>
    <r>
      <rPr>
        <sz val="10"/>
        <rFont val="Arial"/>
        <family val="2"/>
        <charset val="238"/>
      </rPr>
      <t xml:space="preserve"> _deg=</t>
    </r>
  </si>
  <si>
    <t>+MMF%</t>
  </si>
  <si>
    <t>Fd=</t>
  </si>
  <si>
    <t>Fd2=</t>
  </si>
  <si>
    <t>Tek.t. alap:</t>
  </si>
  <si>
    <r>
      <t>a</t>
    </r>
    <r>
      <rPr>
        <sz val="10"/>
        <rFont val="Arial"/>
        <family val="2"/>
        <charset val="238"/>
      </rPr>
      <t xml:space="preserve"> _alap=</t>
    </r>
  </si>
  <si>
    <t>Irány=</t>
  </si>
  <si>
    <t>Irány 3ph=</t>
  </si>
  <si>
    <t>Irány 2ph=</t>
  </si>
  <si>
    <t>EMF amplitúdó:</t>
  </si>
  <si>
    <t>Tek.t.:</t>
  </si>
  <si>
    <t>Alapharmonikus pólusszáma 2p=</t>
  </si>
  <si>
    <r>
      <t>a</t>
    </r>
    <r>
      <rPr>
        <sz val="10"/>
        <rFont val="Arial"/>
        <family val="2"/>
        <charset val="238"/>
      </rPr>
      <t xml:space="preserve"> rad=</t>
    </r>
  </si>
  <si>
    <r>
      <t>a</t>
    </r>
    <r>
      <rPr>
        <sz val="10"/>
        <rFont val="Arial"/>
        <family val="2"/>
        <charset val="238"/>
      </rPr>
      <t xml:space="preserve"> deg=</t>
    </r>
  </si>
  <si>
    <t>deg</t>
  </si>
  <si>
    <t>6.d-h18p4y3-9047</t>
  </si>
  <si>
    <t>1.Tervezés</t>
  </si>
  <si>
    <t>Kiválasztott sor az adatbázisból-&gt;</t>
  </si>
  <si>
    <t>&lt;-Kezdőszög pozitív értelemben</t>
  </si>
  <si>
    <t>EMF amplitúdó a diagramhoz:</t>
  </si>
  <si>
    <t>EMF szorzó=</t>
  </si>
  <si>
    <t>Amplitúdó:</t>
  </si>
  <si>
    <t>6.Z=18, 2p=4, Y=3 Dahlander 8/4 pólus. 4 pólusú rész 60 fokos fáziszóna. 36h16/8p 8p 9047</t>
  </si>
  <si>
    <t>Fázis-zóna=</t>
  </si>
  <si>
    <t>Alapharmonikusra:</t>
  </si>
  <si>
    <t>A fázisok térbeli szögei pozitív értelemben:</t>
  </si>
  <si>
    <t xml:space="preserve">  2. Adatbázisból</t>
  </si>
  <si>
    <t>3. Érvényes kiosztás:</t>
  </si>
  <si>
    <t>4. Harmónikus analízis</t>
  </si>
  <si>
    <t>5. EMF, Fd, Fi, tekercselési tényező és légrésszórási tényező</t>
  </si>
  <si>
    <t>Re(Fa)</t>
  </si>
  <si>
    <t>Im(Fa)</t>
  </si>
  <si>
    <t>Re(Fb)</t>
  </si>
  <si>
    <t>Im(Fb)</t>
  </si>
  <si>
    <t>Re(Fc)</t>
  </si>
  <si>
    <t>Im(Fc)</t>
  </si>
  <si>
    <t>Re(Fu)</t>
  </si>
  <si>
    <t>Im(Fu)</t>
  </si>
  <si>
    <t>Re(Fv)</t>
  </si>
  <si>
    <t>Im(Fv)</t>
  </si>
  <si>
    <t>Re(Fw)</t>
  </si>
  <si>
    <t>Im(Fw)</t>
  </si>
  <si>
    <t>A gerjesztési görbe</t>
  </si>
  <si>
    <t>SINX</t>
  </si>
  <si>
    <t>SINY</t>
  </si>
  <si>
    <t>SINX1</t>
  </si>
  <si>
    <t>SINY1</t>
  </si>
  <si>
    <t>MMFX</t>
  </si>
  <si>
    <t>MMFY</t>
  </si>
  <si>
    <t>&lt;-Tartománynevek (Képletek/Névkezelő). A diagram szerkesztő ablakába írandó:   =Winding!MMFX      =Winding!MMFY</t>
  </si>
  <si>
    <t>Harm. 2p=</t>
  </si>
  <si>
    <t>Görbe max=</t>
  </si>
  <si>
    <t>Fd, Fi képletekhez:</t>
  </si>
  <si>
    <t>Gerj^2</t>
  </si>
  <si>
    <t>A-fi</t>
  </si>
  <si>
    <t>B-fi</t>
  </si>
  <si>
    <t>C-fi</t>
  </si>
  <si>
    <t>U-fi</t>
  </si>
  <si>
    <t>V-fi</t>
  </si>
  <si>
    <t>W-fi</t>
  </si>
  <si>
    <t>alapharmonikusa</t>
  </si>
  <si>
    <t>7.P-h36p10y3Kuti</t>
  </si>
  <si>
    <t>Shift X</t>
  </si>
  <si>
    <t>Y=</t>
  </si>
  <si>
    <t>Alap 2p=</t>
  </si>
  <si>
    <t>Horony</t>
  </si>
  <si>
    <t>Harmonikus amplitúdó=</t>
  </si>
  <si>
    <t>Kezdőszög=</t>
  </si>
  <si>
    <t>Sum:</t>
  </si>
  <si>
    <t>Légrés</t>
  </si>
  <si>
    <t>arctan2:</t>
  </si>
  <si>
    <t>U fázis</t>
  </si>
  <si>
    <t>V fázis</t>
  </si>
  <si>
    <t>W fázis</t>
  </si>
  <si>
    <t>7.PAM Z=36, 2p=10, Y=3 PAM 8/10 pólus, Kuti 9.ábra</t>
  </si>
  <si>
    <t>Aplitúdó=</t>
  </si>
  <si>
    <t>Ya=</t>
  </si>
  <si>
    <t>Lépcsők</t>
  </si>
  <si>
    <t>Korrekció=</t>
  </si>
  <si>
    <t>Szin. g.</t>
  </si>
  <si>
    <t>Kétfázis menetszám szorzó:</t>
  </si>
  <si>
    <t>szóráshoz</t>
  </si>
  <si>
    <t>Zónák száma</t>
  </si>
  <si>
    <t>7.Tekercskiosztás folytatása</t>
  </si>
  <si>
    <t>Váltott menetszám</t>
  </si>
  <si>
    <t>https://exceljet.net/formula/dynamic-named-range-with-index</t>
  </si>
  <si>
    <t>Rét.1</t>
  </si>
  <si>
    <t>Rét.2</t>
  </si>
  <si>
    <t>Vez.1</t>
  </si>
  <si>
    <t>Vez.2</t>
  </si>
  <si>
    <t>Gerj.Rét.1</t>
  </si>
  <si>
    <t>Gerj.Rét.2</t>
  </si>
  <si>
    <t>Görbe</t>
  </si>
  <si>
    <t>Görbe-korr.</t>
  </si>
  <si>
    <t>Cos</t>
  </si>
  <si>
    <t>Sin</t>
  </si>
  <si>
    <t>A1</t>
  </si>
  <si>
    <t>A2</t>
  </si>
  <si>
    <t>B1</t>
  </si>
  <si>
    <t>B2</t>
  </si>
  <si>
    <t>C1</t>
  </si>
  <si>
    <t>C2</t>
  </si>
  <si>
    <t>U1</t>
  </si>
  <si>
    <t>U2</t>
  </si>
  <si>
    <t>V1</t>
  </si>
  <si>
    <t>V2</t>
  </si>
  <si>
    <t>W1</t>
  </si>
  <si>
    <t>W2</t>
  </si>
  <si>
    <t>Afesz</t>
  </si>
  <si>
    <t>Bfesz</t>
  </si>
  <si>
    <t>Cfesz</t>
  </si>
  <si>
    <t>Ufesz</t>
  </si>
  <si>
    <t>Vfesz</t>
  </si>
  <si>
    <t>Wfesz</t>
  </si>
  <si>
    <t>Re(A)</t>
  </si>
  <si>
    <t>Im(A)</t>
  </si>
  <si>
    <t>Re(B)</t>
  </si>
  <si>
    <t>Im(B)</t>
  </si>
  <si>
    <t>Re(C)</t>
  </si>
  <si>
    <t>Im(C)</t>
  </si>
  <si>
    <t>Re(U)</t>
  </si>
  <si>
    <t>Im(U)</t>
  </si>
  <si>
    <t>Re(V)</t>
  </si>
  <si>
    <t>Im(V)</t>
  </si>
  <si>
    <t>Re(W)</t>
  </si>
  <si>
    <t>Im(W)</t>
  </si>
  <si>
    <t>Avez</t>
  </si>
  <si>
    <t>Bvez</t>
  </si>
  <si>
    <t>Cvez</t>
  </si>
  <si>
    <t>Uvez</t>
  </si>
  <si>
    <t>Vvez</t>
  </si>
  <si>
    <t>Wvez</t>
  </si>
  <si>
    <t>Y-shift</t>
  </si>
  <si>
    <t>Acos</t>
  </si>
  <si>
    <t>Asin</t>
  </si>
  <si>
    <t>Bcos</t>
  </si>
  <si>
    <t>Bsin</t>
  </si>
  <si>
    <t>Ccos</t>
  </si>
  <si>
    <t>Csin</t>
  </si>
  <si>
    <t>Ucos</t>
  </si>
  <si>
    <t>Usin</t>
  </si>
  <si>
    <t>Vcos</t>
  </si>
  <si>
    <t>Vsin</t>
  </si>
  <si>
    <t>Wcos</t>
  </si>
  <si>
    <t>Wsin</t>
  </si>
  <si>
    <t>a) 1q,2q,...</t>
  </si>
  <si>
    <t>b) INT(q)+1</t>
  </si>
  <si>
    <t>c) b+1, b</t>
  </si>
  <si>
    <t>e) Tek.</t>
  </si>
  <si>
    <t>f) Z</t>
  </si>
  <si>
    <t>d) F.zónák</t>
  </si>
  <si>
    <t>Kiosztás</t>
  </si>
  <si>
    <t>Inv.R.1</t>
  </si>
  <si>
    <t>8.p-h36p8y3Kuti</t>
  </si>
  <si>
    <t>MMF alapharmonikus amplitúdó geometriai szöge. Alfa=0 (A=1, B=-0.5, C=-0.5) ajánlott.</t>
  </si>
  <si>
    <t>8.PAM Z=36, 2p=8, Y=3 PAM 8/10 pólus, Kuti 9.ábra</t>
  </si>
  <si>
    <r>
      <t>a</t>
    </r>
    <r>
      <rPr>
        <sz val="10"/>
        <rFont val="Arial"/>
        <family val="2"/>
        <charset val="238"/>
      </rPr>
      <t xml:space="preserve"> _</t>
    </r>
    <r>
      <rPr>
        <sz val="8"/>
        <rFont val="Arial"/>
        <family val="2"/>
        <charset val="238"/>
      </rPr>
      <t>deg(vill)</t>
    </r>
  </si>
  <si>
    <r>
      <t>a</t>
    </r>
    <r>
      <rPr>
        <sz val="10"/>
        <rFont val="Arial"/>
        <family val="2"/>
        <charset val="238"/>
      </rPr>
      <t xml:space="preserve"> _</t>
    </r>
    <r>
      <rPr>
        <sz val="8"/>
        <rFont val="Arial"/>
        <family val="2"/>
        <charset val="238"/>
      </rPr>
      <t>deg</t>
    </r>
  </si>
  <si>
    <t>180° slot</t>
  </si>
  <si>
    <t>1 slot°</t>
  </si>
  <si>
    <t>MMF_max°</t>
  </si>
  <si>
    <t>Alfa °</t>
  </si>
  <si>
    <r>
      <t>Rotor</t>
    </r>
    <r>
      <rPr>
        <sz val="8"/>
        <rFont val="Arial CE"/>
        <charset val="238"/>
      </rPr>
      <t xml:space="preserve"> for 90deg(vill)</t>
    </r>
  </si>
  <si>
    <t>A szög (MMF_max°) az első horony középvonalától számítandó (itt van a nulla fok).</t>
  </si>
  <si>
    <t>9.h36p16y2Liker</t>
  </si>
  <si>
    <t>9.Z=36, 2p=16, Y=2 Egyréteges Liker/Leroy féle</t>
  </si>
  <si>
    <t>Kirajzolandó horonyszám:</t>
  </si>
  <si>
    <t>10.k24p6y4r1</t>
  </si>
  <si>
    <t>Ilyen kor nem egyformák a zekercselési tényezők (például Z=240, 2p=244 nem jó, de Z=240, 2p=246 már jó).</t>
  </si>
  <si>
    <t>10.Z=24, 2p=6, Y=4, Egyréteges kvázi szimmetrikus 9101</t>
  </si>
  <si>
    <t>11.P-h36p8y4Varga</t>
  </si>
  <si>
    <t>11.Z=36, 2p=8, Y=4 PAM 6/8 pólus, Varga</t>
  </si>
  <si>
    <t>12.p-h36p6y4Varga</t>
  </si>
  <si>
    <t>12.Z=36, 2p=6, Y=4 PAM 6/8 pólus, Varga</t>
  </si>
  <si>
    <t>13.h16p2y8r1Czebe</t>
  </si>
  <si>
    <t>x</t>
  </si>
  <si>
    <t>13.Z=16 2p=2 Y=8 1réteges Czebe (4 üres horonnyal)</t>
  </si>
  <si>
    <t>14.P-h36p8y6Varga</t>
  </si>
  <si>
    <t>14.Z=36, 2p=8, Y=6 PAM 6/8 pólus, Varga</t>
  </si>
  <si>
    <t>15.h30p2y13</t>
  </si>
  <si>
    <t>15. Z=60, 2p=4, Y=13/15, átlagosan 4.4 menet/tekercs</t>
  </si>
  <si>
    <t>16.h24p2y8</t>
  </si>
  <si>
    <t>16.Combined Y-D 2Layer</t>
  </si>
  <si>
    <t>17.h36p2y18</t>
  </si>
  <si>
    <t>17.Combined Y-D 1Layer</t>
  </si>
  <si>
    <t>18.h36p2y16</t>
  </si>
  <si>
    <t>18.Combined Y-D 2Layer</t>
  </si>
  <si>
    <t>19.h36p8y3,4r1</t>
  </si>
  <si>
    <t>19. Z=38; 2p=8; Y=3,4; 1-réteg</t>
  </si>
  <si>
    <t>20. Z=60; 2p=4; Y=13</t>
  </si>
  <si>
    <t>25.h</t>
  </si>
  <si>
    <t>25h</t>
  </si>
  <si>
    <t>26.h</t>
  </si>
  <si>
    <t>26h</t>
  </si>
  <si>
    <t>27.h</t>
  </si>
  <si>
    <t>27h</t>
  </si>
  <si>
    <t>28.h</t>
  </si>
  <si>
    <t>28h</t>
  </si>
  <si>
    <t>29.h</t>
  </si>
  <si>
    <t>29h</t>
  </si>
  <si>
    <t>30.h</t>
  </si>
  <si>
    <t>30h</t>
  </si>
  <si>
    <t>31.h</t>
  </si>
  <si>
    <t>31h</t>
  </si>
  <si>
    <t>32.h</t>
  </si>
  <si>
    <t>32h</t>
  </si>
  <si>
    <t>33.h</t>
  </si>
  <si>
    <t>33h</t>
  </si>
  <si>
    <t>34.h</t>
  </si>
  <si>
    <t>34h</t>
  </si>
  <si>
    <t>35.h</t>
  </si>
  <si>
    <t>35h</t>
  </si>
  <si>
    <t>RégiVége</t>
  </si>
  <si>
    <t>36.h</t>
  </si>
  <si>
    <t>36h</t>
  </si>
  <si>
    <t>37.h</t>
  </si>
  <si>
    <t>37h</t>
  </si>
  <si>
    <t>38.h</t>
  </si>
  <si>
    <t>38h</t>
  </si>
  <si>
    <t>39.h</t>
  </si>
  <si>
    <t>39h</t>
  </si>
  <si>
    <t>40.h</t>
  </si>
  <si>
    <t>40h</t>
  </si>
  <si>
    <t>41.h</t>
  </si>
  <si>
    <t>41h</t>
  </si>
  <si>
    <t>42.h</t>
  </si>
  <si>
    <t>42h</t>
  </si>
  <si>
    <t>43.h</t>
  </si>
  <si>
    <t>43h</t>
  </si>
  <si>
    <t>utolso 72</t>
  </si>
  <si>
    <t>44.h</t>
  </si>
  <si>
    <t>44h</t>
  </si>
  <si>
    <t>45.h</t>
  </si>
  <si>
    <t>45h</t>
  </si>
  <si>
    <t>46.h</t>
  </si>
  <si>
    <t>46h</t>
  </si>
  <si>
    <t>47.h</t>
  </si>
  <si>
    <t>47h</t>
  </si>
  <si>
    <t>48.h</t>
  </si>
  <si>
    <t>48h</t>
  </si>
  <si>
    <t>49.h</t>
  </si>
  <si>
    <t>49h</t>
  </si>
  <si>
    <t>50.h</t>
  </si>
  <si>
    <t>50h</t>
  </si>
  <si>
    <t>Az utoljára</t>
  </si>
  <si>
    <t>tervezett tekercselés</t>
  </si>
  <si>
    <t>Az adatbázis bővítéshez módosítani kell az E27 cellához tartozó "Adatok érvényessége" listát és az "AZ" oszlop képleteit tovább kell másolni.</t>
  </si>
  <si>
    <t>A bővítéshez még a G27, E31 cellákban, valamint a D, E oszlopokban is módosítani kell a képleteket a 34. sortól lefelé.</t>
  </si>
  <si>
    <t>Ugrás a táblázat elejére.</t>
  </si>
  <si>
    <t>333Vége</t>
  </si>
  <si>
    <t>tek.txt</t>
  </si>
  <si>
    <t>21.h12p14y1</t>
  </si>
  <si>
    <t>21. Z=12; 2p=14;Y=1</t>
  </si>
  <si>
    <t>↓</t>
  </si>
  <si>
    <t>←</t>
  </si>
  <si>
    <t>↑</t>
  </si>
  <si>
    <t>→</t>
  </si>
  <si>
    <t>↔</t>
  </si>
  <si>
    <t>Másolható kurzorkarakterek:</t>
  </si>
  <si>
    <t>http://www.i2symbol.com/symbols/arrows</t>
  </si>
  <si>
    <r>
      <rPr>
        <b/>
        <sz val="11"/>
        <color rgb="FF000000"/>
        <rFont val="Calibri"/>
        <family val="2"/>
        <charset val="238"/>
        <scheme val="minor"/>
      </rPr>
      <t>FEMM</t>
    </r>
    <r>
      <rPr>
        <sz val="11"/>
        <color rgb="FF000000"/>
        <rFont val="Calibri"/>
        <family val="2"/>
        <charset val="238"/>
        <scheme val="minor"/>
      </rPr>
      <t xml:space="preserve"> -hez alkalmas, </t>
    </r>
    <r>
      <rPr>
        <b/>
        <sz val="11"/>
        <color rgb="FF000000"/>
        <rFont val="Calibri"/>
        <family val="2"/>
        <charset val="238"/>
        <scheme val="minor"/>
      </rPr>
      <t>Lua</t>
    </r>
    <r>
      <rPr>
        <sz val="11"/>
        <color rgb="FF000000"/>
        <rFont val="Calibri"/>
        <family val="2"/>
        <charset val="238"/>
        <scheme val="minor"/>
      </rPr>
      <t xml:space="preserve"> programokkal feldolgozható </t>
    </r>
    <r>
      <rPr>
        <b/>
        <sz val="11"/>
        <color rgb="FF000000"/>
        <rFont val="Calibri"/>
        <family val="2"/>
        <charset val="238"/>
        <scheme val="minor"/>
      </rPr>
      <t xml:space="preserve">tek.txt </t>
    </r>
    <r>
      <rPr>
        <sz val="11"/>
        <color rgb="FF000000"/>
        <rFont val="Calibri"/>
        <family val="2"/>
        <charset val="238"/>
        <scheme val="minor"/>
      </rPr>
      <t>fájl készítése a tekercskiosztásról</t>
    </r>
    <r>
      <rPr>
        <sz val="11"/>
        <color rgb="FF000000"/>
        <rFont val="Calibri"/>
        <family val="2"/>
        <charset val="238"/>
        <scheme val="minor"/>
      </rPr>
      <t>:</t>
    </r>
  </si>
  <si>
    <t xml:space="preserve">Fogkoncentrált tekekercselésnél a 2p&gt;240 esetén bizonyos horony/pólus </t>
  </si>
  <si>
    <t>kombinációknál kevés lehet a kiosztott hornyok száma.</t>
  </si>
  <si>
    <r>
      <t xml:space="preserve">Az </t>
    </r>
    <r>
      <rPr>
        <b/>
        <sz val="10"/>
        <rFont val="Arial"/>
        <family val="2"/>
        <charset val="238"/>
      </rPr>
      <t>A30</t>
    </r>
    <r>
      <rPr>
        <sz val="10"/>
        <rFont val="Arial"/>
        <family val="2"/>
        <charset val="238"/>
      </rPr>
      <t xml:space="preserve"> cella kijelölése, majd </t>
    </r>
    <r>
      <rPr>
        <b/>
        <sz val="10"/>
        <rFont val="Arial"/>
        <family val="2"/>
        <charset val="238"/>
      </rPr>
      <t>Ctrl+A</t>
    </r>
    <r>
      <rPr>
        <sz val="10"/>
        <rFont val="Arial"/>
        <family val="2"/>
        <charset val="238"/>
      </rPr>
      <t xml:space="preserve"> , utána </t>
    </r>
    <r>
      <rPr>
        <b/>
        <sz val="10"/>
        <rFont val="Arial"/>
        <family val="2"/>
        <charset val="238"/>
      </rPr>
      <t>Ctrl+C</t>
    </r>
    <r>
      <rPr>
        <sz val="10"/>
        <rFont val="Arial"/>
        <family val="2"/>
        <charset val="238"/>
      </rPr>
      <t xml:space="preserve"> másolás vágólapra, végül (</t>
    </r>
    <r>
      <rPr>
        <b/>
        <sz val="10"/>
        <rFont val="Arial"/>
        <family val="2"/>
        <charset val="238"/>
      </rPr>
      <t>Ctrl+A</t>
    </r>
    <r>
      <rPr>
        <sz val="10"/>
        <rFont val="Arial"/>
        <family val="2"/>
        <charset val="238"/>
      </rPr>
      <t xml:space="preserve">), </t>
    </r>
    <r>
      <rPr>
        <b/>
        <sz val="10"/>
        <rFont val="Arial"/>
        <family val="2"/>
        <charset val="238"/>
      </rPr>
      <t>Ctrl+V</t>
    </r>
    <r>
      <rPr>
        <sz val="10"/>
        <rFont val="Arial"/>
        <family val="2"/>
        <charset val="238"/>
      </rPr>
      <t xml:space="preserve"> beillesztés </t>
    </r>
    <r>
      <rPr>
        <b/>
        <sz val="10"/>
        <rFont val="Arial"/>
        <family val="2"/>
        <charset val="238"/>
      </rPr>
      <t>tek.txt</t>
    </r>
    <r>
      <rPr>
        <sz val="10"/>
        <rFont val="Arial"/>
        <family val="2"/>
        <charset val="238"/>
      </rPr>
      <t xml:space="preserve"> -be.</t>
    </r>
  </si>
  <si>
    <t>Alfa=</t>
  </si>
  <si>
    <t>Tekt=</t>
  </si>
  <si>
    <t>Szd=</t>
  </si>
  <si>
    <t>Tartománynév példa (SINX): =Winding!$D$33:INDEX(Winding!$D:$D;33+10*Winding!$D$4)</t>
  </si>
  <si>
    <t>22. Z=120,2p=20,Y=6, Dahl.</t>
  </si>
  <si>
    <t>22.h120p20y6</t>
  </si>
  <si>
    <t>23.h120p10y6</t>
  </si>
  <si>
    <t>23. Z=120,2p=10.Y=6,Dahl</t>
  </si>
  <si>
    <t>24.h48p4y12_60fok</t>
  </si>
  <si>
    <t>24.Z=48,2p=4,Y=12, 60-fok.elk.</t>
  </si>
  <si>
    <t>Fázis_Régi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</si>
</sst>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3">
    <font>
      <sz val="11"/>
      <color theme="1"/>
      <name val="Calibri"/>
      <family val="2"/>
      <charset val="238"/>
      <scheme val="minor"/>
    </font>
    <font>
      <u/>
      <sz val="10"/>
      <color theme="10"/>
      <name val="Arial CE"/>
      <charset val="238"/>
    </font>
    <font>
      <sz val="10"/>
      <name val="Arial"/>
      <family val="2"/>
      <charset val="238"/>
    </font>
    <font>
      <b/>
      <sz val="12"/>
      <name val="Arial"/>
      <family val="2"/>
      <charset val="238"/>
    </font>
    <font>
      <u/>
      <sz val="10"/>
      <color indexed="12"/>
      <name val="Arial"/>
      <family val="2"/>
      <charset val="238"/>
    </font>
    <font>
      <i/>
      <sz val="10"/>
      <color rgb="FF0000FF"/>
      <name val="Arial"/>
      <family val="2"/>
      <charset val="238"/>
    </font>
    <font>
      <sz val="10"/>
      <color rgb="FF0000FF"/>
      <name val="Arial"/>
      <family val="2"/>
      <charset val="238"/>
    </font>
    <font>
      <b/>
      <sz val="10"/>
      <color theme="0"/>
      <name val="Arial"/>
      <family val="2"/>
      <charset val="238"/>
    </font>
    <font>
      <b/>
      <sz val="10"/>
      <name val="Arial"/>
      <family val="2"/>
      <charset val="238"/>
    </font>
    <font>
      <sz val="10"/>
      <name val="Arial CE"/>
      <charset val="238"/>
    </font>
    <font>
      <b/>
      <sz val="10"/>
      <color rgb="FFFF0000"/>
      <name val="Arial"/>
      <family val="2"/>
      <charset val="238"/>
    </font>
    <font>
      <b/>
      <sz val="10"/>
      <color rgb="FF0000FF"/>
      <name val="Arial"/>
      <family val="2"/>
      <charset val="238"/>
    </font>
    <font>
      <i/>
      <sz val="10"/>
      <name val="Arial"/>
      <family val="2"/>
      <charset val="238"/>
    </font>
    <font>
      <sz val="10"/>
      <color indexed="10"/>
      <name val="Arial"/>
      <family val="2"/>
      <charset val="238"/>
    </font>
    <font>
      <b/>
      <sz val="10"/>
      <color indexed="10"/>
      <name val="Arial"/>
      <family val="2"/>
      <charset val="238"/>
    </font>
    <font>
      <sz val="10"/>
      <color rgb="FFFF0000"/>
      <name val="Arial"/>
      <family val="2"/>
      <charset val="238"/>
    </font>
    <font>
      <sz val="10"/>
      <color indexed="10"/>
      <name val="Times New Roman"/>
      <family val="1"/>
      <charset val="238"/>
    </font>
    <font>
      <sz val="10"/>
      <name val="Times New Roman"/>
      <family val="1"/>
      <charset val="238"/>
    </font>
    <font>
      <sz val="10"/>
      <color indexed="12"/>
      <name val="Arial"/>
      <family val="2"/>
      <charset val="238"/>
    </font>
    <font>
      <sz val="8"/>
      <name val="Arial"/>
      <family val="1"/>
      <charset val="2"/>
    </font>
    <font>
      <sz val="8"/>
      <name val="Symbol"/>
      <family val="1"/>
      <charset val="2"/>
    </font>
    <font>
      <sz val="8"/>
      <name val="Arial"/>
      <family val="2"/>
      <charset val="238"/>
    </font>
    <font>
      <sz val="10"/>
      <color indexed="12"/>
      <name val="Times New Roman"/>
      <family val="1"/>
      <charset val="238"/>
    </font>
    <font>
      <i/>
      <sz val="10"/>
      <color indexed="12"/>
      <name val="Arial"/>
      <family val="2"/>
      <charset val="238"/>
    </font>
    <font>
      <b/>
      <sz val="10"/>
      <color rgb="FF0000CC"/>
      <name val="Arial"/>
      <family val="2"/>
      <charset val="238"/>
    </font>
    <font>
      <sz val="10"/>
      <name val="Symbol"/>
      <family val="1"/>
      <charset val="2"/>
    </font>
    <font>
      <sz val="12"/>
      <name val="Arial"/>
      <family val="2"/>
      <charset val="238"/>
    </font>
    <font>
      <vertAlign val="subscript"/>
      <sz val="10"/>
      <name val="Arial"/>
      <family val="2"/>
      <charset val="238"/>
    </font>
    <font>
      <i/>
      <sz val="10"/>
      <name val="Symbol"/>
      <family val="1"/>
      <charset val="2"/>
    </font>
    <font>
      <i/>
      <vertAlign val="subscript"/>
      <sz val="10"/>
      <name val="Symbol"/>
      <family val="1"/>
      <charset val="2"/>
    </font>
    <font>
      <i/>
      <vertAlign val="subscript"/>
      <sz val="10"/>
      <name val="Arial"/>
      <family val="2"/>
      <charset val="238"/>
    </font>
    <font>
      <sz val="11"/>
      <name val="Times New Roman"/>
      <family val="1"/>
      <charset val="238"/>
    </font>
    <font>
      <vertAlign val="superscript"/>
      <sz val="10"/>
      <name val="Arial"/>
      <family val="2"/>
      <charset val="238"/>
    </font>
    <font>
      <i/>
      <sz val="11"/>
      <name val="Times New Roman"/>
      <family val="1"/>
      <charset val="238"/>
    </font>
    <font>
      <i/>
      <sz val="8"/>
      <name val="Times New Roman"/>
      <family val="1"/>
      <charset val="2"/>
    </font>
    <font>
      <sz val="11"/>
      <name val="Calibri"/>
      <family val="2"/>
      <charset val="238"/>
    </font>
    <font>
      <sz val="9"/>
      <name val="Arial"/>
      <family val="2"/>
      <charset val="238"/>
    </font>
    <font>
      <sz val="11"/>
      <name val="Symbol"/>
      <family val="1"/>
      <charset val="2"/>
    </font>
    <font>
      <sz val="10"/>
      <name val="Arial CE"/>
      <family val="2"/>
      <charset val="238"/>
    </font>
    <font>
      <b/>
      <sz val="14"/>
      <name val="Arial"/>
      <family val="2"/>
      <charset val="238"/>
    </font>
    <font>
      <b/>
      <sz val="9"/>
      <name val="Arial"/>
      <family val="2"/>
      <charset val="238"/>
    </font>
    <font>
      <b/>
      <sz val="10"/>
      <color indexed="12"/>
      <name val="Arial"/>
      <family val="2"/>
      <charset val="238"/>
    </font>
    <font>
      <sz val="8"/>
      <name val="Arial CE"/>
      <charset val="238"/>
    </font>
    <font>
      <b/>
      <sz val="10"/>
      <name val="Arial CE"/>
      <charset val="238"/>
    </font>
    <font>
      <sz val="10"/>
      <color rgb="FF0033CC"/>
      <name val="Arial"/>
      <family val="2"/>
      <charset val="238"/>
    </font>
    <font>
      <sz val="9"/>
      <color indexed="81"/>
      <name val="Tahoma"/>
      <family val="2"/>
      <charset val="238"/>
    </font>
    <font>
      <b/>
      <sz val="9"/>
      <color indexed="81"/>
      <name val="Tahoma"/>
      <family val="2"/>
      <charset val="238"/>
    </font>
    <font>
      <b/>
      <sz val="8"/>
      <color indexed="81"/>
      <name val="Tahoma"/>
      <family val="2"/>
      <charset val="238"/>
    </font>
    <font>
      <u/>
      <sz val="8"/>
      <color indexed="12"/>
      <name val="Arial"/>
      <family val="2"/>
      <charset val="238"/>
    </font>
    <font>
      <sz val="11"/>
      <color rgb="FF242729"/>
      <name val="Arial"/>
      <family val="2"/>
      <charset val="238"/>
    </font>
    <font>
      <sz val="13"/>
      <color rgb="FF666666"/>
      <name val="Verdana"/>
      <family val="2"/>
      <charset val="238"/>
    </font>
    <font>
      <sz val="11"/>
      <color rgb="FF000000"/>
      <name val="Calibri"/>
      <family val="2"/>
      <charset val="238"/>
      <scheme val="minor"/>
    </font>
    <font>
      <b/>
      <sz val="11"/>
      <color rgb="FF000000"/>
      <name val="Calibri"/>
      <family val="2"/>
      <charset val="238"/>
      <scheme val="minor"/>
    </font>
  </fonts>
  <fills count="12">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indexed="4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
      <patternFill patternType="solid">
        <fgColor theme="5" tint="0.59999389629810485"/>
        <bgColor indexed="64"/>
      </patternFill>
    </fill>
    <fill>
      <patternFill patternType="solid">
        <fgColor indexed="43"/>
        <bgColor indexed="64"/>
      </patternFill>
    </fill>
    <fill>
      <patternFill patternType="solid">
        <fgColor theme="7"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0" fontId="1" fillId="0" borderId="0" applyNumberFormat="0" applyFill="0" applyBorder="0" applyAlignment="0" applyProtection="0"/>
    <xf numFmtId="0" fontId="2" fillId="0" borderId="0"/>
    <xf numFmtId="0" fontId="4" fillId="0" borderId="0" applyNumberFormat="0" applyFill="0" applyBorder="0" applyAlignment="0" applyProtection="0">
      <alignment vertical="top"/>
      <protection locked="0"/>
    </xf>
    <xf numFmtId="0" fontId="9" fillId="0" borderId="0"/>
    <xf numFmtId="0" fontId="2" fillId="0" borderId="0"/>
  </cellStyleXfs>
  <cellXfs count="166">
    <xf numFmtId="0" fontId="0" fillId="0" borderId="0" xfId="0"/>
    <xf numFmtId="0" fontId="1" fillId="0" borderId="0" xfId="1" applyAlignment="1" applyProtection="1">
      <alignment shrinkToFit="1"/>
    </xf>
    <xf numFmtId="0" fontId="3" fillId="0" borderId="0" xfId="2" applyFont="1"/>
    <xf numFmtId="0" fontId="4" fillId="0" borderId="0" xfId="3" applyAlignment="1" applyProtection="1">
      <alignment shrinkToFit="1"/>
    </xf>
    <xf numFmtId="0" fontId="2" fillId="0" borderId="0" xfId="2"/>
    <xf numFmtId="0" fontId="2" fillId="0" borderId="0" xfId="3" applyFont="1" applyAlignment="1" applyProtection="1">
      <alignment shrinkToFit="1"/>
    </xf>
    <xf numFmtId="0" fontId="2" fillId="0" borderId="0" xfId="3" applyFont="1" applyBorder="1" applyAlignment="1" applyProtection="1">
      <alignment shrinkToFit="1"/>
    </xf>
    <xf numFmtId="0" fontId="4" fillId="0" borderId="0" xfId="3" applyAlignment="1" applyProtection="1"/>
    <xf numFmtId="0" fontId="5" fillId="0" borderId="0" xfId="2" applyFont="1" applyAlignment="1">
      <alignment horizontal="right"/>
    </xf>
    <xf numFmtId="49" fontId="6" fillId="0" borderId="0" xfId="2" applyNumberFormat="1" applyFont="1" applyAlignment="1">
      <alignment horizontal="center"/>
    </xf>
    <xf numFmtId="0" fontId="7" fillId="2" borderId="0" xfId="2" applyFont="1" applyFill="1" applyAlignment="1">
      <alignment horizontal="center" vertical="center"/>
    </xf>
    <xf numFmtId="0" fontId="8" fillId="0" borderId="3" xfId="2" applyFont="1" applyBorder="1"/>
    <xf numFmtId="0" fontId="9" fillId="0" borderId="4" xfId="4" applyBorder="1"/>
    <xf numFmtId="0" fontId="2" fillId="0" borderId="4" xfId="4" applyFont="1" applyBorder="1" applyAlignment="1">
      <alignment horizontal="right"/>
    </xf>
    <xf numFmtId="0" fontId="10" fillId="3" borderId="5" xfId="4" applyFont="1" applyFill="1" applyBorder="1" applyAlignment="1">
      <alignment horizontal="center"/>
    </xf>
    <xf numFmtId="0" fontId="8" fillId="0" borderId="0" xfId="2" applyFont="1"/>
    <xf numFmtId="0" fontId="2" fillId="0" borderId="0" xfId="2" quotePrefix="1"/>
    <xf numFmtId="0" fontId="2" fillId="0" borderId="0" xfId="2" applyAlignment="1">
      <alignment horizontal="center"/>
    </xf>
    <xf numFmtId="0" fontId="2" fillId="0" borderId="0" xfId="2" applyAlignment="1">
      <alignment horizontal="right"/>
    </xf>
    <xf numFmtId="0" fontId="11" fillId="0" borderId="0" xfId="2" applyFont="1" applyAlignment="1">
      <alignment horizontal="center"/>
    </xf>
    <xf numFmtId="0" fontId="12" fillId="0" borderId="0" xfId="2" applyFont="1"/>
    <xf numFmtId="0" fontId="2" fillId="0" borderId="6" xfId="2" applyBorder="1" applyAlignment="1">
      <alignment horizontal="right"/>
    </xf>
    <xf numFmtId="0" fontId="10" fillId="0" borderId="0" xfId="2" applyFont="1" applyAlignment="1" applyProtection="1">
      <alignment horizontal="center"/>
      <protection locked="0"/>
    </xf>
    <xf numFmtId="0" fontId="10" fillId="0" borderId="7" xfId="2" applyFont="1" applyBorder="1" applyAlignment="1" applyProtection="1">
      <alignment horizontal="center"/>
      <protection locked="0"/>
    </xf>
    <xf numFmtId="0" fontId="13" fillId="4" borderId="0" xfId="2" applyFont="1" applyFill="1" applyAlignment="1" applyProtection="1">
      <alignment horizontal="center"/>
      <protection locked="0"/>
    </xf>
    <xf numFmtId="0" fontId="13" fillId="4" borderId="8" xfId="2" applyFont="1" applyFill="1" applyBorder="1" applyAlignment="1" applyProtection="1">
      <alignment horizontal="center"/>
      <protection locked="0"/>
    </xf>
    <xf numFmtId="164" fontId="2" fillId="0" borderId="0" xfId="2" applyNumberFormat="1"/>
    <xf numFmtId="0" fontId="14" fillId="0" borderId="0" xfId="2" applyFont="1" applyAlignment="1" applyProtection="1">
      <alignment horizontal="center"/>
      <protection locked="0"/>
    </xf>
    <xf numFmtId="0" fontId="2" fillId="0" borderId="9" xfId="2" applyBorder="1" applyAlignment="1">
      <alignment horizontal="right"/>
    </xf>
    <xf numFmtId="0" fontId="10" fillId="0" borderId="10" xfId="2" applyFont="1" applyBorder="1" applyAlignment="1" applyProtection="1">
      <alignment horizontal="center"/>
      <protection locked="0"/>
    </xf>
    <xf numFmtId="0" fontId="2" fillId="0" borderId="10" xfId="2" applyBorder="1"/>
    <xf numFmtId="0" fontId="10" fillId="0" borderId="11" xfId="2" applyFont="1" applyBorder="1" applyAlignment="1" applyProtection="1">
      <alignment horizontal="center"/>
      <protection locked="0"/>
    </xf>
    <xf numFmtId="165" fontId="13" fillId="6" borderId="0" xfId="2" applyNumberFormat="1" applyFont="1" applyFill="1" applyAlignment="1" applyProtection="1">
      <alignment horizontal="center"/>
      <protection locked="0"/>
    </xf>
    <xf numFmtId="0" fontId="15" fillId="0" borderId="0" xfId="3" applyFont="1" applyAlignment="1" applyProtection="1">
      <alignment shrinkToFit="1"/>
      <protection locked="0"/>
    </xf>
    <xf numFmtId="0" fontId="6" fillId="0" borderId="0" xfId="2" applyFont="1" applyAlignment="1">
      <alignment horizontal="center"/>
    </xf>
    <xf numFmtId="0" fontId="16" fillId="0" borderId="0" xfId="2" applyFont="1" applyAlignment="1">
      <alignment horizontal="right"/>
    </xf>
    <xf numFmtId="0" fontId="10" fillId="0" borderId="8" xfId="2" applyFont="1" applyBorder="1" applyAlignment="1" applyProtection="1">
      <alignment horizontal="center"/>
      <protection locked="0"/>
    </xf>
    <xf numFmtId="0" fontId="2" fillId="0" borderId="0" xfId="3" quotePrefix="1" applyFont="1" applyAlignment="1" applyProtection="1"/>
    <xf numFmtId="0" fontId="11" fillId="7" borderId="0" xfId="2" applyFont="1" applyFill="1" applyAlignment="1">
      <alignment horizontal="left"/>
    </xf>
    <xf numFmtId="0" fontId="17" fillId="0" borderId="0" xfId="2" applyFont="1" applyAlignment="1">
      <alignment horizontal="right"/>
    </xf>
    <xf numFmtId="0" fontId="18" fillId="0" borderId="0" xfId="2" applyFont="1"/>
    <xf numFmtId="0" fontId="10" fillId="0" borderId="0" xfId="2" applyFont="1" applyAlignment="1">
      <alignment horizontal="center"/>
    </xf>
    <xf numFmtId="0" fontId="19" fillId="8" borderId="12" xfId="2" applyFont="1" applyFill="1" applyBorder="1" applyAlignment="1">
      <alignment horizontal="center"/>
    </xf>
    <xf numFmtId="0" fontId="11" fillId="6" borderId="0" xfId="2" applyFont="1" applyFill="1" applyAlignment="1">
      <alignment horizontal="center"/>
    </xf>
    <xf numFmtId="165" fontId="2" fillId="0" borderId="0" xfId="2" applyNumberFormat="1" applyAlignment="1">
      <alignment horizontal="center"/>
    </xf>
    <xf numFmtId="0" fontId="22" fillId="0" borderId="0" xfId="2" applyFont="1" applyAlignment="1">
      <alignment horizontal="right"/>
    </xf>
    <xf numFmtId="0" fontId="18" fillId="0" borderId="0" xfId="2" applyFont="1" applyAlignment="1">
      <alignment horizontal="center"/>
    </xf>
    <xf numFmtId="0" fontId="18" fillId="0" borderId="3" xfId="2" applyFont="1" applyBorder="1"/>
    <xf numFmtId="0" fontId="2" fillId="0" borderId="3" xfId="2" applyBorder="1" applyProtection="1">
      <protection locked="0"/>
    </xf>
    <xf numFmtId="0" fontId="2" fillId="0" borderId="4" xfId="2" applyBorder="1" applyProtection="1">
      <protection locked="0"/>
    </xf>
    <xf numFmtId="0" fontId="2" fillId="0" borderId="5" xfId="2" applyBorder="1" applyProtection="1">
      <protection locked="0"/>
    </xf>
    <xf numFmtId="0" fontId="2" fillId="0" borderId="4" xfId="2" applyBorder="1" applyAlignment="1" applyProtection="1">
      <alignment horizontal="center"/>
      <protection locked="0"/>
    </xf>
    <xf numFmtId="0" fontId="2" fillId="0" borderId="5" xfId="2" applyBorder="1"/>
    <xf numFmtId="0" fontId="24" fillId="0" borderId="0" xfId="2" applyFont="1" applyAlignment="1">
      <alignment horizontal="center" shrinkToFit="1"/>
    </xf>
    <xf numFmtId="0" fontId="2" fillId="0" borderId="13" xfId="2" applyBorder="1"/>
    <xf numFmtId="0" fontId="25" fillId="0" borderId="0" xfId="2" applyFont="1" applyAlignment="1">
      <alignment horizontal="center"/>
    </xf>
    <xf numFmtId="0" fontId="13" fillId="6" borderId="0" xfId="2" applyFont="1" applyFill="1" applyAlignment="1" applyProtection="1">
      <alignment horizontal="center"/>
      <protection locked="0"/>
    </xf>
    <xf numFmtId="0" fontId="18" fillId="0" borderId="14" xfId="2" applyFont="1" applyBorder="1"/>
    <xf numFmtId="0" fontId="2" fillId="0" borderId="6" xfId="2" applyBorder="1" applyProtection="1">
      <protection locked="0"/>
    </xf>
    <xf numFmtId="0" fontId="2" fillId="0" borderId="0" xfId="2" applyProtection="1">
      <protection locked="0"/>
    </xf>
    <xf numFmtId="0" fontId="2" fillId="0" borderId="7" xfId="2" applyBorder="1" applyProtection="1">
      <protection locked="0"/>
    </xf>
    <xf numFmtId="0" fontId="2" fillId="0" borderId="0" xfId="2" applyAlignment="1" applyProtection="1">
      <alignment horizontal="center"/>
      <protection locked="0"/>
    </xf>
    <xf numFmtId="0" fontId="2" fillId="0" borderId="7" xfId="2" applyBorder="1"/>
    <xf numFmtId="0" fontId="10" fillId="0" borderId="0" xfId="2" applyFont="1" applyProtection="1">
      <protection locked="0"/>
    </xf>
    <xf numFmtId="0" fontId="26" fillId="0" borderId="0" xfId="2" applyFont="1" applyAlignment="1">
      <alignment horizontal="right"/>
    </xf>
    <xf numFmtId="0" fontId="14" fillId="0" borderId="0" xfId="2" applyFont="1"/>
    <xf numFmtId="0" fontId="18" fillId="0" borderId="9" xfId="2" applyFont="1" applyBorder="1"/>
    <xf numFmtId="0" fontId="2" fillId="0" borderId="9" xfId="2" applyBorder="1" applyProtection="1">
      <protection locked="0"/>
    </xf>
    <xf numFmtId="0" fontId="2" fillId="0" borderId="10" xfId="2" applyBorder="1" applyProtection="1">
      <protection locked="0"/>
    </xf>
    <xf numFmtId="0" fontId="2" fillId="0" borderId="11" xfId="2" applyBorder="1" applyProtection="1">
      <protection locked="0"/>
    </xf>
    <xf numFmtId="0" fontId="2" fillId="0" borderId="11" xfId="2" applyBorder="1"/>
    <xf numFmtId="0" fontId="19" fillId="0" borderId="0" xfId="2" applyFont="1" applyAlignment="1">
      <alignment horizontal="center"/>
    </xf>
    <xf numFmtId="0" fontId="11" fillId="6" borderId="0" xfId="2" applyFont="1" applyFill="1" applyAlignment="1" applyProtection="1">
      <alignment horizontal="center"/>
      <protection locked="0"/>
    </xf>
    <xf numFmtId="0" fontId="8" fillId="0" borderId="0" xfId="2" applyFont="1" applyAlignment="1">
      <alignment horizontal="center"/>
    </xf>
    <xf numFmtId="0" fontId="21" fillId="8" borderId="12" xfId="2" applyFont="1" applyFill="1" applyBorder="1" applyAlignment="1">
      <alignment horizontal="center"/>
    </xf>
    <xf numFmtId="0" fontId="2" fillId="0" borderId="3" xfId="2" applyBorder="1"/>
    <xf numFmtId="0" fontId="2" fillId="0" borderId="4" xfId="2" applyBorder="1"/>
    <xf numFmtId="0" fontId="2" fillId="0" borderId="5" xfId="2" applyBorder="1" applyAlignment="1">
      <alignment horizontal="center"/>
    </xf>
    <xf numFmtId="0" fontId="10" fillId="6" borderId="0" xfId="2" applyFont="1" applyFill="1" applyAlignment="1">
      <alignment horizontal="center"/>
    </xf>
    <xf numFmtId="1" fontId="2" fillId="0" borderId="0" xfId="2" applyNumberFormat="1"/>
    <xf numFmtId="165" fontId="2" fillId="0" borderId="13" xfId="2" applyNumberFormat="1" applyBorder="1"/>
    <xf numFmtId="0" fontId="9" fillId="0" borderId="0" xfId="4"/>
    <xf numFmtId="0" fontId="2" fillId="0" borderId="6" xfId="2" applyBorder="1"/>
    <xf numFmtId="0" fontId="2" fillId="0" borderId="7" xfId="2" applyBorder="1" applyAlignment="1">
      <alignment horizontal="center"/>
    </xf>
    <xf numFmtId="165" fontId="2" fillId="0" borderId="8" xfId="2" applyNumberFormat="1" applyBorder="1"/>
    <xf numFmtId="0" fontId="15" fillId="0" borderId="0" xfId="4" applyFont="1"/>
    <xf numFmtId="0" fontId="23" fillId="0" borderId="0" xfId="2" applyFont="1"/>
    <xf numFmtId="0" fontId="21" fillId="0" borderId="0" xfId="2" applyFont="1" applyAlignment="1">
      <alignment horizontal="center"/>
    </xf>
    <xf numFmtId="165" fontId="2" fillId="0" borderId="0" xfId="2" applyNumberFormat="1"/>
    <xf numFmtId="0" fontId="28" fillId="8" borderId="12" xfId="2" applyFont="1" applyFill="1" applyBorder="1" applyAlignment="1">
      <alignment horizontal="center"/>
    </xf>
    <xf numFmtId="0" fontId="31" fillId="0" borderId="0" xfId="2" applyFont="1" applyAlignment="1">
      <alignment horizontal="right"/>
    </xf>
    <xf numFmtId="0" fontId="2" fillId="0" borderId="9" xfId="2" applyBorder="1"/>
    <xf numFmtId="0" fontId="2" fillId="0" borderId="11" xfId="2" applyBorder="1" applyAlignment="1">
      <alignment horizontal="center"/>
    </xf>
    <xf numFmtId="0" fontId="12" fillId="0" borderId="0" xfId="2" applyFont="1" applyAlignment="1">
      <alignment horizontal="right"/>
    </xf>
    <xf numFmtId="0" fontId="2" fillId="6" borderId="0" xfId="2" applyFill="1" applyAlignment="1">
      <alignment horizontal="center"/>
    </xf>
    <xf numFmtId="0" fontId="12" fillId="0" borderId="0" xfId="2" applyFont="1" applyAlignment="1">
      <alignment horizontal="left"/>
    </xf>
    <xf numFmtId="0" fontId="15" fillId="6" borderId="5" xfId="2" applyFont="1" applyFill="1" applyBorder="1" applyAlignment="1">
      <alignment horizontal="center"/>
    </xf>
    <xf numFmtId="0" fontId="15" fillId="6" borderId="7" xfId="2" applyFont="1" applyFill="1" applyBorder="1" applyAlignment="1">
      <alignment horizontal="center"/>
    </xf>
    <xf numFmtId="0" fontId="33" fillId="0" borderId="0" xfId="2" applyFont="1" applyAlignment="1">
      <alignment horizontal="left"/>
    </xf>
    <xf numFmtId="0" fontId="2" fillId="0" borderId="0" xfId="2" applyAlignment="1">
      <alignment horizontal="left"/>
    </xf>
    <xf numFmtId="0" fontId="34" fillId="0" borderId="0" xfId="2" applyFont="1" applyAlignment="1">
      <alignment horizontal="center"/>
    </xf>
    <xf numFmtId="0" fontId="2" fillId="0" borderId="3" xfId="2" applyBorder="1" applyAlignment="1">
      <alignment horizontal="center"/>
    </xf>
    <xf numFmtId="0" fontId="2" fillId="0" borderId="4" xfId="2" applyBorder="1" applyAlignment="1">
      <alignment horizontal="center"/>
    </xf>
    <xf numFmtId="0" fontId="8" fillId="0" borderId="0" xfId="2" applyFont="1" applyAlignment="1">
      <alignment horizontal="right"/>
    </xf>
    <xf numFmtId="0" fontId="35" fillId="0" borderId="0" xfId="2" applyFont="1"/>
    <xf numFmtId="0" fontId="15" fillId="0" borderId="7" xfId="2" applyFont="1" applyBorder="1" applyAlignment="1">
      <alignment horizontal="center"/>
    </xf>
    <xf numFmtId="0" fontId="2" fillId="0" borderId="6" xfId="2" applyBorder="1" applyAlignment="1">
      <alignment horizontal="center"/>
    </xf>
    <xf numFmtId="0" fontId="36" fillId="0" borderId="0" xfId="2" applyFont="1" applyAlignment="1">
      <alignment horizontal="right"/>
    </xf>
    <xf numFmtId="0" fontId="35" fillId="0" borderId="0" xfId="2" applyFont="1" applyAlignment="1">
      <alignment vertical="top"/>
    </xf>
    <xf numFmtId="0" fontId="8" fillId="0" borderId="0" xfId="2" quotePrefix="1" applyFont="1" applyAlignment="1">
      <alignment horizontal="right"/>
    </xf>
    <xf numFmtId="0" fontId="15" fillId="0" borderId="11" xfId="2" applyFont="1" applyBorder="1" applyAlignment="1">
      <alignment horizontal="center"/>
    </xf>
    <xf numFmtId="0" fontId="37" fillId="0" borderId="3" xfId="2" applyFont="1" applyBorder="1" applyAlignment="1">
      <alignment horizontal="right"/>
    </xf>
    <xf numFmtId="0" fontId="38" fillId="0" borderId="0" xfId="2" applyFont="1"/>
    <xf numFmtId="0" fontId="37" fillId="0" borderId="9" xfId="2" applyFont="1" applyBorder="1" applyAlignment="1">
      <alignment horizontal="right"/>
    </xf>
    <xf numFmtId="0" fontId="39" fillId="0" borderId="0" xfId="2" applyFont="1" applyAlignment="1">
      <alignment horizontal="center"/>
    </xf>
    <xf numFmtId="0" fontId="2" fillId="9" borderId="0" xfId="2" applyFill="1"/>
    <xf numFmtId="0" fontId="37" fillId="0" borderId="0" xfId="2" applyFont="1" applyAlignment="1">
      <alignment horizontal="right"/>
    </xf>
    <xf numFmtId="0" fontId="8" fillId="10" borderId="0" xfId="2" applyFont="1" applyFill="1"/>
    <xf numFmtId="0" fontId="2" fillId="10" borderId="0" xfId="2" applyFill="1"/>
    <xf numFmtId="2" fontId="2" fillId="0" borderId="0" xfId="2" applyNumberFormat="1"/>
    <xf numFmtId="0" fontId="11" fillId="0" borderId="0" xfId="2" applyFont="1" applyAlignment="1" applyProtection="1">
      <alignment horizontal="center"/>
      <protection locked="0"/>
    </xf>
    <xf numFmtId="0" fontId="21" fillId="0" borderId="0" xfId="2" applyFont="1" applyAlignment="1">
      <alignment horizontal="right"/>
    </xf>
    <xf numFmtId="0" fontId="8" fillId="4" borderId="0" xfId="2" applyFont="1" applyFill="1"/>
    <xf numFmtId="0" fontId="40" fillId="0" borderId="0" xfId="2" applyFont="1" applyAlignment="1">
      <alignment horizontal="right"/>
    </xf>
    <xf numFmtId="0" fontId="8" fillId="6" borderId="0" xfId="2" applyFont="1" applyFill="1" applyAlignment="1" applyProtection="1">
      <alignment horizontal="center"/>
      <protection locked="0"/>
    </xf>
    <xf numFmtId="0" fontId="2" fillId="0" borderId="0" xfId="2" applyAlignment="1">
      <alignment horizontal="right" shrinkToFit="1"/>
    </xf>
    <xf numFmtId="0" fontId="41" fillId="0" borderId="0" xfId="2" applyFont="1" applyAlignment="1">
      <alignment horizontal="center"/>
    </xf>
    <xf numFmtId="0" fontId="36" fillId="0" borderId="0" xfId="2" applyFont="1" applyAlignment="1">
      <alignment shrinkToFit="1"/>
    </xf>
    <xf numFmtId="0" fontId="2" fillId="11" borderId="0" xfId="2" applyFill="1" applyAlignment="1">
      <alignment horizontal="center"/>
    </xf>
    <xf numFmtId="0" fontId="18" fillId="0" borderId="0" xfId="2" applyFont="1" applyAlignment="1" applyProtection="1">
      <alignment horizontal="center"/>
      <protection locked="0"/>
    </xf>
    <xf numFmtId="0" fontId="9" fillId="0" borderId="4" xfId="4" quotePrefix="1" applyBorder="1"/>
    <xf numFmtId="0" fontId="2" fillId="0" borderId="0" xfId="4" applyFont="1"/>
    <xf numFmtId="0" fontId="9" fillId="0" borderId="10" xfId="4" applyBorder="1"/>
    <xf numFmtId="0" fontId="44" fillId="0" borderId="0" xfId="2" applyFont="1" applyAlignment="1">
      <alignment horizontal="center"/>
    </xf>
    <xf numFmtId="0" fontId="2" fillId="0" borderId="3" xfId="5" applyBorder="1" applyProtection="1">
      <protection locked="0"/>
    </xf>
    <xf numFmtId="0" fontId="2" fillId="0" borderId="4" xfId="5" applyBorder="1" applyProtection="1">
      <protection locked="0"/>
    </xf>
    <xf numFmtId="0" fontId="2" fillId="0" borderId="5" xfId="5" applyBorder="1" applyProtection="1">
      <protection locked="0"/>
    </xf>
    <xf numFmtId="0" fontId="2" fillId="0" borderId="6" xfId="5" applyBorder="1" applyProtection="1">
      <protection locked="0"/>
    </xf>
    <xf numFmtId="0" fontId="2" fillId="0" borderId="0" xfId="5" applyProtection="1">
      <protection locked="0"/>
    </xf>
    <xf numFmtId="0" fontId="2" fillId="0" borderId="7" xfId="5" applyBorder="1" applyProtection="1">
      <protection locked="0"/>
    </xf>
    <xf numFmtId="0" fontId="2" fillId="6" borderId="0" xfId="2" quotePrefix="1" applyFill="1"/>
    <xf numFmtId="0" fontId="2" fillId="0" borderId="3" xfId="2" applyBorder="1" applyAlignment="1" applyProtection="1">
      <alignment horizontal="center"/>
      <protection locked="0"/>
    </xf>
    <xf numFmtId="0" fontId="2" fillId="0" borderId="6" xfId="2" applyBorder="1" applyAlignment="1" applyProtection="1">
      <alignment horizontal="center"/>
      <protection locked="0"/>
    </xf>
    <xf numFmtId="0" fontId="2" fillId="0" borderId="9" xfId="2" applyBorder="1" applyAlignment="1" applyProtection="1">
      <alignment horizontal="center"/>
      <protection locked="0"/>
    </xf>
    <xf numFmtId="0" fontId="2" fillId="0" borderId="10" xfId="2" applyBorder="1" applyAlignment="1" applyProtection="1">
      <alignment horizontal="center"/>
      <protection locked="0"/>
    </xf>
    <xf numFmtId="0" fontId="4" fillId="0" borderId="0" xfId="3" applyBorder="1" applyAlignment="1" applyProtection="1"/>
    <xf numFmtId="0" fontId="48" fillId="0" borderId="0" xfId="3" applyFont="1" applyAlignment="1" applyProtection="1"/>
    <xf numFmtId="0" fontId="49" fillId="0" borderId="0" xfId="0" applyFont="1"/>
    <xf numFmtId="0" fontId="50" fillId="0" borderId="0" xfId="0" applyFont="1"/>
    <xf numFmtId="0" fontId="51" fillId="0" borderId="0" xfId="0" applyFont="1"/>
    <xf numFmtId="0" fontId="37" fillId="0" borderId="0" xfId="4" applyFont="1" applyAlignment="1">
      <alignment horizontal="center"/>
    </xf>
    <xf numFmtId="0" fontId="9" fillId="0" borderId="0" xfId="4" applyAlignment="1">
      <alignment horizontal="center"/>
    </xf>
    <xf numFmtId="0" fontId="36" fillId="0" borderId="0" xfId="4" quotePrefix="1" applyFont="1" applyAlignment="1">
      <alignment horizontal="center"/>
    </xf>
    <xf numFmtId="0" fontId="2" fillId="0" borderId="0" xfId="4" quotePrefix="1" applyFont="1" applyAlignment="1">
      <alignment horizontal="center"/>
    </xf>
    <xf numFmtId="0" fontId="8" fillId="0" borderId="0" xfId="4" quotePrefix="1" applyFont="1" applyAlignment="1">
      <alignment horizontal="center"/>
    </xf>
    <xf numFmtId="0" fontId="9" fillId="0" borderId="0" xfId="4" quotePrefix="1" applyAlignment="1">
      <alignment horizontal="center"/>
    </xf>
    <xf numFmtId="0" fontId="43" fillId="0" borderId="0" xfId="4" applyFont="1" applyAlignment="1">
      <alignment horizontal="center"/>
    </xf>
    <xf numFmtId="0" fontId="2" fillId="0" borderId="4" xfId="4" applyFont="1" applyBorder="1"/>
    <xf numFmtId="0" fontId="2" fillId="0" borderId="10" xfId="4" applyFont="1" applyBorder="1"/>
    <xf numFmtId="0" fontId="2" fillId="0" borderId="0" xfId="2" applyAlignment="1">
      <alignment horizontal="center" shrinkToFit="1"/>
    </xf>
    <xf numFmtId="0" fontId="2" fillId="0" borderId="1" xfId="2" applyBorder="1" applyAlignment="1" applyProtection="1">
      <alignment horizontal="center"/>
      <protection locked="0"/>
    </xf>
    <xf numFmtId="0" fontId="2" fillId="0" borderId="2" xfId="2" applyBorder="1" applyAlignment="1" applyProtection="1">
      <alignment horizontal="center"/>
      <protection locked="0"/>
    </xf>
    <xf numFmtId="0" fontId="2" fillId="0" borderId="1" xfId="2" applyBorder="1" applyAlignment="1">
      <alignment horizontal="center"/>
    </xf>
    <xf numFmtId="0" fontId="2" fillId="0" borderId="2" xfId="2" applyBorder="1" applyAlignment="1">
      <alignment horizontal="center"/>
    </xf>
    <xf numFmtId="0" fontId="13" fillId="5" borderId="1" xfId="2" applyFont="1" applyFill="1" applyBorder="1" applyProtection="1">
      <protection locked="0"/>
    </xf>
    <xf numFmtId="0" fontId="2" fillId="5" borderId="2" xfId="2" applyFill="1" applyBorder="1" applyProtection="1">
      <protection locked="0"/>
    </xf>
  </cellXfs>
  <cellStyles count="6">
    <cellStyle name="Hivatkozás 2" xfId="3" xr:uid="{16ECA003-BCDE-40BD-AE1A-74154347F5CD}"/>
    <cellStyle name="Hyperlink" xfId="1" builtinId="8"/>
    <cellStyle name="Normal" xfId="0" builtinId="0"/>
    <cellStyle name="Normál 2" xfId="4" xr:uid="{9F972612-096E-4C52-8D9F-16BEB9B406B3}"/>
    <cellStyle name="Normál 2 2" xfId="2" xr:uid="{75524082-B34F-4900-851D-D76C7B478994}"/>
    <cellStyle name="Normál_W-Design-hu-2017.06.09 2" xfId="5" xr:uid="{C3FF827F-E304-47DC-8A2F-228B80404497}"/>
  </cellStyles>
  <dxfs count="6">
    <dxf>
      <fill>
        <patternFill>
          <bgColor indexed="14"/>
        </patternFill>
      </fill>
    </dxf>
    <dxf>
      <fill>
        <patternFill>
          <bgColor indexed="14"/>
        </patternFill>
      </fill>
    </dxf>
    <dxf>
      <fill>
        <patternFill>
          <bgColor indexed="43"/>
        </patternFill>
      </fill>
    </dxf>
    <dxf>
      <fill>
        <patternFill>
          <bgColor indexed="41"/>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79582166323168E-2"/>
          <c:y val="8.7962962962962965E-2"/>
          <c:w val="0.92269759904173054"/>
          <c:h val="0.87037037037037035"/>
        </c:manualLayout>
      </c:layout>
      <c:scatterChart>
        <c:scatterStyle val="lineMarker"/>
        <c:varyColors val="0"/>
        <c:ser>
          <c:idx val="2"/>
          <c:order val="0"/>
          <c:tx>
            <c:v>MaxY</c:v>
          </c:tx>
          <c:spPr>
            <a:ln w="19050" cap="rnd">
              <a:solidFill>
                <a:schemeClr val="bg1"/>
              </a:solidFill>
              <a:round/>
            </a:ln>
            <a:effectLst/>
          </c:spPr>
          <c:marker>
            <c:symbol val="none"/>
          </c:marker>
          <c:xVal>
            <c:numRef>
              <c:f>Winding!$Z$4:$Z$5</c:f>
              <c:numCache>
                <c:formatCode>General</c:formatCode>
                <c:ptCount val="2"/>
                <c:pt idx="0">
                  <c:v>0.3</c:v>
                </c:pt>
                <c:pt idx="1">
                  <c:v>0.3</c:v>
                </c:pt>
              </c:numCache>
            </c:numRef>
          </c:xVal>
          <c:yVal>
            <c:numRef>
              <c:f>Winding!$AA$4:$AA$5</c:f>
              <c:numCache>
                <c:formatCode>General</c:formatCode>
                <c:ptCount val="2"/>
                <c:pt idx="0">
                  <c:v>1.2404900146990323</c:v>
                </c:pt>
                <c:pt idx="1">
                  <c:v>-1.2404900146990323</c:v>
                </c:pt>
              </c:numCache>
            </c:numRef>
          </c:yVal>
          <c:smooth val="0"/>
          <c:extLst>
            <c:ext xmlns:c16="http://schemas.microsoft.com/office/drawing/2014/chart" uri="{C3380CC4-5D6E-409C-BE32-E72D297353CC}">
              <c16:uniqueId val="{00000000-BDB9-4A6E-8C85-F477D33C6C3A}"/>
            </c:ext>
          </c:extLst>
        </c:ser>
        <c:ser>
          <c:idx val="1"/>
          <c:order val="1"/>
          <c:tx>
            <c:v>SIN</c:v>
          </c:tx>
          <c:spPr>
            <a:ln w="12700" cap="rnd">
              <a:solidFill>
                <a:srgbClr val="0000FF"/>
              </a:solidFill>
              <a:round/>
            </a:ln>
            <a:effectLst/>
          </c:spPr>
          <c:marker>
            <c:symbol val="none"/>
          </c:marker>
          <c:xVal>
            <c:numRef>
              <c:f>Winding!SINX</c:f>
              <c:numCache>
                <c:formatCode>General</c:formatCode>
                <c:ptCount val="121"/>
                <c:pt idx="0">
                  <c:v>0.5</c:v>
                </c:pt>
                <c:pt idx="1">
                  <c:v>0.6</c:v>
                </c:pt>
                <c:pt idx="2">
                  <c:v>0.7</c:v>
                </c:pt>
                <c:pt idx="3">
                  <c:v>0.8</c:v>
                </c:pt>
                <c:pt idx="4">
                  <c:v>0.9</c:v>
                </c:pt>
                <c:pt idx="5">
                  <c:v>1</c:v>
                </c:pt>
                <c:pt idx="6">
                  <c:v>1.1000000000000001</c:v>
                </c:pt>
                <c:pt idx="7">
                  <c:v>1.2</c:v>
                </c:pt>
                <c:pt idx="8">
                  <c:v>1.3</c:v>
                </c:pt>
                <c:pt idx="9">
                  <c:v>1.4</c:v>
                </c:pt>
                <c:pt idx="10">
                  <c:v>1.5</c:v>
                </c:pt>
                <c:pt idx="11">
                  <c:v>1.6</c:v>
                </c:pt>
                <c:pt idx="12">
                  <c:v>1.7</c:v>
                </c:pt>
                <c:pt idx="13">
                  <c:v>1.8</c:v>
                </c:pt>
                <c:pt idx="14">
                  <c:v>1.9</c:v>
                </c:pt>
                <c:pt idx="15">
                  <c:v>2</c:v>
                </c:pt>
                <c:pt idx="16">
                  <c:v>2.1</c:v>
                </c:pt>
                <c:pt idx="17">
                  <c:v>2.2000000000000002</c:v>
                </c:pt>
                <c:pt idx="18">
                  <c:v>2.2999999999999998</c:v>
                </c:pt>
                <c:pt idx="19">
                  <c:v>2.4</c:v>
                </c:pt>
                <c:pt idx="20">
                  <c:v>2.5</c:v>
                </c:pt>
                <c:pt idx="21">
                  <c:v>2.6</c:v>
                </c:pt>
                <c:pt idx="22">
                  <c:v>2.7</c:v>
                </c:pt>
                <c:pt idx="23">
                  <c:v>2.8</c:v>
                </c:pt>
                <c:pt idx="24">
                  <c:v>2.9</c:v>
                </c:pt>
                <c:pt idx="25">
                  <c:v>3</c:v>
                </c:pt>
                <c:pt idx="26">
                  <c:v>3.1</c:v>
                </c:pt>
                <c:pt idx="27">
                  <c:v>3.2</c:v>
                </c:pt>
                <c:pt idx="28">
                  <c:v>3.3</c:v>
                </c:pt>
                <c:pt idx="29">
                  <c:v>3.4</c:v>
                </c:pt>
                <c:pt idx="30">
                  <c:v>3.5</c:v>
                </c:pt>
                <c:pt idx="31">
                  <c:v>3.6</c:v>
                </c:pt>
                <c:pt idx="32">
                  <c:v>3.7</c:v>
                </c:pt>
                <c:pt idx="33">
                  <c:v>3.8</c:v>
                </c:pt>
                <c:pt idx="34">
                  <c:v>3.9</c:v>
                </c:pt>
                <c:pt idx="35">
                  <c:v>4</c:v>
                </c:pt>
                <c:pt idx="36">
                  <c:v>4.0999999999999996</c:v>
                </c:pt>
                <c:pt idx="37">
                  <c:v>4.2</c:v>
                </c:pt>
                <c:pt idx="38">
                  <c:v>4.3</c:v>
                </c:pt>
                <c:pt idx="39">
                  <c:v>4.4000000000000004</c:v>
                </c:pt>
                <c:pt idx="40">
                  <c:v>4.5</c:v>
                </c:pt>
                <c:pt idx="41">
                  <c:v>4.5999999999999996</c:v>
                </c:pt>
                <c:pt idx="42">
                  <c:v>4.7</c:v>
                </c:pt>
                <c:pt idx="43">
                  <c:v>4.8</c:v>
                </c:pt>
                <c:pt idx="44">
                  <c:v>4.9000000000000004</c:v>
                </c:pt>
                <c:pt idx="45">
                  <c:v>5</c:v>
                </c:pt>
                <c:pt idx="46">
                  <c:v>5.0999999999999996</c:v>
                </c:pt>
                <c:pt idx="47">
                  <c:v>5.2</c:v>
                </c:pt>
                <c:pt idx="48">
                  <c:v>5.3</c:v>
                </c:pt>
                <c:pt idx="49">
                  <c:v>5.4</c:v>
                </c:pt>
                <c:pt idx="50">
                  <c:v>5.5</c:v>
                </c:pt>
                <c:pt idx="51">
                  <c:v>5.6</c:v>
                </c:pt>
                <c:pt idx="52">
                  <c:v>5.7</c:v>
                </c:pt>
                <c:pt idx="53">
                  <c:v>5.8</c:v>
                </c:pt>
                <c:pt idx="54">
                  <c:v>5.9</c:v>
                </c:pt>
                <c:pt idx="55">
                  <c:v>6</c:v>
                </c:pt>
                <c:pt idx="56">
                  <c:v>6.1</c:v>
                </c:pt>
                <c:pt idx="57">
                  <c:v>6.2</c:v>
                </c:pt>
                <c:pt idx="58">
                  <c:v>6.3</c:v>
                </c:pt>
                <c:pt idx="59">
                  <c:v>6.4</c:v>
                </c:pt>
                <c:pt idx="60">
                  <c:v>6.5</c:v>
                </c:pt>
                <c:pt idx="61">
                  <c:v>6.6</c:v>
                </c:pt>
                <c:pt idx="62">
                  <c:v>6.7</c:v>
                </c:pt>
                <c:pt idx="63">
                  <c:v>6.8</c:v>
                </c:pt>
                <c:pt idx="64">
                  <c:v>6.9</c:v>
                </c:pt>
                <c:pt idx="65">
                  <c:v>7</c:v>
                </c:pt>
                <c:pt idx="66">
                  <c:v>7.1</c:v>
                </c:pt>
                <c:pt idx="67">
                  <c:v>7.2</c:v>
                </c:pt>
                <c:pt idx="68">
                  <c:v>7.3</c:v>
                </c:pt>
                <c:pt idx="69">
                  <c:v>7.4</c:v>
                </c:pt>
                <c:pt idx="70">
                  <c:v>7.5</c:v>
                </c:pt>
                <c:pt idx="71">
                  <c:v>7.6</c:v>
                </c:pt>
                <c:pt idx="72">
                  <c:v>7.7</c:v>
                </c:pt>
                <c:pt idx="73">
                  <c:v>7.8</c:v>
                </c:pt>
                <c:pt idx="74">
                  <c:v>7.9</c:v>
                </c:pt>
                <c:pt idx="75">
                  <c:v>8</c:v>
                </c:pt>
                <c:pt idx="76">
                  <c:v>8.1</c:v>
                </c:pt>
                <c:pt idx="77">
                  <c:v>8.1999999999999993</c:v>
                </c:pt>
                <c:pt idx="78">
                  <c:v>8.3000000000000007</c:v>
                </c:pt>
                <c:pt idx="79">
                  <c:v>8.4</c:v>
                </c:pt>
                <c:pt idx="80">
                  <c:v>8.5</c:v>
                </c:pt>
                <c:pt idx="81">
                  <c:v>8.6</c:v>
                </c:pt>
                <c:pt idx="82">
                  <c:v>8.6999999999999993</c:v>
                </c:pt>
                <c:pt idx="83">
                  <c:v>8.8000000000000007</c:v>
                </c:pt>
                <c:pt idx="84">
                  <c:v>8.9</c:v>
                </c:pt>
                <c:pt idx="85">
                  <c:v>9</c:v>
                </c:pt>
                <c:pt idx="86">
                  <c:v>9.1</c:v>
                </c:pt>
                <c:pt idx="87">
                  <c:v>9.1999999999999993</c:v>
                </c:pt>
                <c:pt idx="88">
                  <c:v>9.3000000000000007</c:v>
                </c:pt>
                <c:pt idx="89">
                  <c:v>9.4</c:v>
                </c:pt>
                <c:pt idx="90">
                  <c:v>9.5</c:v>
                </c:pt>
                <c:pt idx="91">
                  <c:v>9.6</c:v>
                </c:pt>
                <c:pt idx="92">
                  <c:v>9.6999999999999993</c:v>
                </c:pt>
                <c:pt idx="93">
                  <c:v>9.8000000000000007</c:v>
                </c:pt>
                <c:pt idx="94">
                  <c:v>9.9</c:v>
                </c:pt>
                <c:pt idx="95">
                  <c:v>10</c:v>
                </c:pt>
                <c:pt idx="96">
                  <c:v>10.1</c:v>
                </c:pt>
                <c:pt idx="97">
                  <c:v>10.199999999999999</c:v>
                </c:pt>
                <c:pt idx="98">
                  <c:v>10.3</c:v>
                </c:pt>
                <c:pt idx="99">
                  <c:v>10.4</c:v>
                </c:pt>
                <c:pt idx="100">
                  <c:v>10.5</c:v>
                </c:pt>
                <c:pt idx="101">
                  <c:v>10.6</c:v>
                </c:pt>
                <c:pt idx="102">
                  <c:v>10.7</c:v>
                </c:pt>
                <c:pt idx="103">
                  <c:v>10.8</c:v>
                </c:pt>
                <c:pt idx="104">
                  <c:v>10.9</c:v>
                </c:pt>
                <c:pt idx="105">
                  <c:v>11</c:v>
                </c:pt>
                <c:pt idx="106">
                  <c:v>11.1</c:v>
                </c:pt>
                <c:pt idx="107">
                  <c:v>11.2</c:v>
                </c:pt>
                <c:pt idx="108">
                  <c:v>11.3</c:v>
                </c:pt>
                <c:pt idx="109">
                  <c:v>11.4</c:v>
                </c:pt>
                <c:pt idx="110">
                  <c:v>11.5</c:v>
                </c:pt>
                <c:pt idx="111">
                  <c:v>11.6</c:v>
                </c:pt>
                <c:pt idx="112">
                  <c:v>11.7</c:v>
                </c:pt>
                <c:pt idx="113">
                  <c:v>11.8</c:v>
                </c:pt>
                <c:pt idx="114">
                  <c:v>11.9</c:v>
                </c:pt>
                <c:pt idx="115">
                  <c:v>12</c:v>
                </c:pt>
                <c:pt idx="116">
                  <c:v>12.1</c:v>
                </c:pt>
                <c:pt idx="117">
                  <c:v>12.2</c:v>
                </c:pt>
                <c:pt idx="118">
                  <c:v>12.3</c:v>
                </c:pt>
                <c:pt idx="119">
                  <c:v>12.4</c:v>
                </c:pt>
                <c:pt idx="120">
                  <c:v>12.5</c:v>
                </c:pt>
              </c:numCache>
            </c:numRef>
          </c:xVal>
          <c:yVal>
            <c:numRef>
              <c:f>Winding!SINY</c:f>
              <c:numCache>
                <c:formatCode>General</c:formatCode>
                <c:ptCount val="121"/>
                <c:pt idx="0">
                  <c:v>-0.41349667156634351</c:v>
                </c:pt>
                <c:pt idx="1">
                  <c:v>-0.25555499726295222</c:v>
                </c:pt>
                <c:pt idx="2">
                  <c:v>-8.6444343290238507E-2</c:v>
                </c:pt>
                <c:pt idx="3">
                  <c:v>8.6444343290239728E-2</c:v>
                </c:pt>
                <c:pt idx="4">
                  <c:v>0.25555499726295344</c:v>
                </c:pt>
                <c:pt idx="5">
                  <c:v>0.41349667156634456</c:v>
                </c:pt>
                <c:pt idx="6">
                  <c:v>0.55336655714511562</c:v>
                </c:pt>
                <c:pt idx="7">
                  <c:v>0.66905166882929723</c:v>
                </c:pt>
                <c:pt idx="8">
                  <c:v>0.75549601211953621</c:v>
                </c:pt>
                <c:pt idx="9">
                  <c:v>0.80892155440806768</c:v>
                </c:pt>
                <c:pt idx="10">
                  <c:v>0.82699334313268802</c:v>
                </c:pt>
                <c:pt idx="11">
                  <c:v>0.80892155440806757</c:v>
                </c:pt>
                <c:pt idx="12">
                  <c:v>0.75549601211953576</c:v>
                </c:pt>
                <c:pt idx="13">
                  <c:v>0.66905166882929645</c:v>
                </c:pt>
                <c:pt idx="14">
                  <c:v>0.55336655714511496</c:v>
                </c:pt>
                <c:pt idx="15">
                  <c:v>0.41349667156634395</c:v>
                </c:pt>
                <c:pt idx="16">
                  <c:v>0.25555499726295289</c:v>
                </c:pt>
                <c:pt idx="17">
                  <c:v>8.6444343290238257E-2</c:v>
                </c:pt>
                <c:pt idx="18">
                  <c:v>-8.6444343290238784E-2</c:v>
                </c:pt>
                <c:pt idx="19">
                  <c:v>-0.25555499726295305</c:v>
                </c:pt>
                <c:pt idx="20">
                  <c:v>-0.41349667156634412</c:v>
                </c:pt>
                <c:pt idx="21">
                  <c:v>-0.55336655714511485</c:v>
                </c:pt>
                <c:pt idx="22">
                  <c:v>-0.66905166882929679</c:v>
                </c:pt>
                <c:pt idx="23">
                  <c:v>-0.75549601211953599</c:v>
                </c:pt>
                <c:pt idx="24">
                  <c:v>-0.80892155440806757</c:v>
                </c:pt>
                <c:pt idx="25">
                  <c:v>-0.82699334313268802</c:v>
                </c:pt>
                <c:pt idx="26">
                  <c:v>-0.80892155440806779</c:v>
                </c:pt>
                <c:pt idx="27">
                  <c:v>-0.75549601211953588</c:v>
                </c:pt>
                <c:pt idx="28">
                  <c:v>-0.6690516688292969</c:v>
                </c:pt>
                <c:pt idx="29">
                  <c:v>-0.55336655714511473</c:v>
                </c:pt>
                <c:pt idx="30">
                  <c:v>-0.4134966715663444</c:v>
                </c:pt>
                <c:pt idx="31">
                  <c:v>-0.255554997262953</c:v>
                </c:pt>
                <c:pt idx="32">
                  <c:v>-8.6444343290239076E-2</c:v>
                </c:pt>
                <c:pt idx="33">
                  <c:v>8.6444343290238673E-2</c:v>
                </c:pt>
                <c:pt idx="34">
                  <c:v>0.25555499726295261</c:v>
                </c:pt>
                <c:pt idx="35">
                  <c:v>0.4134966715663434</c:v>
                </c:pt>
                <c:pt idx="36">
                  <c:v>0.55336655714511507</c:v>
                </c:pt>
                <c:pt idx="37">
                  <c:v>0.66905166882929634</c:v>
                </c:pt>
                <c:pt idx="38">
                  <c:v>0.75549601211953588</c:v>
                </c:pt>
                <c:pt idx="39">
                  <c:v>0.8089215544080679</c:v>
                </c:pt>
                <c:pt idx="40">
                  <c:v>0.82699334313268802</c:v>
                </c:pt>
                <c:pt idx="41">
                  <c:v>0.80892155440806746</c:v>
                </c:pt>
                <c:pt idx="42">
                  <c:v>0.75549601211953588</c:v>
                </c:pt>
                <c:pt idx="43">
                  <c:v>0.66905166882929701</c:v>
                </c:pt>
                <c:pt idx="44">
                  <c:v>0.5533665571451154</c:v>
                </c:pt>
                <c:pt idx="45">
                  <c:v>0.41349667156634384</c:v>
                </c:pt>
                <c:pt idx="46">
                  <c:v>0.25555499726295311</c:v>
                </c:pt>
                <c:pt idx="47">
                  <c:v>8.6444343290239908E-2</c:v>
                </c:pt>
                <c:pt idx="48">
                  <c:v>-8.6444343290239312E-2</c:v>
                </c:pt>
                <c:pt idx="49">
                  <c:v>-0.2555549972629525</c:v>
                </c:pt>
                <c:pt idx="50">
                  <c:v>-0.41349667156634456</c:v>
                </c:pt>
                <c:pt idx="51">
                  <c:v>-0.55336655714511385</c:v>
                </c:pt>
                <c:pt idx="52">
                  <c:v>-0.66905166882929668</c:v>
                </c:pt>
                <c:pt idx="53">
                  <c:v>-0.75549601211953565</c:v>
                </c:pt>
                <c:pt idx="54">
                  <c:v>-0.80892155440806768</c:v>
                </c:pt>
                <c:pt idx="55">
                  <c:v>-0.82699334313268802</c:v>
                </c:pt>
                <c:pt idx="56">
                  <c:v>-0.80892155440806779</c:v>
                </c:pt>
                <c:pt idx="57">
                  <c:v>-0.75549601211953588</c:v>
                </c:pt>
                <c:pt idx="58">
                  <c:v>-0.66905166882929701</c:v>
                </c:pt>
                <c:pt idx="59">
                  <c:v>-0.55336655714511551</c:v>
                </c:pt>
                <c:pt idx="60">
                  <c:v>-0.4134966715663439</c:v>
                </c:pt>
                <c:pt idx="61">
                  <c:v>-0.25555499726295322</c:v>
                </c:pt>
                <c:pt idx="62">
                  <c:v>-8.6444343290240006E-2</c:v>
                </c:pt>
                <c:pt idx="63">
                  <c:v>8.6444343290239201E-2</c:v>
                </c:pt>
                <c:pt idx="64">
                  <c:v>0.25555499726295244</c:v>
                </c:pt>
                <c:pt idx="65">
                  <c:v>0.41349667156634323</c:v>
                </c:pt>
                <c:pt idx="66">
                  <c:v>0.55336655714511374</c:v>
                </c:pt>
                <c:pt idx="67">
                  <c:v>0.66905166882929745</c:v>
                </c:pt>
                <c:pt idx="68">
                  <c:v>0.75549601211953554</c:v>
                </c:pt>
                <c:pt idx="69">
                  <c:v>0.80892155440806734</c:v>
                </c:pt>
                <c:pt idx="70">
                  <c:v>0.82699334313268802</c:v>
                </c:pt>
                <c:pt idx="71">
                  <c:v>0.80892155440806746</c:v>
                </c:pt>
                <c:pt idx="72">
                  <c:v>0.75549601211953588</c:v>
                </c:pt>
                <c:pt idx="73">
                  <c:v>0.66905166882929712</c:v>
                </c:pt>
                <c:pt idx="74">
                  <c:v>0.55336655714511451</c:v>
                </c:pt>
                <c:pt idx="75">
                  <c:v>0.41349667156634401</c:v>
                </c:pt>
                <c:pt idx="76">
                  <c:v>0.25555499726295328</c:v>
                </c:pt>
                <c:pt idx="77">
                  <c:v>8.6444343290240103E-2</c:v>
                </c:pt>
                <c:pt idx="78">
                  <c:v>-8.6444343290240575E-2</c:v>
                </c:pt>
                <c:pt idx="79">
                  <c:v>-0.25555499726295089</c:v>
                </c:pt>
                <c:pt idx="80">
                  <c:v>-0.41349667156634312</c:v>
                </c:pt>
                <c:pt idx="81">
                  <c:v>-0.55336655714511473</c:v>
                </c:pt>
                <c:pt idx="82">
                  <c:v>-0.66905166882929745</c:v>
                </c:pt>
                <c:pt idx="83">
                  <c:v>-0.75549601211953676</c:v>
                </c:pt>
                <c:pt idx="84">
                  <c:v>-0.80892155440806757</c:v>
                </c:pt>
                <c:pt idx="85">
                  <c:v>-0.82699334313268802</c:v>
                </c:pt>
                <c:pt idx="86">
                  <c:v>-0.8089215544080679</c:v>
                </c:pt>
                <c:pt idx="87">
                  <c:v>-0.75549601211953599</c:v>
                </c:pt>
                <c:pt idx="88">
                  <c:v>-0.66905166882929634</c:v>
                </c:pt>
                <c:pt idx="89">
                  <c:v>-0.55336655714511562</c:v>
                </c:pt>
                <c:pt idx="90">
                  <c:v>-0.41349667156634412</c:v>
                </c:pt>
                <c:pt idx="91">
                  <c:v>-0.25555499726295478</c:v>
                </c:pt>
                <c:pt idx="92">
                  <c:v>-8.6444343290240214E-2</c:v>
                </c:pt>
                <c:pt idx="93">
                  <c:v>8.6444343290239006E-2</c:v>
                </c:pt>
                <c:pt idx="94">
                  <c:v>0.25555499726295083</c:v>
                </c:pt>
                <c:pt idx="95">
                  <c:v>0.41349667156634556</c:v>
                </c:pt>
                <c:pt idx="96">
                  <c:v>0.55336655714511473</c:v>
                </c:pt>
                <c:pt idx="97">
                  <c:v>0.66905166882929556</c:v>
                </c:pt>
                <c:pt idx="98">
                  <c:v>0.75549601211953543</c:v>
                </c:pt>
                <c:pt idx="99">
                  <c:v>0.80892155440806757</c:v>
                </c:pt>
                <c:pt idx="100">
                  <c:v>0.82699334313268802</c:v>
                </c:pt>
                <c:pt idx="101">
                  <c:v>0.8089215544080679</c:v>
                </c:pt>
                <c:pt idx="102">
                  <c:v>0.75549601211953721</c:v>
                </c:pt>
                <c:pt idx="103">
                  <c:v>0.66905166882929634</c:v>
                </c:pt>
                <c:pt idx="104">
                  <c:v>0.55336655714511562</c:v>
                </c:pt>
                <c:pt idx="105">
                  <c:v>0.41349667156634418</c:v>
                </c:pt>
                <c:pt idx="106">
                  <c:v>0.25555499726295211</c:v>
                </c:pt>
                <c:pt idx="107">
                  <c:v>8.6444343290240311E-2</c:v>
                </c:pt>
                <c:pt idx="108">
                  <c:v>-8.6444343290238909E-2</c:v>
                </c:pt>
                <c:pt idx="109">
                  <c:v>-0.25555499726295072</c:v>
                </c:pt>
                <c:pt idx="110">
                  <c:v>-0.41349667156634295</c:v>
                </c:pt>
                <c:pt idx="111">
                  <c:v>-0.55336655714511462</c:v>
                </c:pt>
                <c:pt idx="112">
                  <c:v>-0.66905166882929723</c:v>
                </c:pt>
                <c:pt idx="113">
                  <c:v>-0.75549601211953543</c:v>
                </c:pt>
                <c:pt idx="114">
                  <c:v>-0.80892155440806757</c:v>
                </c:pt>
                <c:pt idx="115">
                  <c:v>-0.82699334313268802</c:v>
                </c:pt>
                <c:pt idx="116">
                  <c:v>-0.8089215544080679</c:v>
                </c:pt>
                <c:pt idx="117">
                  <c:v>-0.7554960121195361</c:v>
                </c:pt>
                <c:pt idx="118">
                  <c:v>-0.66905166882929812</c:v>
                </c:pt>
                <c:pt idx="119">
                  <c:v>-0.55336655714511573</c:v>
                </c:pt>
                <c:pt idx="120">
                  <c:v>-0.41349667156634429</c:v>
                </c:pt>
              </c:numCache>
            </c:numRef>
          </c:yVal>
          <c:smooth val="0"/>
          <c:extLst>
            <c:ext xmlns:c16="http://schemas.microsoft.com/office/drawing/2014/chart" uri="{C3380CC4-5D6E-409C-BE32-E72D297353CC}">
              <c16:uniqueId val="{00000001-BDB9-4A6E-8C85-F477D33C6C3A}"/>
            </c:ext>
          </c:extLst>
        </c:ser>
        <c:ser>
          <c:idx val="3"/>
          <c:order val="2"/>
          <c:tx>
            <c:v>Alap</c:v>
          </c:tx>
          <c:spPr>
            <a:ln w="19050" cap="rnd">
              <a:solidFill>
                <a:srgbClr val="0000FF"/>
              </a:solidFill>
              <a:round/>
            </a:ln>
            <a:effectLst/>
          </c:spPr>
          <c:marker>
            <c:symbol val="none"/>
          </c:marker>
          <c:xVal>
            <c:numRef>
              <c:f>Winding!SINX1</c:f>
              <c:numCache>
                <c:formatCode>General</c:formatCode>
                <c:ptCount val="121"/>
                <c:pt idx="0">
                  <c:v>0.5</c:v>
                </c:pt>
                <c:pt idx="1">
                  <c:v>0.6</c:v>
                </c:pt>
                <c:pt idx="2">
                  <c:v>0.7</c:v>
                </c:pt>
                <c:pt idx="3">
                  <c:v>0.8</c:v>
                </c:pt>
                <c:pt idx="4">
                  <c:v>0.9</c:v>
                </c:pt>
                <c:pt idx="5">
                  <c:v>1</c:v>
                </c:pt>
                <c:pt idx="6">
                  <c:v>1.1000000000000001</c:v>
                </c:pt>
                <c:pt idx="7">
                  <c:v>1.2</c:v>
                </c:pt>
                <c:pt idx="8">
                  <c:v>1.3</c:v>
                </c:pt>
                <c:pt idx="9">
                  <c:v>1.4</c:v>
                </c:pt>
                <c:pt idx="10">
                  <c:v>1.5</c:v>
                </c:pt>
                <c:pt idx="11">
                  <c:v>1.6</c:v>
                </c:pt>
                <c:pt idx="12">
                  <c:v>1.7</c:v>
                </c:pt>
                <c:pt idx="13">
                  <c:v>1.8</c:v>
                </c:pt>
                <c:pt idx="14">
                  <c:v>1.9</c:v>
                </c:pt>
                <c:pt idx="15">
                  <c:v>2</c:v>
                </c:pt>
                <c:pt idx="16">
                  <c:v>2.1</c:v>
                </c:pt>
                <c:pt idx="17">
                  <c:v>2.2000000000000002</c:v>
                </c:pt>
                <c:pt idx="18">
                  <c:v>2.2999999999999998</c:v>
                </c:pt>
                <c:pt idx="19">
                  <c:v>2.4</c:v>
                </c:pt>
                <c:pt idx="20">
                  <c:v>2.5</c:v>
                </c:pt>
                <c:pt idx="21">
                  <c:v>2.6</c:v>
                </c:pt>
                <c:pt idx="22">
                  <c:v>2.7</c:v>
                </c:pt>
                <c:pt idx="23">
                  <c:v>2.8</c:v>
                </c:pt>
                <c:pt idx="24">
                  <c:v>2.9</c:v>
                </c:pt>
                <c:pt idx="25">
                  <c:v>3</c:v>
                </c:pt>
                <c:pt idx="26">
                  <c:v>3.1</c:v>
                </c:pt>
                <c:pt idx="27">
                  <c:v>3.2</c:v>
                </c:pt>
                <c:pt idx="28">
                  <c:v>3.3</c:v>
                </c:pt>
                <c:pt idx="29">
                  <c:v>3.4</c:v>
                </c:pt>
                <c:pt idx="30">
                  <c:v>3.5</c:v>
                </c:pt>
                <c:pt idx="31">
                  <c:v>3.6</c:v>
                </c:pt>
                <c:pt idx="32">
                  <c:v>3.7</c:v>
                </c:pt>
                <c:pt idx="33">
                  <c:v>3.8</c:v>
                </c:pt>
                <c:pt idx="34">
                  <c:v>3.9</c:v>
                </c:pt>
                <c:pt idx="35">
                  <c:v>4</c:v>
                </c:pt>
                <c:pt idx="36">
                  <c:v>4.0999999999999996</c:v>
                </c:pt>
                <c:pt idx="37">
                  <c:v>4.2</c:v>
                </c:pt>
                <c:pt idx="38">
                  <c:v>4.3</c:v>
                </c:pt>
                <c:pt idx="39">
                  <c:v>4.4000000000000004</c:v>
                </c:pt>
                <c:pt idx="40">
                  <c:v>4.5</c:v>
                </c:pt>
                <c:pt idx="41">
                  <c:v>4.5999999999999996</c:v>
                </c:pt>
                <c:pt idx="42">
                  <c:v>4.7</c:v>
                </c:pt>
                <c:pt idx="43">
                  <c:v>4.8</c:v>
                </c:pt>
                <c:pt idx="44">
                  <c:v>4.9000000000000004</c:v>
                </c:pt>
                <c:pt idx="45">
                  <c:v>5</c:v>
                </c:pt>
                <c:pt idx="46">
                  <c:v>5.0999999999999996</c:v>
                </c:pt>
                <c:pt idx="47">
                  <c:v>5.2</c:v>
                </c:pt>
                <c:pt idx="48">
                  <c:v>5.3</c:v>
                </c:pt>
                <c:pt idx="49">
                  <c:v>5.4</c:v>
                </c:pt>
                <c:pt idx="50">
                  <c:v>5.5</c:v>
                </c:pt>
                <c:pt idx="51">
                  <c:v>5.6</c:v>
                </c:pt>
                <c:pt idx="52">
                  <c:v>5.7</c:v>
                </c:pt>
                <c:pt idx="53">
                  <c:v>5.8</c:v>
                </c:pt>
                <c:pt idx="54">
                  <c:v>5.9</c:v>
                </c:pt>
                <c:pt idx="55">
                  <c:v>6</c:v>
                </c:pt>
                <c:pt idx="56">
                  <c:v>6.1</c:v>
                </c:pt>
                <c:pt idx="57">
                  <c:v>6.2</c:v>
                </c:pt>
                <c:pt idx="58">
                  <c:v>6.3</c:v>
                </c:pt>
                <c:pt idx="59">
                  <c:v>6.4</c:v>
                </c:pt>
                <c:pt idx="60">
                  <c:v>6.5</c:v>
                </c:pt>
                <c:pt idx="61">
                  <c:v>6.6</c:v>
                </c:pt>
                <c:pt idx="62">
                  <c:v>6.7</c:v>
                </c:pt>
                <c:pt idx="63">
                  <c:v>6.8</c:v>
                </c:pt>
                <c:pt idx="64">
                  <c:v>6.9</c:v>
                </c:pt>
                <c:pt idx="65">
                  <c:v>7</c:v>
                </c:pt>
                <c:pt idx="66">
                  <c:v>7.1</c:v>
                </c:pt>
                <c:pt idx="67">
                  <c:v>7.2</c:v>
                </c:pt>
                <c:pt idx="68">
                  <c:v>7.3</c:v>
                </c:pt>
                <c:pt idx="69">
                  <c:v>7.4</c:v>
                </c:pt>
                <c:pt idx="70">
                  <c:v>7.5</c:v>
                </c:pt>
                <c:pt idx="71">
                  <c:v>7.6</c:v>
                </c:pt>
                <c:pt idx="72">
                  <c:v>7.7</c:v>
                </c:pt>
                <c:pt idx="73">
                  <c:v>7.8</c:v>
                </c:pt>
                <c:pt idx="74">
                  <c:v>7.9</c:v>
                </c:pt>
                <c:pt idx="75">
                  <c:v>8</c:v>
                </c:pt>
                <c:pt idx="76">
                  <c:v>8.1</c:v>
                </c:pt>
                <c:pt idx="77">
                  <c:v>8.1999999999999993</c:v>
                </c:pt>
                <c:pt idx="78">
                  <c:v>8.3000000000000007</c:v>
                </c:pt>
                <c:pt idx="79">
                  <c:v>8.4</c:v>
                </c:pt>
                <c:pt idx="80">
                  <c:v>8.5</c:v>
                </c:pt>
                <c:pt idx="81">
                  <c:v>8.6</c:v>
                </c:pt>
                <c:pt idx="82">
                  <c:v>8.6999999999999993</c:v>
                </c:pt>
                <c:pt idx="83">
                  <c:v>8.8000000000000007</c:v>
                </c:pt>
                <c:pt idx="84">
                  <c:v>8.9</c:v>
                </c:pt>
                <c:pt idx="85">
                  <c:v>9</c:v>
                </c:pt>
                <c:pt idx="86">
                  <c:v>9.1</c:v>
                </c:pt>
                <c:pt idx="87">
                  <c:v>9.1999999999999993</c:v>
                </c:pt>
                <c:pt idx="88">
                  <c:v>9.3000000000000007</c:v>
                </c:pt>
                <c:pt idx="89">
                  <c:v>9.4</c:v>
                </c:pt>
                <c:pt idx="90">
                  <c:v>9.5</c:v>
                </c:pt>
                <c:pt idx="91">
                  <c:v>9.6</c:v>
                </c:pt>
                <c:pt idx="92">
                  <c:v>9.6999999999999993</c:v>
                </c:pt>
                <c:pt idx="93">
                  <c:v>9.8000000000000007</c:v>
                </c:pt>
                <c:pt idx="94">
                  <c:v>9.9</c:v>
                </c:pt>
                <c:pt idx="95">
                  <c:v>10</c:v>
                </c:pt>
                <c:pt idx="96">
                  <c:v>10.1</c:v>
                </c:pt>
                <c:pt idx="97">
                  <c:v>10.199999999999999</c:v>
                </c:pt>
                <c:pt idx="98">
                  <c:v>10.3</c:v>
                </c:pt>
                <c:pt idx="99">
                  <c:v>10.4</c:v>
                </c:pt>
                <c:pt idx="100">
                  <c:v>10.5</c:v>
                </c:pt>
                <c:pt idx="101">
                  <c:v>10.6</c:v>
                </c:pt>
                <c:pt idx="102">
                  <c:v>10.7</c:v>
                </c:pt>
                <c:pt idx="103">
                  <c:v>10.8</c:v>
                </c:pt>
                <c:pt idx="104">
                  <c:v>10.9</c:v>
                </c:pt>
                <c:pt idx="105">
                  <c:v>11</c:v>
                </c:pt>
                <c:pt idx="106">
                  <c:v>11.1</c:v>
                </c:pt>
                <c:pt idx="107">
                  <c:v>11.2</c:v>
                </c:pt>
                <c:pt idx="108">
                  <c:v>11.3</c:v>
                </c:pt>
                <c:pt idx="109">
                  <c:v>11.4</c:v>
                </c:pt>
                <c:pt idx="110">
                  <c:v>11.5</c:v>
                </c:pt>
                <c:pt idx="111">
                  <c:v>11.6</c:v>
                </c:pt>
                <c:pt idx="112">
                  <c:v>11.7</c:v>
                </c:pt>
                <c:pt idx="113">
                  <c:v>11.8</c:v>
                </c:pt>
                <c:pt idx="114">
                  <c:v>11.9</c:v>
                </c:pt>
                <c:pt idx="115">
                  <c:v>12</c:v>
                </c:pt>
                <c:pt idx="116">
                  <c:v>12.1</c:v>
                </c:pt>
                <c:pt idx="117">
                  <c:v>12.2</c:v>
                </c:pt>
                <c:pt idx="118">
                  <c:v>12.3</c:v>
                </c:pt>
                <c:pt idx="119">
                  <c:v>12.4</c:v>
                </c:pt>
                <c:pt idx="120">
                  <c:v>12.5</c:v>
                </c:pt>
              </c:numCache>
            </c:numRef>
          </c:xVal>
          <c:yVal>
            <c:numRef>
              <c:f>Winding!SINY1</c:f>
              <c:numCache>
                <c:formatCode>General</c:formatCode>
                <c:ptCount val="121"/>
                <c:pt idx="0">
                  <c:v>-0.41349667156634351</c:v>
                </c:pt>
                <c:pt idx="1">
                  <c:v>-0.25555499726295222</c:v>
                </c:pt>
                <c:pt idx="2">
                  <c:v>-8.6444343290238507E-2</c:v>
                </c:pt>
                <c:pt idx="3">
                  <c:v>8.6444343290239728E-2</c:v>
                </c:pt>
                <c:pt idx="4">
                  <c:v>0.25555499726295344</c:v>
                </c:pt>
                <c:pt idx="5">
                  <c:v>0.41349667156634456</c:v>
                </c:pt>
                <c:pt idx="6">
                  <c:v>0.55336655714511562</c:v>
                </c:pt>
                <c:pt idx="7">
                  <c:v>0.66905166882929723</c:v>
                </c:pt>
                <c:pt idx="8">
                  <c:v>0.75549601211953621</c:v>
                </c:pt>
                <c:pt idx="9">
                  <c:v>0.80892155440806768</c:v>
                </c:pt>
                <c:pt idx="10">
                  <c:v>0.82699334313268802</c:v>
                </c:pt>
                <c:pt idx="11">
                  <c:v>0.80892155440806757</c:v>
                </c:pt>
                <c:pt idx="12">
                  <c:v>0.75549601211953576</c:v>
                </c:pt>
                <c:pt idx="13">
                  <c:v>0.66905166882929645</c:v>
                </c:pt>
                <c:pt idx="14">
                  <c:v>0.55336655714511496</c:v>
                </c:pt>
                <c:pt idx="15">
                  <c:v>0.41349667156634395</c:v>
                </c:pt>
                <c:pt idx="16">
                  <c:v>0.25555499726295289</c:v>
                </c:pt>
                <c:pt idx="17">
                  <c:v>8.6444343290238257E-2</c:v>
                </c:pt>
                <c:pt idx="18">
                  <c:v>-8.6444343290238784E-2</c:v>
                </c:pt>
                <c:pt idx="19">
                  <c:v>-0.25555499726295305</c:v>
                </c:pt>
                <c:pt idx="20">
                  <c:v>-0.41349667156634412</c:v>
                </c:pt>
                <c:pt idx="21">
                  <c:v>-0.55336655714511485</c:v>
                </c:pt>
                <c:pt idx="22">
                  <c:v>-0.66905166882929679</c:v>
                </c:pt>
                <c:pt idx="23">
                  <c:v>-0.75549601211953599</c:v>
                </c:pt>
                <c:pt idx="24">
                  <c:v>-0.80892155440806757</c:v>
                </c:pt>
                <c:pt idx="25">
                  <c:v>-0.82699334313268802</c:v>
                </c:pt>
                <c:pt idx="26">
                  <c:v>-0.80892155440806779</c:v>
                </c:pt>
                <c:pt idx="27">
                  <c:v>-0.75549601211953588</c:v>
                </c:pt>
                <c:pt idx="28">
                  <c:v>-0.6690516688292969</c:v>
                </c:pt>
                <c:pt idx="29">
                  <c:v>-0.55336655714511473</c:v>
                </c:pt>
                <c:pt idx="30">
                  <c:v>-0.4134966715663444</c:v>
                </c:pt>
                <c:pt idx="31">
                  <c:v>-0.255554997262953</c:v>
                </c:pt>
                <c:pt idx="32">
                  <c:v>-8.6444343290239076E-2</c:v>
                </c:pt>
                <c:pt idx="33">
                  <c:v>8.6444343290238673E-2</c:v>
                </c:pt>
                <c:pt idx="34">
                  <c:v>0.25555499726295261</c:v>
                </c:pt>
                <c:pt idx="35">
                  <c:v>0.4134966715663434</c:v>
                </c:pt>
                <c:pt idx="36">
                  <c:v>0.55336655714511507</c:v>
                </c:pt>
                <c:pt idx="37">
                  <c:v>0.66905166882929634</c:v>
                </c:pt>
                <c:pt idx="38">
                  <c:v>0.75549601211953588</c:v>
                </c:pt>
                <c:pt idx="39">
                  <c:v>0.8089215544080679</c:v>
                </c:pt>
                <c:pt idx="40">
                  <c:v>0.82699334313268802</c:v>
                </c:pt>
                <c:pt idx="41">
                  <c:v>0.80892155440806746</c:v>
                </c:pt>
                <c:pt idx="42">
                  <c:v>0.75549601211953588</c:v>
                </c:pt>
                <c:pt idx="43">
                  <c:v>0.66905166882929701</c:v>
                </c:pt>
                <c:pt idx="44">
                  <c:v>0.5533665571451154</c:v>
                </c:pt>
                <c:pt idx="45">
                  <c:v>0.41349667156634384</c:v>
                </c:pt>
                <c:pt idx="46">
                  <c:v>0.25555499726295311</c:v>
                </c:pt>
                <c:pt idx="47">
                  <c:v>8.6444343290239908E-2</c:v>
                </c:pt>
                <c:pt idx="48">
                  <c:v>-8.6444343290239312E-2</c:v>
                </c:pt>
                <c:pt idx="49">
                  <c:v>-0.2555549972629525</c:v>
                </c:pt>
                <c:pt idx="50">
                  <c:v>-0.41349667156634456</c:v>
                </c:pt>
                <c:pt idx="51">
                  <c:v>-0.55336655714511385</c:v>
                </c:pt>
                <c:pt idx="52">
                  <c:v>-0.66905166882929668</c:v>
                </c:pt>
                <c:pt idx="53">
                  <c:v>-0.75549601211953565</c:v>
                </c:pt>
                <c:pt idx="54">
                  <c:v>-0.80892155440806768</c:v>
                </c:pt>
                <c:pt idx="55">
                  <c:v>-0.82699334313268802</c:v>
                </c:pt>
                <c:pt idx="56">
                  <c:v>-0.80892155440806779</c:v>
                </c:pt>
                <c:pt idx="57">
                  <c:v>-0.75549601211953588</c:v>
                </c:pt>
                <c:pt idx="58">
                  <c:v>-0.66905166882929701</c:v>
                </c:pt>
                <c:pt idx="59">
                  <c:v>-0.55336655714511551</c:v>
                </c:pt>
                <c:pt idx="60">
                  <c:v>-0.4134966715663439</c:v>
                </c:pt>
                <c:pt idx="61">
                  <c:v>-0.25555499726295322</c:v>
                </c:pt>
                <c:pt idx="62">
                  <c:v>-8.6444343290240006E-2</c:v>
                </c:pt>
                <c:pt idx="63">
                  <c:v>8.6444343290239201E-2</c:v>
                </c:pt>
                <c:pt idx="64">
                  <c:v>0.25555499726295244</c:v>
                </c:pt>
                <c:pt idx="65">
                  <c:v>0.41349667156634323</c:v>
                </c:pt>
                <c:pt idx="66">
                  <c:v>0.55336655714511374</c:v>
                </c:pt>
                <c:pt idx="67">
                  <c:v>0.66905166882929745</c:v>
                </c:pt>
                <c:pt idx="68">
                  <c:v>0.75549601211953554</c:v>
                </c:pt>
                <c:pt idx="69">
                  <c:v>0.80892155440806734</c:v>
                </c:pt>
                <c:pt idx="70">
                  <c:v>0.82699334313268802</c:v>
                </c:pt>
                <c:pt idx="71">
                  <c:v>0.80892155440806746</c:v>
                </c:pt>
                <c:pt idx="72">
                  <c:v>0.75549601211953588</c:v>
                </c:pt>
                <c:pt idx="73">
                  <c:v>0.66905166882929712</c:v>
                </c:pt>
                <c:pt idx="74">
                  <c:v>0.55336655714511451</c:v>
                </c:pt>
                <c:pt idx="75">
                  <c:v>0.41349667156634401</c:v>
                </c:pt>
                <c:pt idx="76">
                  <c:v>0.25555499726295328</c:v>
                </c:pt>
                <c:pt idx="77">
                  <c:v>8.6444343290240103E-2</c:v>
                </c:pt>
                <c:pt idx="78">
                  <c:v>-8.6444343290240575E-2</c:v>
                </c:pt>
                <c:pt idx="79">
                  <c:v>-0.25555499726295089</c:v>
                </c:pt>
                <c:pt idx="80">
                  <c:v>-0.41349667156634312</c:v>
                </c:pt>
                <c:pt idx="81">
                  <c:v>-0.55336655714511473</c:v>
                </c:pt>
                <c:pt idx="82">
                  <c:v>-0.66905166882929745</c:v>
                </c:pt>
                <c:pt idx="83">
                  <c:v>-0.75549601211953676</c:v>
                </c:pt>
                <c:pt idx="84">
                  <c:v>-0.80892155440806757</c:v>
                </c:pt>
                <c:pt idx="85">
                  <c:v>-0.82699334313268802</c:v>
                </c:pt>
                <c:pt idx="86">
                  <c:v>-0.8089215544080679</c:v>
                </c:pt>
                <c:pt idx="87">
                  <c:v>-0.75549601211953599</c:v>
                </c:pt>
                <c:pt idx="88">
                  <c:v>-0.66905166882929634</c:v>
                </c:pt>
                <c:pt idx="89">
                  <c:v>-0.55336655714511562</c:v>
                </c:pt>
                <c:pt idx="90">
                  <c:v>-0.41349667156634412</c:v>
                </c:pt>
                <c:pt idx="91">
                  <c:v>-0.25555499726295478</c:v>
                </c:pt>
                <c:pt idx="92">
                  <c:v>-8.6444343290240214E-2</c:v>
                </c:pt>
                <c:pt idx="93">
                  <c:v>8.6444343290239006E-2</c:v>
                </c:pt>
                <c:pt idx="94">
                  <c:v>0.25555499726295083</c:v>
                </c:pt>
                <c:pt idx="95">
                  <c:v>0.41349667156634556</c:v>
                </c:pt>
                <c:pt idx="96">
                  <c:v>0.55336655714511473</c:v>
                </c:pt>
                <c:pt idx="97">
                  <c:v>0.66905166882929556</c:v>
                </c:pt>
                <c:pt idx="98">
                  <c:v>0.75549601211953543</c:v>
                </c:pt>
                <c:pt idx="99">
                  <c:v>0.80892155440806757</c:v>
                </c:pt>
                <c:pt idx="100">
                  <c:v>0.82699334313268802</c:v>
                </c:pt>
                <c:pt idx="101">
                  <c:v>0.8089215544080679</c:v>
                </c:pt>
                <c:pt idx="102">
                  <c:v>0.75549601211953721</c:v>
                </c:pt>
                <c:pt idx="103">
                  <c:v>0.66905166882929634</c:v>
                </c:pt>
                <c:pt idx="104">
                  <c:v>0.55336655714511562</c:v>
                </c:pt>
                <c:pt idx="105">
                  <c:v>0.41349667156634418</c:v>
                </c:pt>
                <c:pt idx="106">
                  <c:v>0.25555499726295211</c:v>
                </c:pt>
                <c:pt idx="107">
                  <c:v>8.6444343290240311E-2</c:v>
                </c:pt>
                <c:pt idx="108">
                  <c:v>-8.6444343290238909E-2</c:v>
                </c:pt>
                <c:pt idx="109">
                  <c:v>-0.25555499726295072</c:v>
                </c:pt>
                <c:pt idx="110">
                  <c:v>-0.41349667156634295</c:v>
                </c:pt>
                <c:pt idx="111">
                  <c:v>-0.55336655714511462</c:v>
                </c:pt>
                <c:pt idx="112">
                  <c:v>-0.66905166882929723</c:v>
                </c:pt>
                <c:pt idx="113">
                  <c:v>-0.75549601211953543</c:v>
                </c:pt>
                <c:pt idx="114">
                  <c:v>-0.80892155440806757</c:v>
                </c:pt>
                <c:pt idx="115">
                  <c:v>-0.82699334313268802</c:v>
                </c:pt>
                <c:pt idx="116">
                  <c:v>-0.8089215544080679</c:v>
                </c:pt>
                <c:pt idx="117">
                  <c:v>-0.7554960121195361</c:v>
                </c:pt>
                <c:pt idx="118">
                  <c:v>-0.66905166882929812</c:v>
                </c:pt>
                <c:pt idx="119">
                  <c:v>-0.55336655714511573</c:v>
                </c:pt>
                <c:pt idx="120">
                  <c:v>-0.41349667156634429</c:v>
                </c:pt>
              </c:numCache>
            </c:numRef>
          </c:yVal>
          <c:smooth val="0"/>
          <c:extLst>
            <c:ext xmlns:c16="http://schemas.microsoft.com/office/drawing/2014/chart" uri="{C3380CC4-5D6E-409C-BE32-E72D297353CC}">
              <c16:uniqueId val="{00000002-BDB9-4A6E-8C85-F477D33C6C3A}"/>
            </c:ext>
          </c:extLst>
        </c:ser>
        <c:ser>
          <c:idx val="0"/>
          <c:order val="3"/>
          <c:tx>
            <c:v>MMF</c:v>
          </c:tx>
          <c:spPr>
            <a:ln w="25400" cap="rnd">
              <a:solidFill>
                <a:srgbClr val="FF0000"/>
              </a:solidFill>
              <a:round/>
            </a:ln>
            <a:effectLst/>
          </c:spPr>
          <c:marker>
            <c:symbol val="none"/>
          </c:marker>
          <c:xVal>
            <c:numRef>
              <c:f>Winding!MMFX</c:f>
              <c:numCache>
                <c:formatCode>General</c:formatCode>
                <c:ptCount val="26"/>
                <c:pt idx="0">
                  <c:v>0</c:v>
                </c:pt>
                <c:pt idx="1">
                  <c:v>1</c:v>
                </c:pt>
                <c:pt idx="2">
                  <c:v>1</c:v>
                </c:pt>
                <c:pt idx="3">
                  <c:v>2</c:v>
                </c:pt>
                <c:pt idx="4">
                  <c:v>2</c:v>
                </c:pt>
                <c:pt idx="5">
                  <c:v>3</c:v>
                </c:pt>
                <c:pt idx="6">
                  <c:v>3</c:v>
                </c:pt>
                <c:pt idx="7">
                  <c:v>4</c:v>
                </c:pt>
                <c:pt idx="8">
                  <c:v>4</c:v>
                </c:pt>
                <c:pt idx="9">
                  <c:v>5</c:v>
                </c:pt>
                <c:pt idx="10">
                  <c:v>5</c:v>
                </c:pt>
                <c:pt idx="11">
                  <c:v>6</c:v>
                </c:pt>
                <c:pt idx="12">
                  <c:v>6</c:v>
                </c:pt>
                <c:pt idx="13">
                  <c:v>7</c:v>
                </c:pt>
                <c:pt idx="14">
                  <c:v>7</c:v>
                </c:pt>
                <c:pt idx="15">
                  <c:v>8</c:v>
                </c:pt>
                <c:pt idx="16">
                  <c:v>8</c:v>
                </c:pt>
                <c:pt idx="17">
                  <c:v>9</c:v>
                </c:pt>
                <c:pt idx="18">
                  <c:v>9</c:v>
                </c:pt>
                <c:pt idx="19">
                  <c:v>10</c:v>
                </c:pt>
                <c:pt idx="20">
                  <c:v>10</c:v>
                </c:pt>
                <c:pt idx="21">
                  <c:v>11</c:v>
                </c:pt>
                <c:pt idx="22">
                  <c:v>11</c:v>
                </c:pt>
                <c:pt idx="23">
                  <c:v>12</c:v>
                </c:pt>
                <c:pt idx="24">
                  <c:v>12</c:v>
                </c:pt>
                <c:pt idx="25">
                  <c:v>13</c:v>
                </c:pt>
              </c:numCache>
            </c:numRef>
          </c:xVal>
          <c:yVal>
            <c:numRef>
              <c:f>Winding!MMFY</c:f>
              <c:numCache>
                <c:formatCode>0.0</c:formatCode>
                <c:ptCount val="26"/>
                <c:pt idx="0">
                  <c:v>-0.50000000000006273</c:v>
                </c:pt>
                <c:pt idx="1">
                  <c:v>-0.50000000000006273</c:v>
                </c:pt>
                <c:pt idx="2">
                  <c:v>0.99999999999993505</c:v>
                </c:pt>
                <c:pt idx="3">
                  <c:v>0.99999999999993505</c:v>
                </c:pt>
                <c:pt idx="4">
                  <c:v>-0.50000000000006539</c:v>
                </c:pt>
                <c:pt idx="5">
                  <c:v>-0.50000000000006539</c:v>
                </c:pt>
                <c:pt idx="6">
                  <c:v>-0.50000000000006473</c:v>
                </c:pt>
                <c:pt idx="7">
                  <c:v>-0.50000000000006473</c:v>
                </c:pt>
                <c:pt idx="8">
                  <c:v>0.99999999999993572</c:v>
                </c:pt>
                <c:pt idx="9">
                  <c:v>0.99999999999993572</c:v>
                </c:pt>
                <c:pt idx="10">
                  <c:v>-0.50000000000006539</c:v>
                </c:pt>
                <c:pt idx="11">
                  <c:v>-0.50000000000006539</c:v>
                </c:pt>
                <c:pt idx="12">
                  <c:v>-0.50000000000006406</c:v>
                </c:pt>
                <c:pt idx="13">
                  <c:v>-0.50000000000006406</c:v>
                </c:pt>
                <c:pt idx="14">
                  <c:v>0.99999999999993638</c:v>
                </c:pt>
                <c:pt idx="15">
                  <c:v>0.99999999999993638</c:v>
                </c:pt>
                <c:pt idx="16">
                  <c:v>-0.50000000000006339</c:v>
                </c:pt>
                <c:pt idx="17">
                  <c:v>-0.50000000000006339</c:v>
                </c:pt>
                <c:pt idx="18">
                  <c:v>-0.50000000000006339</c:v>
                </c:pt>
                <c:pt idx="19">
                  <c:v>-0.50000000000006339</c:v>
                </c:pt>
                <c:pt idx="20">
                  <c:v>0.99999999999993705</c:v>
                </c:pt>
                <c:pt idx="21">
                  <c:v>0.99999999999993705</c:v>
                </c:pt>
                <c:pt idx="22">
                  <c:v>-0.50000000000006273</c:v>
                </c:pt>
                <c:pt idx="23">
                  <c:v>-0.50000000000006273</c:v>
                </c:pt>
                <c:pt idx="24">
                  <c:v>-0.50000000000006273</c:v>
                </c:pt>
                <c:pt idx="25">
                  <c:v>-0.50000000000006273</c:v>
                </c:pt>
              </c:numCache>
            </c:numRef>
          </c:yVal>
          <c:smooth val="0"/>
          <c:extLst>
            <c:ext xmlns:c16="http://schemas.microsoft.com/office/drawing/2014/chart" uri="{C3380CC4-5D6E-409C-BE32-E72D297353CC}">
              <c16:uniqueId val="{00000003-BDB9-4A6E-8C85-F477D33C6C3A}"/>
            </c:ext>
          </c:extLst>
        </c:ser>
        <c:dLbls>
          <c:showLegendKey val="0"/>
          <c:showVal val="0"/>
          <c:showCatName val="0"/>
          <c:showSerName val="0"/>
          <c:showPercent val="0"/>
          <c:showBubbleSize val="0"/>
        </c:dLbls>
        <c:axId val="397562704"/>
        <c:axId val="395079208"/>
      </c:scatterChart>
      <c:valAx>
        <c:axId val="397562704"/>
        <c:scaling>
          <c:orientation val="minMax"/>
          <c:min val="0"/>
        </c:scaling>
        <c:delete val="0"/>
        <c:axPos val="b"/>
        <c:numFmt formatCode="General" sourceLinked="1"/>
        <c:majorTickMark val="out"/>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hu-HU"/>
          </a:p>
        </c:txPr>
        <c:crossAx val="395079208"/>
        <c:crosses val="autoZero"/>
        <c:crossBetween val="midCat"/>
        <c:majorUnit val="5"/>
      </c:valAx>
      <c:valAx>
        <c:axId val="3950792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hu-HU"/>
          </a:p>
        </c:txPr>
        <c:crossAx val="397562704"/>
        <c:crosses val="autoZero"/>
        <c:crossBetween val="midCat"/>
      </c:valAx>
      <c:spPr>
        <a:noFill/>
        <a:ln>
          <a:solidFill>
            <a:schemeClr val="tx1"/>
          </a:solid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hu-H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048780487804878E-2"/>
          <c:y val="3.1250095367722677E-2"/>
          <c:w val="0.94512195121951215"/>
          <c:h val="0.94375288010522496"/>
        </c:manualLayout>
      </c:layout>
      <c:scatterChart>
        <c:scatterStyle val="lineMarker"/>
        <c:varyColors val="0"/>
        <c:ser>
          <c:idx val="0"/>
          <c:order val="0"/>
          <c:spPr>
            <a:ln w="25400">
              <a:solidFill>
                <a:srgbClr val="FF0000"/>
              </a:solidFill>
              <a:prstDash val="solid"/>
              <a:tailEnd type="triangle" w="med" len="lg"/>
            </a:ln>
          </c:spPr>
          <c:marker>
            <c:symbol val="none"/>
          </c:marker>
          <c:xVal>
            <c:numRef>
              <c:f>Winding!$BH$23:$BH$24</c:f>
              <c:numCache>
                <c:formatCode>General</c:formatCode>
                <c:ptCount val="2"/>
                <c:pt idx="0">
                  <c:v>0</c:v>
                </c:pt>
                <c:pt idx="1">
                  <c:v>-0.86602540378443815</c:v>
                </c:pt>
              </c:numCache>
            </c:numRef>
          </c:xVal>
          <c:yVal>
            <c:numRef>
              <c:f>Winding!$BI$23:$BI$24</c:f>
              <c:numCache>
                <c:formatCode>General</c:formatCode>
                <c:ptCount val="2"/>
                <c:pt idx="0">
                  <c:v>0</c:v>
                </c:pt>
                <c:pt idx="1">
                  <c:v>-0.50000000000000089</c:v>
                </c:pt>
              </c:numCache>
            </c:numRef>
          </c:yVal>
          <c:smooth val="0"/>
          <c:extLst>
            <c:ext xmlns:c16="http://schemas.microsoft.com/office/drawing/2014/chart" uri="{C3380CC4-5D6E-409C-BE32-E72D297353CC}">
              <c16:uniqueId val="{00000000-5695-4253-8911-CF4BD5B4C0B4}"/>
            </c:ext>
          </c:extLst>
        </c:ser>
        <c:ser>
          <c:idx val="1"/>
          <c:order val="1"/>
          <c:spPr>
            <a:ln w="25400">
              <a:solidFill>
                <a:srgbClr val="0000FF"/>
              </a:solidFill>
              <a:prstDash val="solid"/>
              <a:tailEnd type="triangle" w="med" len="lg"/>
            </a:ln>
          </c:spPr>
          <c:marker>
            <c:symbol val="none"/>
          </c:marker>
          <c:xVal>
            <c:numRef>
              <c:f>Winding!$BJ$23:$BJ$24</c:f>
              <c:numCache>
                <c:formatCode>General</c:formatCode>
                <c:ptCount val="2"/>
                <c:pt idx="0">
                  <c:v>0</c:v>
                </c:pt>
                <c:pt idx="1">
                  <c:v>-1.4433756761447774E-7</c:v>
                </c:pt>
              </c:numCache>
            </c:numRef>
          </c:xVal>
          <c:yVal>
            <c:numRef>
              <c:f>Winding!$BK$23:$BK$24</c:f>
              <c:numCache>
                <c:formatCode>General</c:formatCode>
                <c:ptCount val="2"/>
                <c:pt idx="0">
                  <c:v>0</c:v>
                </c:pt>
                <c:pt idx="1">
                  <c:v>1.0000000000000002</c:v>
                </c:pt>
              </c:numCache>
            </c:numRef>
          </c:yVal>
          <c:smooth val="0"/>
          <c:extLst>
            <c:ext xmlns:c16="http://schemas.microsoft.com/office/drawing/2014/chart" uri="{C3380CC4-5D6E-409C-BE32-E72D297353CC}">
              <c16:uniqueId val="{00000001-5695-4253-8911-CF4BD5B4C0B4}"/>
            </c:ext>
          </c:extLst>
        </c:ser>
        <c:ser>
          <c:idx val="2"/>
          <c:order val="2"/>
          <c:spPr>
            <a:ln w="25400">
              <a:solidFill>
                <a:srgbClr val="000000"/>
              </a:solidFill>
              <a:prstDash val="solid"/>
              <a:tailEnd type="triangle" w="med" len="lg"/>
            </a:ln>
          </c:spPr>
          <c:marker>
            <c:symbol val="none"/>
          </c:marker>
          <c:xVal>
            <c:numRef>
              <c:f>Winding!$BL$23:$BL$24</c:f>
              <c:numCache>
                <c:formatCode>General</c:formatCode>
                <c:ptCount val="2"/>
                <c:pt idx="0">
                  <c:v>0</c:v>
                </c:pt>
                <c:pt idx="1">
                  <c:v>0.86602540378443993</c:v>
                </c:pt>
              </c:numCache>
            </c:numRef>
          </c:xVal>
          <c:yVal>
            <c:numRef>
              <c:f>Winding!$BM$23:$BM$24</c:f>
              <c:numCache>
                <c:formatCode>General</c:formatCode>
                <c:ptCount val="2"/>
                <c:pt idx="0">
                  <c:v>0</c:v>
                </c:pt>
                <c:pt idx="1">
                  <c:v>-0.49999999999999906</c:v>
                </c:pt>
              </c:numCache>
            </c:numRef>
          </c:yVal>
          <c:smooth val="0"/>
          <c:extLst>
            <c:ext xmlns:c16="http://schemas.microsoft.com/office/drawing/2014/chart" uri="{C3380CC4-5D6E-409C-BE32-E72D297353CC}">
              <c16:uniqueId val="{00000002-5695-4253-8911-CF4BD5B4C0B4}"/>
            </c:ext>
          </c:extLst>
        </c:ser>
        <c:ser>
          <c:idx val="3"/>
          <c:order val="3"/>
          <c:spPr>
            <a:ln w="19050">
              <a:noFill/>
            </a:ln>
          </c:spPr>
          <c:marker>
            <c:symbol val="circle"/>
            <c:size val="3"/>
            <c:spPr>
              <a:solidFill>
                <a:srgbClr val="FF0000"/>
              </a:solidFill>
              <a:ln>
                <a:solidFill>
                  <a:srgbClr val="FF0000"/>
                </a:solidFill>
                <a:prstDash val="solid"/>
              </a:ln>
            </c:spPr>
          </c:marker>
          <c:xVal>
            <c:numRef>
              <c:f>Winding!$CF$5:$CF$16</c:f>
              <c:numCache>
                <c:formatCode>General</c:formatCode>
                <c:ptCount val="12"/>
                <c:pt idx="0">
                  <c:v>0.86602540378443871</c:v>
                </c:pt>
                <c:pt idx="1">
                  <c:v>0.50000000000000011</c:v>
                </c:pt>
                <c:pt idx="2">
                  <c:v>6.1257422745431001E-17</c:v>
                </c:pt>
                <c:pt idx="3">
                  <c:v>-0.49999999999999978</c:v>
                </c:pt>
                <c:pt idx="4">
                  <c:v>-0.86602540378443871</c:v>
                </c:pt>
                <c:pt idx="5">
                  <c:v>-1</c:v>
                </c:pt>
                <c:pt idx="6">
                  <c:v>-0.8660254037844386</c:v>
                </c:pt>
                <c:pt idx="7">
                  <c:v>-0.50000000000000044</c:v>
                </c:pt>
                <c:pt idx="8">
                  <c:v>-1.83772268236293E-16</c:v>
                </c:pt>
                <c:pt idx="9">
                  <c:v>0.50000000000000011</c:v>
                </c:pt>
                <c:pt idx="10">
                  <c:v>0.86602540378443837</c:v>
                </c:pt>
                <c:pt idx="11">
                  <c:v>1</c:v>
                </c:pt>
              </c:numCache>
            </c:numRef>
          </c:xVal>
          <c:yVal>
            <c:numRef>
              <c:f>Winding!$CG$5:$CG$16</c:f>
              <c:numCache>
                <c:formatCode>General</c:formatCode>
                <c:ptCount val="12"/>
                <c:pt idx="0">
                  <c:v>0.49999999999999994</c:v>
                </c:pt>
                <c:pt idx="1">
                  <c:v>0.8660254037844386</c:v>
                </c:pt>
                <c:pt idx="2">
                  <c:v>1</c:v>
                </c:pt>
                <c:pt idx="3">
                  <c:v>0.86602540378443871</c:v>
                </c:pt>
                <c:pt idx="4">
                  <c:v>0.49999999999999994</c:v>
                </c:pt>
                <c:pt idx="5">
                  <c:v>1.22514845490862E-16</c:v>
                </c:pt>
                <c:pt idx="6">
                  <c:v>-0.50000000000000011</c:v>
                </c:pt>
                <c:pt idx="7">
                  <c:v>-0.86602540378443837</c:v>
                </c:pt>
                <c:pt idx="8">
                  <c:v>-1</c:v>
                </c:pt>
                <c:pt idx="9">
                  <c:v>-0.8660254037844386</c:v>
                </c:pt>
                <c:pt idx="10">
                  <c:v>-0.50000000000000044</c:v>
                </c:pt>
                <c:pt idx="11">
                  <c:v>-2.45029690981724E-16</c:v>
                </c:pt>
              </c:numCache>
            </c:numRef>
          </c:yVal>
          <c:smooth val="0"/>
          <c:extLst>
            <c:ext xmlns:c16="http://schemas.microsoft.com/office/drawing/2014/chart" uri="{C3380CC4-5D6E-409C-BE32-E72D297353CC}">
              <c16:uniqueId val="{00000003-5695-4253-8911-CF4BD5B4C0B4}"/>
            </c:ext>
          </c:extLst>
        </c:ser>
        <c:dLbls>
          <c:showLegendKey val="0"/>
          <c:showVal val="0"/>
          <c:showCatName val="0"/>
          <c:showSerName val="0"/>
          <c:showPercent val="0"/>
          <c:showBubbleSize val="0"/>
        </c:dLbls>
        <c:axId val="401482032"/>
        <c:axId val="1"/>
      </c:scatterChart>
      <c:valAx>
        <c:axId val="401482032"/>
        <c:scaling>
          <c:orientation val="minMax"/>
          <c:max val="1"/>
          <c:min val="-1"/>
        </c:scaling>
        <c:delete val="0"/>
        <c:axPos val="b"/>
        <c:numFmt formatCode="General" sourceLinked="1"/>
        <c:majorTickMark val="out"/>
        <c:minorTickMark val="none"/>
        <c:tickLblPos val="none"/>
        <c:spPr>
          <a:ln w="3175">
            <a:solidFill>
              <a:srgbClr val="000000"/>
            </a:solidFill>
            <a:prstDash val="solid"/>
          </a:ln>
        </c:spPr>
        <c:crossAx val="1"/>
        <c:crosses val="autoZero"/>
        <c:crossBetween val="midCat"/>
      </c:valAx>
      <c:valAx>
        <c:axId val="1"/>
        <c:scaling>
          <c:orientation val="minMax"/>
          <c:max val="1"/>
          <c:min val="-1"/>
        </c:scaling>
        <c:delete val="0"/>
        <c:axPos val="l"/>
        <c:numFmt formatCode="General" sourceLinked="1"/>
        <c:majorTickMark val="out"/>
        <c:minorTickMark val="none"/>
        <c:tickLblPos val="none"/>
        <c:spPr>
          <a:ln w="3175">
            <a:solidFill>
              <a:srgbClr val="000000"/>
            </a:solidFill>
            <a:prstDash val="solid"/>
          </a:ln>
        </c:spPr>
        <c:crossAx val="401482032"/>
        <c:crosses val="autoZero"/>
        <c:crossBetween val="midCat"/>
        <c:majorUnit val="0.5"/>
      </c:valAx>
      <c:spPr>
        <a:solidFill>
          <a:srgbClr val="FFFFFF"/>
        </a:soli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hu-HU"/>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63436123348019E-2"/>
          <c:y val="5.8536724792122692E-2"/>
          <c:w val="0.89867841409691629"/>
          <c:h val="0.91361344048312909"/>
        </c:manualLayout>
      </c:layout>
      <c:scatterChart>
        <c:scatterStyle val="lineMarker"/>
        <c:varyColors val="0"/>
        <c:ser>
          <c:idx val="0"/>
          <c:order val="0"/>
          <c:spPr>
            <a:ln w="12700">
              <a:solidFill>
                <a:srgbClr val="FF0000"/>
              </a:solidFill>
              <a:prstDash val="sysDash"/>
            </a:ln>
          </c:spPr>
          <c:marker>
            <c:symbol val="none"/>
          </c:marker>
          <c:xVal>
            <c:numRef>
              <c:f>Winding!$CP$3:$CQ$3</c:f>
              <c:numCache>
                <c:formatCode>0.0000</c:formatCode>
                <c:ptCount val="2"/>
                <c:pt idx="0">
                  <c:v>0</c:v>
                </c:pt>
                <c:pt idx="1">
                  <c:v>0</c:v>
                </c:pt>
              </c:numCache>
            </c:numRef>
          </c:xVal>
          <c:yVal>
            <c:numRef>
              <c:f>Winding!$CP$4:$CQ$4</c:f>
              <c:numCache>
                <c:formatCode>0.0000</c:formatCode>
                <c:ptCount val="2"/>
                <c:pt idx="0">
                  <c:v>6.1257422745431001E-17</c:v>
                </c:pt>
                <c:pt idx="1">
                  <c:v>1</c:v>
                </c:pt>
              </c:numCache>
            </c:numRef>
          </c:yVal>
          <c:smooth val="0"/>
          <c:extLst>
            <c:ext xmlns:c16="http://schemas.microsoft.com/office/drawing/2014/chart" uri="{C3380CC4-5D6E-409C-BE32-E72D297353CC}">
              <c16:uniqueId val="{00000000-BA99-4A24-83E9-DEE04FCDAC8B}"/>
            </c:ext>
          </c:extLst>
        </c:ser>
        <c:ser>
          <c:idx val="1"/>
          <c:order val="1"/>
          <c:spPr>
            <a:ln w="12700">
              <a:solidFill>
                <a:srgbClr val="0000FF"/>
              </a:solidFill>
              <a:prstDash val="sysDash"/>
            </a:ln>
          </c:spPr>
          <c:marker>
            <c:symbol val="none"/>
          </c:marker>
          <c:xVal>
            <c:numRef>
              <c:f>Winding!$CP$5:$CP$6</c:f>
              <c:numCache>
                <c:formatCode>0.0000</c:formatCode>
                <c:ptCount val="2"/>
                <c:pt idx="0">
                  <c:v>0</c:v>
                </c:pt>
                <c:pt idx="1">
                  <c:v>-0.8660254037844386</c:v>
                </c:pt>
              </c:numCache>
            </c:numRef>
          </c:xVal>
          <c:yVal>
            <c:numRef>
              <c:f>Winding!$CQ$5:$CQ$6</c:f>
              <c:numCache>
                <c:formatCode>0.0000</c:formatCode>
                <c:ptCount val="2"/>
                <c:pt idx="0">
                  <c:v>0</c:v>
                </c:pt>
                <c:pt idx="1">
                  <c:v>-0.50000000000000011</c:v>
                </c:pt>
              </c:numCache>
            </c:numRef>
          </c:yVal>
          <c:smooth val="0"/>
          <c:extLst>
            <c:ext xmlns:c16="http://schemas.microsoft.com/office/drawing/2014/chart" uri="{C3380CC4-5D6E-409C-BE32-E72D297353CC}">
              <c16:uniqueId val="{00000001-BA99-4A24-83E9-DEE04FCDAC8B}"/>
            </c:ext>
          </c:extLst>
        </c:ser>
        <c:ser>
          <c:idx val="2"/>
          <c:order val="2"/>
          <c:spPr>
            <a:ln w="12700">
              <a:solidFill>
                <a:srgbClr val="000000"/>
              </a:solidFill>
              <a:prstDash val="sysDash"/>
            </a:ln>
          </c:spPr>
          <c:marker>
            <c:symbol val="none"/>
          </c:marker>
          <c:xVal>
            <c:numRef>
              <c:f>Winding!$CP$7:$CP$8</c:f>
              <c:numCache>
                <c:formatCode>General</c:formatCode>
                <c:ptCount val="2"/>
                <c:pt idx="0" formatCode="0.0000">
                  <c:v>0</c:v>
                </c:pt>
                <c:pt idx="1">
                  <c:v>0.86602540378443837</c:v>
                </c:pt>
              </c:numCache>
            </c:numRef>
          </c:xVal>
          <c:yVal>
            <c:numRef>
              <c:f>Winding!$CQ$7:$CQ$8</c:f>
              <c:numCache>
                <c:formatCode>0.0000</c:formatCode>
                <c:ptCount val="2"/>
                <c:pt idx="0">
                  <c:v>0</c:v>
                </c:pt>
                <c:pt idx="1">
                  <c:v>-0.50000000000000044</c:v>
                </c:pt>
              </c:numCache>
            </c:numRef>
          </c:yVal>
          <c:smooth val="0"/>
          <c:extLst>
            <c:ext xmlns:c16="http://schemas.microsoft.com/office/drawing/2014/chart" uri="{C3380CC4-5D6E-409C-BE32-E72D297353CC}">
              <c16:uniqueId val="{00000002-BA99-4A24-83E9-DEE04FCDAC8B}"/>
            </c:ext>
          </c:extLst>
        </c:ser>
        <c:ser>
          <c:idx val="3"/>
          <c:order val="3"/>
          <c:tx>
            <c:v>Is</c:v>
          </c:tx>
          <c:spPr>
            <a:ln w="38100">
              <a:solidFill>
                <a:srgbClr val="FF0000"/>
              </a:solidFill>
              <a:prstDash val="solid"/>
            </a:ln>
          </c:spPr>
          <c:marker>
            <c:symbol val="none"/>
          </c:marker>
          <c:dLbls>
            <c:spPr>
              <a:noFill/>
              <a:ln w="25400">
                <a:noFill/>
              </a:ln>
            </c:spPr>
            <c:txPr>
              <a:bodyPr wrap="square" lIns="38100" tIns="19050" rIns="38100" bIns="19050" anchor="ctr">
                <a:spAutoFit/>
              </a:bodyPr>
              <a:lstStyle/>
              <a:p>
                <a:pPr>
                  <a:defRPr sz="800" b="0" i="0" u="none" strike="noStrike" baseline="0">
                    <a:solidFill>
                      <a:srgbClr val="000000"/>
                    </a:solidFill>
                    <a:latin typeface="Times New Roman"/>
                    <a:ea typeface="Times New Roman"/>
                    <a:cs typeface="Times New Roman"/>
                  </a:defRPr>
                </a:pPr>
                <a:endParaRPr lang="hu-HU"/>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Winding!$CP$10</c:f>
              <c:numCache>
                <c:formatCode>General</c:formatCode>
                <c:ptCount val="1"/>
                <c:pt idx="0">
                  <c:v>6.1257422745431001E-17</c:v>
                </c:pt>
              </c:numCache>
            </c:numRef>
          </c:xVal>
          <c:yVal>
            <c:numRef>
              <c:f>Winding!$CQ$10</c:f>
              <c:numCache>
                <c:formatCode>General</c:formatCode>
                <c:ptCount val="1"/>
                <c:pt idx="0">
                  <c:v>1</c:v>
                </c:pt>
              </c:numCache>
            </c:numRef>
          </c:yVal>
          <c:smooth val="0"/>
          <c:extLst>
            <c:ext xmlns:c16="http://schemas.microsoft.com/office/drawing/2014/chart" uri="{C3380CC4-5D6E-409C-BE32-E72D297353CC}">
              <c16:uniqueId val="{00000003-BA99-4A24-83E9-DEE04FCDAC8B}"/>
            </c:ext>
          </c:extLst>
        </c:ser>
        <c:ser>
          <c:idx val="4"/>
          <c:order val="4"/>
          <c:spPr>
            <a:ln w="25400">
              <a:solidFill>
                <a:srgbClr val="FF0000"/>
              </a:solidFill>
              <a:prstDash val="solid"/>
              <a:tailEnd type="triangle" w="sm" len="lg"/>
            </a:ln>
          </c:spPr>
          <c:marker>
            <c:symbol val="none"/>
          </c:marker>
          <c:xVal>
            <c:numRef>
              <c:f>Winding!$CP$11:$CP$12</c:f>
              <c:numCache>
                <c:formatCode>General</c:formatCode>
                <c:ptCount val="2"/>
                <c:pt idx="0">
                  <c:v>0</c:v>
                </c:pt>
                <c:pt idx="1">
                  <c:v>6.1257422745431001E-17</c:v>
                </c:pt>
              </c:numCache>
            </c:numRef>
          </c:xVal>
          <c:yVal>
            <c:numRef>
              <c:f>Winding!$CQ$11:$CQ$12</c:f>
              <c:numCache>
                <c:formatCode>General</c:formatCode>
                <c:ptCount val="2"/>
                <c:pt idx="0">
                  <c:v>0</c:v>
                </c:pt>
                <c:pt idx="1">
                  <c:v>1</c:v>
                </c:pt>
              </c:numCache>
            </c:numRef>
          </c:yVal>
          <c:smooth val="0"/>
          <c:extLst>
            <c:ext xmlns:c16="http://schemas.microsoft.com/office/drawing/2014/chart" uri="{C3380CC4-5D6E-409C-BE32-E72D297353CC}">
              <c16:uniqueId val="{00000004-BA99-4A24-83E9-DEE04FCDAC8B}"/>
            </c:ext>
          </c:extLst>
        </c:ser>
        <c:ser>
          <c:idx val="5"/>
          <c:order val="5"/>
          <c:spPr>
            <a:ln w="25400">
              <a:solidFill>
                <a:srgbClr val="0000FF"/>
              </a:solidFill>
              <a:prstDash val="solid"/>
              <a:tailEnd type="triangle" w="sm" len="lg"/>
            </a:ln>
          </c:spPr>
          <c:marker>
            <c:symbol val="none"/>
          </c:marker>
          <c:xVal>
            <c:numRef>
              <c:f>Winding!$CP$13:$CP$14</c:f>
              <c:numCache>
                <c:formatCode>General</c:formatCode>
                <c:ptCount val="2"/>
                <c:pt idx="0">
                  <c:v>0</c:v>
                </c:pt>
                <c:pt idx="1">
                  <c:v>0.43301270189221913</c:v>
                </c:pt>
              </c:numCache>
            </c:numRef>
          </c:xVal>
          <c:yVal>
            <c:numRef>
              <c:f>Winding!$CQ$13:$CQ$14</c:f>
              <c:numCache>
                <c:formatCode>General</c:formatCode>
                <c:ptCount val="2"/>
                <c:pt idx="0">
                  <c:v>0</c:v>
                </c:pt>
                <c:pt idx="1">
                  <c:v>0.24999999999999994</c:v>
                </c:pt>
              </c:numCache>
            </c:numRef>
          </c:yVal>
          <c:smooth val="0"/>
          <c:extLst>
            <c:ext xmlns:c16="http://schemas.microsoft.com/office/drawing/2014/chart" uri="{C3380CC4-5D6E-409C-BE32-E72D297353CC}">
              <c16:uniqueId val="{00000005-BA99-4A24-83E9-DEE04FCDAC8B}"/>
            </c:ext>
          </c:extLst>
        </c:ser>
        <c:ser>
          <c:idx val="6"/>
          <c:order val="6"/>
          <c:spPr>
            <a:ln w="25400">
              <a:solidFill>
                <a:srgbClr val="000000"/>
              </a:solidFill>
              <a:prstDash val="solid"/>
              <a:tailEnd type="triangle" w="sm" len="lg"/>
            </a:ln>
          </c:spPr>
          <c:marker>
            <c:symbol val="none"/>
          </c:marker>
          <c:xVal>
            <c:numRef>
              <c:f>Winding!$CP$15:$CP$16</c:f>
              <c:numCache>
                <c:formatCode>General</c:formatCode>
                <c:ptCount val="2"/>
                <c:pt idx="0">
                  <c:v>0</c:v>
                </c:pt>
                <c:pt idx="1">
                  <c:v>-0.43301270189221958</c:v>
                </c:pt>
              </c:numCache>
            </c:numRef>
          </c:xVal>
          <c:yVal>
            <c:numRef>
              <c:f>Winding!$CQ$15:$CQ$16</c:f>
              <c:numCache>
                <c:formatCode>General</c:formatCode>
                <c:ptCount val="2"/>
                <c:pt idx="0">
                  <c:v>0</c:v>
                </c:pt>
                <c:pt idx="1">
                  <c:v>0.25000000000000044</c:v>
                </c:pt>
              </c:numCache>
            </c:numRef>
          </c:yVal>
          <c:smooth val="0"/>
          <c:extLst>
            <c:ext xmlns:c16="http://schemas.microsoft.com/office/drawing/2014/chart" uri="{C3380CC4-5D6E-409C-BE32-E72D297353CC}">
              <c16:uniqueId val="{00000006-BA99-4A24-83E9-DEE04FCDAC8B}"/>
            </c:ext>
          </c:extLst>
        </c:ser>
        <c:ser>
          <c:idx val="7"/>
          <c:order val="7"/>
          <c:spPr>
            <a:ln w="12700">
              <a:solidFill>
                <a:srgbClr val="FF0000"/>
              </a:solidFill>
              <a:prstDash val="solid"/>
            </a:ln>
          </c:spPr>
          <c:marker>
            <c:symbol val="none"/>
          </c:marker>
          <c:xVal>
            <c:numRef>
              <c:f>Winding!$CP$17:$CP$18</c:f>
              <c:numCache>
                <c:formatCode>General</c:formatCode>
                <c:ptCount val="2"/>
                <c:pt idx="0">
                  <c:v>6.1257422745431001E-17</c:v>
                </c:pt>
                <c:pt idx="1">
                  <c:v>6.1257422745431001E-17</c:v>
                </c:pt>
              </c:numCache>
            </c:numRef>
          </c:xVal>
          <c:yVal>
            <c:numRef>
              <c:f>Winding!$CQ$17:$CQ$18</c:f>
              <c:numCache>
                <c:formatCode>General</c:formatCode>
                <c:ptCount val="2"/>
                <c:pt idx="0">
                  <c:v>1</c:v>
                </c:pt>
                <c:pt idx="1">
                  <c:v>1</c:v>
                </c:pt>
              </c:numCache>
            </c:numRef>
          </c:yVal>
          <c:smooth val="0"/>
          <c:extLst>
            <c:ext xmlns:c16="http://schemas.microsoft.com/office/drawing/2014/chart" uri="{C3380CC4-5D6E-409C-BE32-E72D297353CC}">
              <c16:uniqueId val="{00000007-BA99-4A24-83E9-DEE04FCDAC8B}"/>
            </c:ext>
          </c:extLst>
        </c:ser>
        <c:ser>
          <c:idx val="8"/>
          <c:order val="8"/>
          <c:spPr>
            <a:ln w="12700">
              <a:solidFill>
                <a:srgbClr val="0000FF"/>
              </a:solidFill>
              <a:prstDash val="solid"/>
            </a:ln>
          </c:spPr>
          <c:marker>
            <c:symbol val="none"/>
          </c:marker>
          <c:xVal>
            <c:numRef>
              <c:f>Winding!$CP$19:$CP$20</c:f>
              <c:numCache>
                <c:formatCode>General</c:formatCode>
                <c:ptCount val="2"/>
                <c:pt idx="0">
                  <c:v>0.43301270189221913</c:v>
                </c:pt>
                <c:pt idx="1">
                  <c:v>6.1257422745431001E-17</c:v>
                </c:pt>
              </c:numCache>
            </c:numRef>
          </c:xVal>
          <c:yVal>
            <c:numRef>
              <c:f>Winding!$CQ$19:$CQ$20</c:f>
              <c:numCache>
                <c:formatCode>General</c:formatCode>
                <c:ptCount val="2"/>
                <c:pt idx="0">
                  <c:v>0.24999999999999994</c:v>
                </c:pt>
                <c:pt idx="1">
                  <c:v>1</c:v>
                </c:pt>
              </c:numCache>
            </c:numRef>
          </c:yVal>
          <c:smooth val="0"/>
          <c:extLst>
            <c:ext xmlns:c16="http://schemas.microsoft.com/office/drawing/2014/chart" uri="{C3380CC4-5D6E-409C-BE32-E72D297353CC}">
              <c16:uniqueId val="{00000008-BA99-4A24-83E9-DEE04FCDAC8B}"/>
            </c:ext>
          </c:extLst>
        </c:ser>
        <c:ser>
          <c:idx val="9"/>
          <c:order val="9"/>
          <c:spPr>
            <a:ln w="12700">
              <a:solidFill>
                <a:srgbClr val="000000"/>
              </a:solidFill>
              <a:prstDash val="solid"/>
            </a:ln>
          </c:spPr>
          <c:marker>
            <c:symbol val="none"/>
          </c:marker>
          <c:xVal>
            <c:numRef>
              <c:f>Winding!$CP$21:$CP$22</c:f>
              <c:numCache>
                <c:formatCode>General</c:formatCode>
                <c:ptCount val="2"/>
                <c:pt idx="0">
                  <c:v>-0.43301270189221958</c:v>
                </c:pt>
                <c:pt idx="1">
                  <c:v>6.1257422745431001E-17</c:v>
                </c:pt>
              </c:numCache>
            </c:numRef>
          </c:xVal>
          <c:yVal>
            <c:numRef>
              <c:f>Winding!$CQ$21:$CQ$22</c:f>
              <c:numCache>
                <c:formatCode>General</c:formatCode>
                <c:ptCount val="2"/>
                <c:pt idx="0">
                  <c:v>0.25000000000000044</c:v>
                </c:pt>
                <c:pt idx="1">
                  <c:v>1</c:v>
                </c:pt>
              </c:numCache>
            </c:numRef>
          </c:yVal>
          <c:smooth val="0"/>
          <c:extLst>
            <c:ext xmlns:c16="http://schemas.microsoft.com/office/drawing/2014/chart" uri="{C3380CC4-5D6E-409C-BE32-E72D297353CC}">
              <c16:uniqueId val="{00000009-BA99-4A24-83E9-DEE04FCDAC8B}"/>
            </c:ext>
          </c:extLst>
        </c:ser>
        <c:ser>
          <c:idx val="10"/>
          <c:order val="10"/>
          <c:spPr>
            <a:ln w="38100">
              <a:solidFill>
                <a:srgbClr val="FF0000"/>
              </a:solidFill>
              <a:prstDash val="solid"/>
              <a:tailEnd type="triangle" w="med" len="lg"/>
            </a:ln>
          </c:spPr>
          <c:marker>
            <c:symbol val="none"/>
          </c:marker>
          <c:xVal>
            <c:numRef>
              <c:f>Winding!$CP$9:$CP$10</c:f>
              <c:numCache>
                <c:formatCode>General</c:formatCode>
                <c:ptCount val="2"/>
                <c:pt idx="0">
                  <c:v>0</c:v>
                </c:pt>
                <c:pt idx="1">
                  <c:v>6.1257422745431001E-17</c:v>
                </c:pt>
              </c:numCache>
            </c:numRef>
          </c:xVal>
          <c:yVal>
            <c:numRef>
              <c:f>Winding!$CQ$9:$CQ$10</c:f>
              <c:numCache>
                <c:formatCode>General</c:formatCode>
                <c:ptCount val="2"/>
                <c:pt idx="0">
                  <c:v>0</c:v>
                </c:pt>
                <c:pt idx="1">
                  <c:v>1</c:v>
                </c:pt>
              </c:numCache>
            </c:numRef>
          </c:yVal>
          <c:smooth val="0"/>
          <c:extLst>
            <c:ext xmlns:c16="http://schemas.microsoft.com/office/drawing/2014/chart" uri="{C3380CC4-5D6E-409C-BE32-E72D297353CC}">
              <c16:uniqueId val="{0000000A-BA99-4A24-83E9-DEE04FCDAC8B}"/>
            </c:ext>
          </c:extLst>
        </c:ser>
        <c:dLbls>
          <c:showLegendKey val="0"/>
          <c:showVal val="0"/>
          <c:showCatName val="0"/>
          <c:showSerName val="0"/>
          <c:showPercent val="0"/>
          <c:showBubbleSize val="0"/>
        </c:dLbls>
        <c:axId val="401481048"/>
        <c:axId val="1"/>
      </c:scatterChart>
      <c:valAx>
        <c:axId val="401481048"/>
        <c:scaling>
          <c:orientation val="minMax"/>
          <c:max val="1"/>
          <c:min val="-1"/>
        </c:scaling>
        <c:delete val="0"/>
        <c:axPos val="b"/>
        <c:numFmt formatCode="0.0" sourceLinked="0"/>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hu-HU"/>
          </a:p>
        </c:txPr>
        <c:crossAx val="1"/>
        <c:crosses val="autoZero"/>
        <c:crossBetween val="midCat"/>
      </c:valAx>
      <c:valAx>
        <c:axId val="1"/>
        <c:scaling>
          <c:orientation val="minMax"/>
          <c:max val="1"/>
          <c:min val="-1"/>
        </c:scaling>
        <c:delete val="0"/>
        <c:axPos val="l"/>
        <c:numFmt formatCode="0.0" sourceLinked="0"/>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hu-HU"/>
          </a:p>
        </c:txPr>
        <c:crossAx val="401481048"/>
        <c:crosses val="autoZero"/>
        <c:crossBetween val="midCat"/>
        <c:majorUnit val="0.5"/>
      </c:valAx>
      <c:spPr>
        <a:solidFill>
          <a:srgbClr val="FFFFFF"/>
        </a:soli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325" b="0" i="0" u="none" strike="noStrike" baseline="0">
          <a:solidFill>
            <a:srgbClr val="000000"/>
          </a:solidFill>
          <a:latin typeface="Arial"/>
          <a:ea typeface="Arial"/>
          <a:cs typeface="Arial"/>
        </a:defRPr>
      </a:pPr>
      <a:endParaRPr lang="hu-HU"/>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1250095367722677E-2"/>
          <c:y val="3.1250095367722677E-2"/>
          <c:w val="0.94375288010522496"/>
          <c:h val="0.94375288010522496"/>
        </c:manualLayout>
      </c:layout>
      <c:scatterChart>
        <c:scatterStyle val="lineMarker"/>
        <c:varyColors val="0"/>
        <c:ser>
          <c:idx val="0"/>
          <c:order val="0"/>
          <c:spPr>
            <a:ln w="25400">
              <a:solidFill>
                <a:srgbClr val="0000FF"/>
              </a:solidFill>
              <a:prstDash val="solid"/>
            </a:ln>
          </c:spPr>
          <c:marker>
            <c:symbol val="none"/>
          </c:marker>
          <c:xVal>
            <c:numRef>
              <c:f>Winding!$BI$4:$BI$5</c:f>
              <c:numCache>
                <c:formatCode>General</c:formatCode>
                <c:ptCount val="2"/>
                <c:pt idx="0">
                  <c:v>0</c:v>
                </c:pt>
                <c:pt idx="1">
                  <c:v>-0.41349670602440025</c:v>
                </c:pt>
              </c:numCache>
            </c:numRef>
          </c:xVal>
          <c:yVal>
            <c:numRef>
              <c:f>Winding!$BJ$4:$BJ$5</c:f>
              <c:numCache>
                <c:formatCode>General</c:formatCode>
                <c:ptCount val="2"/>
                <c:pt idx="0">
                  <c:v>0</c:v>
                </c:pt>
                <c:pt idx="1">
                  <c:v>0.71619722401916086</c:v>
                </c:pt>
              </c:numCache>
            </c:numRef>
          </c:yVal>
          <c:smooth val="0"/>
          <c:extLst>
            <c:ext xmlns:c16="http://schemas.microsoft.com/office/drawing/2014/chart" uri="{C3380CC4-5D6E-409C-BE32-E72D297353CC}">
              <c16:uniqueId val="{00000000-6C8C-4961-B2AE-78578188CB6C}"/>
            </c:ext>
          </c:extLst>
        </c:ser>
        <c:ser>
          <c:idx val="1"/>
          <c:order val="1"/>
          <c:spPr>
            <a:ln w="25400">
              <a:solidFill>
                <a:srgbClr val="008000"/>
              </a:solidFill>
              <a:prstDash val="solid"/>
            </a:ln>
          </c:spPr>
          <c:marker>
            <c:symbol val="none"/>
          </c:marker>
          <c:xVal>
            <c:numRef>
              <c:f>Winding!$BK$4:$BK$5</c:f>
              <c:numCache>
                <c:formatCode>General</c:formatCode>
                <c:ptCount val="2"/>
                <c:pt idx="0">
                  <c:v>0</c:v>
                </c:pt>
                <c:pt idx="1">
                  <c:v>0</c:v>
                </c:pt>
              </c:numCache>
            </c:numRef>
          </c:xVal>
          <c:yVal>
            <c:numRef>
              <c:f>Winding!$BL$4:$BL$5</c:f>
              <c:numCache>
                <c:formatCode>General</c:formatCode>
                <c:ptCount val="2"/>
                <c:pt idx="0">
                  <c:v>0</c:v>
                </c:pt>
                <c:pt idx="1">
                  <c:v>0</c:v>
                </c:pt>
              </c:numCache>
            </c:numRef>
          </c:yVal>
          <c:smooth val="0"/>
          <c:extLst>
            <c:ext xmlns:c16="http://schemas.microsoft.com/office/drawing/2014/chart" uri="{C3380CC4-5D6E-409C-BE32-E72D297353CC}">
              <c16:uniqueId val="{00000001-6C8C-4961-B2AE-78578188CB6C}"/>
            </c:ext>
          </c:extLst>
        </c:ser>
        <c:ser>
          <c:idx val="2"/>
          <c:order val="2"/>
          <c:spPr>
            <a:ln w="38100">
              <a:solidFill>
                <a:srgbClr val="FF0000"/>
              </a:solidFill>
              <a:prstDash val="solid"/>
              <a:tailEnd type="triangle" w="sm" len="lg"/>
            </a:ln>
          </c:spPr>
          <c:marker>
            <c:symbol val="none"/>
          </c:marker>
          <c:xVal>
            <c:numRef>
              <c:f>Winding!$BM$4:$BM$5</c:f>
              <c:numCache>
                <c:formatCode>General</c:formatCode>
                <c:ptCount val="2"/>
                <c:pt idx="0">
                  <c:v>0</c:v>
                </c:pt>
                <c:pt idx="1">
                  <c:v>-0.41349670602440025</c:v>
                </c:pt>
              </c:numCache>
            </c:numRef>
          </c:xVal>
          <c:yVal>
            <c:numRef>
              <c:f>Winding!$BT$3:$BT$4</c:f>
              <c:numCache>
                <c:formatCode>General</c:formatCode>
                <c:ptCount val="2"/>
                <c:pt idx="0">
                  <c:v>0</c:v>
                </c:pt>
                <c:pt idx="1">
                  <c:v>0.71619722401916086</c:v>
                </c:pt>
              </c:numCache>
            </c:numRef>
          </c:yVal>
          <c:smooth val="0"/>
          <c:extLst>
            <c:ext xmlns:c16="http://schemas.microsoft.com/office/drawing/2014/chart" uri="{C3380CC4-5D6E-409C-BE32-E72D297353CC}">
              <c16:uniqueId val="{00000002-6C8C-4961-B2AE-78578188CB6C}"/>
            </c:ext>
          </c:extLst>
        </c:ser>
        <c:ser>
          <c:idx val="3"/>
          <c:order val="3"/>
          <c:spPr>
            <a:ln w="12700">
              <a:solidFill>
                <a:srgbClr val="FF0000"/>
              </a:solidFill>
              <a:prstDash val="solid"/>
            </a:ln>
          </c:spPr>
          <c:marker>
            <c:symbol val="none"/>
          </c:marker>
          <c:xVal>
            <c:numRef>
              <c:f>Winding!$BV$3:$BV$21</c:f>
              <c:numCache>
                <c:formatCode>General</c:formatCode>
                <c:ptCount val="19"/>
                <c:pt idx="0">
                  <c:v>-0.41349674048245627</c:v>
                </c:pt>
                <c:pt idx="1">
                  <c:v>-0.14360595173763624</c:v>
                </c:pt>
                <c:pt idx="2">
                  <c:v>0.1436058341848688</c:v>
                </c:pt>
                <c:pt idx="3">
                  <c:v>0.4134966371082881</c:v>
                </c:pt>
                <c:pt idx="4">
                  <c:v>0.63351364303602442</c:v>
                </c:pt>
                <c:pt idx="5">
                  <c:v>0.7771195539480128</c:v>
                </c:pt>
                <c:pt idx="6">
                  <c:v>0.82699337759074398</c:v>
                </c:pt>
                <c:pt idx="7">
                  <c:v>0.77711959477366011</c:v>
                </c:pt>
                <c:pt idx="8">
                  <c:v>0.6335137197631433</c:v>
                </c:pt>
                <c:pt idx="9">
                  <c:v>0.41349674048245505</c:v>
                </c:pt>
                <c:pt idx="10">
                  <c:v>0.14360595173763488</c:v>
                </c:pt>
                <c:pt idx="11">
                  <c:v>-0.14360583418486944</c:v>
                </c:pt>
                <c:pt idx="12">
                  <c:v>-0.41349663710828805</c:v>
                </c:pt>
                <c:pt idx="13">
                  <c:v>-0.63351364303602464</c:v>
                </c:pt>
                <c:pt idx="14">
                  <c:v>-0.7771195539480128</c:v>
                </c:pt>
                <c:pt idx="15">
                  <c:v>-0.82699337759074398</c:v>
                </c:pt>
                <c:pt idx="16">
                  <c:v>-0.77711959477366011</c:v>
                </c:pt>
                <c:pt idx="17">
                  <c:v>-0.63351371976314363</c:v>
                </c:pt>
                <c:pt idx="18">
                  <c:v>-0.41349674048245605</c:v>
                </c:pt>
              </c:numCache>
            </c:numRef>
          </c:xVal>
          <c:yVal>
            <c:numRef>
              <c:f>Winding!$BZ$3:$BZ$21</c:f>
              <c:numCache>
                <c:formatCode>General</c:formatCode>
                <c:ptCount val="19"/>
                <c:pt idx="0">
                  <c:v>0.71619720412479293</c:v>
                </c:pt>
                <c:pt idx="1">
                  <c:v>0.81442941861737495</c:v>
                </c:pt>
                <c:pt idx="2">
                  <c:v>0.81442942552661646</c:v>
                </c:pt>
                <c:pt idx="3">
                  <c:v>0.71619722401916086</c:v>
                </c:pt>
                <c:pt idx="4">
                  <c:v>0.53158106734969923</c:v>
                </c:pt>
                <c:pt idx="5">
                  <c:v>0.28284838865685707</c:v>
                </c:pt>
                <c:pt idx="6">
                  <c:v>1.9894367986015778E-8</c:v>
                </c:pt>
                <c:pt idx="7">
                  <c:v>-0.28284835126767621</c:v>
                </c:pt>
                <c:pt idx="8">
                  <c:v>-0.53158103686975966</c:v>
                </c:pt>
                <c:pt idx="9">
                  <c:v>-0.7161972041247936</c:v>
                </c:pt>
                <c:pt idx="10">
                  <c:v>-0.81442941861737517</c:v>
                </c:pt>
                <c:pt idx="11">
                  <c:v>-0.81442942552661635</c:v>
                </c:pt>
                <c:pt idx="12">
                  <c:v>-0.71619722401916086</c:v>
                </c:pt>
                <c:pt idx="13">
                  <c:v>-0.53158106734969901</c:v>
                </c:pt>
                <c:pt idx="14">
                  <c:v>-0.28284838865685713</c:v>
                </c:pt>
                <c:pt idx="15">
                  <c:v>-1.9894367720075884E-8</c:v>
                </c:pt>
                <c:pt idx="16">
                  <c:v>0.2828483512676761</c:v>
                </c:pt>
                <c:pt idx="17">
                  <c:v>0.53158103686975933</c:v>
                </c:pt>
                <c:pt idx="18">
                  <c:v>0.71619720412479293</c:v>
                </c:pt>
              </c:numCache>
            </c:numRef>
          </c:yVal>
          <c:smooth val="1"/>
          <c:extLst>
            <c:ext xmlns:c16="http://schemas.microsoft.com/office/drawing/2014/chart" uri="{C3380CC4-5D6E-409C-BE32-E72D297353CC}">
              <c16:uniqueId val="{00000003-6C8C-4961-B2AE-78578188CB6C}"/>
            </c:ext>
          </c:extLst>
        </c:ser>
        <c:ser>
          <c:idx val="4"/>
          <c:order val="4"/>
          <c:spPr>
            <a:ln w="12700">
              <a:solidFill>
                <a:srgbClr val="0000FF"/>
              </a:solidFill>
              <a:prstDash val="solid"/>
            </a:ln>
          </c:spPr>
          <c:marker>
            <c:symbol val="none"/>
          </c:marker>
          <c:xVal>
            <c:numRef>
              <c:f>Winding!$CA$3:$CA$21</c:f>
              <c:numCache>
                <c:formatCode>General</c:formatCode>
                <c:ptCount val="19"/>
                <c:pt idx="0">
                  <c:v>0.82699334313268891</c:v>
                </c:pt>
                <c:pt idx="1">
                  <c:v>0.77711954198085653</c:v>
                </c:pt>
                <c:pt idx="2">
                  <c:v>0.63351365500318257</c:v>
                </c:pt>
                <c:pt idx="3">
                  <c:v>0.41349667156634456</c:v>
                </c:pt>
                <c:pt idx="4">
                  <c:v>0.1436058869776739</c:v>
                </c:pt>
                <c:pt idx="5">
                  <c:v>-0.14360588697767382</c:v>
                </c:pt>
                <c:pt idx="6">
                  <c:v>-0.41349667156634429</c:v>
                </c:pt>
                <c:pt idx="7">
                  <c:v>-0.63351365500318246</c:v>
                </c:pt>
                <c:pt idx="8">
                  <c:v>-0.77711954198085642</c:v>
                </c:pt>
                <c:pt idx="9">
                  <c:v>-0.82699334313268891</c:v>
                </c:pt>
                <c:pt idx="10">
                  <c:v>-0.77711954198085653</c:v>
                </c:pt>
                <c:pt idx="11">
                  <c:v>-0.63351365500318257</c:v>
                </c:pt>
                <c:pt idx="12">
                  <c:v>-0.41349667156634484</c:v>
                </c:pt>
                <c:pt idx="13">
                  <c:v>-0.14360588697767385</c:v>
                </c:pt>
                <c:pt idx="14">
                  <c:v>0.14360588697767354</c:v>
                </c:pt>
                <c:pt idx="15">
                  <c:v>0.41349667156634456</c:v>
                </c:pt>
                <c:pt idx="16">
                  <c:v>0.63351365500318235</c:v>
                </c:pt>
                <c:pt idx="17">
                  <c:v>0.77711954198085653</c:v>
                </c:pt>
                <c:pt idx="18">
                  <c:v>0.82699334313268891</c:v>
                </c:pt>
              </c:numCache>
            </c:numRef>
          </c:xVal>
          <c:yVal>
            <c:numRef>
              <c:f>Winding!$CB$3:$CB$21</c:f>
              <c:numCache>
                <c:formatCode>General</c:formatCode>
                <c:ptCount val="19"/>
                <c:pt idx="0">
                  <c:v>0</c:v>
                </c:pt>
                <c:pt idx="1">
                  <c:v>0.28284838174761617</c:v>
                </c:pt>
                <c:pt idx="2">
                  <c:v>0.53158107425894108</c:v>
                </c:pt>
                <c:pt idx="3">
                  <c:v>0.71619724391352968</c:v>
                </c:pt>
                <c:pt idx="4">
                  <c:v>0.81442945600655725</c:v>
                </c:pt>
                <c:pt idx="5">
                  <c:v>0.81442945600655725</c:v>
                </c:pt>
                <c:pt idx="6">
                  <c:v>0.71619724391352979</c:v>
                </c:pt>
                <c:pt idx="7">
                  <c:v>0.5315810742589413</c:v>
                </c:pt>
                <c:pt idx="8">
                  <c:v>0.28284838174761634</c:v>
                </c:pt>
                <c:pt idx="9">
                  <c:v>1.0131896165587281E-16</c:v>
                </c:pt>
                <c:pt idx="10">
                  <c:v>-0.28284838174761612</c:v>
                </c:pt>
                <c:pt idx="11">
                  <c:v>-0.53158107425894108</c:v>
                </c:pt>
                <c:pt idx="12">
                  <c:v>-0.71619724391352946</c:v>
                </c:pt>
                <c:pt idx="13">
                  <c:v>-0.81442945600655725</c:v>
                </c:pt>
                <c:pt idx="14">
                  <c:v>-0.81442945600655736</c:v>
                </c:pt>
                <c:pt idx="15">
                  <c:v>-0.71619724391352968</c:v>
                </c:pt>
                <c:pt idx="16">
                  <c:v>-0.5315810742589413</c:v>
                </c:pt>
                <c:pt idx="17">
                  <c:v>-0.28284838174761612</c:v>
                </c:pt>
                <c:pt idx="18">
                  <c:v>-2.0263792331174562E-16</c:v>
                </c:pt>
              </c:numCache>
            </c:numRef>
          </c:yVal>
          <c:smooth val="0"/>
          <c:extLst>
            <c:ext xmlns:c16="http://schemas.microsoft.com/office/drawing/2014/chart" uri="{C3380CC4-5D6E-409C-BE32-E72D297353CC}">
              <c16:uniqueId val="{00000004-6C8C-4961-B2AE-78578188CB6C}"/>
            </c:ext>
          </c:extLst>
        </c:ser>
        <c:ser>
          <c:idx val="5"/>
          <c:order val="5"/>
          <c:spPr>
            <a:ln w="12700">
              <a:solidFill>
                <a:srgbClr val="008000"/>
              </a:solidFill>
              <a:prstDash val="solid"/>
            </a:ln>
          </c:spPr>
          <c:marker>
            <c:symbol val="none"/>
          </c:marker>
          <c:xVal>
            <c:numRef>
              <c:f>Winding!$CC$3:$CC$21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xVal>
          <c:yVal>
            <c:numRef>
              <c:f>Winding!$CD$3:$CD$21</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yVal>
          <c:smooth val="0"/>
          <c:extLst>
            <c:ext xmlns:c16="http://schemas.microsoft.com/office/drawing/2014/chart" uri="{C3380CC4-5D6E-409C-BE32-E72D297353CC}">
              <c16:uniqueId val="{00000005-6C8C-4961-B2AE-78578188CB6C}"/>
            </c:ext>
          </c:extLst>
        </c:ser>
        <c:ser>
          <c:idx val="6"/>
          <c:order val="6"/>
          <c:spPr>
            <a:ln w="12700">
              <a:solidFill>
                <a:srgbClr val="008080"/>
              </a:solidFill>
              <a:prstDash val="solid"/>
            </a:ln>
          </c:spPr>
          <c:marker>
            <c:symbol val="none"/>
          </c:marker>
          <c:xVal>
            <c:numRef>
              <c:f>Winding!$BI$6:$BI$7</c:f>
              <c:numCache>
                <c:formatCode>General</c:formatCode>
                <c:ptCount val="2"/>
                <c:pt idx="0">
                  <c:v>0.82699338292142477</c:v>
                </c:pt>
                <c:pt idx="1">
                  <c:v>-0.82699338292142477</c:v>
                </c:pt>
              </c:numCache>
            </c:numRef>
          </c:xVal>
          <c:yVal>
            <c:numRef>
              <c:f>Winding!$BJ$6:$BJ$7</c:f>
              <c:numCache>
                <c:formatCode>General</c:formatCode>
                <c:ptCount val="2"/>
                <c:pt idx="0">
                  <c:v>0</c:v>
                </c:pt>
                <c:pt idx="1">
                  <c:v>0</c:v>
                </c:pt>
              </c:numCache>
            </c:numRef>
          </c:yVal>
          <c:smooth val="0"/>
          <c:extLst>
            <c:ext xmlns:c16="http://schemas.microsoft.com/office/drawing/2014/chart" uri="{C3380CC4-5D6E-409C-BE32-E72D297353CC}">
              <c16:uniqueId val="{00000006-6C8C-4961-B2AE-78578188CB6C}"/>
            </c:ext>
          </c:extLst>
        </c:ser>
        <c:ser>
          <c:idx val="7"/>
          <c:order val="7"/>
          <c:spPr>
            <a:ln w="12700">
              <a:solidFill>
                <a:srgbClr val="0000FF"/>
              </a:solidFill>
              <a:prstDash val="solid"/>
            </a:ln>
          </c:spPr>
          <c:marker>
            <c:symbol val="none"/>
          </c:marker>
          <c:xVal>
            <c:numRef>
              <c:f>Winding!$BJ$6:$BJ$7</c:f>
              <c:numCache>
                <c:formatCode>General</c:formatCode>
                <c:ptCount val="2"/>
                <c:pt idx="0">
                  <c:v>0</c:v>
                </c:pt>
                <c:pt idx="1">
                  <c:v>0</c:v>
                </c:pt>
              </c:numCache>
            </c:numRef>
          </c:xVal>
          <c:yVal>
            <c:numRef>
              <c:f>Winding!$BK$6:$BK$7</c:f>
              <c:numCache>
                <c:formatCode>General</c:formatCode>
                <c:ptCount val="2"/>
                <c:pt idx="0">
                  <c:v>0.82699338292142477</c:v>
                </c:pt>
                <c:pt idx="1">
                  <c:v>-0.82699338292142477</c:v>
                </c:pt>
              </c:numCache>
            </c:numRef>
          </c:yVal>
          <c:smooth val="0"/>
          <c:extLst>
            <c:ext xmlns:c16="http://schemas.microsoft.com/office/drawing/2014/chart" uri="{C3380CC4-5D6E-409C-BE32-E72D297353CC}">
              <c16:uniqueId val="{00000007-6C8C-4961-B2AE-78578188CB6C}"/>
            </c:ext>
          </c:extLst>
        </c:ser>
        <c:dLbls>
          <c:showLegendKey val="0"/>
          <c:showVal val="0"/>
          <c:showCatName val="0"/>
          <c:showSerName val="0"/>
          <c:showPercent val="0"/>
          <c:showBubbleSize val="0"/>
        </c:dLbls>
        <c:axId val="401480720"/>
        <c:axId val="1"/>
      </c:scatterChart>
      <c:valAx>
        <c:axId val="401480720"/>
        <c:scaling>
          <c:orientation val="minMax"/>
        </c:scaling>
        <c:delete val="0"/>
        <c:axPos val="b"/>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scaling>
        <c:delete val="0"/>
        <c:axPos val="l"/>
        <c:numFmt formatCode="General" sourceLinked="1"/>
        <c:majorTickMark val="none"/>
        <c:minorTickMark val="none"/>
        <c:tickLblPos val="none"/>
        <c:spPr>
          <a:ln w="3175">
            <a:solidFill>
              <a:srgbClr val="000000"/>
            </a:solidFill>
            <a:prstDash val="solid"/>
          </a:ln>
        </c:spPr>
        <c:crossAx val="401480720"/>
        <c:crosses val="autoZero"/>
        <c:crossBetween val="midCat"/>
      </c:valAx>
      <c:spPr>
        <a:solidFill>
          <a:srgbClr val="FFFFFF"/>
        </a:soli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hu-HU"/>
    </a:p>
  </c:txPr>
  <c:printSettings>
    <c:headerFooter alignWithMargins="0"/>
    <c:pageMargins b="1" l="0.75" r="0.75" t="1" header="0.5" footer="0.5"/>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AX$4" lockText="1"/>
</file>

<file path=xl/ctrlProps/ctrlProp2.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76199</xdr:colOff>
      <xdr:row>5</xdr:row>
      <xdr:rowOff>66675</xdr:rowOff>
    </xdr:from>
    <xdr:to>
      <xdr:col>10</xdr:col>
      <xdr:colOff>638175</xdr:colOff>
      <xdr:row>21</xdr:row>
      <xdr:rowOff>85725</xdr:rowOff>
    </xdr:to>
    <xdr:graphicFrame macro="">
      <xdr:nvGraphicFramePr>
        <xdr:cNvPr id="2" name="Diagram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13</xdr:col>
          <xdr:colOff>47625</xdr:colOff>
          <xdr:row>4</xdr:row>
          <xdr:rowOff>28575</xdr:rowOff>
        </xdr:from>
        <xdr:to>
          <xdr:col>16</xdr:col>
          <xdr:colOff>190500</xdr:colOff>
          <xdr:row>5</xdr:row>
          <xdr:rowOff>19050</xdr:rowOff>
        </xdr:to>
        <xdr:sp macro="" textlink="">
          <xdr:nvSpPr>
            <xdr:cNvPr id="1025" name="ScrollBar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16</xdr:col>
      <xdr:colOff>809625</xdr:colOff>
      <xdr:row>14</xdr:row>
      <xdr:rowOff>47625</xdr:rowOff>
    </xdr:from>
    <xdr:to>
      <xdr:col>19</xdr:col>
      <xdr:colOff>28574</xdr:colOff>
      <xdr:row>21</xdr:row>
      <xdr:rowOff>104774</xdr:rowOff>
    </xdr:to>
    <xdr:graphicFrame macro="">
      <xdr:nvGraphicFramePr>
        <xdr:cNvPr id="4" name="Diagram 16">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390524</xdr:colOff>
      <xdr:row>5</xdr:row>
      <xdr:rowOff>123825</xdr:rowOff>
    </xdr:from>
    <xdr:to>
      <xdr:col>4</xdr:col>
      <xdr:colOff>19050</xdr:colOff>
      <xdr:row>6</xdr:row>
      <xdr:rowOff>142875</xdr:rowOff>
    </xdr:to>
    <xdr:sp macro="" textlink="$Z$10">
      <xdr:nvSpPr>
        <xdr:cNvPr id="5" name="Text Box 17">
          <a:extLst>
            <a:ext uri="{FF2B5EF4-FFF2-40B4-BE49-F238E27FC236}">
              <a16:creationId xmlns:a16="http://schemas.microsoft.com/office/drawing/2014/main" id="{00000000-0008-0000-0000-000005000000}"/>
            </a:ext>
          </a:extLst>
        </xdr:cNvPr>
        <xdr:cNvSpPr txBox="1">
          <a:spLocks noChangeArrowheads="1"/>
        </xdr:cNvSpPr>
      </xdr:nvSpPr>
      <xdr:spPr bwMode="auto">
        <a:xfrm>
          <a:off x="733424" y="1028700"/>
          <a:ext cx="1457326" cy="190500"/>
        </a:xfrm>
        <a:prstGeom prst="rect">
          <a:avLst/>
        </a:prstGeom>
        <a:solidFill>
          <a:srgbClr xmlns:mc="http://schemas.openxmlformats.org/markup-compatibility/2006" xmlns:a14="http://schemas.microsoft.com/office/drawing/2010/main" val="FFFFFF" mc:Ignorable="a14" a14:legacySpreadsheetColorIndex="65">
            <a:alpha val="0"/>
          </a:srgbClr>
        </a:solidFill>
        <a:ln>
          <a:noFill/>
        </a:ln>
      </xdr:spPr>
      <xdr:txBody>
        <a:bodyPr vertOverflow="clip" wrap="square" lIns="0" tIns="0" rIns="0" bIns="0" anchor="t" upright="1"/>
        <a:lstStyle/>
        <a:p>
          <a:pPr algn="l" rtl="0">
            <a:defRPr sz="1000"/>
          </a:pPr>
          <a:fld id="{2EAB024E-AFDE-4E4A-AAAE-4D9FB28DF8D3}" type="TxLink">
            <a:rPr lang="en-US" sz="1000" b="0" i="0" u="none" strike="noStrike" baseline="0">
              <a:solidFill>
                <a:srgbClr val="000000"/>
              </a:solidFill>
              <a:latin typeface="Arial"/>
              <a:cs typeface="Arial"/>
            </a:rPr>
            <a:pPr algn="l" rtl="0">
              <a:defRPr sz="1000"/>
            </a:pPr>
            <a:t>MMF 8 pólus =0.83</a:t>
          </a:fld>
          <a:endParaRPr lang="hu-HU" sz="900" b="0" i="0" u="none" strike="noStrike" baseline="0">
            <a:solidFill>
              <a:srgbClr val="000000"/>
            </a:solidFill>
            <a:latin typeface="Arial"/>
            <a:cs typeface="Arial"/>
          </a:endParaRPr>
        </a:p>
      </xdr:txBody>
    </xdr:sp>
    <xdr:clientData/>
  </xdr:twoCellAnchor>
  <xdr:twoCellAnchor>
    <xdr:from>
      <xdr:col>16</xdr:col>
      <xdr:colOff>914399</xdr:colOff>
      <xdr:row>15</xdr:row>
      <xdr:rowOff>85725</xdr:rowOff>
    </xdr:from>
    <xdr:to>
      <xdr:col>17</xdr:col>
      <xdr:colOff>219074</xdr:colOff>
      <xdr:row>16</xdr:row>
      <xdr:rowOff>19050</xdr:rowOff>
    </xdr:to>
    <xdr:sp macro="" textlink="$Z$13">
      <xdr:nvSpPr>
        <xdr:cNvPr id="6" name="Text Box 18">
          <a:extLst>
            <a:ext uri="{FF2B5EF4-FFF2-40B4-BE49-F238E27FC236}">
              <a16:creationId xmlns:a16="http://schemas.microsoft.com/office/drawing/2014/main" id="{00000000-0008-0000-0000-000006000000}"/>
            </a:ext>
          </a:extLst>
        </xdr:cNvPr>
        <xdr:cNvSpPr txBox="1">
          <a:spLocks noChangeArrowheads="1"/>
        </xdr:cNvSpPr>
      </xdr:nvSpPr>
      <xdr:spPr bwMode="auto">
        <a:xfrm>
          <a:off x="10182224" y="2743200"/>
          <a:ext cx="352425" cy="133350"/>
        </a:xfrm>
        <a:prstGeom prst="rect">
          <a:avLst/>
        </a:prstGeom>
        <a:noFill/>
        <a:ln>
          <a:noFill/>
        </a:ln>
      </xdr:spPr>
      <xdr:txBody>
        <a:bodyPr vertOverflow="clip" wrap="square" lIns="0" tIns="0" rIns="0" bIns="0" anchor="t" upright="1"/>
        <a:lstStyle/>
        <a:p>
          <a:pPr algn="l" rtl="0">
            <a:defRPr sz="1000"/>
          </a:pPr>
          <a:fld id="{6F95C859-26FE-4152-A065-C7C7EAD4A2C2}" type="TxLink">
            <a:rPr lang="en-US" sz="800" b="0" i="0" u="none" strike="noStrike" baseline="0">
              <a:solidFill>
                <a:srgbClr val="000000"/>
              </a:solidFill>
              <a:latin typeface="Arial"/>
              <a:cs typeface="Arial"/>
            </a:rPr>
            <a:pPr algn="l" rtl="0">
              <a:defRPr sz="1000"/>
            </a:pPr>
            <a:t>*1</a:t>
          </a:fld>
          <a:endParaRPr lang="hu-HU" sz="800" b="0" i="0" u="none" strike="noStrike" baseline="0">
            <a:solidFill>
              <a:srgbClr val="000000"/>
            </a:solidFill>
            <a:latin typeface="Arial"/>
            <a:cs typeface="Arial"/>
          </a:endParaRPr>
        </a:p>
      </xdr:txBody>
    </xdr:sp>
    <xdr:clientData/>
  </xdr:twoCellAnchor>
  <xdr:twoCellAnchor>
    <xdr:from>
      <xdr:col>31</xdr:col>
      <xdr:colOff>228600</xdr:colOff>
      <xdr:row>13</xdr:row>
      <xdr:rowOff>19050</xdr:rowOff>
    </xdr:from>
    <xdr:to>
      <xdr:col>31</xdr:col>
      <xdr:colOff>228600</xdr:colOff>
      <xdr:row>13</xdr:row>
      <xdr:rowOff>142875</xdr:rowOff>
    </xdr:to>
    <xdr:sp macro="" textlink="">
      <xdr:nvSpPr>
        <xdr:cNvPr id="7" name="Line 19">
          <a:extLst>
            <a:ext uri="{FF2B5EF4-FFF2-40B4-BE49-F238E27FC236}">
              <a16:creationId xmlns:a16="http://schemas.microsoft.com/office/drawing/2014/main" id="{00000000-0008-0000-0000-000007000000}"/>
            </a:ext>
          </a:extLst>
        </xdr:cNvPr>
        <xdr:cNvSpPr>
          <a:spLocks noChangeShapeType="1"/>
        </xdr:cNvSpPr>
      </xdr:nvSpPr>
      <xdr:spPr bwMode="auto">
        <a:xfrm flipV="1">
          <a:off x="17859375" y="2266950"/>
          <a:ext cx="0" cy="1238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31</xdr:col>
      <xdr:colOff>228600</xdr:colOff>
      <xdr:row>14</xdr:row>
      <xdr:rowOff>28575</xdr:rowOff>
    </xdr:from>
    <xdr:to>
      <xdr:col>31</xdr:col>
      <xdr:colOff>228600</xdr:colOff>
      <xdr:row>14</xdr:row>
      <xdr:rowOff>152400</xdr:rowOff>
    </xdr:to>
    <xdr:sp macro="" textlink="">
      <xdr:nvSpPr>
        <xdr:cNvPr id="8" name="Line 20">
          <a:extLst>
            <a:ext uri="{FF2B5EF4-FFF2-40B4-BE49-F238E27FC236}">
              <a16:creationId xmlns:a16="http://schemas.microsoft.com/office/drawing/2014/main" id="{00000000-0008-0000-0000-000008000000}"/>
            </a:ext>
          </a:extLst>
        </xdr:cNvPr>
        <xdr:cNvSpPr>
          <a:spLocks noChangeShapeType="1"/>
        </xdr:cNvSpPr>
      </xdr:nvSpPr>
      <xdr:spPr bwMode="auto">
        <a:xfrm flipV="1">
          <a:off x="17859375" y="2486025"/>
          <a:ext cx="0" cy="1238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31</xdr:col>
      <xdr:colOff>228600</xdr:colOff>
      <xdr:row>15</xdr:row>
      <xdr:rowOff>28575</xdr:rowOff>
    </xdr:from>
    <xdr:to>
      <xdr:col>31</xdr:col>
      <xdr:colOff>228600</xdr:colOff>
      <xdr:row>15</xdr:row>
      <xdr:rowOff>152400</xdr:rowOff>
    </xdr:to>
    <xdr:sp macro="" textlink="">
      <xdr:nvSpPr>
        <xdr:cNvPr id="9" name="Line 21">
          <a:extLst>
            <a:ext uri="{FF2B5EF4-FFF2-40B4-BE49-F238E27FC236}">
              <a16:creationId xmlns:a16="http://schemas.microsoft.com/office/drawing/2014/main" id="{00000000-0008-0000-0000-000009000000}"/>
            </a:ext>
          </a:extLst>
        </xdr:cNvPr>
        <xdr:cNvSpPr>
          <a:spLocks noChangeShapeType="1"/>
        </xdr:cNvSpPr>
      </xdr:nvSpPr>
      <xdr:spPr bwMode="auto">
        <a:xfrm flipV="1">
          <a:off x="17859375" y="2686050"/>
          <a:ext cx="0" cy="123825"/>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31</xdr:col>
      <xdr:colOff>295275</xdr:colOff>
      <xdr:row>16</xdr:row>
      <xdr:rowOff>19050</xdr:rowOff>
    </xdr:from>
    <xdr:to>
      <xdr:col>31</xdr:col>
      <xdr:colOff>295275</xdr:colOff>
      <xdr:row>16</xdr:row>
      <xdr:rowOff>142875</xdr:rowOff>
    </xdr:to>
    <xdr:sp macro="" textlink="">
      <xdr:nvSpPr>
        <xdr:cNvPr id="10" name="Line 22">
          <a:extLst>
            <a:ext uri="{FF2B5EF4-FFF2-40B4-BE49-F238E27FC236}">
              <a16:creationId xmlns:a16="http://schemas.microsoft.com/office/drawing/2014/main" id="{00000000-0008-0000-0000-00000A000000}"/>
            </a:ext>
          </a:extLst>
        </xdr:cNvPr>
        <xdr:cNvSpPr>
          <a:spLocks noChangeShapeType="1"/>
        </xdr:cNvSpPr>
      </xdr:nvSpPr>
      <xdr:spPr bwMode="auto">
        <a:xfrm flipH="1">
          <a:off x="17926050" y="2876550"/>
          <a:ext cx="0" cy="1238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31</xdr:col>
      <xdr:colOff>295275</xdr:colOff>
      <xdr:row>17</xdr:row>
      <xdr:rowOff>19050</xdr:rowOff>
    </xdr:from>
    <xdr:to>
      <xdr:col>31</xdr:col>
      <xdr:colOff>295275</xdr:colOff>
      <xdr:row>17</xdr:row>
      <xdr:rowOff>142875</xdr:rowOff>
    </xdr:to>
    <xdr:sp macro="" textlink="">
      <xdr:nvSpPr>
        <xdr:cNvPr id="11" name="Line 23">
          <a:extLst>
            <a:ext uri="{FF2B5EF4-FFF2-40B4-BE49-F238E27FC236}">
              <a16:creationId xmlns:a16="http://schemas.microsoft.com/office/drawing/2014/main" id="{00000000-0008-0000-0000-00000B000000}"/>
            </a:ext>
          </a:extLst>
        </xdr:cNvPr>
        <xdr:cNvSpPr>
          <a:spLocks noChangeShapeType="1"/>
        </xdr:cNvSpPr>
      </xdr:nvSpPr>
      <xdr:spPr bwMode="auto">
        <a:xfrm>
          <a:off x="17926050" y="3076575"/>
          <a:ext cx="0" cy="123825"/>
        </a:xfrm>
        <a:prstGeom prst="line">
          <a:avLst/>
        </a:prstGeom>
        <a:noFill/>
        <a:ln w="9525">
          <a:solidFill>
            <a:srgbClr xmlns:mc="http://schemas.openxmlformats.org/markup-compatibility/2006" xmlns:a14="http://schemas.microsoft.com/office/drawing/2010/main" val="0000FF" mc:Ignorable="a14" a14:legacySpreadsheetColorIndex="12"/>
          </a:solidFill>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31</xdr:col>
      <xdr:colOff>295275</xdr:colOff>
      <xdr:row>18</xdr:row>
      <xdr:rowOff>19050</xdr:rowOff>
    </xdr:from>
    <xdr:to>
      <xdr:col>31</xdr:col>
      <xdr:colOff>295275</xdr:colOff>
      <xdr:row>18</xdr:row>
      <xdr:rowOff>142875</xdr:rowOff>
    </xdr:to>
    <xdr:sp macro="" textlink="">
      <xdr:nvSpPr>
        <xdr:cNvPr id="12" name="Line 24">
          <a:extLst>
            <a:ext uri="{FF2B5EF4-FFF2-40B4-BE49-F238E27FC236}">
              <a16:creationId xmlns:a16="http://schemas.microsoft.com/office/drawing/2014/main" id="{00000000-0008-0000-0000-00000C000000}"/>
            </a:ext>
          </a:extLst>
        </xdr:cNvPr>
        <xdr:cNvSpPr>
          <a:spLocks noChangeShapeType="1"/>
        </xdr:cNvSpPr>
      </xdr:nvSpPr>
      <xdr:spPr bwMode="auto">
        <a:xfrm>
          <a:off x="17926050" y="3286125"/>
          <a:ext cx="0" cy="123825"/>
        </a:xfrm>
        <a:prstGeom prst="line">
          <a:avLst/>
        </a:prstGeom>
        <a:noFill/>
        <a:ln w="9525">
          <a:solidFill>
            <a:srgbClr xmlns:mc="http://schemas.openxmlformats.org/markup-compatibility/2006" xmlns:a14="http://schemas.microsoft.com/office/drawing/2010/main" val="000000" mc:Ignorable="a14" a14:legacySpreadsheetColorIndex="8"/>
          </a:solidFill>
          <a:round/>
          <a:headEnd/>
          <a:tailEnd type="triangle" w="sm" len="med"/>
        </a:ln>
        <a:extLst>
          <a:ext uri="{909E8E84-426E-40DD-AFC4-6F175D3DCCD1}">
            <a14:hiddenFill xmlns:a14="http://schemas.microsoft.com/office/drawing/2010/main">
              <a:noFill/>
            </a14:hiddenFill>
          </a:ext>
        </a:extLst>
      </xdr:spPr>
    </xdr:sp>
    <xdr:clientData/>
  </xdr:twoCellAnchor>
  <xdr:twoCellAnchor>
    <xdr:from>
      <xdr:col>12</xdr:col>
      <xdr:colOff>95250</xdr:colOff>
      <xdr:row>5</xdr:row>
      <xdr:rowOff>57150</xdr:rowOff>
    </xdr:from>
    <xdr:to>
      <xdr:col>16</xdr:col>
      <xdr:colOff>600075</xdr:colOff>
      <xdr:row>21</xdr:row>
      <xdr:rowOff>95251</xdr:rowOff>
    </xdr:to>
    <xdr:graphicFrame macro="">
      <xdr:nvGraphicFramePr>
        <xdr:cNvPr id="13" name="Diagram 69">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142875</xdr:colOff>
      <xdr:row>15</xdr:row>
      <xdr:rowOff>104775</xdr:rowOff>
    </xdr:from>
    <xdr:to>
      <xdr:col>12</xdr:col>
      <xdr:colOff>371475</xdr:colOff>
      <xdr:row>16</xdr:row>
      <xdr:rowOff>123825</xdr:rowOff>
    </xdr:to>
    <xdr:sp macro="" textlink="">
      <xdr:nvSpPr>
        <xdr:cNvPr id="14" name="Text Box 70">
          <a:extLst>
            <a:ext uri="{FF2B5EF4-FFF2-40B4-BE49-F238E27FC236}">
              <a16:creationId xmlns:a16="http://schemas.microsoft.com/office/drawing/2014/main" id="{00000000-0008-0000-0000-00000E000000}"/>
            </a:ext>
          </a:extLst>
        </xdr:cNvPr>
        <xdr:cNvSpPr txBox="1">
          <a:spLocks noChangeArrowheads="1"/>
        </xdr:cNvSpPr>
      </xdr:nvSpPr>
      <xdr:spPr bwMode="auto">
        <a:xfrm>
          <a:off x="6896100" y="2762250"/>
          <a:ext cx="228600" cy="219075"/>
        </a:xfrm>
        <a:prstGeom prst="rect">
          <a:avLst/>
        </a:prstGeom>
        <a:solidFill>
          <a:srgbClr xmlns:mc="http://schemas.openxmlformats.org/markup-compatibility/2006" xmlns:a14="http://schemas.microsoft.com/office/drawing/2010/main" val="FFFFFF" mc:Ignorable="a14" a14:legacySpreadsheetColorIndex="65"/>
        </a:solidFill>
        <a:ln>
          <a:noFill/>
        </a:ln>
      </xdr:spPr>
      <xdr:txBody>
        <a:bodyPr vertOverflow="clip" wrap="square" lIns="27432" tIns="22860" rIns="0" bIns="0" anchor="t" upright="1"/>
        <a:lstStyle/>
        <a:p>
          <a:pPr algn="l" rtl="0">
            <a:defRPr sz="1000"/>
          </a:pPr>
          <a:r>
            <a:rPr lang="hu-HU" sz="1000" b="0" i="0" u="none" strike="noStrike" baseline="0">
              <a:solidFill>
                <a:srgbClr val="000000"/>
              </a:solidFill>
              <a:latin typeface="Arial"/>
              <a:cs typeface="Arial"/>
            </a:rPr>
            <a:t>+j</a:t>
          </a:r>
        </a:p>
      </xdr:txBody>
    </xdr:sp>
    <xdr:clientData/>
  </xdr:twoCellAnchor>
  <xdr:twoCellAnchor>
    <xdr:from>
      <xdr:col>16</xdr:col>
      <xdr:colOff>381000</xdr:colOff>
      <xdr:row>13</xdr:row>
      <xdr:rowOff>200024</xdr:rowOff>
    </xdr:from>
    <xdr:to>
      <xdr:col>16</xdr:col>
      <xdr:colOff>561975</xdr:colOff>
      <xdr:row>15</xdr:row>
      <xdr:rowOff>9524</xdr:rowOff>
    </xdr:to>
    <xdr:sp macro="" textlink="">
      <xdr:nvSpPr>
        <xdr:cNvPr id="15" name="Text Box 71">
          <a:extLst>
            <a:ext uri="{FF2B5EF4-FFF2-40B4-BE49-F238E27FC236}">
              <a16:creationId xmlns:a16="http://schemas.microsoft.com/office/drawing/2014/main" id="{00000000-0008-0000-0000-00000F000000}"/>
            </a:ext>
          </a:extLst>
        </xdr:cNvPr>
        <xdr:cNvSpPr txBox="1">
          <a:spLocks noChangeArrowheads="1"/>
        </xdr:cNvSpPr>
      </xdr:nvSpPr>
      <xdr:spPr bwMode="auto">
        <a:xfrm>
          <a:off x="9648825" y="2447924"/>
          <a:ext cx="180975" cy="219075"/>
        </a:xfrm>
        <a:prstGeom prst="rect">
          <a:avLst/>
        </a:prstGeom>
        <a:solidFill>
          <a:srgbClr xmlns:mc="http://schemas.openxmlformats.org/markup-compatibility/2006" xmlns:a14="http://schemas.microsoft.com/office/drawing/2010/main" val="FFFFFF" mc:Ignorable="a14" a14:legacySpreadsheetColorIndex="65"/>
        </a:solidFill>
        <a:ln>
          <a:noFill/>
        </a:ln>
      </xdr:spPr>
      <xdr:txBody>
        <a:bodyPr vertOverflow="clip" wrap="square" lIns="27432" tIns="22860" rIns="0" bIns="0" anchor="t" upright="1"/>
        <a:lstStyle/>
        <a:p>
          <a:pPr algn="l" rtl="0">
            <a:defRPr sz="1000"/>
          </a:pPr>
          <a:r>
            <a:rPr lang="hu-HU" sz="1000" b="0" i="0" u="none" strike="noStrike" baseline="0">
              <a:solidFill>
                <a:srgbClr val="000000"/>
              </a:solidFill>
              <a:latin typeface="Arial"/>
              <a:cs typeface="Arial"/>
            </a:rPr>
            <a:t>-j</a:t>
          </a:r>
        </a:p>
      </xdr:txBody>
    </xdr:sp>
    <xdr:clientData/>
  </xdr:twoCellAnchor>
  <xdr:twoCellAnchor>
    <xdr:from>
      <xdr:col>14</xdr:col>
      <xdr:colOff>391331</xdr:colOff>
      <xdr:row>5</xdr:row>
      <xdr:rowOff>152400</xdr:rowOff>
    </xdr:from>
    <xdr:to>
      <xdr:col>14</xdr:col>
      <xdr:colOff>505631</xdr:colOff>
      <xdr:row>6</xdr:row>
      <xdr:rowOff>123825</xdr:rowOff>
    </xdr:to>
    <xdr:sp macro="" textlink="">
      <xdr:nvSpPr>
        <xdr:cNvPr id="16" name="Text Box 72">
          <a:extLst>
            <a:ext uri="{FF2B5EF4-FFF2-40B4-BE49-F238E27FC236}">
              <a16:creationId xmlns:a16="http://schemas.microsoft.com/office/drawing/2014/main" id="{00000000-0008-0000-0000-000010000000}"/>
            </a:ext>
          </a:extLst>
        </xdr:cNvPr>
        <xdr:cNvSpPr txBox="1">
          <a:spLocks noChangeArrowheads="1"/>
        </xdr:cNvSpPr>
      </xdr:nvSpPr>
      <xdr:spPr bwMode="auto">
        <a:xfrm>
          <a:off x="8439956" y="1057275"/>
          <a:ext cx="114300" cy="142875"/>
        </a:xfrm>
        <a:prstGeom prst="rect">
          <a:avLst/>
        </a:prstGeom>
        <a:solidFill>
          <a:srgbClr xmlns:mc="http://schemas.openxmlformats.org/markup-compatibility/2006" xmlns:a14="http://schemas.microsoft.com/office/drawing/2010/main" val="FFFFFF" mc:Ignorable="a14" a14:legacySpreadsheetColorIndex="65"/>
        </a:solidFill>
        <a:ln>
          <a:noFill/>
        </a:ln>
      </xdr:spPr>
      <xdr:txBody>
        <a:bodyPr vertOverflow="clip" wrap="square" lIns="0" tIns="0" rIns="0" bIns="0" anchor="t" upright="1"/>
        <a:lstStyle/>
        <a:p>
          <a:pPr algn="l" rtl="0">
            <a:defRPr sz="1000"/>
          </a:pPr>
          <a:r>
            <a:rPr lang="hu-HU" sz="1000" b="0" i="0" u="none" strike="noStrike" baseline="0">
              <a:solidFill>
                <a:srgbClr val="FF0000"/>
              </a:solidFill>
              <a:latin typeface="Arial"/>
              <a:cs typeface="Arial"/>
            </a:rPr>
            <a:t>A</a:t>
          </a:r>
        </a:p>
      </xdr:txBody>
    </xdr:sp>
    <xdr:clientData/>
  </xdr:twoCellAnchor>
  <xdr:twoCellAnchor>
    <xdr:from>
      <xdr:col>16</xdr:col>
      <xdr:colOff>542810</xdr:colOff>
      <xdr:row>19</xdr:row>
      <xdr:rowOff>61170</xdr:rowOff>
    </xdr:from>
    <xdr:to>
      <xdr:col>16</xdr:col>
      <xdr:colOff>685685</xdr:colOff>
      <xdr:row>20</xdr:row>
      <xdr:rowOff>32480</xdr:rowOff>
    </xdr:to>
    <xdr:sp macro="" textlink="">
      <xdr:nvSpPr>
        <xdr:cNvPr id="17" name="Text Box 73">
          <a:extLst>
            <a:ext uri="{FF2B5EF4-FFF2-40B4-BE49-F238E27FC236}">
              <a16:creationId xmlns:a16="http://schemas.microsoft.com/office/drawing/2014/main" id="{00000000-0008-0000-0000-000011000000}"/>
            </a:ext>
          </a:extLst>
        </xdr:cNvPr>
        <xdr:cNvSpPr txBox="1">
          <a:spLocks noChangeArrowheads="1"/>
        </xdr:cNvSpPr>
      </xdr:nvSpPr>
      <xdr:spPr bwMode="auto">
        <a:xfrm>
          <a:off x="9810635" y="3528270"/>
          <a:ext cx="142875" cy="180860"/>
        </a:xfrm>
        <a:prstGeom prst="rect">
          <a:avLst/>
        </a:prstGeom>
        <a:solidFill>
          <a:srgbClr xmlns:mc="http://schemas.openxmlformats.org/markup-compatibility/2006" xmlns:a14="http://schemas.microsoft.com/office/drawing/2010/main" val="FFFFFF" mc:Ignorable="a14" a14:legacySpreadsheetColorIndex="65"/>
        </a:solidFill>
        <a:ln>
          <a:noFill/>
        </a:ln>
      </xdr:spPr>
      <xdr:txBody>
        <a:bodyPr vertOverflow="clip" wrap="square" lIns="27432" tIns="22860" rIns="0" bIns="0" anchor="t" upright="1"/>
        <a:lstStyle/>
        <a:p>
          <a:pPr algn="l" rtl="0">
            <a:defRPr sz="1000"/>
          </a:pPr>
          <a:r>
            <a:rPr lang="hu-HU" sz="1000" b="0" i="0" u="none" strike="noStrike" baseline="0">
              <a:solidFill>
                <a:srgbClr val="0000FF"/>
              </a:solidFill>
              <a:latin typeface="Arial"/>
              <a:cs typeface="Arial"/>
            </a:rPr>
            <a:t>B</a:t>
          </a:r>
        </a:p>
      </xdr:txBody>
    </xdr:sp>
    <xdr:clientData/>
  </xdr:twoCellAnchor>
  <xdr:twoCellAnchor>
    <xdr:from>
      <xdr:col>12</xdr:col>
      <xdr:colOff>285870</xdr:colOff>
      <xdr:row>19</xdr:row>
      <xdr:rowOff>49121</xdr:rowOff>
    </xdr:from>
    <xdr:to>
      <xdr:col>12</xdr:col>
      <xdr:colOff>428745</xdr:colOff>
      <xdr:row>20</xdr:row>
      <xdr:rowOff>20545</xdr:rowOff>
    </xdr:to>
    <xdr:sp macro="" textlink="">
      <xdr:nvSpPr>
        <xdr:cNvPr id="18" name="Text Box 74">
          <a:extLst>
            <a:ext uri="{FF2B5EF4-FFF2-40B4-BE49-F238E27FC236}">
              <a16:creationId xmlns:a16="http://schemas.microsoft.com/office/drawing/2014/main" id="{00000000-0008-0000-0000-000012000000}"/>
            </a:ext>
          </a:extLst>
        </xdr:cNvPr>
        <xdr:cNvSpPr txBox="1">
          <a:spLocks noChangeArrowheads="1"/>
        </xdr:cNvSpPr>
      </xdr:nvSpPr>
      <xdr:spPr bwMode="auto">
        <a:xfrm>
          <a:off x="7039095" y="3516221"/>
          <a:ext cx="142875" cy="180974"/>
        </a:xfrm>
        <a:prstGeom prst="rect">
          <a:avLst/>
        </a:prstGeom>
        <a:solidFill>
          <a:srgbClr xmlns:mc="http://schemas.openxmlformats.org/markup-compatibility/2006" xmlns:a14="http://schemas.microsoft.com/office/drawing/2010/main" val="FFFFFF" mc:Ignorable="a14" a14:legacySpreadsheetColorIndex="65"/>
        </a:solidFill>
        <a:ln>
          <a:noFill/>
        </a:ln>
      </xdr:spPr>
      <xdr:txBody>
        <a:bodyPr vertOverflow="clip" wrap="square" lIns="27432" tIns="22860" rIns="0" bIns="0" anchor="t" upright="1"/>
        <a:lstStyle/>
        <a:p>
          <a:pPr algn="l" rtl="0">
            <a:defRPr sz="1000"/>
          </a:pPr>
          <a:r>
            <a:rPr lang="hu-HU" sz="1000" b="0" i="0" u="none" strike="noStrike" baseline="0">
              <a:solidFill>
                <a:srgbClr val="000000"/>
              </a:solidFill>
              <a:latin typeface="Arial"/>
              <a:cs typeface="Arial"/>
            </a:rPr>
            <a:t>C</a:t>
          </a:r>
        </a:p>
      </xdr:txBody>
    </xdr:sp>
    <xdr:clientData/>
  </xdr:twoCellAnchor>
  <xdr:twoCellAnchor>
    <xdr:from>
      <xdr:col>16</xdr:col>
      <xdr:colOff>795854</xdr:colOff>
      <xdr:row>5</xdr:row>
      <xdr:rowOff>51831</xdr:rowOff>
    </xdr:from>
    <xdr:to>
      <xdr:col>19</xdr:col>
      <xdr:colOff>28575</xdr:colOff>
      <xdr:row>13</xdr:row>
      <xdr:rowOff>193074</xdr:rowOff>
    </xdr:to>
    <xdr:graphicFrame macro="">
      <xdr:nvGraphicFramePr>
        <xdr:cNvPr id="19" name="Diagram 101">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904876</xdr:colOff>
      <xdr:row>5</xdr:row>
      <xdr:rowOff>145719</xdr:rowOff>
    </xdr:from>
    <xdr:to>
      <xdr:col>17</xdr:col>
      <xdr:colOff>111578</xdr:colOff>
      <xdr:row>6</xdr:row>
      <xdr:rowOff>139040</xdr:rowOff>
    </xdr:to>
    <xdr:sp macro="" textlink="">
      <xdr:nvSpPr>
        <xdr:cNvPr id="20" name="Text Box 102">
          <a:extLst>
            <a:ext uri="{FF2B5EF4-FFF2-40B4-BE49-F238E27FC236}">
              <a16:creationId xmlns:a16="http://schemas.microsoft.com/office/drawing/2014/main" id="{00000000-0008-0000-0000-000014000000}"/>
            </a:ext>
          </a:extLst>
        </xdr:cNvPr>
        <xdr:cNvSpPr txBox="1">
          <a:spLocks noChangeArrowheads="1"/>
        </xdr:cNvSpPr>
      </xdr:nvSpPr>
      <xdr:spPr bwMode="auto">
        <a:xfrm>
          <a:off x="10172701" y="1050594"/>
          <a:ext cx="254452" cy="164771"/>
        </a:xfrm>
        <a:prstGeom prst="rect">
          <a:avLst/>
        </a:prstGeom>
        <a:noFill/>
        <a:ln>
          <a:noFill/>
        </a:ln>
      </xdr:spPr>
      <xdr:txBody>
        <a:bodyPr vertOverflow="clip" wrap="square" lIns="0" tIns="0" rIns="0" bIns="0" anchor="t" upright="1"/>
        <a:lstStyle/>
        <a:p>
          <a:pPr algn="l" rtl="0">
            <a:defRPr sz="1000"/>
          </a:pPr>
          <a:r>
            <a:rPr lang="hu-HU" sz="800" b="0" i="0" u="none" strike="noStrike" baseline="0">
              <a:solidFill>
                <a:srgbClr val="000000"/>
              </a:solidFill>
              <a:latin typeface="Arial"/>
              <a:cs typeface="Arial"/>
            </a:rPr>
            <a:t>MMF</a:t>
          </a:r>
        </a:p>
      </xdr:txBody>
    </xdr:sp>
    <xdr:clientData/>
  </xdr:twoCellAnchor>
  <xdr:twoCellAnchor>
    <xdr:from>
      <xdr:col>12</xdr:col>
      <xdr:colOff>133349</xdr:colOff>
      <xdr:row>5</xdr:row>
      <xdr:rowOff>95251</xdr:rowOff>
    </xdr:from>
    <xdr:to>
      <xdr:col>13</xdr:col>
      <xdr:colOff>161925</xdr:colOff>
      <xdr:row>6</xdr:row>
      <xdr:rowOff>47625</xdr:rowOff>
    </xdr:to>
    <xdr:sp macro="" textlink="">
      <xdr:nvSpPr>
        <xdr:cNvPr id="21" name="Text Box 103">
          <a:extLst>
            <a:ext uri="{FF2B5EF4-FFF2-40B4-BE49-F238E27FC236}">
              <a16:creationId xmlns:a16="http://schemas.microsoft.com/office/drawing/2014/main" id="{00000000-0008-0000-0000-000015000000}"/>
            </a:ext>
          </a:extLst>
        </xdr:cNvPr>
        <xdr:cNvSpPr txBox="1">
          <a:spLocks noChangeArrowheads="1"/>
        </xdr:cNvSpPr>
      </xdr:nvSpPr>
      <xdr:spPr bwMode="auto">
        <a:xfrm>
          <a:off x="6886574" y="1000126"/>
          <a:ext cx="714376" cy="123824"/>
        </a:xfrm>
        <a:prstGeom prst="rect">
          <a:avLst/>
        </a:prstGeom>
        <a:solidFill>
          <a:srgbClr xmlns:mc="http://schemas.openxmlformats.org/markup-compatibility/2006" xmlns:a14="http://schemas.microsoft.com/office/drawing/2010/main" val="FFFFFF" mc:Ignorable="a14" a14:legacySpreadsheetColorIndex="65"/>
        </a:solidFill>
        <a:ln>
          <a:noFill/>
        </a:ln>
      </xdr:spPr>
      <xdr:txBody>
        <a:bodyPr vertOverflow="clip" wrap="square" lIns="0" tIns="0" rIns="0" bIns="0" anchor="t" upright="1"/>
        <a:lstStyle/>
        <a:p>
          <a:pPr algn="l" rtl="0">
            <a:defRPr sz="1000"/>
          </a:pPr>
          <a:r>
            <a:rPr lang="hu-HU" sz="800" b="0" i="0" u="none" strike="noStrike" baseline="0">
              <a:solidFill>
                <a:srgbClr val="000000"/>
              </a:solidFill>
              <a:latin typeface="Arial"/>
              <a:cs typeface="Arial"/>
            </a:rPr>
            <a:t>Park vektor</a:t>
          </a:r>
        </a:p>
      </xdr:txBody>
    </xdr:sp>
    <xdr:clientData/>
  </xdr:twoCellAnchor>
  <xdr:twoCellAnchor>
    <xdr:from>
      <xdr:col>4</xdr:col>
      <xdr:colOff>38101</xdr:colOff>
      <xdr:row>5</xdr:row>
      <xdr:rowOff>95249</xdr:rowOff>
    </xdr:from>
    <xdr:to>
      <xdr:col>7</xdr:col>
      <xdr:colOff>485775</xdr:colOff>
      <xdr:row>6</xdr:row>
      <xdr:rowOff>142875</xdr:rowOff>
    </xdr:to>
    <xdr:sp macro="" textlink="$Z$9">
      <xdr:nvSpPr>
        <xdr:cNvPr id="22" name="Szövegdoboz 21">
          <a:extLst>
            <a:ext uri="{FF2B5EF4-FFF2-40B4-BE49-F238E27FC236}">
              <a16:creationId xmlns:a16="http://schemas.microsoft.com/office/drawing/2014/main" id="{00000000-0008-0000-0000-000016000000}"/>
            </a:ext>
          </a:extLst>
        </xdr:cNvPr>
        <xdr:cNvSpPr txBox="1"/>
      </xdr:nvSpPr>
      <xdr:spPr>
        <a:xfrm>
          <a:off x="2209801" y="1000124"/>
          <a:ext cx="2276474" cy="219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000" tIns="18000" rIns="0" bIns="0" rtlCol="0" anchor="t"/>
        <a:lstStyle/>
        <a:p>
          <a:fld id="{E8D2F780-ED90-4ECB-8DD0-749E9C7CF398}" type="TxLink">
            <a:rPr lang="en-US" sz="1000" b="0" i="0" u="none" strike="noStrike">
              <a:solidFill>
                <a:srgbClr val="000000"/>
              </a:solidFill>
              <a:latin typeface="Arial"/>
              <a:cs typeface="Arial"/>
            </a:rPr>
            <a:pPr/>
            <a:t>Harmonikus rendszám=1.00   100.00 %</a:t>
          </a:fld>
          <a:endParaRPr lang="hu-HU" sz="1100"/>
        </a:p>
      </xdr:txBody>
    </xdr:sp>
    <xdr:clientData/>
  </xdr:twoCellAnchor>
  <xdr:twoCellAnchor>
    <xdr:from>
      <xdr:col>115</xdr:col>
      <xdr:colOff>95250</xdr:colOff>
      <xdr:row>1</xdr:row>
      <xdr:rowOff>85725</xdr:rowOff>
    </xdr:from>
    <xdr:to>
      <xdr:col>117</xdr:col>
      <xdr:colOff>47625</xdr:colOff>
      <xdr:row>1</xdr:row>
      <xdr:rowOff>85725</xdr:rowOff>
    </xdr:to>
    <xdr:cxnSp macro="">
      <xdr:nvCxnSpPr>
        <xdr:cNvPr id="23" name="Egyenes összekötő nyíllal 22">
          <a:extLst>
            <a:ext uri="{FF2B5EF4-FFF2-40B4-BE49-F238E27FC236}">
              <a16:creationId xmlns:a16="http://schemas.microsoft.com/office/drawing/2014/main" id="{00000000-0008-0000-0000-000017000000}"/>
            </a:ext>
          </a:extLst>
        </xdr:cNvPr>
        <xdr:cNvCxnSpPr/>
      </xdr:nvCxnSpPr>
      <xdr:spPr>
        <a:xfrm>
          <a:off x="59636025" y="342900"/>
          <a:ext cx="4476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11</xdr:col>
          <xdr:colOff>9525</xdr:colOff>
          <xdr:row>11</xdr:row>
          <xdr:rowOff>142875</xdr:rowOff>
        </xdr:from>
        <xdr:to>
          <xdr:col>11</xdr:col>
          <xdr:colOff>171450</xdr:colOff>
          <xdr:row>22</xdr:row>
          <xdr:rowOff>19050</xdr:rowOff>
        </xdr:to>
        <xdr:sp macro="" textlink="">
          <xdr:nvSpPr>
            <xdr:cNvPr id="1026" name="ScrollBar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8</xdr:col>
      <xdr:colOff>276225</xdr:colOff>
      <xdr:row>5</xdr:row>
      <xdr:rowOff>104775</xdr:rowOff>
    </xdr:from>
    <xdr:to>
      <xdr:col>10</xdr:col>
      <xdr:colOff>514351</xdr:colOff>
      <xdr:row>6</xdr:row>
      <xdr:rowOff>123825</xdr:rowOff>
    </xdr:to>
    <xdr:sp macro="" textlink="$Z$11">
      <xdr:nvSpPr>
        <xdr:cNvPr id="25" name="Text Box 17">
          <a:extLst>
            <a:ext uri="{FF2B5EF4-FFF2-40B4-BE49-F238E27FC236}">
              <a16:creationId xmlns:a16="http://schemas.microsoft.com/office/drawing/2014/main" id="{00000000-0008-0000-0000-000019000000}"/>
            </a:ext>
          </a:extLst>
        </xdr:cNvPr>
        <xdr:cNvSpPr txBox="1">
          <a:spLocks noChangeArrowheads="1"/>
        </xdr:cNvSpPr>
      </xdr:nvSpPr>
      <xdr:spPr bwMode="auto">
        <a:xfrm>
          <a:off x="4886325" y="1009650"/>
          <a:ext cx="1457326" cy="190500"/>
        </a:xfrm>
        <a:prstGeom prst="rect">
          <a:avLst/>
        </a:prstGeom>
        <a:solidFill>
          <a:srgbClr xmlns:mc="http://schemas.openxmlformats.org/markup-compatibility/2006" xmlns:a14="http://schemas.microsoft.com/office/drawing/2010/main" val="FFFFFF" mc:Ignorable="a14" a14:legacySpreadsheetColorIndex="65">
            <a:alpha val="0"/>
          </a:srgbClr>
        </a:solidFill>
        <a:ln>
          <a:noFill/>
        </a:ln>
      </xdr:spPr>
      <xdr:txBody>
        <a:bodyPr vertOverflow="clip" wrap="square" lIns="0" tIns="0" rIns="0" bIns="0" anchor="t" upright="1"/>
        <a:lstStyle/>
        <a:p>
          <a:pPr algn="l" rtl="0">
            <a:defRPr sz="1000"/>
          </a:pPr>
          <a:fld id="{65FFD179-67B7-47A5-9B34-ABDD77A8B5A3}" type="TxLink">
            <a:rPr lang="en-US" sz="1000" b="0" i="0" u="none" strike="noStrike" baseline="0">
              <a:solidFill>
                <a:srgbClr val="000000"/>
              </a:solidFill>
              <a:latin typeface="Arial"/>
              <a:cs typeface="Arial"/>
            </a:rPr>
            <a:pPr algn="l" rtl="0">
              <a:defRPr sz="1000"/>
            </a:pPr>
            <a:t>MMF 8 pólus =0.827</a:t>
          </a:fld>
          <a:endParaRPr lang="hu-HU" sz="9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editAs="oneCell">
        <xdr:from>
          <xdr:col>10</xdr:col>
          <xdr:colOff>504825</xdr:colOff>
          <xdr:row>1</xdr:row>
          <xdr:rowOff>133350</xdr:rowOff>
        </xdr:from>
        <xdr:to>
          <xdr:col>10</xdr:col>
          <xdr:colOff>723900</xdr:colOff>
          <xdr:row>3</xdr:row>
          <xdr:rowOff>19050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504825</xdr:colOff>
          <xdr:row>0</xdr:row>
          <xdr:rowOff>228600</xdr:rowOff>
        </xdr:from>
        <xdr:to>
          <xdr:col>10</xdr:col>
          <xdr:colOff>723900</xdr:colOff>
          <xdr:row>2</xdr:row>
          <xdr:rowOff>9525</xdr:rowOff>
        </xdr:to>
        <xdr:sp macro="" textlink="">
          <xdr:nvSpPr>
            <xdr:cNvPr id="1028" name="Option 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16</xdr:col>
      <xdr:colOff>895351</xdr:colOff>
      <xdr:row>14</xdr:row>
      <xdr:rowOff>171449</xdr:rowOff>
    </xdr:from>
    <xdr:to>
      <xdr:col>17</xdr:col>
      <xdr:colOff>171451</xdr:colOff>
      <xdr:row>15</xdr:row>
      <xdr:rowOff>85725</xdr:rowOff>
    </xdr:to>
    <xdr:sp macro="" textlink="">
      <xdr:nvSpPr>
        <xdr:cNvPr id="28" name="Text Box 102">
          <a:extLst>
            <a:ext uri="{FF2B5EF4-FFF2-40B4-BE49-F238E27FC236}">
              <a16:creationId xmlns:a16="http://schemas.microsoft.com/office/drawing/2014/main" id="{00000000-0008-0000-0000-00001C000000}"/>
            </a:ext>
          </a:extLst>
        </xdr:cNvPr>
        <xdr:cNvSpPr txBox="1">
          <a:spLocks noChangeArrowheads="1"/>
        </xdr:cNvSpPr>
      </xdr:nvSpPr>
      <xdr:spPr bwMode="auto">
        <a:xfrm>
          <a:off x="10163176" y="2628899"/>
          <a:ext cx="323850" cy="114301"/>
        </a:xfrm>
        <a:prstGeom prst="rect">
          <a:avLst/>
        </a:prstGeom>
        <a:noFill/>
        <a:ln>
          <a:noFill/>
        </a:ln>
      </xdr:spPr>
      <xdr:txBody>
        <a:bodyPr vertOverflow="clip" wrap="square" lIns="0" tIns="0" rIns="0" bIns="0" anchor="t" upright="1"/>
        <a:lstStyle/>
        <a:p>
          <a:pPr algn="l" rtl="0">
            <a:defRPr sz="1000"/>
          </a:pPr>
          <a:r>
            <a:rPr lang="hu-HU" sz="800" b="0" i="0" u="none" strike="noStrike" baseline="0">
              <a:solidFill>
                <a:srgbClr val="000000"/>
              </a:solidFill>
              <a:latin typeface="Arial"/>
              <a:cs typeface="Arial"/>
            </a:rPr>
            <a:t>EMF</a:t>
          </a:r>
        </a:p>
      </xdr:txBody>
    </xdr:sp>
    <xdr:clientData/>
  </xdr:twoCellAnchor>
  <xdr:twoCellAnchor>
    <xdr:from>
      <xdr:col>0</xdr:col>
      <xdr:colOff>38100</xdr:colOff>
      <xdr:row>3</xdr:row>
      <xdr:rowOff>66675</xdr:rowOff>
    </xdr:from>
    <xdr:to>
      <xdr:col>0</xdr:col>
      <xdr:colOff>312251</xdr:colOff>
      <xdr:row>3</xdr:row>
      <xdr:rowOff>66675</xdr:rowOff>
    </xdr:to>
    <xdr:cxnSp macro="">
      <xdr:nvCxnSpPr>
        <xdr:cNvPr id="29" name="Egyenes összekötő nyíllal 28">
          <a:extLst>
            <a:ext uri="{FF2B5EF4-FFF2-40B4-BE49-F238E27FC236}">
              <a16:creationId xmlns:a16="http://schemas.microsoft.com/office/drawing/2014/main" id="{00000000-0008-0000-0000-00001D000000}"/>
            </a:ext>
          </a:extLst>
        </xdr:cNvPr>
        <xdr:cNvCxnSpPr/>
      </xdr:nvCxnSpPr>
      <xdr:spPr>
        <a:xfrm>
          <a:off x="38100" y="647700"/>
          <a:ext cx="274151" cy="0"/>
        </a:xfrm>
        <a:prstGeom prst="straightConnector1">
          <a:avLst/>
        </a:prstGeom>
        <a:ln>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xdr:colOff>
      <xdr:row>0</xdr:row>
      <xdr:rowOff>2354</xdr:rowOff>
    </xdr:from>
    <xdr:to>
      <xdr:col>22</xdr:col>
      <xdr:colOff>28575</xdr:colOff>
      <xdr:row>24</xdr:row>
      <xdr:rowOff>38100</xdr:rowOff>
    </xdr:to>
    <xdr:sp macro="" textlink="">
      <xdr:nvSpPr>
        <xdr:cNvPr id="30" name="Téglalap 29">
          <a:extLst>
            <a:ext uri="{FF2B5EF4-FFF2-40B4-BE49-F238E27FC236}">
              <a16:creationId xmlns:a16="http://schemas.microsoft.com/office/drawing/2014/main" id="{00000000-0008-0000-0000-00001E000000}"/>
            </a:ext>
          </a:extLst>
        </xdr:cNvPr>
        <xdr:cNvSpPr/>
      </xdr:nvSpPr>
      <xdr:spPr>
        <a:xfrm>
          <a:off x="342901" y="2354"/>
          <a:ext cx="12172949" cy="4293421"/>
        </a:xfrm>
        <a:prstGeom prst="rect">
          <a:avLst/>
        </a:prstGeom>
        <a:noFill/>
        <a:ln w="254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hu-HU" sz="1100"/>
        </a:p>
      </xdr:txBody>
    </xdr:sp>
    <xdr:clientData/>
  </xdr:twoCellAnchor>
  <xdr:twoCellAnchor>
    <xdr:from>
      <xdr:col>11</xdr:col>
      <xdr:colOff>28576</xdr:colOff>
      <xdr:row>7</xdr:row>
      <xdr:rowOff>123824</xdr:rowOff>
    </xdr:from>
    <xdr:to>
      <xdr:col>12</xdr:col>
      <xdr:colOff>9525</xdr:colOff>
      <xdr:row>11</xdr:row>
      <xdr:rowOff>85724</xdr:rowOff>
    </xdr:to>
    <xdr:sp macro="" textlink="">
      <xdr:nvSpPr>
        <xdr:cNvPr id="31" name="Text Box 102">
          <a:extLst>
            <a:ext uri="{FF2B5EF4-FFF2-40B4-BE49-F238E27FC236}">
              <a16:creationId xmlns:a16="http://schemas.microsoft.com/office/drawing/2014/main" id="{00000000-0008-0000-0000-00001F000000}"/>
            </a:ext>
          </a:extLst>
        </xdr:cNvPr>
        <xdr:cNvSpPr txBox="1">
          <a:spLocks noChangeArrowheads="1"/>
        </xdr:cNvSpPr>
      </xdr:nvSpPr>
      <xdr:spPr bwMode="auto">
        <a:xfrm>
          <a:off x="6591301" y="1362074"/>
          <a:ext cx="171449" cy="647700"/>
        </a:xfrm>
        <a:prstGeom prst="rect">
          <a:avLst/>
        </a:prstGeom>
        <a:solidFill>
          <a:srgbClr xmlns:mc="http://schemas.openxmlformats.org/markup-compatibility/2006" xmlns:a14="http://schemas.microsoft.com/office/drawing/2010/main" val="FFFFFF" mc:Ignorable="a14" a14:legacySpreadsheetColorIndex="65"/>
        </a:solidFill>
        <a:ln>
          <a:noFill/>
        </a:ln>
      </xdr:spPr>
      <xdr:txBody>
        <a:bodyPr vertOverflow="clip" vert="vert270" wrap="square" lIns="0" tIns="0" rIns="0" bIns="0" anchor="t" upright="1"/>
        <a:lstStyle/>
        <a:p>
          <a:pPr algn="l" rtl="0">
            <a:defRPr sz="1000"/>
          </a:pPr>
          <a:r>
            <a:rPr lang="hu-HU" sz="900" b="0" i="0" u="none" strike="noStrike" baseline="0">
              <a:solidFill>
                <a:srgbClr val="000000"/>
              </a:solidFill>
              <a:latin typeface="Arial"/>
              <a:cs typeface="Arial"/>
            </a:rPr>
            <a:t>MMF skála</a:t>
          </a:r>
        </a:p>
      </xdr:txBody>
    </xdr:sp>
    <xdr:clientData/>
  </xdr:twoCellAnchor>
  <xdr:twoCellAnchor>
    <xdr:from>
      <xdr:col>0</xdr:col>
      <xdr:colOff>161925</xdr:colOff>
      <xdr:row>6</xdr:row>
      <xdr:rowOff>38100</xdr:rowOff>
    </xdr:from>
    <xdr:to>
      <xdr:col>0</xdr:col>
      <xdr:colOff>161925</xdr:colOff>
      <xdr:row>8</xdr:row>
      <xdr:rowOff>9525</xdr:rowOff>
    </xdr:to>
    <xdr:cxnSp macro="">
      <xdr:nvCxnSpPr>
        <xdr:cNvPr id="33" name="Egyenes összekötő nyíllal 32">
          <a:extLst>
            <a:ext uri="{FF2B5EF4-FFF2-40B4-BE49-F238E27FC236}">
              <a16:creationId xmlns:a16="http://schemas.microsoft.com/office/drawing/2014/main" id="{00000000-0008-0000-0000-000021000000}"/>
            </a:ext>
          </a:extLst>
        </xdr:cNvPr>
        <xdr:cNvCxnSpPr/>
      </xdr:nvCxnSpPr>
      <xdr:spPr>
        <a:xfrm>
          <a:off x="161925" y="1114425"/>
          <a:ext cx="0" cy="295275"/>
        </a:xfrm>
        <a:prstGeom prst="straightConnector1">
          <a:avLst/>
        </a:prstGeom>
        <a:ln>
          <a:solidFill>
            <a:schemeClr val="tx1"/>
          </a:solidFill>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10" Type="http://schemas.openxmlformats.org/officeDocument/2006/relationships/comments" Target="../comments1.xml"/><Relationship Id="rId4" Type="http://schemas.openxmlformats.org/officeDocument/2006/relationships/control" Target="../activeX/activeX1.xml"/><Relationship Id="rId9"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33662-0B27-4EAA-9867-8982CAA4FFA7}">
  <sheetPr codeName="Munka8">
    <tabColor theme="4" tint="-0.499984740745262"/>
    <pageSetUpPr fitToPage="1"/>
  </sheetPr>
  <dimension ref="A1:IV834"/>
  <sheetViews>
    <sheetView showGridLines="0" tabSelected="1" zoomScaleNormal="100" workbookViewId="0">
      <selection activeCell="G5" sqref="G5"/>
    </sheetView>
  </sheetViews>
  <sheetFormatPr defaultColWidth="9.140625" defaultRowHeight="12.75"/>
  <cols>
    <col min="1" max="1" width="5.140625" style="4" customWidth="1"/>
    <col min="2" max="10" width="9.140625" style="4" customWidth="1"/>
    <col min="11" max="11" width="11" style="4" customWidth="1"/>
    <col min="12" max="12" width="2.85546875" style="4" customWidth="1"/>
    <col min="13" max="13" width="10.28515625" style="4" customWidth="1"/>
    <col min="14" max="16" width="9.140625" style="4" customWidth="1"/>
    <col min="17" max="17" width="15.7109375" style="4" customWidth="1"/>
    <col min="18" max="18" width="9.140625" style="4" customWidth="1"/>
    <col min="19" max="19" width="9.140625" style="4"/>
    <col min="20" max="20" width="3.85546875" style="4" customWidth="1"/>
    <col min="21" max="21" width="6.85546875" style="4" customWidth="1"/>
    <col min="22" max="22" width="3.5703125" style="4" customWidth="1"/>
    <col min="23" max="23" width="6.42578125" style="4" customWidth="1"/>
    <col min="24" max="24" width="6.28515625" style="4" customWidth="1"/>
    <col min="25" max="25" width="6" style="4" customWidth="1"/>
    <col min="26" max="26" width="6.140625" style="4" customWidth="1"/>
    <col min="27" max="27" width="13.85546875" style="4" customWidth="1"/>
    <col min="28" max="28" width="10.28515625" style="4" customWidth="1"/>
    <col min="29" max="30" width="9.140625" style="4" customWidth="1"/>
    <col min="31" max="31" width="9.85546875" style="4" customWidth="1"/>
    <col min="32" max="32" width="9.140625" style="4" customWidth="1"/>
    <col min="33" max="33" width="9.85546875" style="4" customWidth="1"/>
    <col min="34" max="37" width="9.140625" style="4" customWidth="1"/>
    <col min="38" max="38" width="9.85546875" style="4" customWidth="1"/>
    <col min="39" max="39" width="8" style="4" customWidth="1"/>
    <col min="40" max="40" width="6.5703125" style="4" customWidth="1"/>
    <col min="41" max="41" width="6.85546875" style="4" customWidth="1"/>
    <col min="42" max="42" width="5.42578125" style="4" customWidth="1"/>
    <col min="43" max="43" width="5.7109375" style="4" customWidth="1"/>
    <col min="44" max="44" width="5.28515625" style="4" customWidth="1"/>
    <col min="45" max="45" width="6.85546875" style="4" customWidth="1"/>
    <col min="46" max="46" width="5.7109375" style="4" customWidth="1"/>
    <col min="47" max="53" width="5.28515625" style="4" customWidth="1"/>
    <col min="54" max="54" width="5.42578125" style="4" customWidth="1"/>
    <col min="55" max="55" width="6" style="4" customWidth="1"/>
    <col min="56" max="59" width="6.28515625" style="4" customWidth="1"/>
    <col min="60" max="60" width="6.7109375" style="4" customWidth="1"/>
    <col min="61" max="61" width="6.28515625" style="4" customWidth="1"/>
    <col min="62" max="62" width="6.42578125" style="4" customWidth="1"/>
    <col min="63" max="63" width="6.5703125" style="4" customWidth="1"/>
    <col min="64" max="64" width="6.42578125" style="4" customWidth="1"/>
    <col min="65" max="71" width="6.140625" style="4" customWidth="1"/>
    <col min="72" max="72" width="5.5703125" style="4" customWidth="1"/>
    <col min="73" max="73" width="5.85546875" style="4" customWidth="1"/>
    <col min="74" max="77" width="5.7109375" style="4" customWidth="1"/>
    <col min="78" max="78" width="6.140625" style="4" customWidth="1"/>
    <col min="79" max="79" width="7.140625" style="4" customWidth="1"/>
    <col min="80" max="80" width="6.42578125" style="4" customWidth="1"/>
    <col min="81" max="81" width="6.5703125" style="4" customWidth="1"/>
    <col min="82" max="82" width="7" style="4" customWidth="1"/>
    <col min="83" max="93" width="9.140625" style="4" customWidth="1"/>
    <col min="94" max="94" width="7.5703125" style="4" customWidth="1"/>
    <col min="95" max="103" width="9.140625" style="4" customWidth="1"/>
    <col min="104" max="104" width="10.85546875" style="4" customWidth="1"/>
    <col min="105" max="105" width="9" style="4" customWidth="1"/>
    <col min="106" max="106" width="6.85546875" style="4" customWidth="1"/>
    <col min="107" max="107" width="5.42578125" style="4" customWidth="1"/>
    <col min="108" max="108" width="9.140625" style="4" customWidth="1"/>
    <col min="109" max="109" width="8.5703125" style="4" customWidth="1"/>
    <col min="110" max="112" width="9.140625" style="4" customWidth="1"/>
    <col min="113" max="113" width="8.28515625" style="4" customWidth="1"/>
    <col min="114" max="114" width="3.7109375" style="4" customWidth="1"/>
    <col min="115" max="115" width="16.42578125" style="4" customWidth="1"/>
    <col min="116" max="116" width="4.28515625" style="4" customWidth="1"/>
    <col min="117" max="238" width="3.7109375" style="4" customWidth="1"/>
    <col min="239" max="239" width="4.7109375" style="4" customWidth="1"/>
    <col min="240" max="16384" width="9.140625" style="4"/>
  </cols>
  <sheetData>
    <row r="1" spans="1:239" ht="20.25" customHeight="1">
      <c r="A1" s="1"/>
      <c r="B1" s="2" t="s">
        <v>0</v>
      </c>
      <c r="C1" s="3"/>
      <c r="D1" s="3"/>
      <c r="E1" s="3"/>
      <c r="F1" s="3"/>
      <c r="G1" s="3"/>
      <c r="H1" s="3"/>
      <c r="I1" s="3"/>
      <c r="J1" s="3"/>
      <c r="K1" s="3"/>
      <c r="L1" s="3"/>
      <c r="M1" s="3"/>
      <c r="O1" s="5"/>
      <c r="P1" s="6"/>
      <c r="S1" s="3"/>
      <c r="Y1" s="4" t="s">
        <v>1</v>
      </c>
      <c r="DH1" s="4" t="s">
        <v>2</v>
      </c>
      <c r="DK1" s="7"/>
      <c r="DQ1" s="7"/>
      <c r="EY1" s="7" t="s">
        <v>3</v>
      </c>
    </row>
    <row r="2" spans="1:239">
      <c r="C2" s="8" t="s">
        <v>4</v>
      </c>
      <c r="D2" s="9"/>
      <c r="H2" s="10" t="s">
        <v>5</v>
      </c>
      <c r="J2" s="160" t="s">
        <v>6</v>
      </c>
      <c r="K2" s="161"/>
      <c r="M2" s="11" t="s">
        <v>7</v>
      </c>
      <c r="N2" s="12"/>
      <c r="O2" s="13" t="s">
        <v>8</v>
      </c>
      <c r="P2" s="14">
        <v>1</v>
      </c>
      <c r="Z2" s="4" t="s">
        <v>9</v>
      </c>
      <c r="AC2" s="4" t="s">
        <v>10</v>
      </c>
      <c r="AF2" s="15" t="s">
        <v>11</v>
      </c>
      <c r="AS2" s="4" t="s">
        <v>12</v>
      </c>
      <c r="BH2" s="16"/>
      <c r="BI2" s="4" t="s">
        <v>13</v>
      </c>
      <c r="BT2" s="4" t="s">
        <v>14</v>
      </c>
      <c r="BV2" s="4" t="s">
        <v>15</v>
      </c>
      <c r="BZ2" s="4" t="s">
        <v>16</v>
      </c>
      <c r="CA2" s="4" t="s">
        <v>15</v>
      </c>
      <c r="CB2" s="4" t="s">
        <v>17</v>
      </c>
      <c r="CC2" s="4" t="s">
        <v>18</v>
      </c>
      <c r="CD2" s="4" t="s">
        <v>17</v>
      </c>
      <c r="CE2" s="4" t="s">
        <v>19</v>
      </c>
      <c r="CO2" s="4" t="s">
        <v>20</v>
      </c>
      <c r="CP2" s="4">
        <v>1</v>
      </c>
      <c r="CS2" s="15" t="s">
        <v>21</v>
      </c>
      <c r="DI2" s="4" t="str">
        <f>"Tervezett: m="&amp;Z28&amp;" Z="&amp;Z29&amp;" 2p="&amp;Z30&amp;" Y="&amp;Z31</f>
        <v>Tervezett: m=3 Z=12 2p=8 Y=1</v>
      </c>
      <c r="DO2" s="17" t="str">
        <f>$Y34</f>
        <v>A</v>
      </c>
      <c r="DP2" s="17" t="str">
        <f>$Y35</f>
        <v>B</v>
      </c>
      <c r="DQ2" s="17" t="str">
        <f>$Y36</f>
        <v>C</v>
      </c>
      <c r="DR2" s="17" t="str">
        <f>$Y37</f>
        <v>A</v>
      </c>
      <c r="DS2" s="17" t="str">
        <f>$Y38</f>
        <v>B</v>
      </c>
      <c r="DT2" s="17" t="str">
        <f>$Y39</f>
        <v>C</v>
      </c>
      <c r="DU2" s="17" t="str">
        <f>$Y40</f>
        <v>A</v>
      </c>
      <c r="DV2" s="17" t="str">
        <f>$Y41</f>
        <v>B</v>
      </c>
      <c r="DW2" s="17" t="str">
        <f>$Y42</f>
        <v>C</v>
      </c>
      <c r="DX2" s="17" t="str">
        <f>$Y43</f>
        <v>A</v>
      </c>
      <c r="DY2" s="17" t="str">
        <f>$Y44</f>
        <v>B</v>
      </c>
      <c r="DZ2" s="17" t="str">
        <f>$Y45</f>
        <v>C</v>
      </c>
      <c r="EA2" s="17" t="str">
        <f>$Y46</f>
        <v>x</v>
      </c>
      <c r="EB2" s="17" t="str">
        <f>$Y47</f>
        <v>x</v>
      </c>
      <c r="EC2" s="17" t="str">
        <f>$Y48</f>
        <v>x</v>
      </c>
      <c r="ED2" s="17" t="str">
        <f>$Y49</f>
        <v>x</v>
      </c>
      <c r="EE2" s="17" t="str">
        <f>$Y50</f>
        <v>x</v>
      </c>
      <c r="EF2" s="17" t="str">
        <f>$Y51</f>
        <v>x</v>
      </c>
      <c r="EG2" s="17" t="str">
        <f>$Y52</f>
        <v>x</v>
      </c>
      <c r="EH2" s="17" t="str">
        <f>$Y53</f>
        <v>x</v>
      </c>
      <c r="EI2" s="17" t="str">
        <f>$Y54</f>
        <v>x</v>
      </c>
      <c r="EJ2" s="17" t="str">
        <f>$Y55</f>
        <v>x</v>
      </c>
      <c r="EK2" s="17" t="str">
        <f>$Y56</f>
        <v>x</v>
      </c>
      <c r="EL2" s="17" t="str">
        <f>$Y57</f>
        <v>x</v>
      </c>
      <c r="EM2" s="17" t="str">
        <f>$Y58</f>
        <v>x</v>
      </c>
      <c r="EN2" s="17" t="str">
        <f>$Y59</f>
        <v>x</v>
      </c>
      <c r="EO2" s="17" t="str">
        <f>$Y60</f>
        <v>x</v>
      </c>
      <c r="EP2" s="17" t="str">
        <f>$Y61</f>
        <v>x</v>
      </c>
      <c r="EQ2" s="17" t="str">
        <f>$Y62</f>
        <v>x</v>
      </c>
      <c r="ER2" s="17" t="str">
        <f>$Y63</f>
        <v>x</v>
      </c>
      <c r="ES2" s="17" t="str">
        <f>$Y64</f>
        <v>x</v>
      </c>
      <c r="ET2" s="17" t="str">
        <f>$Y65</f>
        <v>x</v>
      </c>
      <c r="EU2" s="17" t="str">
        <f>$Y66</f>
        <v>x</v>
      </c>
      <c r="EV2" s="17" t="str">
        <f>$Y67</f>
        <v>x</v>
      </c>
      <c r="EW2" s="17" t="str">
        <f>$Y68</f>
        <v>x</v>
      </c>
      <c r="EX2" s="17" t="str">
        <f>$Y69</f>
        <v>x</v>
      </c>
      <c r="EY2" s="17" t="str">
        <f>$Y70</f>
        <v>x</v>
      </c>
      <c r="EZ2" s="17" t="str">
        <f>$Y71</f>
        <v>x</v>
      </c>
      <c r="FA2" s="17" t="str">
        <f>$Y72</f>
        <v>x</v>
      </c>
      <c r="FB2" s="17" t="str">
        <f>$Y73</f>
        <v>x</v>
      </c>
      <c r="FC2" s="17" t="str">
        <f>$Y74</f>
        <v>x</v>
      </c>
      <c r="FD2" s="17" t="str">
        <f>$Y75</f>
        <v>x</v>
      </c>
      <c r="FE2" s="17" t="str">
        <f>$Y76</f>
        <v>x</v>
      </c>
      <c r="FF2" s="17" t="str">
        <f>$Y77</f>
        <v>x</v>
      </c>
      <c r="FG2" s="17" t="str">
        <f>$Y78</f>
        <v>x</v>
      </c>
      <c r="FH2" s="17" t="str">
        <f>$Y79</f>
        <v>x</v>
      </c>
      <c r="FI2" s="17" t="str">
        <f>$Y80</f>
        <v>x</v>
      </c>
      <c r="FJ2" s="17" t="str">
        <f>$Y81</f>
        <v>x</v>
      </c>
      <c r="FK2" s="17" t="str">
        <f>$Y82</f>
        <v>x</v>
      </c>
      <c r="FL2" s="17" t="str">
        <f>$Y83</f>
        <v>x</v>
      </c>
      <c r="FM2" s="17" t="str">
        <f>$Y84</f>
        <v>x</v>
      </c>
      <c r="FN2" s="17" t="str">
        <f>$Y85</f>
        <v>x</v>
      </c>
      <c r="FO2" s="17" t="str">
        <f>$Y86</f>
        <v>x</v>
      </c>
      <c r="FP2" s="17" t="str">
        <f>$Y87</f>
        <v>x</v>
      </c>
      <c r="FQ2" s="17" t="str">
        <f>$Y88</f>
        <v>x</v>
      </c>
      <c r="FR2" s="17" t="str">
        <f>$Y89</f>
        <v>x</v>
      </c>
      <c r="FS2" s="17" t="str">
        <f>$Y90</f>
        <v>x</v>
      </c>
      <c r="FT2" s="17" t="str">
        <f>$Y91</f>
        <v>x</v>
      </c>
      <c r="FU2" s="17" t="str">
        <f>$Y92</f>
        <v>x</v>
      </c>
      <c r="FV2" s="17" t="str">
        <f>$Y93</f>
        <v>x</v>
      </c>
      <c r="FW2" s="17" t="str">
        <f>$Y94</f>
        <v>x</v>
      </c>
      <c r="FX2" s="17" t="str">
        <f>$Y95</f>
        <v>x</v>
      </c>
      <c r="FY2" s="17" t="str">
        <f>$Y96</f>
        <v>x</v>
      </c>
      <c r="FZ2" s="17" t="str">
        <f>$Y97</f>
        <v>x</v>
      </c>
      <c r="GA2" s="17" t="str">
        <f>$Y98</f>
        <v>x</v>
      </c>
      <c r="GB2" s="17" t="str">
        <f>$Y99</f>
        <v>x</v>
      </c>
      <c r="GC2" s="17" t="str">
        <f>$Y100</f>
        <v>x</v>
      </c>
      <c r="GD2" s="17" t="str">
        <f>$Y101</f>
        <v>x</v>
      </c>
      <c r="GE2" s="17" t="str">
        <f>$Y102</f>
        <v>x</v>
      </c>
      <c r="GF2" s="17" t="str">
        <f>$Y103</f>
        <v>x</v>
      </c>
      <c r="GG2" s="17" t="str">
        <f>$Y104</f>
        <v>x</v>
      </c>
      <c r="GH2" s="17" t="str">
        <f>$Y105</f>
        <v>x</v>
      </c>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row>
    <row r="3" spans="1:239">
      <c r="A3" s="7" t="s">
        <v>22</v>
      </c>
      <c r="C3" s="18" t="s">
        <v>23</v>
      </c>
      <c r="D3" s="19">
        <f>AE32</f>
        <v>3</v>
      </c>
      <c r="E3" s="20" t="str">
        <f>"q="&amp;D4/D3/D5</f>
        <v>q=1</v>
      </c>
      <c r="F3" s="18" t="s">
        <v>24</v>
      </c>
      <c r="G3" s="19">
        <f>AE31</f>
        <v>1</v>
      </c>
      <c r="H3" s="17" t="s">
        <v>25</v>
      </c>
      <c r="J3" s="162" t="s">
        <v>26</v>
      </c>
      <c r="K3" s="163"/>
      <c r="M3" s="21" t="s">
        <v>27</v>
      </c>
      <c r="N3" s="22">
        <v>3</v>
      </c>
      <c r="O3" s="18" t="s">
        <v>28</v>
      </c>
      <c r="P3" s="23">
        <v>8</v>
      </c>
      <c r="Q3" s="4" t="str">
        <f>"q="&amp;CT13&amp;"     Harmonikusok 2p="&amp;AN9&amp;", "&amp;AO9&amp;", "&amp;AP9&amp;", "&amp;AQ9&amp;", "&amp;AR9&amp;", "&amp;AS9&amp;", "&amp;AT9</f>
        <v>q=1/2     Harmonikusok 2p=40, 56, 88, 16, 32, 128, 256</v>
      </c>
      <c r="Z3" s="4" t="s">
        <v>15</v>
      </c>
      <c r="AA3" s="4" t="s">
        <v>17</v>
      </c>
      <c r="AC3" s="4">
        <v>1</v>
      </c>
      <c r="AG3" s="18" t="s">
        <v>29</v>
      </c>
      <c r="AH3" s="24" t="s">
        <v>30</v>
      </c>
      <c r="AS3" s="4" t="s">
        <v>31</v>
      </c>
      <c r="AT3" s="4" t="s">
        <v>32</v>
      </c>
      <c r="AU3" s="4" t="s">
        <v>33</v>
      </c>
      <c r="AX3" s="25" t="str">
        <f>IF(AX4&gt;1,"Tervezett","Adatbázis")</f>
        <v>Tervezett</v>
      </c>
      <c r="BD3" s="18" t="s">
        <v>34</v>
      </c>
      <c r="BE3" s="18"/>
      <c r="BF3" s="18"/>
      <c r="BG3" s="18"/>
      <c r="BH3" s="4">
        <f>IF($AG$31&gt;0,AR24,AW24)</f>
        <v>3.9788735822634763E-8</v>
      </c>
      <c r="BI3" s="4" t="s">
        <v>35</v>
      </c>
      <c r="BJ3" s="4" t="s">
        <v>36</v>
      </c>
      <c r="BK3" s="4" t="s">
        <v>37</v>
      </c>
      <c r="BL3" s="4" t="s">
        <v>38</v>
      </c>
      <c r="BM3" s="4" t="s">
        <v>15</v>
      </c>
      <c r="BT3" s="4">
        <v>0</v>
      </c>
      <c r="BU3" s="4">
        <v>0</v>
      </c>
      <c r="BV3" s="4">
        <f t="shared" ref="BV3:BV21" si="0">IF(ABS($BH$3+$BH$4)&lt;0.000001,0,COS((360-BU3-$AV$23+90)*PI()/180)*$BH$4+COS((BU3+$AV$22+90)*PI()/180)*$BH$3)</f>
        <v>-0.41349674048245627</v>
      </c>
      <c r="BZ3" s="4">
        <f t="shared" ref="BZ3:BZ21" si="1">IF(ABS($BH$3+$BH$4)&lt;0.000001,0,SIN((360-BU3-$AV$23+90)*PI()/180)*$BH$4+SIN((BU3+$AV$22+90)*PI()/180)*$BH$3)</f>
        <v>0.71619720412479293</v>
      </c>
      <c r="CA3" s="4">
        <f t="shared" ref="CA3:CA21" si="2">IF(ABS($BH$4)&lt;0.000001,0,COS(BU3*PI()/180)*$BH$4)</f>
        <v>0.82699334313268891</v>
      </c>
      <c r="CB3" s="4">
        <f t="shared" ref="CB3:CB21" si="3">IF(ABS($BH$4)&lt;0.000001,0,SIN(BU3*PI()/180)*$BH$4)</f>
        <v>0</v>
      </c>
      <c r="CC3" s="4">
        <f t="shared" ref="CC3:CC21" si="4">IF(ABS($BH$3)&lt;0.000001,0,COS((360-BU3)*PI()/180)*$BH$3)</f>
        <v>0</v>
      </c>
      <c r="CD3" s="4">
        <f t="shared" ref="CD3:CD21" si="5">IF(ABS($BH$3)&lt;0.000001,0,SIN((360-BU3)*PI()/180)*$BH$3)</f>
        <v>0</v>
      </c>
      <c r="CF3" s="18" t="s">
        <v>39</v>
      </c>
      <c r="CG3" s="4">
        <f>MAX(AG6:AG8)</f>
        <v>0.86602540378444759</v>
      </c>
      <c r="CP3" s="26">
        <v>0</v>
      </c>
      <c r="CQ3" s="26">
        <v>0</v>
      </c>
      <c r="CR3" s="26"/>
      <c r="CS3" s="18" t="s">
        <v>40</v>
      </c>
      <c r="CT3" s="27">
        <f>Z28</f>
        <v>3</v>
      </c>
      <c r="CU3" s="4" t="s">
        <v>41</v>
      </c>
      <c r="CY3" s="18" t="s">
        <v>42</v>
      </c>
      <c r="CZ3" s="17" t="str">
        <f>IF(CT8-INT(CT8)&gt;0.00001,"N","Y")</f>
        <v>Y</v>
      </c>
      <c r="DO3" s="17" t="str">
        <f>$Z34</f>
        <v>C'</v>
      </c>
      <c r="DP3" s="17" t="str">
        <f>$Z35</f>
        <v>A'</v>
      </c>
      <c r="DQ3" s="17" t="str">
        <f>$Z36</f>
        <v>B'</v>
      </c>
      <c r="DR3" s="17" t="str">
        <f>$Z37</f>
        <v>C'</v>
      </c>
      <c r="DS3" s="17" t="str">
        <f>$Z38</f>
        <v>A'</v>
      </c>
      <c r="DT3" s="17" t="str">
        <f>$Z39</f>
        <v>B'</v>
      </c>
      <c r="DU3" s="17" t="str">
        <f>$Z40</f>
        <v>C'</v>
      </c>
      <c r="DV3" s="17" t="str">
        <f>$Z41</f>
        <v>A'</v>
      </c>
      <c r="DW3" s="17" t="str">
        <f>$Z42</f>
        <v>B'</v>
      </c>
      <c r="DX3" s="17" t="str">
        <f>$Z43</f>
        <v>C'</v>
      </c>
      <c r="DY3" s="17" t="str">
        <f>$Z44</f>
        <v>A'</v>
      </c>
      <c r="DZ3" s="17" t="str">
        <f>$Z45</f>
        <v>B'</v>
      </c>
      <c r="EA3" s="17" t="str">
        <f>$Z46</f>
        <v>x</v>
      </c>
      <c r="EB3" s="17" t="str">
        <f>$Z47</f>
        <v>x</v>
      </c>
      <c r="EC3" s="17" t="str">
        <f>$Z48</f>
        <v>x</v>
      </c>
      <c r="ED3" s="17" t="str">
        <f>$Z49</f>
        <v>x</v>
      </c>
      <c r="EE3" s="17" t="str">
        <f>$Z50</f>
        <v>x</v>
      </c>
      <c r="EF3" s="17" t="str">
        <f>$Z51</f>
        <v>x</v>
      </c>
      <c r="EG3" s="17" t="str">
        <f>$Z52</f>
        <v>x</v>
      </c>
      <c r="EH3" s="17" t="str">
        <f>$Z53</f>
        <v>x</v>
      </c>
      <c r="EI3" s="17" t="str">
        <f>$Z54</f>
        <v>x</v>
      </c>
      <c r="EJ3" s="17" t="str">
        <f>$Z55</f>
        <v>x</v>
      </c>
      <c r="EK3" s="17" t="str">
        <f>$Z56</f>
        <v>x</v>
      </c>
      <c r="EL3" s="17" t="str">
        <f>$Z57</f>
        <v>x</v>
      </c>
      <c r="EM3" s="17" t="str">
        <f>$Z58</f>
        <v>x</v>
      </c>
      <c r="EN3" s="17" t="str">
        <f>$Z59</f>
        <v>x</v>
      </c>
      <c r="EO3" s="17" t="str">
        <f>$Z60</f>
        <v>x</v>
      </c>
      <c r="EP3" s="17" t="str">
        <f>$Z61</f>
        <v>x</v>
      </c>
      <c r="EQ3" s="17" t="str">
        <f>$Z62</f>
        <v>x</v>
      </c>
      <c r="ER3" s="17" t="str">
        <f>$Z63</f>
        <v>x</v>
      </c>
      <c r="ES3" s="17" t="str">
        <f>$Z64</f>
        <v>x</v>
      </c>
      <c r="ET3" s="17" t="str">
        <f>$Z65</f>
        <v>x</v>
      </c>
      <c r="EU3" s="17" t="str">
        <f>$Z66</f>
        <v>x</v>
      </c>
      <c r="EV3" s="17" t="str">
        <f>$Z67</f>
        <v>x</v>
      </c>
      <c r="EW3" s="17" t="str">
        <f>$Z68</f>
        <v>x</v>
      </c>
      <c r="EX3" s="17" t="str">
        <f>$Z69</f>
        <v>x</v>
      </c>
      <c r="EY3" s="17" t="str">
        <f>$Z70</f>
        <v>x</v>
      </c>
      <c r="EZ3" s="17" t="str">
        <f>$Z71</f>
        <v>x</v>
      </c>
      <c r="FA3" s="17" t="str">
        <f>$Z72</f>
        <v>x</v>
      </c>
      <c r="FB3" s="17" t="str">
        <f>$Z73</f>
        <v>x</v>
      </c>
      <c r="FC3" s="17" t="str">
        <f>$Z74</f>
        <v>x</v>
      </c>
      <c r="FD3" s="17" t="str">
        <f>$Z75</f>
        <v>x</v>
      </c>
      <c r="FE3" s="17" t="str">
        <f>$Z76</f>
        <v>x</v>
      </c>
      <c r="FF3" s="17" t="str">
        <f>$Z77</f>
        <v>x</v>
      </c>
      <c r="FG3" s="17" t="str">
        <f>$Z78</f>
        <v>x</v>
      </c>
      <c r="FH3" s="17" t="str">
        <f>$Z79</f>
        <v>x</v>
      </c>
      <c r="FI3" s="17" t="str">
        <f>$Z80</f>
        <v>x</v>
      </c>
      <c r="FJ3" s="17" t="str">
        <f>$Z81</f>
        <v>x</v>
      </c>
      <c r="FK3" s="17" t="str">
        <f>$Z82</f>
        <v>x</v>
      </c>
      <c r="FL3" s="17" t="str">
        <f>$Z83</f>
        <v>x</v>
      </c>
      <c r="FM3" s="17" t="str">
        <f>$Z84</f>
        <v>x</v>
      </c>
      <c r="FN3" s="17" t="str">
        <f>$Z85</f>
        <v>x</v>
      </c>
      <c r="FO3" s="17" t="str">
        <f>$Z86</f>
        <v>x</v>
      </c>
      <c r="FP3" s="17" t="str">
        <f>$Z87</f>
        <v>x</v>
      </c>
      <c r="FQ3" s="17" t="str">
        <f>$Z88</f>
        <v>x</v>
      </c>
      <c r="FR3" s="17" t="str">
        <f>$Z89</f>
        <v>x</v>
      </c>
      <c r="FS3" s="17" t="str">
        <f>$Z90</f>
        <v>x</v>
      </c>
      <c r="FT3" s="17" t="str">
        <f>$Z91</f>
        <v>x</v>
      </c>
      <c r="FU3" s="17" t="str">
        <f>$Z92</f>
        <v>x</v>
      </c>
      <c r="FV3" s="17" t="str">
        <f>$Z93</f>
        <v>x</v>
      </c>
      <c r="FW3" s="17" t="str">
        <f>$Z94</f>
        <v>x</v>
      </c>
      <c r="FX3" s="17" t="str">
        <f>$Z95</f>
        <v>x</v>
      </c>
      <c r="FY3" s="17" t="str">
        <f>$Z96</f>
        <v>x</v>
      </c>
      <c r="FZ3" s="17" t="str">
        <f>$Z97</f>
        <v>x</v>
      </c>
      <c r="GA3" s="17" t="str">
        <f>$Z98</f>
        <v>x</v>
      </c>
      <c r="GB3" s="17" t="str">
        <f>$Z99</f>
        <v>x</v>
      </c>
      <c r="GC3" s="17" t="str">
        <f>$Z100</f>
        <v>x</v>
      </c>
      <c r="GD3" s="17" t="str">
        <f>$Z101</f>
        <v>x</v>
      </c>
      <c r="GE3" s="17" t="str">
        <f>$Z102</f>
        <v>x</v>
      </c>
      <c r="GF3" s="17" t="str">
        <f>$Z103</f>
        <v>x</v>
      </c>
      <c r="GG3" s="17" t="str">
        <f>$Z104</f>
        <v>x</v>
      </c>
      <c r="GH3" s="17" t="str">
        <f>$Z105</f>
        <v>x</v>
      </c>
      <c r="GI3" s="17"/>
      <c r="GJ3" s="17"/>
      <c r="GK3" s="17"/>
      <c r="GL3" s="17"/>
      <c r="GM3" s="17"/>
      <c r="GN3" s="17"/>
      <c r="GO3" s="17"/>
      <c r="GP3" s="17"/>
      <c r="GQ3" s="17"/>
      <c r="GR3" s="17"/>
      <c r="GS3" s="17"/>
      <c r="GT3" s="17"/>
      <c r="GU3" s="17"/>
      <c r="GV3" s="17"/>
      <c r="GW3" s="17"/>
      <c r="GX3" s="17"/>
      <c r="GY3" s="17"/>
      <c r="GZ3" s="17"/>
      <c r="HA3" s="17"/>
      <c r="HB3" s="17"/>
      <c r="HC3" s="17"/>
      <c r="HD3" s="17"/>
      <c r="HE3" s="17"/>
      <c r="HF3" s="17"/>
      <c r="HG3" s="17"/>
      <c r="HH3" s="17"/>
      <c r="HI3" s="17"/>
      <c r="HJ3" s="17"/>
      <c r="HK3" s="17"/>
      <c r="HL3" s="17"/>
      <c r="HM3" s="17"/>
      <c r="HN3" s="17"/>
      <c r="HO3" s="17"/>
      <c r="HP3" s="17"/>
      <c r="HQ3" s="17"/>
      <c r="HR3" s="17"/>
      <c r="HS3" s="17"/>
      <c r="HT3" s="17"/>
      <c r="HU3" s="17"/>
      <c r="HV3" s="17"/>
      <c r="HW3" s="17"/>
      <c r="HX3" s="17"/>
      <c r="HY3" s="17"/>
      <c r="HZ3" s="17"/>
      <c r="IA3" s="17"/>
      <c r="IB3" s="17"/>
      <c r="IC3" s="17"/>
      <c r="ID3" s="17"/>
      <c r="IE3" s="17"/>
    </row>
    <row r="4" spans="1:239" ht="12.75" customHeight="1">
      <c r="C4" s="18" t="s">
        <v>43</v>
      </c>
      <c r="D4" s="19">
        <v>12</v>
      </c>
      <c r="F4" s="18" t="s">
        <v>44</v>
      </c>
      <c r="G4" s="19">
        <v>1</v>
      </c>
      <c r="H4" s="17" t="s">
        <v>45</v>
      </c>
      <c r="J4" s="164" t="s">
        <v>509</v>
      </c>
      <c r="K4" s="165"/>
      <c r="M4" s="28" t="s">
        <v>47</v>
      </c>
      <c r="N4" s="29">
        <v>12</v>
      </c>
      <c r="O4" s="30" t="s">
        <v>24</v>
      </c>
      <c r="P4" s="31">
        <v>1</v>
      </c>
      <c r="Q4" s="4" t="str">
        <f>"Ya="&amp;N4/P3</f>
        <v>Ya=1.5</v>
      </c>
      <c r="T4" s="18" t="s">
        <v>48</v>
      </c>
      <c r="U4" s="17">
        <f>CT6*N4/360/CT7</f>
        <v>1</v>
      </c>
      <c r="Z4" s="4">
        <v>0.3</v>
      </c>
      <c r="AA4" s="4">
        <f>AA6*IF(AE32&gt;2,CN31,AN16)</f>
        <v>1.2404900146990323</v>
      </c>
      <c r="AC4" s="4">
        <v>5</v>
      </c>
      <c r="AF4" s="18" t="s">
        <v>49</v>
      </c>
      <c r="AG4" s="32">
        <v>1</v>
      </c>
      <c r="AH4" s="17">
        <f>IF(ABS(BH3+BH4)&lt;0.000001,"Nincs",IF(CG3&lt;0.0000001,"Lüktet",IF(CG3&lt;0.5,0.5/CG3,CG3)))</f>
        <v>0.86602540378444759</v>
      </c>
      <c r="AJ4" s="4" t="s">
        <v>50</v>
      </c>
      <c r="AM4" s="15" t="s">
        <v>51</v>
      </c>
      <c r="AS4" s="4" t="s">
        <v>52</v>
      </c>
      <c r="AT4" s="4" t="s">
        <v>30</v>
      </c>
      <c r="AU4" s="4" t="s">
        <v>53</v>
      </c>
      <c r="AX4" s="33">
        <v>2</v>
      </c>
      <c r="BD4" s="18" t="s">
        <v>54</v>
      </c>
      <c r="BE4" s="18"/>
      <c r="BF4" s="18"/>
      <c r="BG4" s="18"/>
      <c r="BH4" s="4">
        <f>IF($AG$31&gt;0,AR25,AW25)</f>
        <v>0.82699334313268891</v>
      </c>
      <c r="BI4" s="4">
        <v>0</v>
      </c>
      <c r="BJ4" s="4">
        <v>0</v>
      </c>
      <c r="BK4" s="4">
        <v>0</v>
      </c>
      <c r="BL4" s="4">
        <v>0</v>
      </c>
      <c r="BM4" s="4">
        <v>0</v>
      </c>
      <c r="BT4" s="4">
        <f>BJ5+BL5</f>
        <v>0.71619722401916086</v>
      </c>
      <c r="BU4" s="4">
        <v>20</v>
      </c>
      <c r="BV4" s="4">
        <f t="shared" si="0"/>
        <v>-0.14360595173763624</v>
      </c>
      <c r="BZ4" s="4">
        <f t="shared" si="1"/>
        <v>0.81442941861737495</v>
      </c>
      <c r="CA4" s="4">
        <f t="shared" si="2"/>
        <v>0.77711954198085653</v>
      </c>
      <c r="CB4" s="4">
        <f t="shared" si="3"/>
        <v>0.28284838174761617</v>
      </c>
      <c r="CC4" s="4">
        <f t="shared" si="4"/>
        <v>0</v>
      </c>
      <c r="CD4" s="4">
        <f t="shared" si="5"/>
        <v>0</v>
      </c>
      <c r="CF4" s="18" t="s">
        <v>55</v>
      </c>
      <c r="CG4" s="34">
        <f>IF(AH3="Alap",1,AG31/AG30)</f>
        <v>1</v>
      </c>
      <c r="CH4" s="17"/>
      <c r="CI4" s="17"/>
      <c r="CJ4" s="17"/>
      <c r="CK4" s="17"/>
      <c r="CO4" s="35" t="s">
        <v>56</v>
      </c>
      <c r="CP4" s="26">
        <f>CP2*COS((0+90)*PI()/180)</f>
        <v>6.1257422745431001E-17</v>
      </c>
      <c r="CQ4" s="26">
        <f>CP2*SIN((0+90)*PI()/180)</f>
        <v>1</v>
      </c>
      <c r="CR4" s="26"/>
      <c r="CS4" s="18" t="s">
        <v>57</v>
      </c>
      <c r="CT4" s="27">
        <f>Z29</f>
        <v>12</v>
      </c>
      <c r="CU4" s="4" t="s">
        <v>58</v>
      </c>
      <c r="DI4" s="15" t="s">
        <v>59</v>
      </c>
      <c r="DJ4" s="15"/>
      <c r="DO4" s="4" t="s">
        <v>60</v>
      </c>
    </row>
    <row r="5" spans="1:239">
      <c r="C5" s="18" t="s">
        <v>61</v>
      </c>
      <c r="D5" s="19">
        <v>4</v>
      </c>
      <c r="F5" s="18" t="s">
        <v>62</v>
      </c>
      <c r="G5" s="36">
        <v>8</v>
      </c>
      <c r="H5" s="36">
        <v>1</v>
      </c>
      <c r="J5" s="37" t="str">
        <f>INDEX(DK6:DK205,VLOOKUP($J$4,$DI$6:$GH$205,2,FALSE)*4-2)</f>
        <v>24.Z=48,2p=4,Y=12, 60-fok.elk.</v>
      </c>
      <c r="M5" s="38" t="str">
        <f>"Alfa = "&amp;AB12</f>
        <v>Alfa = 0</v>
      </c>
      <c r="P5" s="4">
        <v>36</v>
      </c>
      <c r="Z5" s="4">
        <v>0.3</v>
      </c>
      <c r="AA5" s="4">
        <f>-AA4</f>
        <v>-1.2404900146990323</v>
      </c>
      <c r="AC5" s="4">
        <v>10</v>
      </c>
      <c r="AF5" s="18" t="s">
        <v>63</v>
      </c>
      <c r="AG5" s="17">
        <f>AG30/AG31</f>
        <v>1</v>
      </c>
      <c r="AH5" s="17" t="s">
        <v>64</v>
      </c>
      <c r="AI5" s="17" t="s">
        <v>65</v>
      </c>
      <c r="AJ5" s="17" t="str">
        <f>"2p="&amp;AG30</f>
        <v>2p=8</v>
      </c>
      <c r="AK5" s="17" t="str">
        <f>"2p="&amp;AG31</f>
        <v>2p=8</v>
      </c>
      <c r="AN5" s="17" t="s">
        <v>66</v>
      </c>
      <c r="AO5" s="17" t="s">
        <v>67</v>
      </c>
      <c r="AP5" s="17" t="s">
        <v>68</v>
      </c>
      <c r="AQ5" s="17" t="s">
        <v>69</v>
      </c>
      <c r="AR5" s="17" t="s">
        <v>70</v>
      </c>
      <c r="AT5" s="18"/>
      <c r="AU5" s="17"/>
      <c r="AV5" s="17"/>
      <c r="AW5" s="17"/>
      <c r="AX5" s="17"/>
      <c r="AY5" s="17"/>
      <c r="AZ5" s="17"/>
      <c r="BD5" s="18" t="s">
        <v>71</v>
      </c>
      <c r="BE5" s="18"/>
      <c r="BF5" s="18"/>
      <c r="BG5" s="18"/>
      <c r="BH5" s="4">
        <f>AU25</f>
        <v>0.82699338292142477</v>
      </c>
      <c r="BI5" s="4">
        <f>IF(ABS(BH4)&lt;0.000001,0,COS((360-AW23+90)*PI()/180)*BH4)</f>
        <v>-0.41349670602440025</v>
      </c>
      <c r="BJ5" s="4">
        <f>IF(ABS(BH4)&lt;0.000001,0,SIN((360-AW23+90)*PI()/180)*BH4)</f>
        <v>0.71619722401916086</v>
      </c>
      <c r="BK5" s="4">
        <f>IF(ABS(BH3)&lt;0.000001,0,COS((AW22+90)*PI()/180)*BH3)</f>
        <v>0</v>
      </c>
      <c r="BL5" s="4">
        <f>IF(ABS(BH3)&lt;0.000001,0,SIN((AW22+90)*PI()/180)*BH3)</f>
        <v>0</v>
      </c>
      <c r="BM5" s="4">
        <f>BI5+BK5</f>
        <v>-0.41349670602440025</v>
      </c>
      <c r="BU5" s="4">
        <v>40</v>
      </c>
      <c r="BV5" s="4">
        <f t="shared" si="0"/>
        <v>0.1436058341848688</v>
      </c>
      <c r="BZ5" s="4">
        <f t="shared" si="1"/>
        <v>0.81442942552661646</v>
      </c>
      <c r="CA5" s="4">
        <f t="shared" si="2"/>
        <v>0.63351365500318257</v>
      </c>
      <c r="CB5" s="4">
        <f t="shared" si="3"/>
        <v>0.53158107425894108</v>
      </c>
      <c r="CC5" s="4">
        <f t="shared" si="4"/>
        <v>0</v>
      </c>
      <c r="CD5" s="4">
        <f t="shared" si="5"/>
        <v>0</v>
      </c>
      <c r="CE5" s="4">
        <v>30</v>
      </c>
      <c r="CF5" s="4">
        <f t="shared" ref="CF5:CF16" si="6">1*COS(CE5*PI()/180)</f>
        <v>0.86602540378443871</v>
      </c>
      <c r="CG5" s="4">
        <f t="shared" ref="CG5:CG16" si="7">1*SIN(CE5*PI()/180)</f>
        <v>0.49999999999999994</v>
      </c>
      <c r="CL5" s="17"/>
      <c r="CM5" s="17"/>
      <c r="CO5" s="39"/>
      <c r="CP5" s="26">
        <v>0</v>
      </c>
      <c r="CQ5" s="26">
        <v>0</v>
      </c>
      <c r="CR5" s="26"/>
      <c r="CS5" s="18" t="s">
        <v>72</v>
      </c>
      <c r="CT5" s="27">
        <f>Z30</f>
        <v>8</v>
      </c>
      <c r="CU5" s="4" t="s">
        <v>73</v>
      </c>
      <c r="DI5" s="40" t="s">
        <v>74</v>
      </c>
      <c r="DJ5" s="40" t="s">
        <v>75</v>
      </c>
      <c r="DK5" s="4" t="s">
        <v>76</v>
      </c>
      <c r="DL5" s="4" t="s">
        <v>66</v>
      </c>
      <c r="DM5" s="4" t="s">
        <v>77</v>
      </c>
      <c r="DN5" s="4" t="s">
        <v>17</v>
      </c>
      <c r="DO5" s="17">
        <v>1</v>
      </c>
      <c r="DP5" s="17">
        <v>2</v>
      </c>
      <c r="DQ5" s="17">
        <v>3</v>
      </c>
      <c r="DR5" s="17">
        <v>4</v>
      </c>
      <c r="DS5" s="17">
        <v>5</v>
      </c>
      <c r="DT5" s="17">
        <v>6</v>
      </c>
      <c r="DU5" s="17">
        <v>7</v>
      </c>
      <c r="DV5" s="17">
        <v>8</v>
      </c>
      <c r="DW5" s="17">
        <v>9</v>
      </c>
      <c r="DX5" s="17">
        <v>10</v>
      </c>
      <c r="DY5" s="17">
        <v>11</v>
      </c>
      <c r="DZ5" s="17">
        <v>12</v>
      </c>
      <c r="EA5" s="17">
        <v>13</v>
      </c>
      <c r="EB5" s="17">
        <v>14</v>
      </c>
      <c r="EC5" s="17">
        <v>15</v>
      </c>
      <c r="ED5" s="17">
        <v>16</v>
      </c>
      <c r="EE5" s="17">
        <v>17</v>
      </c>
      <c r="EF5" s="17">
        <v>18</v>
      </c>
      <c r="EG5" s="17">
        <v>19</v>
      </c>
      <c r="EH5" s="17">
        <v>20</v>
      </c>
      <c r="EI5" s="17">
        <v>21</v>
      </c>
      <c r="EJ5" s="17">
        <v>22</v>
      </c>
      <c r="EK5" s="17">
        <v>23</v>
      </c>
      <c r="EL5" s="17">
        <v>24</v>
      </c>
      <c r="EM5" s="17">
        <v>25</v>
      </c>
      <c r="EN5" s="17">
        <v>26</v>
      </c>
      <c r="EO5" s="17">
        <v>27</v>
      </c>
      <c r="EP5" s="17">
        <v>28</v>
      </c>
      <c r="EQ5" s="17">
        <v>29</v>
      </c>
      <c r="ER5" s="17">
        <v>30</v>
      </c>
      <c r="ES5" s="17">
        <v>31</v>
      </c>
      <c r="ET5" s="17">
        <v>32</v>
      </c>
      <c r="EU5" s="17">
        <v>33</v>
      </c>
      <c r="EV5" s="17">
        <v>34</v>
      </c>
      <c r="EW5" s="17">
        <v>35</v>
      </c>
      <c r="EX5" s="17">
        <v>36</v>
      </c>
      <c r="EY5" s="17">
        <v>37</v>
      </c>
      <c r="EZ5" s="17">
        <v>38</v>
      </c>
      <c r="FA5" s="17">
        <v>39</v>
      </c>
      <c r="FB5" s="17">
        <v>40</v>
      </c>
      <c r="FC5" s="17">
        <v>41</v>
      </c>
      <c r="FD5" s="17">
        <v>42</v>
      </c>
      <c r="FE5" s="17">
        <v>43</v>
      </c>
      <c r="FF5" s="17">
        <v>44</v>
      </c>
      <c r="FG5" s="17">
        <v>45</v>
      </c>
      <c r="FH5" s="17">
        <v>46</v>
      </c>
      <c r="FI5" s="17">
        <v>47</v>
      </c>
      <c r="FJ5" s="17">
        <v>48</v>
      </c>
      <c r="FK5" s="17">
        <v>49</v>
      </c>
      <c r="FL5" s="17">
        <v>50</v>
      </c>
      <c r="FM5" s="17">
        <v>51</v>
      </c>
      <c r="FN5" s="17">
        <v>52</v>
      </c>
      <c r="FO5" s="17">
        <v>53</v>
      </c>
      <c r="FP5" s="17">
        <v>54</v>
      </c>
      <c r="FQ5" s="17">
        <v>55</v>
      </c>
      <c r="FR5" s="17">
        <v>56</v>
      </c>
      <c r="FS5" s="17">
        <v>57</v>
      </c>
      <c r="FT5" s="17">
        <v>58</v>
      </c>
      <c r="FU5" s="17">
        <v>59</v>
      </c>
      <c r="FV5" s="17">
        <v>60</v>
      </c>
      <c r="FW5" s="17">
        <v>61</v>
      </c>
      <c r="FX5" s="17">
        <v>62</v>
      </c>
      <c r="FY5" s="17">
        <v>63</v>
      </c>
      <c r="FZ5" s="17">
        <v>64</v>
      </c>
      <c r="GA5" s="17">
        <v>65</v>
      </c>
      <c r="GB5" s="17">
        <v>66</v>
      </c>
      <c r="GC5" s="17">
        <v>67</v>
      </c>
      <c r="GD5" s="17">
        <v>68</v>
      </c>
      <c r="GE5" s="17">
        <v>69</v>
      </c>
      <c r="GF5" s="17">
        <v>70</v>
      </c>
      <c r="GG5" s="17">
        <v>71</v>
      </c>
      <c r="GH5" s="17">
        <v>72</v>
      </c>
      <c r="GI5" s="17">
        <v>73</v>
      </c>
      <c r="GJ5" s="17">
        <v>74</v>
      </c>
      <c r="GK5" s="17">
        <v>75</v>
      </c>
      <c r="GL5" s="17">
        <v>76</v>
      </c>
      <c r="GM5" s="17">
        <v>77</v>
      </c>
      <c r="GN5" s="17">
        <v>78</v>
      </c>
      <c r="GO5" s="17">
        <v>79</v>
      </c>
      <c r="GP5" s="17">
        <v>80</v>
      </c>
      <c r="GQ5" s="17">
        <v>81</v>
      </c>
      <c r="GR5" s="17">
        <v>82</v>
      </c>
      <c r="GS5" s="17">
        <v>83</v>
      </c>
      <c r="GT5" s="17">
        <v>84</v>
      </c>
      <c r="GU5" s="17">
        <v>85</v>
      </c>
      <c r="GV5" s="17">
        <v>86</v>
      </c>
      <c r="GW5" s="17">
        <v>87</v>
      </c>
      <c r="GX5" s="17">
        <v>88</v>
      </c>
      <c r="GY5" s="17">
        <v>89</v>
      </c>
      <c r="GZ5" s="17">
        <v>90</v>
      </c>
      <c r="HA5" s="17">
        <v>91</v>
      </c>
      <c r="HB5" s="17">
        <v>92</v>
      </c>
      <c r="HC5" s="17">
        <v>93</v>
      </c>
      <c r="HD5" s="17">
        <v>94</v>
      </c>
      <c r="HE5" s="17">
        <v>95</v>
      </c>
      <c r="HF5" s="17">
        <v>96</v>
      </c>
      <c r="HG5" s="17">
        <v>97</v>
      </c>
      <c r="HH5" s="17">
        <v>98</v>
      </c>
      <c r="HI5" s="17">
        <v>99</v>
      </c>
      <c r="HJ5" s="159">
        <v>100</v>
      </c>
      <c r="HK5" s="159">
        <v>101</v>
      </c>
      <c r="HL5" s="159">
        <v>102</v>
      </c>
      <c r="HM5" s="159">
        <v>103</v>
      </c>
      <c r="HN5" s="159">
        <v>104</v>
      </c>
      <c r="HO5" s="159">
        <v>105</v>
      </c>
      <c r="HP5" s="159">
        <v>106</v>
      </c>
      <c r="HQ5" s="159">
        <v>107</v>
      </c>
      <c r="HR5" s="159">
        <v>108</v>
      </c>
      <c r="HS5" s="159">
        <v>109</v>
      </c>
      <c r="HT5" s="159">
        <v>110</v>
      </c>
      <c r="HU5" s="159">
        <v>111</v>
      </c>
      <c r="HV5" s="159">
        <v>112</v>
      </c>
      <c r="HW5" s="159">
        <v>113</v>
      </c>
      <c r="HX5" s="159">
        <v>114</v>
      </c>
      <c r="HY5" s="159">
        <v>115</v>
      </c>
      <c r="HZ5" s="159">
        <v>116</v>
      </c>
      <c r="IA5" s="159">
        <v>117</v>
      </c>
      <c r="IB5" s="159">
        <v>118</v>
      </c>
      <c r="IC5" s="159">
        <v>119</v>
      </c>
      <c r="ID5" s="159">
        <v>120</v>
      </c>
      <c r="IE5" s="17"/>
    </row>
    <row r="6" spans="1:239" ht="13.5" thickBot="1">
      <c r="A6" s="146" t="s">
        <v>487</v>
      </c>
      <c r="L6" s="41">
        <v>1</v>
      </c>
      <c r="U6" s="42" t="s">
        <v>78</v>
      </c>
      <c r="Z6" s="18" t="s">
        <v>49</v>
      </c>
      <c r="AA6" s="43">
        <f>2.2-L9/10</f>
        <v>1.5000000000000002</v>
      </c>
      <c r="AF6" s="18" t="s">
        <v>79</v>
      </c>
      <c r="AG6" s="4">
        <f>IF(BV31&gt;0,$AK$31/$CN$31*AC14,$AK$31/$CN$31*AC14*BT32)</f>
        <v>0.86602540378443837</v>
      </c>
      <c r="AH6" s="4">
        <f>IF(BV31&gt;0,BH9,"")</f>
        <v>1.7320508075688781</v>
      </c>
      <c r="AI6" s="17" t="s">
        <v>80</v>
      </c>
      <c r="AJ6" s="44">
        <f>ROUND(BH14,5)</f>
        <v>240</v>
      </c>
      <c r="AK6" s="44">
        <f>CB23</f>
        <v>240</v>
      </c>
      <c r="AM6" s="4" t="s">
        <v>81</v>
      </c>
      <c r="AN6" s="17">
        <f>AE30</f>
        <v>12</v>
      </c>
      <c r="AO6" s="17">
        <f>AN6/($AG$31/2)-1</f>
        <v>2</v>
      </c>
      <c r="AP6" s="17">
        <f>AN6/($AG$31/2)+1</f>
        <v>4</v>
      </c>
      <c r="AQ6" s="17">
        <f>$AG$31*AO6</f>
        <v>16</v>
      </c>
      <c r="AR6" s="17">
        <f>$AG$31*AP6</f>
        <v>32</v>
      </c>
      <c r="BA6" s="17"/>
      <c r="BD6" s="18" t="s">
        <v>82</v>
      </c>
      <c r="BE6" s="18"/>
      <c r="BF6" s="18"/>
      <c r="BG6" s="18"/>
      <c r="BH6" s="4">
        <f>BD25</f>
        <v>0.67523720898294626</v>
      </c>
      <c r="BI6" s="4">
        <f>IF(ABS(BH7)&gt;0.000001,BH7,0)</f>
        <v>0.82699338292142477</v>
      </c>
      <c r="BJ6" s="4">
        <v>0</v>
      </c>
      <c r="BK6" s="4">
        <f>BI6</f>
        <v>0.82699338292142477</v>
      </c>
      <c r="BU6" s="4">
        <v>60</v>
      </c>
      <c r="BV6" s="4">
        <f t="shared" si="0"/>
        <v>0.4134966371082881</v>
      </c>
      <c r="BZ6" s="4">
        <f t="shared" si="1"/>
        <v>0.71619722401916086</v>
      </c>
      <c r="CA6" s="4">
        <f t="shared" si="2"/>
        <v>0.41349667156634456</v>
      </c>
      <c r="CB6" s="4">
        <f t="shared" si="3"/>
        <v>0.71619724391352968</v>
      </c>
      <c r="CC6" s="4">
        <f t="shared" si="4"/>
        <v>0</v>
      </c>
      <c r="CD6" s="4">
        <f t="shared" si="5"/>
        <v>0</v>
      </c>
      <c r="CE6" s="4">
        <v>60</v>
      </c>
      <c r="CF6" s="4">
        <f t="shared" si="6"/>
        <v>0.50000000000000011</v>
      </c>
      <c r="CG6" s="4">
        <f t="shared" si="7"/>
        <v>0.8660254037844386</v>
      </c>
      <c r="CO6" s="45" t="s">
        <v>83</v>
      </c>
      <c r="CP6" s="26">
        <f>IF(CN19="Y",CP2*COS((120+90)*PI()/180),0)</f>
        <v>-0.8660254037844386</v>
      </c>
      <c r="CQ6" s="26">
        <f>IF(CN19="Y",CP2*SIN((120+90)*PI()/180),0)</f>
        <v>-0.50000000000000011</v>
      </c>
      <c r="CR6" s="26"/>
      <c r="CS6" s="18" t="s">
        <v>84</v>
      </c>
      <c r="CT6" s="46">
        <f>CT5*180/CT4</f>
        <v>120</v>
      </c>
      <c r="CU6" s="4" t="s">
        <v>85</v>
      </c>
      <c r="DI6" s="40" t="str">
        <f t="shared" ref="DI6:DI55" si="8">INDEX($DK$6:$DK$205,4*DJ6-3)</f>
        <v>1.h12p2y5z120</v>
      </c>
      <c r="DJ6" s="47">
        <v>1</v>
      </c>
      <c r="DK6" s="48" t="s">
        <v>86</v>
      </c>
      <c r="DL6" s="49">
        <v>12</v>
      </c>
      <c r="DM6" s="49">
        <v>2</v>
      </c>
      <c r="DN6" s="50">
        <v>5</v>
      </c>
      <c r="DO6" s="51" t="s">
        <v>87</v>
      </c>
      <c r="DP6" s="51" t="s">
        <v>87</v>
      </c>
      <c r="DQ6" s="51" t="s">
        <v>87</v>
      </c>
      <c r="DR6" s="51" t="s">
        <v>87</v>
      </c>
      <c r="DS6" s="51" t="s">
        <v>88</v>
      </c>
      <c r="DT6" s="51" t="s">
        <v>88</v>
      </c>
      <c r="DU6" s="51" t="s">
        <v>88</v>
      </c>
      <c r="DV6" s="51" t="s">
        <v>88</v>
      </c>
      <c r="DW6" s="51" t="s">
        <v>89</v>
      </c>
      <c r="DX6" s="51" t="s">
        <v>89</v>
      </c>
      <c r="DY6" s="51" t="s">
        <v>89</v>
      </c>
      <c r="DZ6" s="51" t="s">
        <v>89</v>
      </c>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t="s">
        <v>90</v>
      </c>
    </row>
    <row r="7" spans="1:239">
      <c r="L7" s="53">
        <f>GCD(D4,(D5/2))</f>
        <v>2</v>
      </c>
      <c r="U7" s="54">
        <f>AC14</f>
        <v>0.86602540378443837</v>
      </c>
      <c r="V7" s="55"/>
      <c r="W7" s="55"/>
      <c r="AF7" s="18" t="s">
        <v>91</v>
      </c>
      <c r="AG7" s="4">
        <f>IF(BV31&gt;0,$AK$31/$CN$31*AC15,$AK$31/$CN$31*AC15*BU32)</f>
        <v>0.86602540378444759</v>
      </c>
      <c r="AH7" s="4">
        <f>BJ9</f>
        <v>1.7320507354000987</v>
      </c>
      <c r="AI7" s="17" t="s">
        <v>92</v>
      </c>
      <c r="AJ7" s="44">
        <f>ROUND(BJ14,5)</f>
        <v>240.00001</v>
      </c>
      <c r="AK7" s="44">
        <f>CD23</f>
        <v>240.00000000000006</v>
      </c>
      <c r="AM7" s="4" t="s">
        <v>93</v>
      </c>
      <c r="AN7" s="56">
        <v>18</v>
      </c>
      <c r="AO7" s="44">
        <f>AN7/($AG$31/2)-1</f>
        <v>3.5</v>
      </c>
      <c r="AP7" s="44">
        <f>AN7/($AG$31/2)+1</f>
        <v>5.5</v>
      </c>
      <c r="AQ7" s="17">
        <f>$AG$31*AO7</f>
        <v>28</v>
      </c>
      <c r="AR7" s="17">
        <f>$AG$31*AP7</f>
        <v>44</v>
      </c>
      <c r="BD7" s="18" t="s">
        <v>94</v>
      </c>
      <c r="BE7" s="18"/>
      <c r="BF7" s="18"/>
      <c r="BG7" s="18"/>
      <c r="BH7" s="4">
        <f>IF($BV$31&gt;0,BH5,BH6)</f>
        <v>0.82699338292142477</v>
      </c>
      <c r="BI7" s="4">
        <f>IF(ABS(BH7)&gt;0.000001,-BH7,0)</f>
        <v>-0.82699338292142477</v>
      </c>
      <c r="BJ7" s="4">
        <v>0</v>
      </c>
      <c r="BK7" s="4">
        <f>BI7</f>
        <v>-0.82699338292142477</v>
      </c>
      <c r="BU7" s="4">
        <v>80</v>
      </c>
      <c r="BV7" s="4">
        <f t="shared" si="0"/>
        <v>0.63351364303602442</v>
      </c>
      <c r="BZ7" s="4">
        <f t="shared" si="1"/>
        <v>0.53158106734969923</v>
      </c>
      <c r="CA7" s="4">
        <f t="shared" si="2"/>
        <v>0.1436058869776739</v>
      </c>
      <c r="CB7" s="4">
        <f t="shared" si="3"/>
        <v>0.81442945600655725</v>
      </c>
      <c r="CC7" s="4">
        <f t="shared" si="4"/>
        <v>0</v>
      </c>
      <c r="CD7" s="4">
        <f t="shared" si="5"/>
        <v>0</v>
      </c>
      <c r="CE7" s="4">
        <v>90</v>
      </c>
      <c r="CF7" s="4">
        <f t="shared" si="6"/>
        <v>6.1257422745431001E-17</v>
      </c>
      <c r="CG7" s="4">
        <f t="shared" si="7"/>
        <v>1</v>
      </c>
      <c r="CO7" s="39"/>
      <c r="CP7" s="26">
        <v>0</v>
      </c>
      <c r="CQ7" s="26">
        <v>0</v>
      </c>
      <c r="CR7" s="26"/>
      <c r="CS7" s="18" t="s">
        <v>95</v>
      </c>
      <c r="CT7" s="46">
        <f>GCD(CT4,(CT5/2))</f>
        <v>4</v>
      </c>
      <c r="CU7" s="4" t="s">
        <v>96</v>
      </c>
      <c r="DI7" s="40" t="str">
        <f t="shared" si="8"/>
        <v>2.h12p2y4ph2</v>
      </c>
      <c r="DJ7" s="57">
        <v>2</v>
      </c>
      <c r="DK7" s="58" t="s">
        <v>97</v>
      </c>
      <c r="DL7" s="59"/>
      <c r="DM7" s="59"/>
      <c r="DN7" s="60"/>
      <c r="DO7" s="61" t="s">
        <v>98</v>
      </c>
      <c r="DP7" s="61" t="s">
        <v>98</v>
      </c>
      <c r="DQ7" s="61" t="s">
        <v>99</v>
      </c>
      <c r="DR7" s="61" t="s">
        <v>99</v>
      </c>
      <c r="DS7" s="61" t="s">
        <v>99</v>
      </c>
      <c r="DT7" s="61" t="s">
        <v>99</v>
      </c>
      <c r="DU7" s="61" t="s">
        <v>100</v>
      </c>
      <c r="DV7" s="61" t="s">
        <v>100</v>
      </c>
      <c r="DW7" s="61" t="s">
        <v>100</v>
      </c>
      <c r="DX7" s="61" t="s">
        <v>100</v>
      </c>
      <c r="DY7" s="61" t="s">
        <v>98</v>
      </c>
      <c r="DZ7" s="61" t="s">
        <v>98</v>
      </c>
      <c r="EA7" s="61"/>
      <c r="EB7" s="61"/>
      <c r="EC7" s="61"/>
      <c r="ED7" s="61"/>
      <c r="EE7" s="61"/>
      <c r="EF7" s="61"/>
      <c r="EG7" s="61"/>
      <c r="EH7" s="61"/>
      <c r="EI7" s="61"/>
      <c r="EJ7" s="61"/>
      <c r="EK7" s="61"/>
      <c r="EL7" s="61"/>
      <c r="EM7" s="61"/>
      <c r="EN7" s="61"/>
      <c r="EO7" s="61"/>
      <c r="EP7" s="61"/>
      <c r="EQ7" s="61"/>
      <c r="ER7" s="61"/>
      <c r="ES7" s="61"/>
      <c r="ET7" s="61"/>
      <c r="EU7" s="61"/>
      <c r="EV7" s="61"/>
      <c r="EW7" s="61"/>
      <c r="EX7" s="61"/>
      <c r="EY7" s="61"/>
      <c r="EZ7" s="61"/>
      <c r="FA7" s="61"/>
      <c r="FB7" s="61"/>
      <c r="FC7" s="61"/>
      <c r="FD7" s="61"/>
      <c r="FE7" s="61"/>
      <c r="FF7" s="61"/>
      <c r="FG7" s="61"/>
      <c r="FH7" s="61"/>
      <c r="FI7" s="61"/>
      <c r="FJ7" s="61"/>
      <c r="FK7" s="61"/>
      <c r="FL7" s="61"/>
      <c r="FM7" s="61"/>
      <c r="FN7" s="61"/>
      <c r="FO7" s="61"/>
      <c r="FP7" s="61"/>
      <c r="FQ7" s="61"/>
      <c r="FR7" s="61"/>
      <c r="FS7" s="61"/>
      <c r="FT7" s="61"/>
      <c r="FU7" s="61"/>
      <c r="FV7" s="61"/>
      <c r="FW7" s="61"/>
      <c r="FX7" s="61"/>
      <c r="FY7" s="61"/>
      <c r="FZ7" s="61"/>
      <c r="GA7" s="61"/>
      <c r="GB7" s="61"/>
      <c r="GC7" s="61"/>
      <c r="GD7" s="61"/>
      <c r="GE7" s="61"/>
      <c r="GF7" s="61"/>
      <c r="GG7" s="61"/>
      <c r="GH7" s="61"/>
      <c r="GI7" s="61"/>
      <c r="GJ7" s="61"/>
      <c r="GK7" s="61"/>
      <c r="GL7" s="61"/>
      <c r="GM7" s="61"/>
      <c r="GN7" s="61"/>
      <c r="GO7" s="61"/>
      <c r="GP7" s="61"/>
      <c r="GQ7" s="61"/>
      <c r="GR7" s="61"/>
      <c r="GS7" s="61"/>
      <c r="GT7" s="61"/>
      <c r="GU7" s="61"/>
      <c r="GV7" s="61"/>
      <c r="GW7" s="61"/>
      <c r="GX7" s="61"/>
      <c r="GY7" s="61"/>
      <c r="GZ7" s="61"/>
      <c r="HA7" s="61"/>
      <c r="HB7" s="61"/>
      <c r="HC7" s="61"/>
      <c r="HD7" s="61"/>
      <c r="HE7" s="61"/>
      <c r="HF7" s="61"/>
      <c r="HG7" s="61"/>
      <c r="HH7" s="61"/>
      <c r="HI7" s="61"/>
      <c r="HJ7" s="61"/>
      <c r="HK7" s="61"/>
      <c r="HL7" s="61"/>
      <c r="HM7" s="61"/>
      <c r="HN7" s="61"/>
      <c r="HO7" s="61"/>
      <c r="HP7" s="61"/>
      <c r="HQ7" s="61"/>
      <c r="HR7" s="61"/>
      <c r="HS7" s="61"/>
      <c r="HT7" s="61"/>
      <c r="HU7" s="61"/>
      <c r="HV7" s="61"/>
      <c r="HW7" s="61"/>
      <c r="HX7" s="61"/>
      <c r="HY7" s="61"/>
      <c r="HZ7" s="61"/>
      <c r="IA7" s="61"/>
      <c r="IB7" s="61"/>
      <c r="IC7" s="61"/>
      <c r="ID7" s="61"/>
      <c r="IE7" s="61" t="s">
        <v>90</v>
      </c>
    </row>
    <row r="8" spans="1:239">
      <c r="U8" s="54">
        <f>AC15</f>
        <v>0.86602540378444759</v>
      </c>
      <c r="Z8" s="4" t="s">
        <v>101</v>
      </c>
      <c r="AF8" s="18" t="s">
        <v>102</v>
      </c>
      <c r="AG8" s="4">
        <f>$AK$31/$CN$31*AC16</f>
        <v>0.86602540378443893</v>
      </c>
      <c r="AH8" s="4">
        <f>IF(BV31&gt;0,BL9,"")</f>
        <v>1.7320508797376657</v>
      </c>
      <c r="AI8" s="17" t="s">
        <v>103</v>
      </c>
      <c r="AJ8" s="44">
        <f>ROUND(BL14,5)</f>
        <v>239.99999</v>
      </c>
      <c r="AK8" s="44">
        <f>CF23</f>
        <v>239.99999999999997</v>
      </c>
      <c r="AM8" s="16"/>
      <c r="BU8" s="4">
        <v>100</v>
      </c>
      <c r="BV8" s="4">
        <f t="shared" si="0"/>
        <v>0.7771195539480128</v>
      </c>
      <c r="BZ8" s="4">
        <f t="shared" si="1"/>
        <v>0.28284838865685707</v>
      </c>
      <c r="CA8" s="4">
        <f t="shared" si="2"/>
        <v>-0.14360588697767382</v>
      </c>
      <c r="CB8" s="4">
        <f t="shared" si="3"/>
        <v>0.81442945600655725</v>
      </c>
      <c r="CC8" s="4">
        <f t="shared" si="4"/>
        <v>0</v>
      </c>
      <c r="CD8" s="4">
        <f t="shared" si="5"/>
        <v>0</v>
      </c>
      <c r="CE8" s="4">
        <v>120</v>
      </c>
      <c r="CF8" s="4">
        <f t="shared" si="6"/>
        <v>-0.49999999999999978</v>
      </c>
      <c r="CG8" s="4">
        <f t="shared" si="7"/>
        <v>0.86602540378443871</v>
      </c>
      <c r="CO8" s="39" t="s">
        <v>104</v>
      </c>
      <c r="CP8" s="4">
        <f>IF(CN19="Y",CP2*COS((240+90)*PI()/180),0)</f>
        <v>0.86602540378443837</v>
      </c>
      <c r="CQ8" s="26">
        <f>IF(CN19="Y",CP2*SIN((240+90)*PI()/180),0)</f>
        <v>-0.50000000000000044</v>
      </c>
      <c r="CR8" s="26"/>
      <c r="CS8" s="18" t="s">
        <v>105</v>
      </c>
      <c r="CT8" s="46">
        <f>CT4/(CT7*CT3)</f>
        <v>1</v>
      </c>
      <c r="CU8" s="4" t="s">
        <v>106</v>
      </c>
      <c r="DI8" s="40" t="str">
        <f t="shared" si="8"/>
        <v>3.h18p4y4</v>
      </c>
      <c r="DJ8" s="57">
        <v>3</v>
      </c>
      <c r="DK8" s="58" t="s">
        <v>107</v>
      </c>
      <c r="DL8" s="59"/>
      <c r="DM8" s="59"/>
      <c r="DN8" s="60"/>
      <c r="DO8" s="61"/>
      <c r="DP8" s="61"/>
      <c r="DQ8" s="61"/>
      <c r="DR8" s="61"/>
      <c r="DS8" s="61"/>
      <c r="DT8" s="61"/>
      <c r="DU8" s="61"/>
      <c r="DV8" s="61"/>
      <c r="DW8" s="61"/>
      <c r="DX8" s="61"/>
      <c r="DY8" s="61"/>
      <c r="DZ8" s="61"/>
      <c r="EA8" s="61"/>
      <c r="EB8" s="61"/>
      <c r="EC8" s="61"/>
      <c r="ED8" s="61"/>
      <c r="EE8" s="61"/>
      <c r="EF8" s="61"/>
      <c r="EG8" s="61"/>
      <c r="EH8" s="61"/>
      <c r="EI8" s="61"/>
      <c r="EJ8" s="61"/>
      <c r="EK8" s="61"/>
      <c r="EL8" s="61"/>
      <c r="EM8" s="61"/>
      <c r="EN8" s="61"/>
      <c r="EO8" s="61"/>
      <c r="EP8" s="61"/>
      <c r="EQ8" s="61"/>
      <c r="ER8" s="61"/>
      <c r="ES8" s="61"/>
      <c r="ET8" s="61"/>
      <c r="EU8" s="61"/>
      <c r="EV8" s="61"/>
      <c r="EW8" s="61"/>
      <c r="EX8" s="61"/>
      <c r="EY8" s="61"/>
      <c r="EZ8" s="61"/>
      <c r="FA8" s="61"/>
      <c r="FB8" s="61"/>
      <c r="FC8" s="61"/>
      <c r="FD8" s="61"/>
      <c r="FE8" s="61"/>
      <c r="FF8" s="61"/>
      <c r="FG8" s="61"/>
      <c r="FH8" s="61"/>
      <c r="FI8" s="61"/>
      <c r="FJ8" s="61"/>
      <c r="FK8" s="61"/>
      <c r="FL8" s="61"/>
      <c r="FM8" s="61"/>
      <c r="FN8" s="61"/>
      <c r="FO8" s="61"/>
      <c r="FP8" s="61"/>
      <c r="FQ8" s="61"/>
      <c r="FR8" s="61"/>
      <c r="FS8" s="61"/>
      <c r="FT8" s="61"/>
      <c r="FU8" s="61"/>
      <c r="FV8" s="61"/>
      <c r="FW8" s="61"/>
      <c r="FX8" s="61"/>
      <c r="FY8" s="61"/>
      <c r="FZ8" s="61"/>
      <c r="GA8" s="61"/>
      <c r="GB8" s="61"/>
      <c r="GC8" s="61"/>
      <c r="GD8" s="61"/>
      <c r="GE8" s="61"/>
      <c r="GF8" s="61"/>
      <c r="GG8" s="61"/>
      <c r="GH8" s="61"/>
      <c r="GI8" s="61"/>
      <c r="GJ8" s="61"/>
      <c r="GK8" s="61"/>
      <c r="GL8" s="61"/>
      <c r="GM8" s="61"/>
      <c r="GN8" s="61"/>
      <c r="GO8" s="61"/>
      <c r="GP8" s="61"/>
      <c r="GQ8" s="61"/>
      <c r="GR8" s="61"/>
      <c r="GS8" s="61"/>
      <c r="GT8" s="61"/>
      <c r="GU8" s="61"/>
      <c r="GV8" s="61"/>
      <c r="GW8" s="61"/>
      <c r="GX8" s="61"/>
      <c r="GY8" s="61"/>
      <c r="GZ8" s="61"/>
      <c r="HA8" s="61"/>
      <c r="HB8" s="61"/>
      <c r="HC8" s="61"/>
      <c r="HD8" s="61"/>
      <c r="HE8" s="61"/>
      <c r="HF8" s="61"/>
      <c r="HG8" s="61"/>
      <c r="HH8" s="61"/>
      <c r="HI8" s="61"/>
      <c r="HJ8" s="61"/>
      <c r="HK8" s="61"/>
      <c r="HL8" s="61"/>
      <c r="HM8" s="61"/>
      <c r="HN8" s="61"/>
      <c r="HO8" s="61"/>
      <c r="HP8" s="61"/>
      <c r="HQ8" s="61"/>
      <c r="HR8" s="61"/>
      <c r="HS8" s="61"/>
      <c r="HT8" s="61"/>
      <c r="HU8" s="61"/>
      <c r="HV8" s="61"/>
      <c r="HW8" s="61"/>
      <c r="HX8" s="61"/>
      <c r="HY8" s="61"/>
      <c r="HZ8" s="61"/>
      <c r="IA8" s="61"/>
      <c r="IB8" s="61"/>
      <c r="IC8" s="61"/>
      <c r="ID8" s="61"/>
      <c r="IE8" s="61" t="s">
        <v>90</v>
      </c>
    </row>
    <row r="9" spans="1:239" ht="15">
      <c r="L9" s="63">
        <v>7</v>
      </c>
      <c r="U9" s="54">
        <f>AC16</f>
        <v>0.86602540378443893</v>
      </c>
      <c r="Z9" s="4" t="str">
        <f>"Harmonikus rendszám="&amp;TEXT(AG30/AG31,"0.00")&amp;"   "&amp;TEXT(AC24/AD24*100,"0.00")&amp;" %"</f>
        <v>Harmonikus rendszám=1.00   100.00 %</v>
      </c>
      <c r="AF9" s="18" t="s">
        <v>108</v>
      </c>
      <c r="AG9" s="4">
        <f>$AK$31/$CN$31*AC17</f>
        <v>0</v>
      </c>
      <c r="AM9" s="64" t="s">
        <v>109</v>
      </c>
      <c r="AN9" s="17">
        <f>5*$AG$31</f>
        <v>40</v>
      </c>
      <c r="AO9" s="17">
        <f>7*$AG$31</f>
        <v>56</v>
      </c>
      <c r="AP9" s="17">
        <f>11*$AG$31</f>
        <v>88</v>
      </c>
      <c r="AQ9" s="17">
        <f>AO6*$AG$31</f>
        <v>16</v>
      </c>
      <c r="AR9" s="17">
        <f>AP6*$AG$31</f>
        <v>32</v>
      </c>
      <c r="AS9" s="17">
        <f>AQ6*$AG$31</f>
        <v>128</v>
      </c>
      <c r="AT9" s="17">
        <f>AR6*$AG$31</f>
        <v>256</v>
      </c>
      <c r="BD9" s="18" t="s">
        <v>110</v>
      </c>
      <c r="BE9" s="18"/>
      <c r="BF9" s="18"/>
      <c r="BG9" s="18"/>
      <c r="BH9" s="4">
        <f>SQRT(BH10^2+BI10^2)</f>
        <v>1.7320508075688781</v>
      </c>
      <c r="BJ9" s="4">
        <f>SQRT(BJ10^2+BK10^2)</f>
        <v>1.7320507354000987</v>
      </c>
      <c r="BL9" s="4">
        <f>SQRT(BL10^2+BM10^2)</f>
        <v>1.7320508797376657</v>
      </c>
      <c r="BU9" s="4">
        <v>120</v>
      </c>
      <c r="BV9" s="4">
        <f t="shared" si="0"/>
        <v>0.82699337759074398</v>
      </c>
      <c r="BZ9" s="4">
        <f t="shared" si="1"/>
        <v>1.9894367986015778E-8</v>
      </c>
      <c r="CA9" s="4">
        <f t="shared" si="2"/>
        <v>-0.41349667156634429</v>
      </c>
      <c r="CB9" s="4">
        <f t="shared" si="3"/>
        <v>0.71619724391352979</v>
      </c>
      <c r="CC9" s="4">
        <f t="shared" si="4"/>
        <v>0</v>
      </c>
      <c r="CD9" s="4">
        <f t="shared" si="5"/>
        <v>0</v>
      </c>
      <c r="CE9" s="4">
        <v>150</v>
      </c>
      <c r="CF9" s="4">
        <f t="shared" si="6"/>
        <v>-0.86602540378443871</v>
      </c>
      <c r="CG9" s="4">
        <f t="shared" si="7"/>
        <v>0.49999999999999994</v>
      </c>
      <c r="CO9" s="65" t="s">
        <v>111</v>
      </c>
      <c r="CP9" s="4">
        <v>0</v>
      </c>
      <c r="CQ9" s="4">
        <v>0</v>
      </c>
      <c r="CS9" s="18" t="s">
        <v>112</v>
      </c>
      <c r="CT9" s="46">
        <f>CT4/CT3</f>
        <v>4</v>
      </c>
      <c r="CU9" s="4" t="s">
        <v>113</v>
      </c>
      <c r="DI9" s="40" t="str">
        <f t="shared" si="8"/>
        <v>4.h18p4y4ph2</v>
      </c>
      <c r="DJ9" s="66">
        <v>4</v>
      </c>
      <c r="DK9" s="67" t="s">
        <v>114</v>
      </c>
      <c r="DL9" s="68"/>
      <c r="DM9" s="68"/>
      <c r="DN9" s="69"/>
      <c r="DO9" s="61"/>
      <c r="DP9" s="61"/>
      <c r="DQ9" s="61"/>
      <c r="DR9" s="61"/>
      <c r="DS9" s="61"/>
      <c r="DT9" s="61"/>
      <c r="DU9" s="61"/>
      <c r="DV9" s="61"/>
      <c r="DW9" s="61"/>
      <c r="DX9" s="61"/>
      <c r="DY9" s="61"/>
      <c r="DZ9" s="61"/>
      <c r="EA9" s="61"/>
      <c r="EB9" s="61"/>
      <c r="EC9" s="61"/>
      <c r="ED9" s="61"/>
      <c r="EE9" s="61"/>
      <c r="EF9" s="61"/>
      <c r="EG9" s="61"/>
      <c r="EH9" s="61"/>
      <c r="EI9" s="61"/>
      <c r="EJ9" s="61"/>
      <c r="EK9" s="61"/>
      <c r="EL9" s="61"/>
      <c r="EM9" s="61"/>
      <c r="EN9" s="61"/>
      <c r="EO9" s="61"/>
      <c r="EP9" s="61"/>
      <c r="EQ9" s="61"/>
      <c r="ER9" s="61"/>
      <c r="ES9" s="61"/>
      <c r="ET9" s="61"/>
      <c r="EU9" s="61"/>
      <c r="EV9" s="61"/>
      <c r="EW9" s="61"/>
      <c r="EX9" s="61"/>
      <c r="EY9" s="61"/>
      <c r="EZ9" s="61"/>
      <c r="FA9" s="61"/>
      <c r="FB9" s="61"/>
      <c r="FC9" s="61"/>
      <c r="FD9" s="61"/>
      <c r="FE9" s="61"/>
      <c r="FF9" s="61"/>
      <c r="FG9" s="61"/>
      <c r="FH9" s="61"/>
      <c r="FI9" s="61"/>
      <c r="FJ9" s="61"/>
      <c r="FK9" s="61"/>
      <c r="FL9" s="61"/>
      <c r="FM9" s="61"/>
      <c r="FN9" s="61"/>
      <c r="FO9" s="61"/>
      <c r="FP9" s="61"/>
      <c r="FQ9" s="61"/>
      <c r="FR9" s="61"/>
      <c r="FS9" s="61"/>
      <c r="FT9" s="61"/>
      <c r="FU9" s="61"/>
      <c r="FV9" s="61"/>
      <c r="FW9" s="61"/>
      <c r="FX9" s="61"/>
      <c r="FY9" s="61"/>
      <c r="FZ9" s="61"/>
      <c r="GA9" s="61"/>
      <c r="GB9" s="61"/>
      <c r="GC9" s="61"/>
      <c r="GD9" s="61"/>
      <c r="GE9" s="61"/>
      <c r="GF9" s="61"/>
      <c r="GG9" s="61"/>
      <c r="GH9" s="61"/>
      <c r="GI9" s="61"/>
      <c r="GJ9" s="61"/>
      <c r="GK9" s="61"/>
      <c r="GL9" s="61"/>
      <c r="GM9" s="61"/>
      <c r="GN9" s="61"/>
      <c r="GO9" s="61"/>
      <c r="GP9" s="61"/>
      <c r="GQ9" s="61"/>
      <c r="GR9" s="61"/>
      <c r="GS9" s="61"/>
      <c r="GT9" s="61"/>
      <c r="GU9" s="61"/>
      <c r="GV9" s="61"/>
      <c r="GW9" s="61"/>
      <c r="GX9" s="61"/>
      <c r="GY9" s="61"/>
      <c r="GZ9" s="61"/>
      <c r="HA9" s="61"/>
      <c r="HB9" s="61"/>
      <c r="HC9" s="61"/>
      <c r="HD9" s="61"/>
      <c r="HE9" s="61"/>
      <c r="HF9" s="61"/>
      <c r="HG9" s="61"/>
      <c r="HH9" s="61"/>
      <c r="HI9" s="61"/>
      <c r="HJ9" s="61"/>
      <c r="HK9" s="61"/>
      <c r="HL9" s="61"/>
      <c r="HM9" s="61"/>
      <c r="HN9" s="61"/>
      <c r="HO9" s="61"/>
      <c r="HP9" s="61"/>
      <c r="HQ9" s="61"/>
      <c r="HR9" s="61"/>
      <c r="HS9" s="61"/>
      <c r="HT9" s="61"/>
      <c r="HU9" s="61"/>
      <c r="HV9" s="61"/>
      <c r="HW9" s="61"/>
      <c r="HX9" s="61"/>
      <c r="HY9" s="61"/>
      <c r="HZ9" s="61"/>
      <c r="IA9" s="61"/>
      <c r="IB9" s="61"/>
      <c r="IC9" s="61"/>
      <c r="ID9" s="61"/>
      <c r="IE9" s="61" t="s">
        <v>90</v>
      </c>
    </row>
    <row r="10" spans="1:239" ht="13.5" thickBot="1">
      <c r="U10" s="42" t="s">
        <v>115</v>
      </c>
      <c r="Z10" s="4" t="str">
        <f>"MMF "&amp;AD13&amp;" pólus ="&amp;TEXT(AD24,"0.00")</f>
        <v>MMF 8 pólus =0.83</v>
      </c>
      <c r="AF10" s="18" t="s">
        <v>116</v>
      </c>
      <c r="AG10" s="4">
        <f>$AK$31/$CN$31*AC18</f>
        <v>0</v>
      </c>
      <c r="BD10" s="18" t="s">
        <v>117</v>
      </c>
      <c r="BE10" s="18"/>
      <c r="BF10" s="18"/>
      <c r="BG10" s="18"/>
      <c r="BH10" s="4">
        <f>BH24-BL24</f>
        <v>-1.7320508075688781</v>
      </c>
      <c r="BI10" s="4">
        <f>BI24-BM24</f>
        <v>-1.8318679906315083E-15</v>
      </c>
      <c r="BJ10" s="4">
        <f>BJ24-BH24</f>
        <v>0.86602525944687059</v>
      </c>
      <c r="BK10" s="4">
        <f>BK24-BI24</f>
        <v>1.5000000000000011</v>
      </c>
      <c r="BL10" s="4">
        <f>BL24-BJ24</f>
        <v>0.86602554812200749</v>
      </c>
      <c r="BM10" s="4">
        <f>BM24-BK24</f>
        <v>-1.4999999999999993</v>
      </c>
      <c r="BU10" s="4">
        <v>140</v>
      </c>
      <c r="BV10" s="4">
        <f t="shared" si="0"/>
        <v>0.77711959477366011</v>
      </c>
      <c r="BZ10" s="4">
        <f t="shared" si="1"/>
        <v>-0.28284835126767621</v>
      </c>
      <c r="CA10" s="4">
        <f t="shared" si="2"/>
        <v>-0.63351365500318246</v>
      </c>
      <c r="CB10" s="4">
        <f t="shared" si="3"/>
        <v>0.5315810742589413</v>
      </c>
      <c r="CC10" s="4">
        <f t="shared" si="4"/>
        <v>0</v>
      </c>
      <c r="CD10" s="4">
        <f t="shared" si="5"/>
        <v>0</v>
      </c>
      <c r="CE10" s="4">
        <v>180</v>
      </c>
      <c r="CF10" s="4">
        <f t="shared" si="6"/>
        <v>-1</v>
      </c>
      <c r="CG10" s="4">
        <f t="shared" si="7"/>
        <v>1.22514845490862E-16</v>
      </c>
      <c r="CO10" s="65" t="s">
        <v>118</v>
      </c>
      <c r="CP10" s="4">
        <f>CP2*COS((0+(AB12+90))*PI()/180)</f>
        <v>6.1257422745431001E-17</v>
      </c>
      <c r="CQ10" s="4">
        <f>CP2*SIN((0+(AB12+90))*PI()/180)</f>
        <v>1</v>
      </c>
      <c r="CS10" s="18" t="s">
        <v>119</v>
      </c>
      <c r="CT10" s="46">
        <f>GCD(CT9,CT5)</f>
        <v>4</v>
      </c>
      <c r="CU10" s="4" t="s">
        <v>120</v>
      </c>
      <c r="DI10" s="40" t="str">
        <f t="shared" si="8"/>
        <v>5.D-h18p8y3-9047</v>
      </c>
      <c r="DJ10" s="47">
        <v>5</v>
      </c>
      <c r="DK10" s="48" t="s">
        <v>121</v>
      </c>
      <c r="DL10" s="49">
        <v>12</v>
      </c>
      <c r="DM10" s="49">
        <v>2</v>
      </c>
      <c r="DN10" s="50">
        <v>5</v>
      </c>
      <c r="DO10" s="51" t="s">
        <v>87</v>
      </c>
      <c r="DP10" s="51" t="s">
        <v>87</v>
      </c>
      <c r="DQ10" s="51" t="s">
        <v>87</v>
      </c>
      <c r="DR10" s="51" t="s">
        <v>87</v>
      </c>
      <c r="DS10" s="51" t="s">
        <v>88</v>
      </c>
      <c r="DT10" s="51" t="s">
        <v>88</v>
      </c>
      <c r="DU10" s="51" t="s">
        <v>100</v>
      </c>
      <c r="DV10" s="51" t="s">
        <v>100</v>
      </c>
      <c r="DW10" s="51" t="s">
        <v>100</v>
      </c>
      <c r="DX10" s="51" t="s">
        <v>100</v>
      </c>
      <c r="DY10" s="51" t="s">
        <v>98</v>
      </c>
      <c r="DZ10" s="51" t="s">
        <v>98</v>
      </c>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t="s">
        <v>90</v>
      </c>
    </row>
    <row r="11" spans="1:239">
      <c r="U11" s="54">
        <f>AD14</f>
        <v>0.86602540378443837</v>
      </c>
      <c r="Z11" s="4" t="str">
        <f>"MMF "&amp;AC13&amp;" pólus ="&amp;TEXT(AC24,"0.000")</f>
        <v>MMF 8 pólus =0.827</v>
      </c>
      <c r="AF11" s="18" t="s">
        <v>122</v>
      </c>
      <c r="AG11" s="4">
        <f>$AK$31/$CN$31*AC19</f>
        <v>0</v>
      </c>
      <c r="AK11" s="15" t="s">
        <v>123</v>
      </c>
      <c r="AO11" s="15" t="s">
        <v>124</v>
      </c>
      <c r="BD11" s="18"/>
      <c r="BE11" s="18"/>
      <c r="BF11" s="18"/>
      <c r="BG11" s="18"/>
      <c r="BU11" s="4">
        <v>160</v>
      </c>
      <c r="BV11" s="4">
        <f t="shared" si="0"/>
        <v>0.6335137197631433</v>
      </c>
      <c r="BZ11" s="4">
        <f t="shared" si="1"/>
        <v>-0.53158103686975966</v>
      </c>
      <c r="CA11" s="4">
        <f t="shared" si="2"/>
        <v>-0.77711954198085642</v>
      </c>
      <c r="CB11" s="4">
        <f t="shared" si="3"/>
        <v>0.28284838174761634</v>
      </c>
      <c r="CC11" s="4">
        <f t="shared" si="4"/>
        <v>0</v>
      </c>
      <c r="CD11" s="4">
        <f t="shared" si="5"/>
        <v>0</v>
      </c>
      <c r="CE11" s="4">
        <v>210</v>
      </c>
      <c r="CF11" s="4">
        <f t="shared" si="6"/>
        <v>-0.8660254037844386</v>
      </c>
      <c r="CG11" s="4">
        <f t="shared" si="7"/>
        <v>-0.50000000000000011</v>
      </c>
      <c r="CI11" s="16"/>
      <c r="CP11" s="4">
        <v>0</v>
      </c>
      <c r="CQ11" s="4">
        <v>0</v>
      </c>
      <c r="CS11" s="18" t="s">
        <v>125</v>
      </c>
      <c r="CT11" s="46">
        <f>CT4/(CT5*CT3)</f>
        <v>0.5</v>
      </c>
      <c r="CU11" s="4" t="s">
        <v>126</v>
      </c>
      <c r="DI11" s="40" t="str">
        <f t="shared" si="8"/>
        <v>6.d-h18p4y3-9047</v>
      </c>
      <c r="DJ11" s="57">
        <v>6</v>
      </c>
      <c r="DK11" s="58" t="s">
        <v>127</v>
      </c>
      <c r="DL11" s="59"/>
      <c r="DM11" s="59"/>
      <c r="DN11" s="60"/>
      <c r="DO11" s="61" t="s">
        <v>87</v>
      </c>
      <c r="DP11" s="61" t="s">
        <v>87</v>
      </c>
      <c r="DQ11" s="61" t="s">
        <v>87</v>
      </c>
      <c r="DR11" s="61" t="s">
        <v>88</v>
      </c>
      <c r="DS11" s="61" t="s">
        <v>88</v>
      </c>
      <c r="DT11" s="61" t="s">
        <v>100</v>
      </c>
      <c r="DU11" s="61" t="s">
        <v>100</v>
      </c>
      <c r="DV11" s="61" t="s">
        <v>100</v>
      </c>
      <c r="DW11" s="61" t="s">
        <v>100</v>
      </c>
      <c r="DX11" s="61" t="s">
        <v>98</v>
      </c>
      <c r="DY11" s="61" t="s">
        <v>98</v>
      </c>
      <c r="DZ11" s="61" t="s">
        <v>87</v>
      </c>
      <c r="EA11" s="61"/>
      <c r="EB11" s="61"/>
      <c r="EC11" s="61"/>
      <c r="ED11" s="61"/>
      <c r="EE11" s="61"/>
      <c r="EF11" s="61"/>
      <c r="EG11" s="61"/>
      <c r="EH11" s="61"/>
      <c r="EI11" s="61"/>
      <c r="EJ11" s="61"/>
      <c r="EK11" s="61"/>
      <c r="EL11" s="61"/>
      <c r="EM11" s="61"/>
      <c r="EN11" s="61"/>
      <c r="EO11" s="61"/>
      <c r="EP11" s="61"/>
      <c r="EQ11" s="61"/>
      <c r="ER11" s="61"/>
      <c r="ES11" s="61"/>
      <c r="ET11" s="61"/>
      <c r="EU11" s="61"/>
      <c r="EV11" s="61"/>
      <c r="EW11" s="61"/>
      <c r="EX11" s="61"/>
      <c r="EY11" s="61"/>
      <c r="EZ11" s="61"/>
      <c r="FA11" s="61"/>
      <c r="FB11" s="61"/>
      <c r="FC11" s="61"/>
      <c r="FD11" s="61"/>
      <c r="FE11" s="61"/>
      <c r="FF11" s="61"/>
      <c r="FG11" s="61"/>
      <c r="FH11" s="61"/>
      <c r="FI11" s="61"/>
      <c r="FJ11" s="61"/>
      <c r="FK11" s="61"/>
      <c r="FL11" s="61"/>
      <c r="FM11" s="61"/>
      <c r="FN11" s="61"/>
      <c r="FO11" s="61"/>
      <c r="FP11" s="61"/>
      <c r="FQ11" s="61"/>
      <c r="FR11" s="61"/>
      <c r="FS11" s="61"/>
      <c r="FT11" s="61"/>
      <c r="FU11" s="61"/>
      <c r="FV11" s="61"/>
      <c r="FW11" s="61"/>
      <c r="FX11" s="61"/>
      <c r="FY11" s="61"/>
      <c r="FZ11" s="61"/>
      <c r="GA11" s="61"/>
      <c r="GB11" s="61"/>
      <c r="GC11" s="61"/>
      <c r="GD11" s="61"/>
      <c r="GE11" s="61"/>
      <c r="GF11" s="61"/>
      <c r="GG11" s="61"/>
      <c r="GH11" s="61"/>
      <c r="GI11" s="61"/>
      <c r="GJ11" s="61"/>
      <c r="GK11" s="61"/>
      <c r="GL11" s="61"/>
      <c r="GM11" s="61"/>
      <c r="GN11" s="61"/>
      <c r="GO11" s="61"/>
      <c r="GP11" s="61"/>
      <c r="GQ11" s="61"/>
      <c r="GR11" s="61"/>
      <c r="GS11" s="61"/>
      <c r="GT11" s="61"/>
      <c r="GU11" s="61"/>
      <c r="GV11" s="61"/>
      <c r="GW11" s="61"/>
      <c r="GX11" s="61"/>
      <c r="GY11" s="61"/>
      <c r="GZ11" s="61"/>
      <c r="HA11" s="61"/>
      <c r="HB11" s="61"/>
      <c r="HC11" s="61"/>
      <c r="HD11" s="61"/>
      <c r="HE11" s="61"/>
      <c r="HF11" s="61"/>
      <c r="HG11" s="61"/>
      <c r="HH11" s="61"/>
      <c r="HI11" s="61"/>
      <c r="HJ11" s="61"/>
      <c r="HK11" s="61"/>
      <c r="HL11" s="61"/>
      <c r="HM11" s="61"/>
      <c r="HN11" s="61"/>
      <c r="HO11" s="61"/>
      <c r="HP11" s="61"/>
      <c r="HQ11" s="61"/>
      <c r="HR11" s="61"/>
      <c r="HS11" s="61"/>
      <c r="HT11" s="61"/>
      <c r="HU11" s="61"/>
      <c r="HV11" s="61"/>
      <c r="HW11" s="61"/>
      <c r="HX11" s="61"/>
      <c r="HY11" s="61"/>
      <c r="HZ11" s="61"/>
      <c r="IA11" s="61"/>
      <c r="IB11" s="61"/>
      <c r="IC11" s="61"/>
      <c r="ID11" s="61"/>
      <c r="IE11" s="61" t="s">
        <v>90</v>
      </c>
    </row>
    <row r="12" spans="1:239">
      <c r="U12" s="54">
        <f>AD15</f>
        <v>0.8660254037844386</v>
      </c>
      <c r="V12" s="71"/>
      <c r="W12" s="71"/>
      <c r="Z12" s="4" t="s">
        <v>128</v>
      </c>
      <c r="AB12" s="72">
        <v>0</v>
      </c>
      <c r="AC12" s="73" t="s">
        <v>129</v>
      </c>
      <c r="AD12" s="73" t="s">
        <v>32</v>
      </c>
      <c r="AP12" s="18" t="s">
        <v>130</v>
      </c>
      <c r="AQ12" s="4" t="str">
        <f>COMPLEX(COS(PI()*2/4),SIN(PI()*2/4))</f>
        <v>6.1257422745431E-17+i</v>
      </c>
      <c r="BU12" s="4">
        <v>180</v>
      </c>
      <c r="BV12" s="4">
        <f t="shared" si="0"/>
        <v>0.41349674048245505</v>
      </c>
      <c r="BZ12" s="4">
        <f t="shared" si="1"/>
        <v>-0.7161972041247936</v>
      </c>
      <c r="CA12" s="4">
        <f t="shared" si="2"/>
        <v>-0.82699334313268891</v>
      </c>
      <c r="CB12" s="4">
        <f t="shared" si="3"/>
        <v>1.0131896165587281E-16</v>
      </c>
      <c r="CC12" s="4">
        <f t="shared" si="4"/>
        <v>0</v>
      </c>
      <c r="CD12" s="4">
        <f t="shared" si="5"/>
        <v>0</v>
      </c>
      <c r="CE12" s="4">
        <v>240</v>
      </c>
      <c r="CF12" s="4">
        <f t="shared" si="6"/>
        <v>-0.50000000000000044</v>
      </c>
      <c r="CG12" s="4">
        <f t="shared" si="7"/>
        <v>-0.86602540378443837</v>
      </c>
      <c r="CO12" s="4" t="s">
        <v>131</v>
      </c>
      <c r="CP12" s="4">
        <f>IF(CN19="Y",CP2*(COS((0-AB12)*PI()/180))*COS((0+90)*PI()/180),0)</f>
        <v>6.1257422745431001E-17</v>
      </c>
      <c r="CQ12" s="4">
        <f>IF(CN19="Y",CP2*(COS((0-AB12)*PI()/180))*SIN((0+90)*PI()/180),0)</f>
        <v>1</v>
      </c>
      <c r="CS12" s="18" t="s">
        <v>132</v>
      </c>
      <c r="CT12" s="46" t="str">
        <f>INT(CT11)&amp;"+"&amp;CT16&amp;"/"&amp;CT17</f>
        <v>0+1/2</v>
      </c>
      <c r="CU12" s="4" t="s">
        <v>133</v>
      </c>
      <c r="DI12" s="40" t="str">
        <f t="shared" si="8"/>
        <v>7.P-h36p10y3Kuti</v>
      </c>
      <c r="DJ12" s="57">
        <v>7</v>
      </c>
      <c r="DK12" s="58"/>
      <c r="DL12" s="59"/>
      <c r="DM12" s="59"/>
      <c r="DN12" s="60"/>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61"/>
      <c r="FI12" s="61"/>
      <c r="FJ12" s="61"/>
      <c r="FK12" s="61"/>
      <c r="FL12" s="61"/>
      <c r="FM12" s="61"/>
      <c r="FN12" s="61"/>
      <c r="FO12" s="61"/>
      <c r="FP12" s="61"/>
      <c r="FQ12" s="61"/>
      <c r="FR12" s="61"/>
      <c r="FS12" s="61"/>
      <c r="FT12" s="61"/>
      <c r="FU12" s="61"/>
      <c r="FV12" s="61"/>
      <c r="FW12" s="61"/>
      <c r="FX12" s="61"/>
      <c r="FY12" s="61"/>
      <c r="FZ12" s="61"/>
      <c r="GA12" s="61"/>
      <c r="GB12" s="61"/>
      <c r="GC12" s="61"/>
      <c r="GD12" s="61"/>
      <c r="GE12" s="61"/>
      <c r="GF12" s="61"/>
      <c r="GG12" s="61"/>
      <c r="GH12" s="61"/>
      <c r="GI12" s="61"/>
      <c r="GJ12" s="61"/>
      <c r="GK12" s="61"/>
      <c r="GL12" s="61"/>
      <c r="GM12" s="61"/>
      <c r="GN12" s="61"/>
      <c r="GO12" s="61"/>
      <c r="GP12" s="61"/>
      <c r="GQ12" s="61"/>
      <c r="GR12" s="61"/>
      <c r="GS12" s="61"/>
      <c r="GT12" s="61"/>
      <c r="GU12" s="61"/>
      <c r="GV12" s="61"/>
      <c r="GW12" s="61"/>
      <c r="GX12" s="61"/>
      <c r="GY12" s="61"/>
      <c r="GZ12" s="61"/>
      <c r="HA12" s="61"/>
      <c r="HB12" s="61"/>
      <c r="HC12" s="61"/>
      <c r="HD12" s="61"/>
      <c r="HE12" s="61"/>
      <c r="HF12" s="61"/>
      <c r="HG12" s="61"/>
      <c r="HH12" s="61"/>
      <c r="HI12" s="61"/>
      <c r="HJ12" s="61"/>
      <c r="HK12" s="61"/>
      <c r="HL12" s="61"/>
      <c r="HM12" s="61"/>
      <c r="HN12" s="61"/>
      <c r="HO12" s="61"/>
      <c r="HP12" s="61"/>
      <c r="HQ12" s="61"/>
      <c r="HR12" s="61"/>
      <c r="HS12" s="61"/>
      <c r="HT12" s="61"/>
      <c r="HU12" s="61"/>
      <c r="HV12" s="61"/>
      <c r="HW12" s="61"/>
      <c r="HX12" s="61"/>
      <c r="HY12" s="61"/>
      <c r="HZ12" s="61"/>
      <c r="IA12" s="61"/>
      <c r="IB12" s="61"/>
      <c r="IC12" s="61"/>
      <c r="ID12" s="61"/>
      <c r="IE12" s="61" t="s">
        <v>90</v>
      </c>
    </row>
    <row r="13" spans="1:239">
      <c r="U13" s="54">
        <f>AD16</f>
        <v>0.86602540378443893</v>
      </c>
      <c r="X13" s="4" t="s">
        <v>511</v>
      </c>
      <c r="Z13" s="4" t="str">
        <f>"*"&amp;TEXT(BG27,"0")</f>
        <v>*1</v>
      </c>
      <c r="AB13" s="17" t="s">
        <v>72</v>
      </c>
      <c r="AC13" s="19">
        <f>G5</f>
        <v>8</v>
      </c>
      <c r="AD13" s="17">
        <f>AG31</f>
        <v>8</v>
      </c>
      <c r="AE13" s="4" t="s">
        <v>134</v>
      </c>
      <c r="AF13" s="4" t="s">
        <v>65</v>
      </c>
      <c r="AG13" s="4" t="s">
        <v>135</v>
      </c>
      <c r="AH13" s="4" t="s">
        <v>136</v>
      </c>
      <c r="AI13" s="4" t="s">
        <v>137</v>
      </c>
      <c r="AK13" s="18" t="s">
        <v>138</v>
      </c>
      <c r="AL13" s="4" t="str">
        <f>IMSUM(COMPLEX(BH28,BI28),IMPRODUCT(AQ12,COMPLEX(BJ28,BK28)))</f>
        <v>-0.036932033073053-0.137832223855448i</v>
      </c>
      <c r="AO13" s="4" t="s">
        <v>139</v>
      </c>
      <c r="AR13" s="18" t="s">
        <v>138</v>
      </c>
      <c r="AS13" s="4" t="str">
        <f>IMSUM(COMPLEX(BH30,BI30),IMPRODUCT(AQ12,COMPLEX(BJ30,BK30)))</f>
        <v>-0.036932033073053-0.137832184066712i</v>
      </c>
      <c r="BC13" s="15" t="s">
        <v>140</v>
      </c>
      <c r="BU13" s="4">
        <v>200</v>
      </c>
      <c r="BV13" s="4">
        <f t="shared" si="0"/>
        <v>0.14360595173763488</v>
      </c>
      <c r="BZ13" s="4">
        <f t="shared" si="1"/>
        <v>-0.81442941861737517</v>
      </c>
      <c r="CA13" s="4">
        <f t="shared" si="2"/>
        <v>-0.77711954198085653</v>
      </c>
      <c r="CB13" s="4">
        <f t="shared" si="3"/>
        <v>-0.28284838174761612</v>
      </c>
      <c r="CC13" s="4">
        <f t="shared" si="4"/>
        <v>0</v>
      </c>
      <c r="CD13" s="4">
        <f t="shared" si="5"/>
        <v>0</v>
      </c>
      <c r="CE13" s="4">
        <v>270</v>
      </c>
      <c r="CF13" s="4">
        <f t="shared" si="6"/>
        <v>-1.83772268236293E-16</v>
      </c>
      <c r="CG13" s="4">
        <f t="shared" si="7"/>
        <v>-1</v>
      </c>
      <c r="CP13" s="4">
        <v>0</v>
      </c>
      <c r="CQ13" s="4">
        <v>0</v>
      </c>
      <c r="CS13" s="18" t="s">
        <v>141</v>
      </c>
      <c r="CT13" s="46" t="str">
        <f>CT14&amp;"/"&amp;CT17</f>
        <v>1/2</v>
      </c>
      <c r="CU13" s="4" t="s">
        <v>142</v>
      </c>
      <c r="DI13" s="40" t="str">
        <f t="shared" si="8"/>
        <v>8.p-h36p8y3Kuti</v>
      </c>
      <c r="DJ13" s="66">
        <v>8</v>
      </c>
      <c r="DK13" s="67"/>
      <c r="DL13" s="68"/>
      <c r="DM13" s="68"/>
      <c r="DN13" s="69"/>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61"/>
      <c r="FI13" s="61"/>
      <c r="FJ13" s="61"/>
      <c r="FK13" s="61"/>
      <c r="FL13" s="61"/>
      <c r="FM13" s="61"/>
      <c r="FN13" s="61"/>
      <c r="FO13" s="61"/>
      <c r="FP13" s="61"/>
      <c r="FQ13" s="61"/>
      <c r="FR13" s="61"/>
      <c r="FS13" s="61"/>
      <c r="FT13" s="61"/>
      <c r="FU13" s="61"/>
      <c r="FV13" s="61"/>
      <c r="FW13" s="61"/>
      <c r="FX13" s="61"/>
      <c r="FY13" s="61"/>
      <c r="FZ13" s="61"/>
      <c r="GA13" s="61"/>
      <c r="GB13" s="61"/>
      <c r="GC13" s="61"/>
      <c r="GD13" s="61"/>
      <c r="GE13" s="61"/>
      <c r="GF13" s="61"/>
      <c r="GG13" s="61"/>
      <c r="GH13" s="61"/>
      <c r="GI13" s="61"/>
      <c r="GJ13" s="61"/>
      <c r="GK13" s="61"/>
      <c r="GL13" s="61"/>
      <c r="GM13" s="61"/>
      <c r="GN13" s="61"/>
      <c r="GO13" s="61"/>
      <c r="GP13" s="61"/>
      <c r="GQ13" s="61"/>
      <c r="GR13" s="61"/>
      <c r="GS13" s="61"/>
      <c r="GT13" s="61"/>
      <c r="GU13" s="61"/>
      <c r="GV13" s="61"/>
      <c r="GW13" s="61"/>
      <c r="GX13" s="61"/>
      <c r="GY13" s="61"/>
      <c r="GZ13" s="61"/>
      <c r="HA13" s="61"/>
      <c r="HB13" s="61"/>
      <c r="HC13" s="61"/>
      <c r="HD13" s="61"/>
      <c r="HE13" s="61"/>
      <c r="HF13" s="61"/>
      <c r="HG13" s="61"/>
      <c r="HH13" s="61"/>
      <c r="HI13" s="61"/>
      <c r="HJ13" s="61"/>
      <c r="HK13" s="61"/>
      <c r="HL13" s="61"/>
      <c r="HM13" s="61"/>
      <c r="HN13" s="61"/>
      <c r="HO13" s="61"/>
      <c r="HP13" s="61"/>
      <c r="HQ13" s="61"/>
      <c r="HR13" s="61"/>
      <c r="HS13" s="61"/>
      <c r="HT13" s="61"/>
      <c r="HU13" s="61"/>
      <c r="HV13" s="61"/>
      <c r="HW13" s="61"/>
      <c r="HX13" s="61"/>
      <c r="HY13" s="61"/>
      <c r="HZ13" s="61"/>
      <c r="IA13" s="61"/>
      <c r="IB13" s="61"/>
      <c r="IC13" s="61"/>
      <c r="ID13" s="61"/>
      <c r="IE13" s="61" t="s">
        <v>90</v>
      </c>
    </row>
    <row r="14" spans="1:239" ht="16.5" thickBot="1">
      <c r="U14" s="74" t="s">
        <v>143</v>
      </c>
      <c r="X14" s="4">
        <f>AI14*COS((AE14+$AB$12)*PI()/180)</f>
        <v>1</v>
      </c>
      <c r="Z14" s="4">
        <f>AX4</f>
        <v>2</v>
      </c>
      <c r="AA14" s="4" t="s">
        <v>144</v>
      </c>
      <c r="AB14" s="55" t="s">
        <v>145</v>
      </c>
      <c r="AC14" s="4">
        <f>BT26</f>
        <v>0.86602540378443837</v>
      </c>
      <c r="AD14" s="4">
        <f>CB25</f>
        <v>0.86602540378443837</v>
      </c>
      <c r="AE14" s="19">
        <f>CB29</f>
        <v>0</v>
      </c>
      <c r="AF14" s="75" t="s">
        <v>87</v>
      </c>
      <c r="AG14" s="76">
        <f>IF(AE32=3,AI14*COS((0+$AB$12)*PI()/180),AI14*COS((AE14+$AB$12)*PI()/180))</f>
        <v>1</v>
      </c>
      <c r="AH14" s="77" t="s">
        <v>100</v>
      </c>
      <c r="AI14" s="78">
        <v>1</v>
      </c>
      <c r="AK14" s="18" t="s">
        <v>146</v>
      </c>
      <c r="AL14" s="4" t="str">
        <f>IMSUM(COMPLEX(BJ28,BK28),IMPRODUCT(AQ12,COMPLEX(BH28,BI28)))</f>
        <v>0.137832223855448+0.514396862348739i</v>
      </c>
      <c r="AO14" s="4" t="s">
        <v>139</v>
      </c>
      <c r="AR14" s="18" t="s">
        <v>146</v>
      </c>
      <c r="AS14" s="4" t="str">
        <f>IMSUM(COMPLEX(BJ30,BK30),IMPRODUCT(AQ12,COMPLEX(BH30,BI30)))</f>
        <v>0.137832263644184+0.514396862348739i</v>
      </c>
      <c r="AV14" s="17"/>
      <c r="BD14" s="18" t="s">
        <v>147</v>
      </c>
      <c r="BE14" s="18"/>
      <c r="BF14" s="18"/>
      <c r="BG14" s="18"/>
      <c r="BH14" s="4">
        <f>IF(BH15&gt;0,BH15,BH15+360)</f>
        <v>240</v>
      </c>
      <c r="BI14" s="4" t="s">
        <v>148</v>
      </c>
      <c r="BJ14" s="79">
        <f>IF(BJ15&gt;0,BJ15,BJ15+360)</f>
        <v>240.0000082699334</v>
      </c>
      <c r="BK14" s="4" t="s">
        <v>149</v>
      </c>
      <c r="BL14" s="4">
        <f>IF(BL15&gt;0,BL15,BL15+360)</f>
        <v>239.99999173006663</v>
      </c>
      <c r="BM14" s="4" t="s">
        <v>150</v>
      </c>
      <c r="BU14" s="4">
        <v>220</v>
      </c>
      <c r="BV14" s="4">
        <f t="shared" si="0"/>
        <v>-0.14360583418486944</v>
      </c>
      <c r="BZ14" s="4">
        <f t="shared" si="1"/>
        <v>-0.81442942552661635</v>
      </c>
      <c r="CA14" s="4">
        <f t="shared" si="2"/>
        <v>-0.63351365500318257</v>
      </c>
      <c r="CB14" s="4">
        <f t="shared" si="3"/>
        <v>-0.53158107425894108</v>
      </c>
      <c r="CC14" s="4">
        <f t="shared" si="4"/>
        <v>0</v>
      </c>
      <c r="CD14" s="4">
        <f t="shared" si="5"/>
        <v>0</v>
      </c>
      <c r="CE14" s="4">
        <v>300</v>
      </c>
      <c r="CF14" s="4">
        <f t="shared" si="6"/>
        <v>0.50000000000000011</v>
      </c>
      <c r="CG14" s="4">
        <f t="shared" si="7"/>
        <v>-0.8660254037844386</v>
      </c>
      <c r="CO14" s="4" t="s">
        <v>151</v>
      </c>
      <c r="CP14" s="4">
        <f>IF(CN19="Y",CP2*(COS((120-AB12)*PI()/180))*COS((120+90)*PI()/180),0)</f>
        <v>0.43301270189221913</v>
      </c>
      <c r="CQ14" s="4">
        <f>IF(CN19="Y",CP2*(COS((120-AB12)*PI()/180))*SIN((120+90)*PI()/180),0)</f>
        <v>0.24999999999999994</v>
      </c>
      <c r="CS14" s="18" t="s">
        <v>152</v>
      </c>
      <c r="CT14" s="46">
        <f>CT9/CT10</f>
        <v>1</v>
      </c>
      <c r="CU14" s="4" t="s">
        <v>153</v>
      </c>
      <c r="DI14" s="40" t="str">
        <f t="shared" si="8"/>
        <v>9.h36p16y2Liker</v>
      </c>
      <c r="DJ14" s="47">
        <v>9</v>
      </c>
      <c r="DK14" s="48" t="s">
        <v>154</v>
      </c>
      <c r="DL14" s="49">
        <v>18</v>
      </c>
      <c r="DM14" s="49">
        <v>4</v>
      </c>
      <c r="DN14" s="50">
        <v>5</v>
      </c>
      <c r="DO14" s="51" t="s">
        <v>87</v>
      </c>
      <c r="DP14" s="51" t="s">
        <v>87</v>
      </c>
      <c r="DQ14" s="51" t="s">
        <v>99</v>
      </c>
      <c r="DR14" s="51" t="s">
        <v>88</v>
      </c>
      <c r="DS14" s="51" t="s">
        <v>88</v>
      </c>
      <c r="DT14" s="51" t="s">
        <v>100</v>
      </c>
      <c r="DU14" s="51" t="s">
        <v>89</v>
      </c>
      <c r="DV14" s="51" t="s">
        <v>89</v>
      </c>
      <c r="DW14" s="51" t="s">
        <v>98</v>
      </c>
      <c r="DX14" s="51" t="s">
        <v>87</v>
      </c>
      <c r="DY14" s="51" t="s">
        <v>87</v>
      </c>
      <c r="DZ14" s="51" t="s">
        <v>99</v>
      </c>
      <c r="EA14" s="51" t="s">
        <v>88</v>
      </c>
      <c r="EB14" s="51" t="s">
        <v>88</v>
      </c>
      <c r="EC14" s="51" t="s">
        <v>100</v>
      </c>
      <c r="ED14" s="51" t="s">
        <v>89</v>
      </c>
      <c r="EE14" s="51" t="s">
        <v>89</v>
      </c>
      <c r="EF14" s="51" t="s">
        <v>98</v>
      </c>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t="s">
        <v>90</v>
      </c>
    </row>
    <row r="15" spans="1:239" ht="15.75">
      <c r="U15" s="80">
        <f>AJ6</f>
        <v>240</v>
      </c>
      <c r="X15" s="4">
        <f>AI15*COS((AE15+$AB$12)*PI()/180)</f>
        <v>-0.49999999999999939</v>
      </c>
      <c r="Z15" s="81" t="s">
        <v>155</v>
      </c>
      <c r="AA15" s="81"/>
      <c r="AB15" s="55" t="s">
        <v>156</v>
      </c>
      <c r="AC15" s="4">
        <f>BU26</f>
        <v>0.86602540378444759</v>
      </c>
      <c r="AD15" s="4">
        <f>CD25</f>
        <v>0.8660254037844386</v>
      </c>
      <c r="AE15" s="19">
        <f>CD29</f>
        <v>-119.99999999999996</v>
      </c>
      <c r="AF15" s="82" t="s">
        <v>88</v>
      </c>
      <c r="AG15" s="4">
        <f>IF(AB32=3,AI15*COS((120+$AB$12)*PI()/180),AI15*COS((AE15+$AB$12)*PI()/180))</f>
        <v>-0.49999999999999978</v>
      </c>
      <c r="AH15" s="83" t="s">
        <v>98</v>
      </c>
      <c r="AI15" s="78">
        <v>1</v>
      </c>
      <c r="AL15" s="4">
        <f>IMABS(AL13)</f>
        <v>0.14269441825049572</v>
      </c>
      <c r="AM15" s="18" t="s">
        <v>157</v>
      </c>
      <c r="AN15" s="4">
        <f>ABS(AL16-AL15)</f>
        <v>0.38984840061683806</v>
      </c>
      <c r="AR15" s="18" t="s">
        <v>158</v>
      </c>
      <c r="AS15" s="4">
        <f>IF(AW24&gt;0,IMARGUMENT(AS13),0)</f>
        <v>-1.8325957867628493</v>
      </c>
      <c r="AT15" s="4">
        <f>AS15*180/PI()</f>
        <v>-105.00000413496784</v>
      </c>
      <c r="AU15" s="4">
        <f>$AB$12+AT15</f>
        <v>-105.00000413496784</v>
      </c>
      <c r="AV15" s="17"/>
      <c r="BD15" s="18" t="s">
        <v>159</v>
      </c>
      <c r="BE15" s="18"/>
      <c r="BF15" s="18"/>
      <c r="BG15" s="18"/>
      <c r="BH15" s="4">
        <f>BH16-BL16</f>
        <v>-120.00000000000001</v>
      </c>
      <c r="BI15" s="4" t="s">
        <v>148</v>
      </c>
      <c r="BJ15" s="79">
        <f>BJ16-BH16</f>
        <v>-119.99999173006661</v>
      </c>
      <c r="BK15" s="4" t="s">
        <v>149</v>
      </c>
      <c r="BL15" s="4">
        <f>BL16-BJ16</f>
        <v>239.99999173006663</v>
      </c>
      <c r="BM15" s="4" t="s">
        <v>150</v>
      </c>
      <c r="BU15" s="4">
        <v>240</v>
      </c>
      <c r="BV15" s="4">
        <f t="shared" si="0"/>
        <v>-0.41349663710828805</v>
      </c>
      <c r="BZ15" s="4">
        <f t="shared" si="1"/>
        <v>-0.71619722401916086</v>
      </c>
      <c r="CA15" s="4">
        <f t="shared" si="2"/>
        <v>-0.41349667156634484</v>
      </c>
      <c r="CB15" s="4">
        <f t="shared" si="3"/>
        <v>-0.71619724391352946</v>
      </c>
      <c r="CC15" s="4">
        <f t="shared" si="4"/>
        <v>0</v>
      </c>
      <c r="CD15" s="4">
        <f t="shared" si="5"/>
        <v>0</v>
      </c>
      <c r="CE15" s="4">
        <v>330</v>
      </c>
      <c r="CF15" s="4">
        <f t="shared" si="6"/>
        <v>0.86602540378443837</v>
      </c>
      <c r="CG15" s="4">
        <f t="shared" si="7"/>
        <v>-0.50000000000000044</v>
      </c>
      <c r="CP15" s="4">
        <v>0</v>
      </c>
      <c r="CQ15" s="4">
        <v>0</v>
      </c>
      <c r="CS15" s="18" t="s">
        <v>130</v>
      </c>
      <c r="CT15" s="46">
        <f>INT(CT11)</f>
        <v>0</v>
      </c>
      <c r="CU15" s="4" t="s">
        <v>160</v>
      </c>
      <c r="DI15" s="40" t="str">
        <f t="shared" si="8"/>
        <v>10.k24p6y4r1</v>
      </c>
      <c r="DJ15" s="57">
        <v>10</v>
      </c>
      <c r="DK15" s="58" t="s">
        <v>161</v>
      </c>
      <c r="DL15" s="59"/>
      <c r="DM15" s="59"/>
      <c r="DN15" s="60"/>
      <c r="DO15" s="61" t="s">
        <v>87</v>
      </c>
      <c r="DP15" s="61" t="s">
        <v>99</v>
      </c>
      <c r="DQ15" s="61" t="s">
        <v>99</v>
      </c>
      <c r="DR15" s="61" t="s">
        <v>88</v>
      </c>
      <c r="DS15" s="61" t="s">
        <v>100</v>
      </c>
      <c r="DT15" s="61" t="s">
        <v>100</v>
      </c>
      <c r="DU15" s="61" t="s">
        <v>89</v>
      </c>
      <c r="DV15" s="61" t="s">
        <v>98</v>
      </c>
      <c r="DW15" s="61" t="s">
        <v>98</v>
      </c>
      <c r="DX15" s="61" t="s">
        <v>87</v>
      </c>
      <c r="DY15" s="61" t="s">
        <v>99</v>
      </c>
      <c r="DZ15" s="61" t="s">
        <v>99</v>
      </c>
      <c r="EA15" s="61" t="s">
        <v>88</v>
      </c>
      <c r="EB15" s="61" t="s">
        <v>100</v>
      </c>
      <c r="EC15" s="61" t="s">
        <v>100</v>
      </c>
      <c r="ED15" s="61" t="s">
        <v>89</v>
      </c>
      <c r="EE15" s="61" t="s">
        <v>98</v>
      </c>
      <c r="EF15" s="61" t="s">
        <v>98</v>
      </c>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c r="FI15" s="61"/>
      <c r="FJ15" s="61"/>
      <c r="FK15" s="61"/>
      <c r="FL15" s="61"/>
      <c r="FM15" s="61"/>
      <c r="FN15" s="61"/>
      <c r="FO15" s="61"/>
      <c r="FP15" s="61"/>
      <c r="FQ15" s="61"/>
      <c r="FR15" s="61"/>
      <c r="FS15" s="61"/>
      <c r="FT15" s="61"/>
      <c r="FU15" s="61"/>
      <c r="FV15" s="61"/>
      <c r="FW15" s="61"/>
      <c r="FX15" s="61"/>
      <c r="FY15" s="61"/>
      <c r="FZ15" s="61"/>
      <c r="GA15" s="61"/>
      <c r="GB15" s="61"/>
      <c r="GC15" s="61"/>
      <c r="GD15" s="61"/>
      <c r="GE15" s="61"/>
      <c r="GF15" s="61"/>
      <c r="GG15" s="61"/>
      <c r="GH15" s="61"/>
      <c r="GI15" s="61"/>
      <c r="GJ15" s="61"/>
      <c r="GK15" s="61"/>
      <c r="GL15" s="61"/>
      <c r="GM15" s="61"/>
      <c r="GN15" s="61"/>
      <c r="GO15" s="61"/>
      <c r="GP15" s="61"/>
      <c r="GQ15" s="61"/>
      <c r="GR15" s="61"/>
      <c r="GS15" s="61"/>
      <c r="GT15" s="61"/>
      <c r="GU15" s="61"/>
      <c r="GV15" s="61"/>
      <c r="GW15" s="61"/>
      <c r="GX15" s="61"/>
      <c r="GY15" s="61"/>
      <c r="GZ15" s="61"/>
      <c r="HA15" s="61"/>
      <c r="HB15" s="61"/>
      <c r="HC15" s="61"/>
      <c r="HD15" s="61"/>
      <c r="HE15" s="61"/>
      <c r="HF15" s="61"/>
      <c r="HG15" s="61"/>
      <c r="HH15" s="61"/>
      <c r="HI15" s="61"/>
      <c r="HJ15" s="61"/>
      <c r="HK15" s="61"/>
      <c r="HL15" s="61"/>
      <c r="HM15" s="61"/>
      <c r="HN15" s="61"/>
      <c r="HO15" s="61"/>
      <c r="HP15" s="61"/>
      <c r="HQ15" s="61"/>
      <c r="HR15" s="61"/>
      <c r="HS15" s="61"/>
      <c r="HT15" s="61"/>
      <c r="HU15" s="61"/>
      <c r="HV15" s="61"/>
      <c r="HW15" s="61"/>
      <c r="HX15" s="61"/>
      <c r="HY15" s="61"/>
      <c r="HZ15" s="61"/>
      <c r="IA15" s="61"/>
      <c r="IB15" s="61"/>
      <c r="IC15" s="61"/>
      <c r="ID15" s="61"/>
      <c r="IE15" s="61" t="s">
        <v>90</v>
      </c>
    </row>
    <row r="16" spans="1:239" ht="15.75">
      <c r="U16" s="84">
        <f>AJ7</f>
        <v>240.00001</v>
      </c>
      <c r="X16" s="4">
        <f>AI16*COS((AE16+$AB$12)*PI()/180)</f>
        <v>-0.50000000000000022</v>
      </c>
      <c r="Z16" s="85">
        <v>1</v>
      </c>
      <c r="AA16" s="81"/>
      <c r="AB16" s="55" t="s">
        <v>162</v>
      </c>
      <c r="AC16" s="4">
        <f>BV26</f>
        <v>0.86602540378443893</v>
      </c>
      <c r="AD16" s="4">
        <f>CF25</f>
        <v>0.86602540378443893</v>
      </c>
      <c r="AE16" s="19">
        <f>CF29</f>
        <v>120.00000000000001</v>
      </c>
      <c r="AF16" s="82" t="s">
        <v>89</v>
      </c>
      <c r="AG16" s="4">
        <f>IF(AE32=3,AI16*COS((240+$AB$12)*PI()/180),AI16*COS((AE16+$AB$12)*PI()/180))</f>
        <v>-0.50000000000000044</v>
      </c>
      <c r="AH16" s="83" t="s">
        <v>99</v>
      </c>
      <c r="AI16" s="78">
        <v>1</v>
      </c>
      <c r="AL16" s="4">
        <f>IMABS(AL14)</f>
        <v>0.53254281886733379</v>
      </c>
      <c r="AM16" s="18" t="s">
        <v>163</v>
      </c>
      <c r="AN16" s="4">
        <f>AL15+AL16</f>
        <v>0.67523723711782946</v>
      </c>
      <c r="AR16" s="18" t="s">
        <v>164</v>
      </c>
      <c r="AS16" s="4">
        <f>IF(AW25&gt;0,IMARGUMENT(AS14),0)</f>
        <v>1.3089968668269645</v>
      </c>
      <c r="AT16" s="4">
        <f>AS16*180/PI()</f>
        <v>74.999995865033341</v>
      </c>
      <c r="AU16" s="4">
        <f>$AB$12+AT16</f>
        <v>74.999995865033341</v>
      </c>
      <c r="AV16" s="17"/>
      <c r="BD16" s="18" t="s">
        <v>165</v>
      </c>
      <c r="BE16" s="18"/>
      <c r="BF16" s="18"/>
      <c r="BG16" s="18"/>
      <c r="BH16" s="4">
        <f>IF(BH17&gt;0,BH17,BH17+360)</f>
        <v>120.00000000000004</v>
      </c>
      <c r="BI16" s="4" t="s">
        <v>166</v>
      </c>
      <c r="BJ16" s="4">
        <f>IF(BJ17&gt;0,BJ17,BJ17+360)</f>
        <v>8.2699334313268243E-6</v>
      </c>
      <c r="BK16" s="4" t="s">
        <v>167</v>
      </c>
      <c r="BL16" s="4">
        <f>IF(BL17&gt;0,BL17,BL17+360)</f>
        <v>240.00000000000006</v>
      </c>
      <c r="BM16" s="4" t="s">
        <v>168</v>
      </c>
      <c r="BU16" s="4">
        <v>260</v>
      </c>
      <c r="BV16" s="4">
        <f t="shared" si="0"/>
        <v>-0.63351364303602464</v>
      </c>
      <c r="BZ16" s="4">
        <f t="shared" si="1"/>
        <v>-0.53158106734969901</v>
      </c>
      <c r="CA16" s="4">
        <f t="shared" si="2"/>
        <v>-0.14360588697767385</v>
      </c>
      <c r="CB16" s="4">
        <f t="shared" si="3"/>
        <v>-0.81442945600655725</v>
      </c>
      <c r="CC16" s="4">
        <f t="shared" si="4"/>
        <v>0</v>
      </c>
      <c r="CD16" s="4">
        <f t="shared" si="5"/>
        <v>0</v>
      </c>
      <c r="CE16" s="4">
        <v>360</v>
      </c>
      <c r="CF16" s="4">
        <f t="shared" si="6"/>
        <v>1</v>
      </c>
      <c r="CG16" s="4">
        <f t="shared" si="7"/>
        <v>-2.45029690981724E-16</v>
      </c>
      <c r="CO16" s="4" t="s">
        <v>169</v>
      </c>
      <c r="CP16" s="4">
        <f>IF(CN19="Y",CP2*(COS((240-AB12)*PI()/180))*COS((240+90)*PI()/180),0)</f>
        <v>-0.43301270189221958</v>
      </c>
      <c r="CQ16" s="4">
        <f>IF(CN19="Y",CP2*(COS((240-AB12)*PI()/180))*SIN((240+90)*PI()/180),0)</f>
        <v>0.25000000000000044</v>
      </c>
      <c r="CS16" s="18" t="s">
        <v>170</v>
      </c>
      <c r="CT16" s="46">
        <f>CT14-CT15*CT17</f>
        <v>1</v>
      </c>
      <c r="CU16" s="86" t="s">
        <v>171</v>
      </c>
      <c r="DI16" s="40" t="str">
        <f t="shared" si="8"/>
        <v>11.P-h36p8y4Varga</v>
      </c>
      <c r="DJ16" s="57">
        <v>11</v>
      </c>
      <c r="DK16" s="58"/>
      <c r="DL16" s="59"/>
      <c r="DM16" s="59"/>
      <c r="DN16" s="60"/>
      <c r="DO16" s="61"/>
      <c r="DP16" s="61"/>
      <c r="DQ16" s="61"/>
      <c r="DR16" s="61"/>
      <c r="DS16" s="61"/>
      <c r="DT16" s="61"/>
      <c r="DU16" s="61"/>
      <c r="DV16" s="61"/>
      <c r="DW16" s="61"/>
      <c r="DX16" s="61"/>
      <c r="DY16" s="61"/>
      <c r="DZ16" s="61"/>
      <c r="EA16" s="61"/>
      <c r="EB16" s="61"/>
      <c r="EC16" s="61"/>
      <c r="ED16" s="61"/>
      <c r="EE16" s="61"/>
      <c r="EF16" s="61"/>
      <c r="EG16" s="61"/>
      <c r="EH16" s="61"/>
      <c r="EI16" s="61"/>
      <c r="EJ16" s="61"/>
      <c r="EK16" s="61"/>
      <c r="EL16" s="61"/>
      <c r="EM16" s="61"/>
      <c r="EN16" s="61"/>
      <c r="EO16" s="61"/>
      <c r="EP16" s="61"/>
      <c r="EQ16" s="61"/>
      <c r="ER16" s="61"/>
      <c r="ES16" s="61"/>
      <c r="ET16" s="61"/>
      <c r="EU16" s="61"/>
      <c r="EV16" s="61"/>
      <c r="EW16" s="61"/>
      <c r="EX16" s="61"/>
      <c r="EY16" s="61"/>
      <c r="EZ16" s="61"/>
      <c r="FA16" s="61"/>
      <c r="FB16" s="61"/>
      <c r="FC16" s="61"/>
      <c r="FD16" s="61"/>
      <c r="FE16" s="61"/>
      <c r="FF16" s="61"/>
      <c r="FG16" s="61"/>
      <c r="FH16" s="61"/>
      <c r="FI16" s="61"/>
      <c r="FJ16" s="61"/>
      <c r="FK16" s="61"/>
      <c r="FL16" s="61"/>
      <c r="FM16" s="61"/>
      <c r="FN16" s="61"/>
      <c r="FO16" s="61"/>
      <c r="FP16" s="61"/>
      <c r="FQ16" s="61"/>
      <c r="FR16" s="61"/>
      <c r="FS16" s="61"/>
      <c r="FT16" s="61"/>
      <c r="FU16" s="61"/>
      <c r="FV16" s="61"/>
      <c r="FW16" s="61"/>
      <c r="FX16" s="61"/>
      <c r="FY16" s="61"/>
      <c r="FZ16" s="61"/>
      <c r="GA16" s="61"/>
      <c r="GB16" s="61"/>
      <c r="GC16" s="61"/>
      <c r="GD16" s="61"/>
      <c r="GE16" s="61"/>
      <c r="GF16" s="61"/>
      <c r="GG16" s="61"/>
      <c r="GH16" s="61"/>
      <c r="GI16" s="61"/>
      <c r="GJ16" s="61"/>
      <c r="GK16" s="61"/>
      <c r="GL16" s="61"/>
      <c r="GM16" s="61"/>
      <c r="GN16" s="61"/>
      <c r="GO16" s="61"/>
      <c r="GP16" s="61"/>
      <c r="GQ16" s="61"/>
      <c r="GR16" s="61"/>
      <c r="GS16" s="61"/>
      <c r="GT16" s="61"/>
      <c r="GU16" s="61"/>
      <c r="GV16" s="61"/>
      <c r="GW16" s="61"/>
      <c r="GX16" s="61"/>
      <c r="GY16" s="61"/>
      <c r="GZ16" s="61"/>
      <c r="HA16" s="61"/>
      <c r="HB16" s="61"/>
      <c r="HC16" s="61"/>
      <c r="HD16" s="61"/>
      <c r="HE16" s="61"/>
      <c r="HF16" s="61"/>
      <c r="HG16" s="61"/>
      <c r="HH16" s="61"/>
      <c r="HI16" s="61"/>
      <c r="HJ16" s="61"/>
      <c r="HK16" s="61"/>
      <c r="HL16" s="61"/>
      <c r="HM16" s="61"/>
      <c r="HN16" s="61"/>
      <c r="HO16" s="61"/>
      <c r="HP16" s="61"/>
      <c r="HQ16" s="61"/>
      <c r="HR16" s="61"/>
      <c r="HS16" s="61"/>
      <c r="HT16" s="61"/>
      <c r="HU16" s="61"/>
      <c r="HV16" s="61"/>
      <c r="HW16" s="61"/>
      <c r="HX16" s="61"/>
      <c r="HY16" s="61"/>
      <c r="HZ16" s="61"/>
      <c r="IA16" s="61"/>
      <c r="IB16" s="61"/>
      <c r="IC16" s="61"/>
      <c r="ID16" s="61"/>
      <c r="IE16" s="61" t="s">
        <v>90</v>
      </c>
    </row>
    <row r="17" spans="1:239" ht="15.75">
      <c r="U17" s="84">
        <f>AJ8</f>
        <v>239.99999</v>
      </c>
      <c r="V17" s="87"/>
      <c r="W17" s="87"/>
      <c r="Z17" s="85">
        <v>2</v>
      </c>
      <c r="AA17" s="81"/>
      <c r="AB17" s="55" t="s">
        <v>172</v>
      </c>
      <c r="AC17" s="4">
        <f>BW26</f>
        <v>0</v>
      </c>
      <c r="AD17" s="4">
        <f>CH25</f>
        <v>0</v>
      </c>
      <c r="AF17" s="82" t="s">
        <v>100</v>
      </c>
      <c r="AG17" s="4">
        <f>-AG14</f>
        <v>-1</v>
      </c>
      <c r="AH17" s="83" t="s">
        <v>87</v>
      </c>
      <c r="AI17" s="17">
        <f>-AI14</f>
        <v>-1</v>
      </c>
      <c r="AO17" s="15" t="s">
        <v>173</v>
      </c>
      <c r="AU17" s="17"/>
      <c r="BD17" s="18" t="s">
        <v>174</v>
      </c>
      <c r="BE17" s="18"/>
      <c r="BF17" s="18"/>
      <c r="BG17" s="18"/>
      <c r="BH17" s="4">
        <f>BH18*180/PI()</f>
        <v>120.00000000000004</v>
      </c>
      <c r="BI17" s="4" t="s">
        <v>166</v>
      </c>
      <c r="BJ17" s="4">
        <f>BJ18*180/PI()</f>
        <v>8.2699334313268243E-6</v>
      </c>
      <c r="BK17" s="4" t="s">
        <v>167</v>
      </c>
      <c r="BL17" s="4">
        <f>BL18*180/PI()</f>
        <v>-119.99999999999994</v>
      </c>
      <c r="BM17" s="4" t="s">
        <v>168</v>
      </c>
      <c r="BU17" s="4">
        <v>280</v>
      </c>
      <c r="BV17" s="4">
        <f t="shared" si="0"/>
        <v>-0.7771195539480128</v>
      </c>
      <c r="BZ17" s="4">
        <f t="shared" si="1"/>
        <v>-0.28284838865685713</v>
      </c>
      <c r="CA17" s="4">
        <f t="shared" si="2"/>
        <v>0.14360588697767354</v>
      </c>
      <c r="CB17" s="4">
        <f t="shared" si="3"/>
        <v>-0.81442945600655736</v>
      </c>
      <c r="CC17" s="4">
        <f t="shared" si="4"/>
        <v>0</v>
      </c>
      <c r="CD17" s="4">
        <f t="shared" si="5"/>
        <v>0</v>
      </c>
      <c r="CK17" s="88"/>
      <c r="CM17" s="18" t="s">
        <v>175</v>
      </c>
      <c r="CP17" s="4">
        <f>CP12</f>
        <v>6.1257422745431001E-17</v>
      </c>
      <c r="CQ17" s="4">
        <f>CQ12</f>
        <v>1</v>
      </c>
      <c r="CS17" s="18" t="s">
        <v>176</v>
      </c>
      <c r="CT17" s="46">
        <f>CT5/CT10</f>
        <v>2</v>
      </c>
      <c r="CU17" s="4" t="s">
        <v>177</v>
      </c>
      <c r="DI17" s="40" t="str">
        <f t="shared" si="8"/>
        <v>12.p-h36p6y4Varga</v>
      </c>
      <c r="DJ17" s="66">
        <v>12</v>
      </c>
      <c r="DK17" s="67"/>
      <c r="DL17" s="68"/>
      <c r="DM17" s="68"/>
      <c r="DN17" s="69"/>
      <c r="DO17" s="61"/>
      <c r="DP17" s="61"/>
      <c r="DQ17" s="61"/>
      <c r="DR17" s="61"/>
      <c r="DS17" s="61"/>
      <c r="DT17" s="61"/>
      <c r="DU17" s="61"/>
      <c r="DV17" s="61"/>
      <c r="DW17" s="61"/>
      <c r="DX17" s="61"/>
      <c r="DY17" s="61"/>
      <c r="DZ17" s="61"/>
      <c r="EA17" s="61"/>
      <c r="EB17" s="61"/>
      <c r="EC17" s="61"/>
      <c r="ED17" s="61"/>
      <c r="EE17" s="61"/>
      <c r="EF17" s="61"/>
      <c r="EG17" s="61"/>
      <c r="EH17" s="61"/>
      <c r="EI17" s="61"/>
      <c r="EJ17" s="61"/>
      <c r="EK17" s="61"/>
      <c r="EL17" s="61"/>
      <c r="EM17" s="61"/>
      <c r="EN17" s="61"/>
      <c r="EO17" s="61"/>
      <c r="EP17" s="61"/>
      <c r="EQ17" s="61"/>
      <c r="ER17" s="61"/>
      <c r="ES17" s="61"/>
      <c r="ET17" s="61"/>
      <c r="EU17" s="61"/>
      <c r="EV17" s="61"/>
      <c r="EW17" s="61"/>
      <c r="EX17" s="61"/>
      <c r="EY17" s="61"/>
      <c r="EZ17" s="61"/>
      <c r="FA17" s="61"/>
      <c r="FB17" s="61"/>
      <c r="FC17" s="61"/>
      <c r="FD17" s="61"/>
      <c r="FE17" s="61"/>
      <c r="FF17" s="61"/>
      <c r="FG17" s="61"/>
      <c r="FH17" s="61"/>
      <c r="FI17" s="61"/>
      <c r="FJ17" s="61"/>
      <c r="FK17" s="61"/>
      <c r="FL17" s="61"/>
      <c r="FM17" s="61"/>
      <c r="FN17" s="61"/>
      <c r="FO17" s="61"/>
      <c r="FP17" s="61"/>
      <c r="FQ17" s="61"/>
      <c r="FR17" s="61"/>
      <c r="FS17" s="61"/>
      <c r="FT17" s="61"/>
      <c r="FU17" s="61"/>
      <c r="FV17" s="61"/>
      <c r="FW17" s="61"/>
      <c r="FX17" s="61"/>
      <c r="FY17" s="61"/>
      <c r="FZ17" s="61"/>
      <c r="GA17" s="61"/>
      <c r="GB17" s="61"/>
      <c r="GC17" s="61"/>
      <c r="GD17" s="61"/>
      <c r="GE17" s="61"/>
      <c r="GF17" s="61"/>
      <c r="GG17" s="61"/>
      <c r="GH17" s="61"/>
      <c r="GI17" s="61"/>
      <c r="GJ17" s="61"/>
      <c r="GK17" s="61"/>
      <c r="GL17" s="61"/>
      <c r="GM17" s="61"/>
      <c r="GN17" s="61"/>
      <c r="GO17" s="61"/>
      <c r="GP17" s="61"/>
      <c r="GQ17" s="61"/>
      <c r="GR17" s="61"/>
      <c r="GS17" s="61"/>
      <c r="GT17" s="61"/>
      <c r="GU17" s="61"/>
      <c r="GV17" s="61"/>
      <c r="GW17" s="61"/>
      <c r="GX17" s="61"/>
      <c r="GY17" s="61"/>
      <c r="GZ17" s="61"/>
      <c r="HA17" s="61"/>
      <c r="HB17" s="61"/>
      <c r="HC17" s="61"/>
      <c r="HD17" s="61"/>
      <c r="HE17" s="61"/>
      <c r="HF17" s="61"/>
      <c r="HG17" s="61"/>
      <c r="HH17" s="61"/>
      <c r="HI17" s="61"/>
      <c r="HJ17" s="61"/>
      <c r="HK17" s="61"/>
      <c r="HL17" s="61"/>
      <c r="HM17" s="61"/>
      <c r="HN17" s="61"/>
      <c r="HO17" s="61"/>
      <c r="HP17" s="61"/>
      <c r="HQ17" s="61"/>
      <c r="HR17" s="61"/>
      <c r="HS17" s="61"/>
      <c r="HT17" s="61"/>
      <c r="HU17" s="61"/>
      <c r="HV17" s="61"/>
      <c r="HW17" s="61"/>
      <c r="HX17" s="61"/>
      <c r="HY17" s="61"/>
      <c r="HZ17" s="61"/>
      <c r="IA17" s="61"/>
      <c r="IB17" s="61"/>
      <c r="IC17" s="61"/>
      <c r="ID17" s="61"/>
      <c r="IE17" s="61" t="s">
        <v>90</v>
      </c>
    </row>
    <row r="18" spans="1:239" ht="16.5" thickBot="1">
      <c r="U18" s="89" t="s">
        <v>178</v>
      </c>
      <c r="V18" s="88"/>
      <c r="W18" s="88"/>
      <c r="AB18" s="55" t="s">
        <v>179</v>
      </c>
      <c r="AC18" s="4">
        <f>BX26</f>
        <v>0</v>
      </c>
      <c r="AD18" s="4">
        <f>CJ25</f>
        <v>0</v>
      </c>
      <c r="AF18" s="82" t="s">
        <v>98</v>
      </c>
      <c r="AG18" s="4">
        <f>-AG15</f>
        <v>0.49999999999999978</v>
      </c>
      <c r="AH18" s="83" t="s">
        <v>88</v>
      </c>
      <c r="AI18" s="17">
        <f t="shared" ref="AI18:AI19" si="9">-AI15</f>
        <v>-1</v>
      </c>
      <c r="AP18" s="18" t="s">
        <v>180</v>
      </c>
      <c r="AQ18" s="4" t="str">
        <f>COMPLEX(COS(PI()*2/3),SIN(PI()*2/3))</f>
        <v>-0.5+0.866025403784439i</v>
      </c>
      <c r="BD18" s="18" t="s">
        <v>181</v>
      </c>
      <c r="BE18" s="18"/>
      <c r="BF18" s="18"/>
      <c r="BG18" s="18"/>
      <c r="BH18" s="16">
        <f>ATAN2(BI31,BH31)</f>
        <v>2.0943951023931962</v>
      </c>
      <c r="BJ18" s="16">
        <f>ATAN2(BK31,BJ31)</f>
        <v>1.4433756729740544E-7</v>
      </c>
      <c r="BL18" s="16">
        <f>ATAN2(BM31,BL31)</f>
        <v>-2.0943951023931944</v>
      </c>
      <c r="BU18" s="4">
        <v>300</v>
      </c>
      <c r="BV18" s="4">
        <f t="shared" si="0"/>
        <v>-0.82699337759074398</v>
      </c>
      <c r="BZ18" s="4">
        <f t="shared" si="1"/>
        <v>-1.9894367720075884E-8</v>
      </c>
      <c r="CA18" s="4">
        <f t="shared" si="2"/>
        <v>0.41349667156634456</v>
      </c>
      <c r="CB18" s="4">
        <f t="shared" si="3"/>
        <v>-0.71619724391352968</v>
      </c>
      <c r="CC18" s="4">
        <f t="shared" si="4"/>
        <v>0</v>
      </c>
      <c r="CD18" s="4">
        <f t="shared" si="5"/>
        <v>0</v>
      </c>
      <c r="CG18" s="18" t="s">
        <v>182</v>
      </c>
      <c r="CH18" s="18"/>
      <c r="CI18" s="18"/>
      <c r="CK18" s="18"/>
      <c r="CM18" s="18" t="s">
        <v>183</v>
      </c>
      <c r="CO18" s="90" t="s">
        <v>184</v>
      </c>
      <c r="CP18" s="4">
        <f>CG20</f>
        <v>6.1257422745431001E-17</v>
      </c>
      <c r="CQ18" s="4">
        <f>CN21</f>
        <v>1</v>
      </c>
      <c r="CS18" s="18" t="s">
        <v>185</v>
      </c>
      <c r="CT18" s="46">
        <f>CT17-CT16</f>
        <v>1</v>
      </c>
      <c r="CU18" s="4" t="s">
        <v>186</v>
      </c>
      <c r="DI18" s="40" t="str">
        <f t="shared" si="8"/>
        <v>13.h16p2y8r1Czebe</v>
      </c>
      <c r="DJ18" s="47">
        <v>13</v>
      </c>
      <c r="DK18" s="48" t="s">
        <v>187</v>
      </c>
      <c r="DL18" s="49">
        <v>18</v>
      </c>
      <c r="DM18" s="49">
        <v>4</v>
      </c>
      <c r="DN18" s="50">
        <v>5</v>
      </c>
      <c r="DO18" s="51" t="s">
        <v>87</v>
      </c>
      <c r="DP18" s="51" t="s">
        <v>87</v>
      </c>
      <c r="DQ18" s="51" t="s">
        <v>87</v>
      </c>
      <c r="DR18" s="51" t="s">
        <v>88</v>
      </c>
      <c r="DS18" s="51" t="s">
        <v>88</v>
      </c>
      <c r="DT18" s="51" t="s">
        <v>100</v>
      </c>
      <c r="DU18" s="51" t="s">
        <v>100</v>
      </c>
      <c r="DV18" s="51" t="s">
        <v>100</v>
      </c>
      <c r="DW18" s="51" t="s">
        <v>98</v>
      </c>
      <c r="DX18" s="51" t="s">
        <v>87</v>
      </c>
      <c r="DY18" s="51" t="s">
        <v>87</v>
      </c>
      <c r="DZ18" s="51" t="s">
        <v>87</v>
      </c>
      <c r="EA18" s="51" t="s">
        <v>88</v>
      </c>
      <c r="EB18" s="51" t="s">
        <v>88</v>
      </c>
      <c r="EC18" s="51" t="s">
        <v>100</v>
      </c>
      <c r="ED18" s="51" t="s">
        <v>100</v>
      </c>
      <c r="EE18" s="51" t="s">
        <v>100</v>
      </c>
      <c r="EF18" s="51" t="s">
        <v>98</v>
      </c>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t="s">
        <v>90</v>
      </c>
    </row>
    <row r="19" spans="1:239" ht="15.75">
      <c r="U19" s="54">
        <f>AC23</f>
        <v>0.4621636149762014</v>
      </c>
      <c r="V19" s="88"/>
      <c r="W19" s="88"/>
      <c r="AB19" s="55" t="s">
        <v>188</v>
      </c>
      <c r="AC19" s="18">
        <f>BY26</f>
        <v>0</v>
      </c>
      <c r="AD19" s="4">
        <f>CL25</f>
        <v>0</v>
      </c>
      <c r="AF19" s="91" t="s">
        <v>99</v>
      </c>
      <c r="AG19" s="30">
        <f>-AG16</f>
        <v>0.50000000000000044</v>
      </c>
      <c r="AH19" s="92" t="s">
        <v>89</v>
      </c>
      <c r="AI19" s="17">
        <f t="shared" si="9"/>
        <v>-1</v>
      </c>
      <c r="AP19" s="18" t="s">
        <v>189</v>
      </c>
      <c r="AQ19" s="4" t="str">
        <f>COMPLEX(COS(PI()*4/3),SIN(PI()*4/3))</f>
        <v>-0.5-0.866025403784438i</v>
      </c>
      <c r="BD19" s="93" t="s">
        <v>190</v>
      </c>
      <c r="BE19" s="93"/>
      <c r="BF19" s="93"/>
      <c r="BG19" s="93"/>
      <c r="BH19" s="20">
        <v>0</v>
      </c>
      <c r="BI19" s="20"/>
      <c r="BJ19" s="20">
        <f>BJ16-BH16</f>
        <v>-119.99999173006661</v>
      </c>
      <c r="BK19" s="20"/>
      <c r="BL19" s="20">
        <f>BL16-BH16</f>
        <v>120.00000000000001</v>
      </c>
      <c r="BM19" s="20" t="s">
        <v>191</v>
      </c>
      <c r="BN19" s="20"/>
      <c r="BO19" s="20"/>
      <c r="BP19" s="20"/>
      <c r="BQ19" s="20"/>
      <c r="BR19" s="20"/>
      <c r="BS19" s="20"/>
      <c r="BU19" s="4">
        <v>320</v>
      </c>
      <c r="BV19" s="4">
        <f t="shared" si="0"/>
        <v>-0.77711959477366011</v>
      </c>
      <c r="BZ19" s="4">
        <f t="shared" si="1"/>
        <v>0.2828483512676761</v>
      </c>
      <c r="CA19" s="4">
        <f t="shared" si="2"/>
        <v>0.63351365500318235</v>
      </c>
      <c r="CB19" s="4">
        <f t="shared" si="3"/>
        <v>-0.5315810742589413</v>
      </c>
      <c r="CC19" s="4">
        <f t="shared" si="4"/>
        <v>0</v>
      </c>
      <c r="CD19" s="4">
        <f t="shared" si="5"/>
        <v>0</v>
      </c>
      <c r="CG19" s="4" t="s">
        <v>192</v>
      </c>
      <c r="CL19" s="18"/>
      <c r="CM19" s="18" t="str">
        <f>TEXT(AJ6,"0")</f>
        <v>240</v>
      </c>
      <c r="CN19" s="94" t="str">
        <f>IF(OR(AND(CM19="120",CM20="120",CM21="120"),AND(CM19="240",CM20="240",CM21="240")),"Y","N")</f>
        <v>Y</v>
      </c>
      <c r="CO19" s="95"/>
      <c r="CP19" s="4">
        <f>CP14</f>
        <v>0.43301270189221913</v>
      </c>
      <c r="CQ19" s="4">
        <f>CQ14</f>
        <v>0.24999999999999994</v>
      </c>
      <c r="CS19" s="18" t="s">
        <v>193</v>
      </c>
      <c r="CT19" s="46">
        <f>CT16</f>
        <v>1</v>
      </c>
      <c r="CU19" s="4" t="s">
        <v>194</v>
      </c>
      <c r="DI19" s="40" t="str">
        <f t="shared" si="8"/>
        <v>14.P-h36p8y6Varga</v>
      </c>
      <c r="DJ19" s="57">
        <v>14</v>
      </c>
      <c r="DK19" s="58" t="s">
        <v>195</v>
      </c>
      <c r="DL19" s="59"/>
      <c r="DM19" s="59"/>
      <c r="DN19" s="60"/>
      <c r="DO19" s="61" t="s">
        <v>87</v>
      </c>
      <c r="DP19" s="61" t="s">
        <v>87</v>
      </c>
      <c r="DQ19" s="61" t="s">
        <v>87</v>
      </c>
      <c r="DR19" s="61" t="s">
        <v>88</v>
      </c>
      <c r="DS19" s="61" t="s">
        <v>100</v>
      </c>
      <c r="DT19" s="61" t="s">
        <v>100</v>
      </c>
      <c r="DU19" s="61" t="s">
        <v>100</v>
      </c>
      <c r="DV19" s="61" t="s">
        <v>98</v>
      </c>
      <c r="DW19" s="61" t="s">
        <v>98</v>
      </c>
      <c r="DX19" s="61" t="s">
        <v>87</v>
      </c>
      <c r="DY19" s="61" t="s">
        <v>87</v>
      </c>
      <c r="DZ19" s="61" t="s">
        <v>87</v>
      </c>
      <c r="EA19" s="61" t="s">
        <v>88</v>
      </c>
      <c r="EB19" s="61" t="s">
        <v>100</v>
      </c>
      <c r="EC19" s="61" t="s">
        <v>100</v>
      </c>
      <c r="ED19" s="61" t="s">
        <v>100</v>
      </c>
      <c r="EE19" s="61" t="s">
        <v>98</v>
      </c>
      <c r="EF19" s="61" t="s">
        <v>98</v>
      </c>
      <c r="EG19" s="61"/>
      <c r="EH19" s="61"/>
      <c r="EI19" s="61"/>
      <c r="EJ19" s="61"/>
      <c r="EK19" s="61"/>
      <c r="EL19" s="61"/>
      <c r="EM19" s="61"/>
      <c r="EN19" s="61"/>
      <c r="EO19" s="61"/>
      <c r="EP19" s="61"/>
      <c r="EQ19" s="61"/>
      <c r="ER19" s="61"/>
      <c r="ES19" s="61"/>
      <c r="ET19" s="61"/>
      <c r="EU19" s="61"/>
      <c r="EV19" s="61"/>
      <c r="EW19" s="61"/>
      <c r="EX19" s="61"/>
      <c r="EY19" s="61"/>
      <c r="EZ19" s="61"/>
      <c r="FA19" s="61"/>
      <c r="FB19" s="61"/>
      <c r="FC19" s="61"/>
      <c r="FD19" s="61"/>
      <c r="FE19" s="61"/>
      <c r="FF19" s="61"/>
      <c r="FG19" s="61"/>
      <c r="FH19" s="61"/>
      <c r="FI19" s="61"/>
      <c r="FJ19" s="61"/>
      <c r="FK19" s="61"/>
      <c r="FL19" s="61"/>
      <c r="FM19" s="61"/>
      <c r="FN19" s="61"/>
      <c r="FO19" s="61"/>
      <c r="FP19" s="61"/>
      <c r="FQ19" s="61"/>
      <c r="FR19" s="61"/>
      <c r="FS19" s="61"/>
      <c r="FT19" s="61"/>
      <c r="FU19" s="61"/>
      <c r="FV19" s="61"/>
      <c r="FW19" s="61"/>
      <c r="FX19" s="61"/>
      <c r="FY19" s="61"/>
      <c r="FZ19" s="61"/>
      <c r="GA19" s="61"/>
      <c r="GB19" s="61"/>
      <c r="GC19" s="61"/>
      <c r="GD19" s="61"/>
      <c r="GE19" s="61"/>
      <c r="GF19" s="61"/>
      <c r="GG19" s="61"/>
      <c r="GH19" s="61"/>
      <c r="GI19" s="61"/>
      <c r="GJ19" s="61"/>
      <c r="GK19" s="61"/>
      <c r="GL19" s="61"/>
      <c r="GM19" s="61"/>
      <c r="GN19" s="61"/>
      <c r="GO19" s="61"/>
      <c r="GP19" s="61"/>
      <c r="GQ19" s="61"/>
      <c r="GR19" s="61"/>
      <c r="GS19" s="61"/>
      <c r="GT19" s="61"/>
      <c r="GU19" s="61"/>
      <c r="GV19" s="61"/>
      <c r="GW19" s="61"/>
      <c r="GX19" s="61"/>
      <c r="GY19" s="61"/>
      <c r="GZ19" s="61"/>
      <c r="HA19" s="61"/>
      <c r="HB19" s="61"/>
      <c r="HC19" s="61"/>
      <c r="HD19" s="61"/>
      <c r="HE19" s="61"/>
      <c r="HF19" s="61"/>
      <c r="HG19" s="61"/>
      <c r="HH19" s="61"/>
      <c r="HI19" s="61"/>
      <c r="HJ19" s="61"/>
      <c r="HK19" s="61"/>
      <c r="HL19" s="61"/>
      <c r="HM19" s="61"/>
      <c r="HN19" s="61"/>
      <c r="HO19" s="61"/>
      <c r="HP19" s="61"/>
      <c r="HQ19" s="61"/>
      <c r="HR19" s="61"/>
      <c r="HS19" s="61"/>
      <c r="HT19" s="61"/>
      <c r="HU19" s="61"/>
      <c r="HV19" s="61"/>
      <c r="HW19" s="61"/>
      <c r="HX19" s="61"/>
      <c r="HY19" s="61"/>
      <c r="HZ19" s="61"/>
      <c r="IA19" s="61"/>
      <c r="IB19" s="61"/>
      <c r="IC19" s="61"/>
      <c r="ID19" s="61"/>
      <c r="IE19" s="61" t="s">
        <v>90</v>
      </c>
    </row>
    <row r="20" spans="1:239" ht="16.5" thickBot="1">
      <c r="U20" s="89" t="s">
        <v>196</v>
      </c>
      <c r="V20" s="88"/>
      <c r="W20" s="88"/>
      <c r="AF20" s="75" t="s">
        <v>197</v>
      </c>
      <c r="AG20" s="76">
        <f>AI20*COS((CB29+$AB$12+AH20)*PI()/180)</f>
        <v>0.57735026918962584</v>
      </c>
      <c r="AH20" s="96">
        <v>0</v>
      </c>
      <c r="AI20" s="17">
        <f>AI14/SQRT(3)</f>
        <v>0.57735026918962584</v>
      </c>
      <c r="AQ20" s="18" t="s">
        <v>198</v>
      </c>
      <c r="AR20" s="4" t="str">
        <f>IMSUM(COMPLEX(BH30,BI30),IMPRODUCT(AQ18,COMPLEX(BJ30,BK30)),IMPRODUCT(AQ19,COMPLEX(BL30,BM30)))</f>
        <v>-1.98943678891839E-08+3.44580560196484E-08i</v>
      </c>
      <c r="BD20" s="18"/>
      <c r="BE20" s="18"/>
      <c r="BF20" s="18"/>
      <c r="BG20" s="18"/>
      <c r="BH20" s="15" t="s">
        <v>199</v>
      </c>
      <c r="BU20" s="4">
        <v>340</v>
      </c>
      <c r="BV20" s="4">
        <f t="shared" si="0"/>
        <v>-0.63351371976314363</v>
      </c>
      <c r="BZ20" s="4">
        <f t="shared" si="1"/>
        <v>0.53158103686975933</v>
      </c>
      <c r="CA20" s="4">
        <f t="shared" si="2"/>
        <v>0.77711954198085653</v>
      </c>
      <c r="CB20" s="4">
        <f t="shared" si="3"/>
        <v>-0.28284838174761612</v>
      </c>
      <c r="CC20" s="4">
        <f t="shared" si="4"/>
        <v>0</v>
      </c>
      <c r="CD20" s="4">
        <f t="shared" si="5"/>
        <v>0</v>
      </c>
      <c r="CG20" s="18">
        <f>IF(CN19="Y",CP2*COS((0+(AB12+90))*PI()/180),0)</f>
        <v>6.1257422745431001E-17</v>
      </c>
      <c r="CH20" s="18"/>
      <c r="CI20" s="18"/>
      <c r="CK20" s="18"/>
      <c r="CM20" s="18" t="str">
        <f>TEXT(AJ7,"0")</f>
        <v>240</v>
      </c>
      <c r="CO20" s="90" t="s">
        <v>200</v>
      </c>
      <c r="CP20" s="4">
        <f>CG20</f>
        <v>6.1257422745431001E-17</v>
      </c>
      <c r="CQ20" s="4">
        <f>CN21</f>
        <v>1</v>
      </c>
      <c r="CS20" s="18" t="s">
        <v>201</v>
      </c>
      <c r="CT20" s="46">
        <f>CT4/CT14</f>
        <v>12</v>
      </c>
      <c r="CU20" s="4" t="s">
        <v>202</v>
      </c>
      <c r="DI20" s="40" t="str">
        <f t="shared" si="8"/>
        <v>15.h30p2y13</v>
      </c>
      <c r="DJ20" s="57">
        <v>15</v>
      </c>
      <c r="DK20" s="58"/>
      <c r="DL20" s="59"/>
      <c r="DM20" s="59"/>
      <c r="DN20" s="60"/>
      <c r="DO20" s="61"/>
      <c r="DP20" s="61"/>
      <c r="DQ20" s="61"/>
      <c r="DR20" s="61"/>
      <c r="DS20" s="61"/>
      <c r="DT20" s="61"/>
      <c r="DU20" s="61"/>
      <c r="DV20" s="61"/>
      <c r="DW20" s="61"/>
      <c r="DX20" s="61"/>
      <c r="DY20" s="61"/>
      <c r="DZ20" s="61"/>
      <c r="EA20" s="61"/>
      <c r="EB20" s="61"/>
      <c r="EC20" s="61"/>
      <c r="ED20" s="61"/>
      <c r="EE20" s="61"/>
      <c r="EF20" s="61"/>
      <c r="EG20" s="61"/>
      <c r="EH20" s="61"/>
      <c r="EI20" s="61"/>
      <c r="EJ20" s="61"/>
      <c r="EK20" s="61"/>
      <c r="EL20" s="61"/>
      <c r="EM20" s="61"/>
      <c r="EN20" s="61"/>
      <c r="EO20" s="61"/>
      <c r="EP20" s="61"/>
      <c r="EQ20" s="61"/>
      <c r="ER20" s="61"/>
      <c r="ES20" s="61"/>
      <c r="ET20" s="61"/>
      <c r="EU20" s="61"/>
      <c r="EV20" s="61"/>
      <c r="EW20" s="61"/>
      <c r="EX20" s="61"/>
      <c r="EY20" s="61"/>
      <c r="EZ20" s="61"/>
      <c r="FA20" s="61"/>
      <c r="FB20" s="61"/>
      <c r="FC20" s="61"/>
      <c r="FD20" s="61"/>
      <c r="FE20" s="61"/>
      <c r="FF20" s="61"/>
      <c r="FG20" s="61"/>
      <c r="FH20" s="61"/>
      <c r="FI20" s="61"/>
      <c r="FJ20" s="61"/>
      <c r="FK20" s="61"/>
      <c r="FL20" s="61"/>
      <c r="FM20" s="61"/>
      <c r="FN20" s="61"/>
      <c r="FO20" s="61"/>
      <c r="FP20" s="61"/>
      <c r="FQ20" s="61"/>
      <c r="FR20" s="61"/>
      <c r="FS20" s="61"/>
      <c r="FT20" s="61"/>
      <c r="FU20" s="61"/>
      <c r="FV20" s="61"/>
      <c r="FW20" s="61"/>
      <c r="FX20" s="61"/>
      <c r="FY20" s="61"/>
      <c r="FZ20" s="61"/>
      <c r="GA20" s="61"/>
      <c r="GB20" s="61"/>
      <c r="GC20" s="61"/>
      <c r="GD20" s="61"/>
      <c r="GE20" s="61"/>
      <c r="GF20" s="61"/>
      <c r="GG20" s="61"/>
      <c r="GH20" s="61"/>
      <c r="GI20" s="61"/>
      <c r="GJ20" s="61"/>
      <c r="GK20" s="61"/>
      <c r="GL20" s="61"/>
      <c r="GM20" s="61"/>
      <c r="GN20" s="61"/>
      <c r="GO20" s="61"/>
      <c r="GP20" s="61"/>
      <c r="GQ20" s="61"/>
      <c r="GR20" s="61"/>
      <c r="GS20" s="61"/>
      <c r="GT20" s="61"/>
      <c r="GU20" s="61"/>
      <c r="GV20" s="61"/>
      <c r="GW20" s="61"/>
      <c r="GX20" s="61"/>
      <c r="GY20" s="61"/>
      <c r="GZ20" s="61"/>
      <c r="HA20" s="61"/>
      <c r="HB20" s="61"/>
      <c r="HC20" s="61"/>
      <c r="HD20" s="61"/>
      <c r="HE20" s="61"/>
      <c r="HF20" s="61"/>
      <c r="HG20" s="61"/>
      <c r="HH20" s="61"/>
      <c r="HI20" s="61"/>
      <c r="HJ20" s="61"/>
      <c r="HK20" s="61"/>
      <c r="HL20" s="61"/>
      <c r="HM20" s="61"/>
      <c r="HN20" s="61"/>
      <c r="HO20" s="61"/>
      <c r="HP20" s="61"/>
      <c r="HQ20" s="61"/>
      <c r="HR20" s="61"/>
      <c r="HS20" s="61"/>
      <c r="HT20" s="61"/>
      <c r="HU20" s="61"/>
      <c r="HV20" s="61"/>
      <c r="HW20" s="61"/>
      <c r="HX20" s="61"/>
      <c r="HY20" s="61"/>
      <c r="HZ20" s="61"/>
      <c r="IA20" s="61"/>
      <c r="IB20" s="61"/>
      <c r="IC20" s="61"/>
      <c r="ID20" s="61"/>
      <c r="IE20" s="61" t="s">
        <v>90</v>
      </c>
    </row>
    <row r="21" spans="1:239" ht="15">
      <c r="U21" s="54">
        <f>AD23</f>
        <v>0.4621636149762014</v>
      </c>
      <c r="AD21" s="4">
        <f>COLUMN()</f>
        <v>30</v>
      </c>
      <c r="AF21" s="82" t="s">
        <v>203</v>
      </c>
      <c r="AG21" s="4">
        <f>AI21*COS((CD29+$AB$12+AH21)*PI()/180)</f>
        <v>-0.28867513459481259</v>
      </c>
      <c r="AH21" s="97">
        <v>0</v>
      </c>
      <c r="AI21" s="17">
        <f t="shared" ref="AI21:AI22" si="10">AI15/SQRT(3)</f>
        <v>0.57735026918962584</v>
      </c>
      <c r="AO21" s="18"/>
      <c r="AQ21" s="18" t="s">
        <v>204</v>
      </c>
      <c r="AR21" s="4" t="str">
        <f>IMSUM(COMPLEX(BH30,BI30),IMPRODUCT(AQ19,COMPLEX(BJ30,BK30)),IMPRODUCT(AQ18,COMPLEX(BL30,BM30)))</f>
        <v>0.716197224019161-0.4134967060244i</v>
      </c>
      <c r="BD21" s="18" t="s">
        <v>205</v>
      </c>
      <c r="BE21" s="18"/>
      <c r="BF21" s="18"/>
      <c r="BG21" s="18"/>
      <c r="BH21" s="4">
        <f>BH18+$AM$31*CG4*PI()/180</f>
        <v>3.6651914291880932</v>
      </c>
      <c r="BJ21" s="4">
        <f>BJ18+$AM$31*CG4*PI()/180</f>
        <v>1.5707964711324642</v>
      </c>
      <c r="BL21" s="4">
        <f>BL18+$AM$31*CG4*PI()/180</f>
        <v>-0.52359877559829737</v>
      </c>
      <c r="BU21" s="4">
        <v>360</v>
      </c>
      <c r="BV21" s="4">
        <f t="shared" si="0"/>
        <v>-0.41349674048245605</v>
      </c>
      <c r="BZ21" s="4">
        <f t="shared" si="1"/>
        <v>0.71619720412479293</v>
      </c>
      <c r="CA21" s="4">
        <f t="shared" si="2"/>
        <v>0.82699334313268891</v>
      </c>
      <c r="CB21" s="4">
        <f t="shared" si="3"/>
        <v>-2.0263792331174562E-16</v>
      </c>
      <c r="CC21" s="4">
        <f t="shared" si="4"/>
        <v>0</v>
      </c>
      <c r="CD21" s="4">
        <f t="shared" si="5"/>
        <v>0</v>
      </c>
      <c r="CL21" s="18"/>
      <c r="CM21" s="18" t="str">
        <f>TEXT(AJ8,"0")</f>
        <v>240</v>
      </c>
      <c r="CN21" s="4">
        <f>IF(CN19="Y",CP2*SIN((0+(AB12+90))*PI()/180),0)</f>
        <v>1</v>
      </c>
      <c r="CO21" s="98"/>
      <c r="CP21" s="4">
        <f>CP16</f>
        <v>-0.43301270189221958</v>
      </c>
      <c r="CQ21" s="4">
        <f>CQ16</f>
        <v>0.25000000000000044</v>
      </c>
      <c r="CS21" s="99" t="s">
        <v>206</v>
      </c>
      <c r="DI21" s="40" t="str">
        <f t="shared" si="8"/>
        <v>16.h24p2y8</v>
      </c>
      <c r="DJ21" s="66">
        <v>16</v>
      </c>
      <c r="DK21" s="67"/>
      <c r="DL21" s="68"/>
      <c r="DM21" s="68"/>
      <c r="DN21" s="69"/>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t="s">
        <v>90</v>
      </c>
    </row>
    <row r="22" spans="1:239" ht="3.75" customHeight="1">
      <c r="V22" s="100"/>
      <c r="W22" s="100"/>
      <c r="AF22" s="82" t="s">
        <v>207</v>
      </c>
      <c r="AG22" s="4">
        <f>AI22*COS((CF29+$AB$12+AH22)*PI()/180)</f>
        <v>-0.28867513459481303</v>
      </c>
      <c r="AH22" s="97">
        <v>0</v>
      </c>
      <c r="AI22" s="17">
        <f t="shared" si="10"/>
        <v>0.57735026918962584</v>
      </c>
      <c r="AQ22" s="18" t="s">
        <v>208</v>
      </c>
      <c r="AR22" s="4">
        <f>IF(AR24&gt;0,IMARGUMENT(AR20),0)</f>
        <v>2.0943951017508642</v>
      </c>
      <c r="AS22" s="4">
        <f>AR22*180/PI()</f>
        <v>119.99999996319714</v>
      </c>
      <c r="AT22" s="4">
        <f>$AB$12+AS22</f>
        <v>119.99999996319714</v>
      </c>
      <c r="AU22" s="18" t="s">
        <v>209</v>
      </c>
      <c r="AV22" s="4">
        <f>IF($BV$31&gt;0,AS22,AT15)</f>
        <v>119.99999996319714</v>
      </c>
      <c r="AW22" s="4">
        <f>IF($BV$31&gt;0,AT22,AU15)</f>
        <v>119.99999996319714</v>
      </c>
      <c r="BH22" s="101" t="s">
        <v>210</v>
      </c>
      <c r="BI22" s="102" t="s">
        <v>211</v>
      </c>
      <c r="BJ22" s="102" t="s">
        <v>212</v>
      </c>
      <c r="BK22" s="102" t="s">
        <v>213</v>
      </c>
      <c r="BL22" s="102" t="s">
        <v>214</v>
      </c>
      <c r="BM22" s="77" t="s">
        <v>215</v>
      </c>
      <c r="BN22" s="17"/>
      <c r="BO22" s="17"/>
      <c r="BP22" s="17"/>
      <c r="BQ22" s="17"/>
      <c r="BR22" s="17"/>
      <c r="BS22" s="17"/>
      <c r="CA22" s="15" t="s">
        <v>216</v>
      </c>
      <c r="CO22" s="90" t="s">
        <v>217</v>
      </c>
      <c r="CP22" s="4">
        <f>CG20</f>
        <v>6.1257422745431001E-17</v>
      </c>
      <c r="CQ22" s="4">
        <f>CN21</f>
        <v>1</v>
      </c>
      <c r="CS22" s="18" t="s">
        <v>218</v>
      </c>
      <c r="CT22" s="46">
        <f>CT6*CT4/(360*CT7)</f>
        <v>1</v>
      </c>
      <c r="CU22" s="4" t="s">
        <v>219</v>
      </c>
      <c r="DI22" s="40" t="str">
        <f t="shared" si="8"/>
        <v>17.h36p2y18</v>
      </c>
      <c r="DJ22" s="47">
        <v>17</v>
      </c>
      <c r="DK22" s="48" t="s">
        <v>220</v>
      </c>
      <c r="DL22" s="49">
        <v>18</v>
      </c>
      <c r="DM22" s="49">
        <v>8</v>
      </c>
      <c r="DN22" s="50">
        <v>3</v>
      </c>
      <c r="DO22" s="51" t="s">
        <v>87</v>
      </c>
      <c r="DP22" s="51" t="s">
        <v>89</v>
      </c>
      <c r="DQ22" s="51" t="s">
        <v>89</v>
      </c>
      <c r="DR22" s="51" t="s">
        <v>88</v>
      </c>
      <c r="DS22" s="51" t="s">
        <v>88</v>
      </c>
      <c r="DT22" s="51" t="s">
        <v>87</v>
      </c>
      <c r="DU22" s="51" t="s">
        <v>89</v>
      </c>
      <c r="DV22" s="51" t="s">
        <v>88</v>
      </c>
      <c r="DW22" s="51" t="s">
        <v>88</v>
      </c>
      <c r="DX22" s="51" t="s">
        <v>87</v>
      </c>
      <c r="DY22" s="51" t="s">
        <v>87</v>
      </c>
      <c r="DZ22" s="51" t="s">
        <v>89</v>
      </c>
      <c r="EA22" s="51" t="s">
        <v>88</v>
      </c>
      <c r="EB22" s="51" t="s">
        <v>87</v>
      </c>
      <c r="EC22" s="51" t="s">
        <v>87</v>
      </c>
      <c r="ED22" s="51" t="s">
        <v>89</v>
      </c>
      <c r="EE22" s="51" t="s">
        <v>89</v>
      </c>
      <c r="EF22" s="51" t="s">
        <v>88</v>
      </c>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t="s">
        <v>90</v>
      </c>
    </row>
    <row r="23" spans="1:239" ht="14.25" customHeight="1">
      <c r="C23" s="103" t="s">
        <v>221</v>
      </c>
      <c r="D23" s="104" t="str">
        <f>AD34&amp;AD35&amp;AD36&amp;AD37&amp;AD38&amp;AD39&amp;AD40&amp;AD41&amp;AD42&amp;AD43&amp;AD44&amp;AD45&amp;AD46&amp;AD47&amp;AD48&amp;AD49&amp;AD50&amp;AD51&amp;AD52&amp;AD53&amp;AD54&amp;AD55&amp;AD56&amp;AD57&amp;AD58&amp;AD59&amp;AD60&amp;AD61&amp;AD62&amp;AD63&amp;AD64&amp;AD65&amp;AD66&amp;AD67&amp;AD68&amp;AD69&amp;AD70&amp;AD71&amp;AD72&amp;AD73&amp;AD74&amp;AD75&amp;AD76&amp;AD77&amp;AD78&amp;AD79&amp;AD80&amp;AD81&amp;AD82&amp;AD83&amp;AD84&amp;AD85&amp;AD86&amp;AD87&amp;AD88&amp;AD89&amp;AD90&amp;AD91&amp;AD92&amp;AD93&amp;AD94&amp;AD95&amp;AD96&amp;AD97&amp;AD98&amp;AD99&amp;AD100&amp;AD101&amp;AD102&amp;AD103&amp;AD104&amp;AD105</f>
        <v>ABCABCABCABCxxxxxxxxxxxxxxxxxxxxxxxxxxxxxxxxxxxxxxxxxxxxxxxxxxxxxxxxxxxx</v>
      </c>
      <c r="AB23" s="18" t="s">
        <v>222</v>
      </c>
      <c r="AC23" s="4">
        <f>IF(AK31&gt;0,BZ33*AI32/PI()/AK31^2/(AG30/2)-1,0)</f>
        <v>0.4621636149762014</v>
      </c>
      <c r="AD23" s="4">
        <f>IF(CN31&gt;0,BZ33*CG26/PI()/CN31^2/(AG31/2)-1,0)</f>
        <v>0.4621636149762014</v>
      </c>
      <c r="AF23" s="82" t="s">
        <v>223</v>
      </c>
      <c r="AG23" s="4">
        <f>-AG20</f>
        <v>-0.57735026918962584</v>
      </c>
      <c r="AH23" s="105"/>
      <c r="AI23" s="17">
        <f>-AI20</f>
        <v>-0.57735026918962584</v>
      </c>
      <c r="AQ23" s="18" t="s">
        <v>224</v>
      </c>
      <c r="AR23" s="4">
        <f>IF(AR25&gt;0,IMARGUMENT(AR21),0)</f>
        <v>-0.52359882371082145</v>
      </c>
      <c r="AS23" s="4">
        <f>AR23*180/PI()</f>
        <v>-30.000002756644484</v>
      </c>
      <c r="AT23" s="4">
        <f>$AB$12+AS23</f>
        <v>-30.000002756644484</v>
      </c>
      <c r="AU23" s="18" t="s">
        <v>225</v>
      </c>
      <c r="AV23" s="4">
        <f>IF($BV$31&gt;0,AS23,AT16)</f>
        <v>-30.000002756644484</v>
      </c>
      <c r="AW23" s="4">
        <f>IF($BV$31&gt;0,AT23,AU16)</f>
        <v>-30.000002756644484</v>
      </c>
      <c r="BH23" s="106">
        <v>0</v>
      </c>
      <c r="BI23" s="17">
        <v>0</v>
      </c>
      <c r="BJ23" s="17">
        <v>0</v>
      </c>
      <c r="BK23" s="17">
        <v>0</v>
      </c>
      <c r="BL23" s="17">
        <v>0</v>
      </c>
      <c r="BM23" s="83">
        <v>0</v>
      </c>
      <c r="BN23" s="17"/>
      <c r="BO23" s="17"/>
      <c r="BP23" s="17"/>
      <c r="BQ23" s="17"/>
      <c r="BR23" s="17"/>
      <c r="BS23" s="17"/>
      <c r="CA23" s="107" t="s">
        <v>226</v>
      </c>
      <c r="CB23" s="4">
        <f>IF(CB24&gt;0,CB24,CB24+360)</f>
        <v>240</v>
      </c>
      <c r="CC23" s="4" t="s">
        <v>148</v>
      </c>
      <c r="CD23" s="4">
        <f>IF(CD24&gt;0,CD24,CD24+360)</f>
        <v>240.00000000000006</v>
      </c>
      <c r="CE23" s="4" t="s">
        <v>149</v>
      </c>
      <c r="CF23" s="4">
        <f>IF(CF24&gt;0,CF24,CF24+360)</f>
        <v>239.99999999999997</v>
      </c>
      <c r="CG23" s="4" t="s">
        <v>150</v>
      </c>
      <c r="DI23" s="40" t="str">
        <f t="shared" si="8"/>
        <v>18.h36p2y16</v>
      </c>
      <c r="DJ23" s="57">
        <v>18</v>
      </c>
      <c r="DK23" s="58" t="s">
        <v>227</v>
      </c>
      <c r="DL23" s="59"/>
      <c r="DM23" s="59"/>
      <c r="DN23" s="60"/>
      <c r="DO23" s="61" t="s">
        <v>99</v>
      </c>
      <c r="DP23" s="61" t="s">
        <v>99</v>
      </c>
      <c r="DQ23" s="61" t="s">
        <v>98</v>
      </c>
      <c r="DR23" s="61" t="s">
        <v>100</v>
      </c>
      <c r="DS23" s="61" t="s">
        <v>99</v>
      </c>
      <c r="DT23" s="61" t="s">
        <v>99</v>
      </c>
      <c r="DU23" s="61" t="s">
        <v>98</v>
      </c>
      <c r="DV23" s="61" t="s">
        <v>98</v>
      </c>
      <c r="DW23" s="61" t="s">
        <v>100</v>
      </c>
      <c r="DX23" s="61" t="s">
        <v>99</v>
      </c>
      <c r="DY23" s="61" t="s">
        <v>98</v>
      </c>
      <c r="DZ23" s="61" t="s">
        <v>98</v>
      </c>
      <c r="EA23" s="61" t="s">
        <v>100</v>
      </c>
      <c r="EB23" s="61" t="s">
        <v>100</v>
      </c>
      <c r="EC23" s="61" t="s">
        <v>99</v>
      </c>
      <c r="ED23" s="61" t="s">
        <v>98</v>
      </c>
      <c r="EE23" s="61" t="s">
        <v>100</v>
      </c>
      <c r="EF23" s="61" t="s">
        <v>100</v>
      </c>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c r="FU23" s="61"/>
      <c r="FV23" s="61"/>
      <c r="FW23" s="61"/>
      <c r="FX23" s="61"/>
      <c r="FY23" s="61"/>
      <c r="FZ23" s="61"/>
      <c r="GA23" s="61"/>
      <c r="GB23" s="61"/>
      <c r="GC23" s="61"/>
      <c r="GD23" s="61"/>
      <c r="GE23" s="61"/>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c r="HG23" s="61"/>
      <c r="HH23" s="61"/>
      <c r="HI23" s="61"/>
      <c r="HJ23" s="61"/>
      <c r="HK23" s="61"/>
      <c r="HL23" s="61"/>
      <c r="HM23" s="61"/>
      <c r="HN23" s="61"/>
      <c r="HO23" s="61"/>
      <c r="HP23" s="61"/>
      <c r="HQ23" s="61"/>
      <c r="HR23" s="61"/>
      <c r="HS23" s="61"/>
      <c r="HT23" s="61"/>
      <c r="HU23" s="61"/>
      <c r="HV23" s="61"/>
      <c r="HW23" s="61"/>
      <c r="HX23" s="61"/>
      <c r="HY23" s="61"/>
      <c r="HZ23" s="61"/>
      <c r="IA23" s="61"/>
      <c r="IB23" s="61"/>
      <c r="IC23" s="61"/>
      <c r="ID23" s="61"/>
      <c r="IE23" s="61" t="s">
        <v>90</v>
      </c>
    </row>
    <row r="24" spans="1:239" ht="12.75" customHeight="1">
      <c r="D24" s="108" t="str">
        <f>AE34&amp;AE35&amp;AE36&amp;AE37&amp;AE38&amp;AE39&amp;AE40&amp;AE41&amp;AE42&amp;AE43&amp;AE44&amp;AE45&amp;AE46&amp;AE47&amp;AE48&amp;AE49&amp;AE50&amp;AE51&amp;AE52&amp;AE53&amp;AE54&amp;AE55&amp;AE56&amp;AE57&amp;AE58&amp;AE59&amp;AE60&amp;AE61&amp;AE62&amp;AE63&amp;AE64&amp;AE65&amp;AE66&amp;AE67&amp;AE68&amp;AE69&amp;AE70&amp;AE71&amp;AE72&amp;AE73&amp;AE74&amp;AE75&amp;AE76&amp;AE77&amp;AE78&amp;AE79&amp;AE80&amp;AE81&amp;AE82&amp;AE83&amp;AE84&amp;AE85&amp;AE86&amp;AE87&amp;AE88&amp;AE89&amp;AE90&amp;AE91&amp;AE92&amp;AE93&amp;AE94&amp;AE95&amp;AE96&amp;AE97&amp;AE98&amp;AE99&amp;AE100&amp;AE101&amp;AE102&amp;AE103&amp;AE104&amp;AE105</f>
        <v>C'A'B'C'A'B'C'A'B'C'A'B'xxxxxxxxxxxxxxxxxxxxxxxxxxxxxxxxxxxxxxxxxxxxxxxxxxxxxxxxxxxx</v>
      </c>
      <c r="AB24" s="18" t="s">
        <v>228</v>
      </c>
      <c r="AC24" s="4">
        <f>AK31</f>
        <v>0.82699334313268802</v>
      </c>
      <c r="AD24" s="4">
        <f>CN31</f>
        <v>0.82699334313268802</v>
      </c>
      <c r="AF24" s="82" t="s">
        <v>229</v>
      </c>
      <c r="AG24" s="4">
        <f t="shared" ref="AG24:AG25" si="11">-AG21</f>
        <v>0.28867513459481259</v>
      </c>
      <c r="AH24" s="105"/>
      <c r="AI24" s="17">
        <f t="shared" ref="AI24:AI25" si="12">-AI21</f>
        <v>-0.57735026918962584</v>
      </c>
      <c r="AO24" s="109" t="s">
        <v>230</v>
      </c>
      <c r="AP24" s="73">
        <f>IF(BV31&gt;0,IF(AR24&gt;0.00001,AR24/AD24*100,0),IF(AW24&gt;0.00001,AW24/AD24*100,0))</f>
        <v>0</v>
      </c>
      <c r="AQ24" s="18" t="s">
        <v>231</v>
      </c>
      <c r="AR24" s="4">
        <f>IMABS(AR20)</f>
        <v>3.9788735822634763E-8</v>
      </c>
      <c r="AT24" s="18" t="s">
        <v>232</v>
      </c>
      <c r="AU24" s="4">
        <f>ABS(AR25-AR24)</f>
        <v>0.82699330334395305</v>
      </c>
      <c r="AV24" s="18" t="s">
        <v>233</v>
      </c>
      <c r="AW24" s="4">
        <f>IMABS(AS13)</f>
        <v>0.14269437981752839</v>
      </c>
      <c r="BC24" s="18" t="s">
        <v>157</v>
      </c>
      <c r="BD24" s="17">
        <f>ABS(AW25-AW24)</f>
        <v>0.38984844934788943</v>
      </c>
      <c r="BE24" s="17"/>
      <c r="BF24" s="17"/>
      <c r="BG24" s="17"/>
      <c r="BH24" s="91">
        <f>BH27*COS(BH21)*$BG$27</f>
        <v>-0.86602540378443815</v>
      </c>
      <c r="BI24" s="30">
        <f>BH27*SIN(BH21)*$BG$27</f>
        <v>-0.50000000000000089</v>
      </c>
      <c r="BJ24" s="30">
        <f>BJ27*COS(BJ21)*$BG$27</f>
        <v>-1.4433756761447774E-7</v>
      </c>
      <c r="BK24" s="30">
        <f>BJ27*SIN(BJ21)*$BG$27</f>
        <v>1.0000000000000002</v>
      </c>
      <c r="BL24" s="30">
        <f>BL27*COS(BL21)*$BG$27</f>
        <v>0.86602540378443993</v>
      </c>
      <c r="BM24" s="70">
        <f>BL27*SIN(BL21)*$BG$27</f>
        <v>-0.49999999999999906</v>
      </c>
      <c r="CA24" s="18" t="s">
        <v>159</v>
      </c>
      <c r="CB24" s="4">
        <f>CB29-CF29</f>
        <v>-120.00000000000001</v>
      </c>
      <c r="CC24" s="4" t="s">
        <v>148</v>
      </c>
      <c r="CD24" s="4">
        <f>CD29-CB29</f>
        <v>-119.99999999999996</v>
      </c>
      <c r="CE24" s="4" t="s">
        <v>149</v>
      </c>
      <c r="CF24" s="4">
        <f>CF29-CD29</f>
        <v>239.99999999999997</v>
      </c>
      <c r="CG24" s="4" t="s">
        <v>150</v>
      </c>
      <c r="CY24" s="18"/>
      <c r="CZ24" s="16"/>
      <c r="DI24" s="40" t="str">
        <f t="shared" si="8"/>
        <v>19.h36p8y3,4r1</v>
      </c>
      <c r="DJ24" s="57">
        <v>19</v>
      </c>
      <c r="DK24" s="58" t="s">
        <v>234</v>
      </c>
      <c r="DL24" s="59"/>
      <c r="DM24" s="59"/>
      <c r="DN24" s="60"/>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c r="FU24" s="61"/>
      <c r="FV24" s="61"/>
      <c r="FW24" s="61"/>
      <c r="FX24" s="61"/>
      <c r="FY24" s="61"/>
      <c r="FZ24" s="61"/>
      <c r="GA24" s="61"/>
      <c r="GB24" s="61"/>
      <c r="GC24" s="61"/>
      <c r="GD24" s="61"/>
      <c r="GE24" s="61"/>
      <c r="GF24" s="61"/>
      <c r="GG24" s="61"/>
      <c r="GH24" s="61"/>
      <c r="GI24" s="61"/>
      <c r="GJ24" s="61"/>
      <c r="GK24" s="61"/>
      <c r="GL24" s="61"/>
      <c r="GM24" s="61"/>
      <c r="GN24" s="61"/>
      <c r="GO24" s="61"/>
      <c r="GP24" s="61"/>
      <c r="GQ24" s="61"/>
      <c r="GR24" s="61"/>
      <c r="GS24" s="61"/>
      <c r="GT24" s="61"/>
      <c r="GU24" s="61"/>
      <c r="GV24" s="61"/>
      <c r="GW24" s="61"/>
      <c r="GX24" s="61"/>
      <c r="GY24" s="61"/>
      <c r="GZ24" s="61"/>
      <c r="HA24" s="61"/>
      <c r="HB24" s="61"/>
      <c r="HC24" s="61"/>
      <c r="HD24" s="61"/>
      <c r="HE24" s="61"/>
      <c r="HF24" s="61"/>
      <c r="HG24" s="61"/>
      <c r="HH24" s="61"/>
      <c r="HI24" s="61"/>
      <c r="HJ24" s="61"/>
      <c r="HK24" s="61"/>
      <c r="HL24" s="61"/>
      <c r="HM24" s="61"/>
      <c r="HN24" s="61"/>
      <c r="HO24" s="61"/>
      <c r="HP24" s="61"/>
      <c r="HQ24" s="61"/>
      <c r="HR24" s="61"/>
      <c r="HS24" s="61"/>
      <c r="HT24" s="61"/>
      <c r="HU24" s="61"/>
      <c r="HV24" s="61"/>
      <c r="HW24" s="61"/>
      <c r="HX24" s="61"/>
      <c r="HY24" s="61"/>
      <c r="HZ24" s="61"/>
      <c r="IA24" s="61"/>
      <c r="IB24" s="61"/>
      <c r="IC24" s="61"/>
      <c r="ID24" s="61"/>
      <c r="IE24" s="61" t="s">
        <v>90</v>
      </c>
    </row>
    <row r="25" spans="1:239" ht="15">
      <c r="AB25" s="18" t="s">
        <v>235</v>
      </c>
      <c r="AC25" s="17">
        <f>AM31</f>
        <v>90.000000000000028</v>
      </c>
      <c r="AD25" s="4">
        <f>CO31</f>
        <v>90.000000000000028</v>
      </c>
      <c r="AF25" s="91" t="s">
        <v>236</v>
      </c>
      <c r="AG25" s="30">
        <f t="shared" si="11"/>
        <v>0.28867513459481303</v>
      </c>
      <c r="AH25" s="110"/>
      <c r="AI25" s="17">
        <f t="shared" si="12"/>
        <v>-0.57735026918962584</v>
      </c>
      <c r="AK25" s="111" t="s">
        <v>237</v>
      </c>
      <c r="AL25" s="52">
        <f>AL26*180/PI()</f>
        <v>119.99999999999999</v>
      </c>
      <c r="AO25" s="109" t="s">
        <v>238</v>
      </c>
      <c r="AP25" s="73">
        <f>IF(BV31&gt;0,IF(AR25&gt;0.00001,AR25/AD24*100,0),IF(AW25&gt;0.00001,AW25/AD24*100,0))</f>
        <v>100.00000000000011</v>
      </c>
      <c r="AQ25" s="18" t="s">
        <v>239</v>
      </c>
      <c r="AR25" s="4">
        <f>IMABS(AR21)</f>
        <v>0.82699334313268891</v>
      </c>
      <c r="AT25" s="18" t="s">
        <v>94</v>
      </c>
      <c r="AU25" s="4">
        <f>AR25+AR24</f>
        <v>0.82699338292142477</v>
      </c>
      <c r="AV25" s="18" t="s">
        <v>240</v>
      </c>
      <c r="AW25" s="4">
        <f>IMABS(AS14)</f>
        <v>0.53254282916541784</v>
      </c>
      <c r="BC25" s="18" t="s">
        <v>163</v>
      </c>
      <c r="BD25" s="17">
        <f>AW24+AW25</f>
        <v>0.67523720898294626</v>
      </c>
      <c r="BE25" s="17"/>
      <c r="BF25" s="17"/>
      <c r="BG25" s="17"/>
      <c r="BT25" s="17" t="s">
        <v>87</v>
      </c>
      <c r="BU25" s="17" t="s">
        <v>88</v>
      </c>
      <c r="BV25" s="17" t="s">
        <v>89</v>
      </c>
      <c r="BW25" s="17" t="s">
        <v>197</v>
      </c>
      <c r="BX25" s="17" t="s">
        <v>203</v>
      </c>
      <c r="BY25" s="17" t="s">
        <v>207</v>
      </c>
      <c r="CA25" s="18" t="s">
        <v>241</v>
      </c>
      <c r="CB25" s="4">
        <f>IF(BT30&gt;0,CB27/BT30,0)</f>
        <v>0.86602540378443837</v>
      </c>
      <c r="CD25" s="4">
        <f>IF(BU30&gt;0,CD27/BU30,0)</f>
        <v>0.8660254037844386</v>
      </c>
      <c r="CF25" s="4">
        <f>IF(BV30&gt;0,CF27/BV30,0)</f>
        <v>0.86602540378443893</v>
      </c>
      <c r="CH25" s="4">
        <f>IF(BW30&gt;0,CH27/BW30,0)</f>
        <v>0</v>
      </c>
      <c r="CJ25" s="4">
        <f>IF(BX30&gt;0,CJ27/BX30,0)</f>
        <v>0</v>
      </c>
      <c r="CL25" s="4">
        <f>IF(BY30&gt;0,CL27/BY30,0)</f>
        <v>0</v>
      </c>
      <c r="CY25" s="18"/>
      <c r="CZ25" s="16"/>
      <c r="DI25" s="40" t="str">
        <f t="shared" si="8"/>
        <v>20.h60p4y13</v>
      </c>
      <c r="DJ25" s="66">
        <v>20</v>
      </c>
      <c r="DK25" s="67"/>
      <c r="DL25" s="68"/>
      <c r="DM25" s="68"/>
      <c r="DN25" s="69"/>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c r="HG25" s="61"/>
      <c r="HH25" s="61"/>
      <c r="HI25" s="61"/>
      <c r="HJ25" s="61"/>
      <c r="HK25" s="61"/>
      <c r="HL25" s="61"/>
      <c r="HM25" s="61"/>
      <c r="HN25" s="61"/>
      <c r="HO25" s="61"/>
      <c r="HP25" s="61"/>
      <c r="HQ25" s="61"/>
      <c r="HR25" s="61"/>
      <c r="HS25" s="61"/>
      <c r="HT25" s="61"/>
      <c r="HU25" s="61"/>
      <c r="HV25" s="61"/>
      <c r="HW25" s="61"/>
      <c r="HX25" s="61"/>
      <c r="HY25" s="61"/>
      <c r="HZ25" s="61"/>
      <c r="IA25" s="61"/>
      <c r="IB25" s="61"/>
      <c r="IC25" s="61"/>
      <c r="ID25" s="61"/>
      <c r="IE25" s="61" t="s">
        <v>90</v>
      </c>
    </row>
    <row r="26" spans="1:239" ht="18">
      <c r="D26" s="112"/>
      <c r="AB26" s="7"/>
      <c r="AK26" s="113" t="s">
        <v>242</v>
      </c>
      <c r="AL26" s="70">
        <f>PI()/(AE30/AG31)</f>
        <v>2.0943951023931953</v>
      </c>
      <c r="AO26" s="103" t="s">
        <v>243</v>
      </c>
      <c r="AP26" s="114" t="str">
        <f>IF(BV31&gt;0,AS26,AW26)</f>
        <v>+</v>
      </c>
      <c r="AR26" s="18" t="s">
        <v>244</v>
      </c>
      <c r="AS26" s="17" t="str">
        <f>IF(ABS(AR24-AR25)&gt;0.00001,IF(AND(AP24=0,AP25=0),"",IF(AR24&gt;AR25,"-","+")),0)</f>
        <v>+</v>
      </c>
      <c r="AV26" s="18" t="s">
        <v>245</v>
      </c>
      <c r="AW26" s="17" t="str">
        <f>IF(ABS(AW24-AW25)&gt;0.00001,IF(AND(AP24=0,AP25=0),"",IF(AW24&gt;AW25,"-","+")),0)</f>
        <v>+</v>
      </c>
      <c r="AX26" s="17"/>
      <c r="AY26" s="17"/>
      <c r="AZ26" s="17"/>
      <c r="BA26" s="17"/>
      <c r="BD26" s="18" t="s">
        <v>246</v>
      </c>
      <c r="BE26" s="18"/>
      <c r="BF26" s="18"/>
      <c r="BG26" s="18"/>
      <c r="BH26" s="4">
        <f>SQRT(BH31^2+BI31^2)</f>
        <v>6.928203230275507</v>
      </c>
      <c r="BJ26" s="4">
        <f>SQRT(BJ31^2+BK31^2)</f>
        <v>6.9282032302755807</v>
      </c>
      <c r="BL26" s="4">
        <f>SQRT(BL31^2+BM31^2)</f>
        <v>6.9282032302755114</v>
      </c>
      <c r="BM26" s="18" t="s">
        <v>247</v>
      </c>
      <c r="BN26" s="4">
        <f>SQRT(BN31^2+BO31^2)</f>
        <v>1.4142135623730949E-6</v>
      </c>
      <c r="BO26" s="18"/>
      <c r="BP26" s="4">
        <f>SQRT(BP31^2+BQ31^2)</f>
        <v>1.4142135623730949E-6</v>
      </c>
      <c r="BQ26" s="18"/>
      <c r="BR26" s="4">
        <f>SQRT(BR31^2+BS31^2)</f>
        <v>1.4142135623730949E-6</v>
      </c>
      <c r="BS26" s="18"/>
      <c r="BT26" s="4">
        <f>IF(BT30&gt;0,BH26/BT30,0)</f>
        <v>0.86602540378443837</v>
      </c>
      <c r="BU26" s="4">
        <f>IF(BU30&gt;0,BJ26/BU30,0)</f>
        <v>0.86602540378444759</v>
      </c>
      <c r="BV26" s="4">
        <f>IF(BV30&gt;0,BL26/BV30,0)</f>
        <v>0.86602540378443893</v>
      </c>
      <c r="BW26" s="115">
        <f>IF(BW30&gt;0,BN26/BW30,0)</f>
        <v>0</v>
      </c>
      <c r="BX26" s="115">
        <f>IF(BX30&gt;0,BP26/BX30,0)</f>
        <v>0</v>
      </c>
      <c r="BY26" s="115">
        <f>IF(BY30&gt;0,BR26/BY30,0)</f>
        <v>0</v>
      </c>
      <c r="CD26" s="18" t="s">
        <v>248</v>
      </c>
      <c r="CE26" s="17">
        <f>AG31</f>
        <v>8</v>
      </c>
      <c r="CF26" s="116" t="s">
        <v>249</v>
      </c>
      <c r="CG26" s="4">
        <f>PI()/(AE30/AG31)</f>
        <v>2.0943951023931953</v>
      </c>
      <c r="CM26" s="116" t="s">
        <v>250</v>
      </c>
      <c r="CN26" s="4">
        <f>CG26*180/PI()</f>
        <v>119.99999999999999</v>
      </c>
      <c r="CO26" s="4" t="s">
        <v>251</v>
      </c>
      <c r="CS26" s="116"/>
      <c r="CY26" s="18"/>
      <c r="CZ26" s="16"/>
      <c r="DI26" s="40" t="str">
        <f t="shared" si="8"/>
        <v>21.h12p14y1</v>
      </c>
      <c r="DJ26" s="47">
        <v>21</v>
      </c>
      <c r="DK26" s="48" t="s">
        <v>252</v>
      </c>
      <c r="DL26" s="49">
        <v>18</v>
      </c>
      <c r="DM26" s="49">
        <v>4</v>
      </c>
      <c r="DN26" s="50">
        <v>3</v>
      </c>
      <c r="DO26" s="51" t="s">
        <v>87</v>
      </c>
      <c r="DP26" s="51" t="s">
        <v>99</v>
      </c>
      <c r="DQ26" s="51" t="s">
        <v>99</v>
      </c>
      <c r="DR26" s="51" t="s">
        <v>88</v>
      </c>
      <c r="DS26" s="51" t="s">
        <v>88</v>
      </c>
      <c r="DT26" s="51" t="s">
        <v>100</v>
      </c>
      <c r="DU26" s="51" t="s">
        <v>89</v>
      </c>
      <c r="DV26" s="51" t="s">
        <v>98</v>
      </c>
      <c r="DW26" s="51" t="s">
        <v>98</v>
      </c>
      <c r="DX26" s="51" t="s">
        <v>87</v>
      </c>
      <c r="DY26" s="51" t="s">
        <v>87</v>
      </c>
      <c r="DZ26" s="51" t="s">
        <v>99</v>
      </c>
      <c r="EA26" s="51" t="s">
        <v>88</v>
      </c>
      <c r="EB26" s="51" t="s">
        <v>100</v>
      </c>
      <c r="EC26" s="51" t="s">
        <v>100</v>
      </c>
      <c r="ED26" s="51" t="s">
        <v>89</v>
      </c>
      <c r="EE26" s="51" t="s">
        <v>89</v>
      </c>
      <c r="EF26" s="51" t="s">
        <v>98</v>
      </c>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1"/>
      <c r="GJ26" s="51"/>
      <c r="GK26" s="51"/>
      <c r="GL26" s="51"/>
      <c r="GM26" s="51"/>
      <c r="GN26" s="51"/>
      <c r="GO26" s="51"/>
      <c r="GP26" s="51"/>
      <c r="GQ26" s="51"/>
      <c r="GR26" s="51"/>
      <c r="GS26" s="51"/>
      <c r="GT26" s="51"/>
      <c r="GU26" s="51"/>
      <c r="GV26" s="51"/>
      <c r="GW26" s="51"/>
      <c r="GX26" s="51"/>
      <c r="GY26" s="51"/>
      <c r="GZ26" s="51"/>
      <c r="HA26" s="51"/>
      <c r="HB26" s="51"/>
      <c r="HC26" s="51"/>
      <c r="HD26" s="51"/>
      <c r="HE26" s="51"/>
      <c r="HF26" s="51"/>
      <c r="HG26" s="51"/>
      <c r="HH26" s="51"/>
      <c r="HI26" s="51"/>
      <c r="HJ26" s="51"/>
      <c r="HK26" s="51"/>
      <c r="HL26" s="51"/>
      <c r="HM26" s="51"/>
      <c r="HN26" s="51"/>
      <c r="HO26" s="51"/>
      <c r="HP26" s="51"/>
      <c r="HQ26" s="51"/>
      <c r="HR26" s="51"/>
      <c r="HS26" s="51"/>
      <c r="HT26" s="51"/>
      <c r="HU26" s="51"/>
      <c r="HV26" s="51"/>
      <c r="HW26" s="51"/>
      <c r="HX26" s="51"/>
      <c r="HY26" s="51"/>
      <c r="HZ26" s="51"/>
      <c r="IA26" s="51"/>
      <c r="IB26" s="51"/>
      <c r="IC26" s="51"/>
      <c r="ID26" s="51"/>
      <c r="IE26" s="51" t="s">
        <v>90</v>
      </c>
    </row>
    <row r="27" spans="1:239" ht="15">
      <c r="A27" s="149" t="s">
        <v>497</v>
      </c>
      <c r="D27" s="16"/>
      <c r="Y27" s="117" t="s">
        <v>253</v>
      </c>
      <c r="Z27" s="118"/>
      <c r="AA27" s="18"/>
      <c r="AC27" s="18" t="s">
        <v>254</v>
      </c>
      <c r="AD27" s="4" t="str">
        <f>INDEX(DK6:DK205,VLOOKUP($J$4,$DI$6:$GH$205,2,FALSE)*4-2)</f>
        <v>24.Z=48,2p=4,Y=12, 60-fok.elk.</v>
      </c>
      <c r="AL27" s="16"/>
      <c r="AO27" s="119">
        <f>IF(AM31&gt;0,AM31,AM31+360)</f>
        <v>90.000000000000028</v>
      </c>
      <c r="AP27" s="4" t="s">
        <v>255</v>
      </c>
      <c r="AW27" s="18"/>
      <c r="AX27" s="18"/>
      <c r="AY27" s="18"/>
      <c r="AZ27" s="18"/>
      <c r="BA27" s="18"/>
      <c r="BD27" s="18" t="s">
        <v>256</v>
      </c>
      <c r="BE27" s="18"/>
      <c r="BF27" s="18" t="s">
        <v>257</v>
      </c>
      <c r="BG27" s="103">
        <f>1/BH27</f>
        <v>1.1547005383792519</v>
      </c>
      <c r="BH27" s="4">
        <f>AG6*$AG$4</f>
        <v>0.86602540378443837</v>
      </c>
      <c r="BJ27" s="18">
        <f>AG7*$AG$4</f>
        <v>0.86602540378444759</v>
      </c>
      <c r="BL27" s="4">
        <f>AG8*$AG$4</f>
        <v>0.86602540378443893</v>
      </c>
      <c r="BN27" s="4">
        <f>AG9*$AG$4</f>
        <v>0</v>
      </c>
      <c r="BP27" s="4">
        <f>AG10*$AG$4</f>
        <v>0</v>
      </c>
      <c r="BR27" s="4">
        <f>AG11*$AG$4</f>
        <v>0</v>
      </c>
      <c r="BZ27" s="99"/>
      <c r="CA27" s="4" t="s">
        <v>258</v>
      </c>
      <c r="CB27" s="4">
        <f>SQRT(CB32^2+CC32^2)</f>
        <v>6.928203230275507</v>
      </c>
      <c r="CD27" s="4">
        <f>SQRT(CD32^2+CE32^2)</f>
        <v>6.9282032302755088</v>
      </c>
      <c r="CF27" s="4">
        <f>SQRT(CF32^2+CG32^2)</f>
        <v>6.9282032302755114</v>
      </c>
      <c r="CH27" s="4">
        <f>SQRT(CH32^2+CI32^2)</f>
        <v>0</v>
      </c>
      <c r="CJ27" s="4">
        <f>SQRT(CJ32^2+CK32^2)</f>
        <v>0</v>
      </c>
      <c r="CL27" s="4">
        <f>SQRT(CL32^2+CM32^2)</f>
        <v>0</v>
      </c>
      <c r="DI27" s="40" t="str">
        <f t="shared" si="8"/>
        <v>22.h120p20y6</v>
      </c>
      <c r="DJ27" s="57">
        <v>22</v>
      </c>
      <c r="DK27" s="58" t="s">
        <v>259</v>
      </c>
      <c r="DL27" s="59"/>
      <c r="DM27" s="59"/>
      <c r="DN27" s="60"/>
      <c r="DO27" s="61" t="s">
        <v>99</v>
      </c>
      <c r="DP27" s="61" t="s">
        <v>99</v>
      </c>
      <c r="DQ27" s="61" t="s">
        <v>88</v>
      </c>
      <c r="DR27" s="61" t="s">
        <v>100</v>
      </c>
      <c r="DS27" s="61" t="s">
        <v>89</v>
      </c>
      <c r="DT27" s="61" t="s">
        <v>89</v>
      </c>
      <c r="DU27" s="61" t="s">
        <v>98</v>
      </c>
      <c r="DV27" s="61" t="s">
        <v>98</v>
      </c>
      <c r="DW27" s="61" t="s">
        <v>87</v>
      </c>
      <c r="DX27" s="61" t="s">
        <v>99</v>
      </c>
      <c r="DY27" s="61" t="s">
        <v>88</v>
      </c>
      <c r="DZ27" s="61" t="s">
        <v>88</v>
      </c>
      <c r="EA27" s="61" t="s">
        <v>100</v>
      </c>
      <c r="EB27" s="61" t="s">
        <v>100</v>
      </c>
      <c r="EC27" s="61" t="s">
        <v>89</v>
      </c>
      <c r="ED27" s="61" t="s">
        <v>98</v>
      </c>
      <c r="EE27" s="61" t="s">
        <v>87</v>
      </c>
      <c r="EF27" s="61" t="s">
        <v>87</v>
      </c>
      <c r="EG27" s="61"/>
      <c r="EH27" s="61"/>
      <c r="EI27" s="61"/>
      <c r="EJ27" s="61"/>
      <c r="EK27" s="61"/>
      <c r="EL27" s="61"/>
      <c r="EM27" s="61"/>
      <c r="EN27" s="61"/>
      <c r="EO27" s="61"/>
      <c r="EP27" s="61"/>
      <c r="EQ27" s="61"/>
      <c r="ER27" s="61"/>
      <c r="ES27" s="61"/>
      <c r="ET27" s="61"/>
      <c r="EU27" s="61"/>
      <c r="EV27" s="61"/>
      <c r="EW27" s="61"/>
      <c r="EX27" s="61"/>
      <c r="EY27" s="61"/>
      <c r="EZ27" s="61"/>
      <c r="FA27" s="61"/>
      <c r="FB27" s="61"/>
      <c r="FC27" s="61"/>
      <c r="FD27" s="61"/>
      <c r="FE27" s="61"/>
      <c r="FF27" s="61"/>
      <c r="FG27" s="61"/>
      <c r="FH27" s="61"/>
      <c r="FI27" s="61"/>
      <c r="FJ27" s="61"/>
      <c r="FK27" s="61"/>
      <c r="FL27" s="61"/>
      <c r="FM27" s="61"/>
      <c r="FN27" s="61"/>
      <c r="FO27" s="61"/>
      <c r="FP27" s="61"/>
      <c r="FQ27" s="61"/>
      <c r="FR27" s="61"/>
      <c r="FS27" s="61"/>
      <c r="FT27" s="61"/>
      <c r="FU27" s="61"/>
      <c r="FV27" s="61"/>
      <c r="FW27" s="61"/>
      <c r="FX27" s="61"/>
      <c r="FY27" s="61"/>
      <c r="FZ27" s="61"/>
      <c r="GA27" s="61"/>
      <c r="GB27" s="61"/>
      <c r="GC27" s="61"/>
      <c r="GD27" s="61"/>
      <c r="GE27" s="61"/>
      <c r="GF27" s="61"/>
      <c r="GG27" s="61"/>
      <c r="GH27" s="61"/>
      <c r="GI27" s="61"/>
      <c r="GJ27" s="61"/>
      <c r="GK27" s="61"/>
      <c r="GL27" s="61"/>
      <c r="GM27" s="61"/>
      <c r="GN27" s="61"/>
      <c r="GO27" s="61"/>
      <c r="GP27" s="61"/>
      <c r="GQ27" s="61"/>
      <c r="GR27" s="61"/>
      <c r="GS27" s="61"/>
      <c r="GT27" s="61"/>
      <c r="GU27" s="61"/>
      <c r="GV27" s="61"/>
      <c r="GW27" s="61"/>
      <c r="GX27" s="61"/>
      <c r="GY27" s="61"/>
      <c r="GZ27" s="61"/>
      <c r="HA27" s="61"/>
      <c r="HB27" s="61"/>
      <c r="HC27" s="61"/>
      <c r="HD27" s="61"/>
      <c r="HE27" s="61"/>
      <c r="HF27" s="61"/>
      <c r="HG27" s="61"/>
      <c r="HH27" s="61"/>
      <c r="HI27" s="61"/>
      <c r="HJ27" s="61"/>
      <c r="HK27" s="61"/>
      <c r="HL27" s="61"/>
      <c r="HM27" s="61"/>
      <c r="HN27" s="61"/>
      <c r="HO27" s="61"/>
      <c r="HP27" s="61"/>
      <c r="HQ27" s="61"/>
      <c r="HR27" s="61"/>
      <c r="HS27" s="61"/>
      <c r="HT27" s="61"/>
      <c r="HU27" s="61"/>
      <c r="HV27" s="61"/>
      <c r="HW27" s="61"/>
      <c r="HX27" s="61"/>
      <c r="HY27" s="61"/>
      <c r="HZ27" s="61"/>
      <c r="IA27" s="61"/>
      <c r="IB27" s="61"/>
      <c r="IC27" s="61"/>
      <c r="ID27" s="61"/>
      <c r="IE27" s="61" t="s">
        <v>90</v>
      </c>
    </row>
    <row r="28" spans="1:239">
      <c r="A28" s="16" t="s">
        <v>500</v>
      </c>
      <c r="Y28" s="18" t="s">
        <v>40</v>
      </c>
      <c r="Z28" s="120">
        <f>N3</f>
        <v>3</v>
      </c>
      <c r="AA28" s="16"/>
      <c r="AH28" s="18" t="s">
        <v>260</v>
      </c>
      <c r="AI28" s="17">
        <f>360/CQ33*AG31/2</f>
        <v>120</v>
      </c>
      <c r="AL28" s="18"/>
      <c r="AM28" s="99"/>
      <c r="AU28" s="18"/>
      <c r="AV28" s="18"/>
      <c r="AW28" s="18"/>
      <c r="AX28" s="18"/>
      <c r="AY28" s="18"/>
      <c r="AZ28" s="18"/>
      <c r="BA28" s="18"/>
      <c r="BD28" s="18" t="s">
        <v>261</v>
      </c>
      <c r="BE28" s="18"/>
      <c r="BF28" s="18"/>
      <c r="BG28" s="18"/>
      <c r="BH28" s="4">
        <f t="shared" ref="BH28:BS28" si="13">CB32/$AG$31/PI()</f>
        <v>0.23873241463784284</v>
      </c>
      <c r="BI28" s="4">
        <f t="shared" si="13"/>
        <v>-0.13783222385544819</v>
      </c>
      <c r="BJ28" s="4">
        <f t="shared" si="13"/>
        <v>3.9315189812535138E-16</v>
      </c>
      <c r="BK28" s="4">
        <f t="shared" si="13"/>
        <v>0.27566444771089604</v>
      </c>
      <c r="BL28" s="4">
        <f t="shared" si="13"/>
        <v>-0.23873241463784323</v>
      </c>
      <c r="BM28" s="4">
        <f t="shared" si="13"/>
        <v>-0.13783222385544783</v>
      </c>
      <c r="BN28" s="4">
        <f t="shared" si="13"/>
        <v>0</v>
      </c>
      <c r="BO28" s="4">
        <f t="shared" si="13"/>
        <v>0</v>
      </c>
      <c r="BP28" s="4">
        <f t="shared" si="13"/>
        <v>0</v>
      </c>
      <c r="BQ28" s="4">
        <f t="shared" si="13"/>
        <v>0</v>
      </c>
      <c r="BR28" s="4">
        <f t="shared" si="13"/>
        <v>0</v>
      </c>
      <c r="BS28" s="4">
        <f t="shared" si="13"/>
        <v>0</v>
      </c>
      <c r="BZ28" s="99"/>
      <c r="CA28" s="121" t="s">
        <v>262</v>
      </c>
      <c r="CB28" s="4">
        <f>IF(CB31&gt;0,CB31,CB31+360)</f>
        <v>120.00000000000004</v>
      </c>
      <c r="CD28" s="4">
        <f>IF(CD31&gt;0,CD31,CD31+360)</f>
        <v>8.1715087517430224E-14</v>
      </c>
      <c r="CF28" s="4">
        <f>IF(CF31&gt;0,CF31,CF31+360)</f>
        <v>240.00000000000006</v>
      </c>
      <c r="CH28" s="4" t="e">
        <f>IF(CH31&gt;0,CH31,CH31+360)</f>
        <v>#DIV/0!</v>
      </c>
      <c r="CJ28" s="4" t="e">
        <f>IF(CJ31&gt;0,CJ31,CJ31+360)</f>
        <v>#DIV/0!</v>
      </c>
      <c r="CL28" s="4">
        <f>IF(CL31&gt;0,CL31,CL31+360)</f>
        <v>360</v>
      </c>
      <c r="DI28" s="40" t="str">
        <f t="shared" si="8"/>
        <v>23.h120p10y6</v>
      </c>
      <c r="DJ28" s="57">
        <v>23</v>
      </c>
      <c r="DK28" s="58"/>
      <c r="DL28" s="59"/>
      <c r="DM28" s="59"/>
      <c r="DN28" s="60"/>
      <c r="DO28" s="61"/>
      <c r="DP28" s="61"/>
      <c r="DQ28" s="61"/>
      <c r="DR28" s="61"/>
      <c r="DS28" s="61"/>
      <c r="DT28" s="61"/>
      <c r="DU28" s="61"/>
      <c r="DV28" s="61"/>
      <c r="DW28" s="61"/>
      <c r="DX28" s="61"/>
      <c r="DY28" s="61"/>
      <c r="DZ28" s="61"/>
      <c r="EA28" s="61"/>
      <c r="EB28" s="61"/>
      <c r="EC28" s="61"/>
      <c r="ED28" s="61"/>
      <c r="EE28" s="61"/>
      <c r="EF28" s="61"/>
      <c r="EG28" s="61"/>
      <c r="EH28" s="61"/>
      <c r="EI28" s="61"/>
      <c r="EJ28" s="61"/>
      <c r="EK28" s="61"/>
      <c r="EL28" s="61"/>
      <c r="EM28" s="61"/>
      <c r="EN28" s="61"/>
      <c r="EO28" s="61"/>
      <c r="EP28" s="61"/>
      <c r="EQ28" s="61"/>
      <c r="ER28" s="61"/>
      <c r="ES28" s="61"/>
      <c r="ET28" s="61"/>
      <c r="EU28" s="61"/>
      <c r="EV28" s="61"/>
      <c r="EW28" s="61"/>
      <c r="EX28" s="61"/>
      <c r="EY28" s="61"/>
      <c r="EZ28" s="61"/>
      <c r="FA28" s="61"/>
      <c r="FB28" s="61"/>
      <c r="FC28" s="61"/>
      <c r="FD28" s="61"/>
      <c r="FE28" s="61"/>
      <c r="FF28" s="61"/>
      <c r="FG28" s="61"/>
      <c r="FH28" s="61"/>
      <c r="FI28" s="61"/>
      <c r="FJ28" s="61"/>
      <c r="FK28" s="61"/>
      <c r="FL28" s="61"/>
      <c r="FM28" s="61"/>
      <c r="FN28" s="61"/>
      <c r="FO28" s="61"/>
      <c r="FP28" s="61"/>
      <c r="FQ28" s="61"/>
      <c r="FR28" s="61"/>
      <c r="FS28" s="61"/>
      <c r="FT28" s="61"/>
      <c r="FU28" s="61"/>
      <c r="FV28" s="61"/>
      <c r="FW28" s="61"/>
      <c r="FX28" s="61"/>
      <c r="FY28" s="61"/>
      <c r="FZ28" s="61"/>
      <c r="GA28" s="61"/>
      <c r="GB28" s="61"/>
      <c r="GC28" s="61"/>
      <c r="GD28" s="61"/>
      <c r="GE28" s="61"/>
      <c r="GF28" s="61"/>
      <c r="GG28" s="61"/>
      <c r="GH28" s="61"/>
      <c r="GI28" s="61"/>
      <c r="GJ28" s="61"/>
      <c r="GK28" s="61"/>
      <c r="GL28" s="61"/>
      <c r="GM28" s="61"/>
      <c r="GN28" s="61"/>
      <c r="GO28" s="61"/>
      <c r="GP28" s="61"/>
      <c r="GQ28" s="61"/>
      <c r="GR28" s="61"/>
      <c r="GS28" s="61"/>
      <c r="GT28" s="61"/>
      <c r="GU28" s="61"/>
      <c r="GV28" s="61"/>
      <c r="GW28" s="61"/>
      <c r="GX28" s="61"/>
      <c r="GY28" s="61"/>
      <c r="GZ28" s="61"/>
      <c r="HA28" s="61"/>
      <c r="HB28" s="61"/>
      <c r="HC28" s="61"/>
      <c r="HD28" s="61"/>
      <c r="HE28" s="61"/>
      <c r="HF28" s="61"/>
      <c r="HG28" s="61"/>
      <c r="HH28" s="61"/>
      <c r="HI28" s="61"/>
      <c r="HJ28" s="61"/>
      <c r="HK28" s="61"/>
      <c r="HL28" s="61"/>
      <c r="HM28" s="61"/>
      <c r="HN28" s="61"/>
      <c r="HO28" s="61"/>
      <c r="HP28" s="61"/>
      <c r="HQ28" s="61"/>
      <c r="HR28" s="61"/>
      <c r="HS28" s="61"/>
      <c r="HT28" s="61"/>
      <c r="HU28" s="61"/>
      <c r="HV28" s="61"/>
      <c r="HW28" s="61"/>
      <c r="HX28" s="61"/>
      <c r="HY28" s="61"/>
      <c r="HZ28" s="61"/>
      <c r="IA28" s="61"/>
      <c r="IB28" s="61"/>
      <c r="IC28" s="61"/>
      <c r="ID28" s="61"/>
      <c r="IE28" s="61" t="s">
        <v>90</v>
      </c>
    </row>
    <row r="29" spans="1:239">
      <c r="Y29" s="18" t="s">
        <v>57</v>
      </c>
      <c r="Z29" s="120">
        <f>N4</f>
        <v>12</v>
      </c>
      <c r="AA29" s="122" t="s">
        <v>263</v>
      </c>
      <c r="AB29" s="122"/>
      <c r="AD29" s="15" t="s">
        <v>264</v>
      </c>
      <c r="AH29" s="18" t="str">
        <f>"m="&amp;IF(ISERROR(MATCH("C",AD34:AD333,0)),2,3)&amp;"  q="</f>
        <v>m=3  q=</v>
      </c>
      <c r="AI29" s="17">
        <f>AE30/AG31/IF(ISERROR(MATCH("C",AD34:AD333,0)),2,3)</f>
        <v>0.5</v>
      </c>
      <c r="AJ29" s="15" t="s">
        <v>265</v>
      </c>
      <c r="AM29" s="15" t="s">
        <v>266</v>
      </c>
      <c r="AU29" s="18"/>
      <c r="AV29" s="18"/>
      <c r="AW29" s="18"/>
      <c r="AX29" s="18"/>
      <c r="AY29" s="18"/>
      <c r="AZ29" s="18"/>
      <c r="BA29" s="18"/>
      <c r="BD29" s="18"/>
      <c r="BE29" s="18"/>
      <c r="BF29" s="18"/>
      <c r="BG29" s="18"/>
      <c r="BH29" s="4" t="s">
        <v>267</v>
      </c>
      <c r="BI29" s="4" t="s">
        <v>268</v>
      </c>
      <c r="BJ29" s="4" t="s">
        <v>269</v>
      </c>
      <c r="BK29" s="4" t="s">
        <v>270</v>
      </c>
      <c r="BL29" s="4" t="s">
        <v>271</v>
      </c>
      <c r="BM29" s="4" t="s">
        <v>272</v>
      </c>
      <c r="BN29" s="4" t="s">
        <v>273</v>
      </c>
      <c r="BO29" s="4" t="s">
        <v>274</v>
      </c>
      <c r="BP29" s="4" t="s">
        <v>275</v>
      </c>
      <c r="BQ29" s="4" t="s">
        <v>276</v>
      </c>
      <c r="BR29" s="4" t="s">
        <v>277</v>
      </c>
      <c r="BS29" s="4" t="s">
        <v>278</v>
      </c>
      <c r="BZ29" s="99"/>
      <c r="CA29" s="18" t="s">
        <v>190</v>
      </c>
      <c r="CB29" s="4">
        <v>0</v>
      </c>
      <c r="CC29" s="4" t="s">
        <v>166</v>
      </c>
      <c r="CD29" s="4">
        <f>CD28-CB28</f>
        <v>-119.99999999999996</v>
      </c>
      <c r="CE29" s="4" t="s">
        <v>167</v>
      </c>
      <c r="CF29" s="4">
        <f>CF28-CB28</f>
        <v>120.00000000000001</v>
      </c>
      <c r="CG29" s="4" t="s">
        <v>168</v>
      </c>
      <c r="CN29" s="4" t="s">
        <v>279</v>
      </c>
      <c r="DI29" s="40" t="str">
        <f t="shared" si="8"/>
        <v>24.h48p4y12_60fok</v>
      </c>
      <c r="DJ29" s="66">
        <v>24</v>
      </c>
      <c r="DK29" s="67"/>
      <c r="DL29" s="68"/>
      <c r="DM29" s="68"/>
      <c r="DN29" s="69"/>
      <c r="DO29" s="61"/>
      <c r="DP29" s="61"/>
      <c r="DQ29" s="61"/>
      <c r="DR29" s="61"/>
      <c r="DS29" s="61"/>
      <c r="DT29" s="61"/>
      <c r="DU29" s="61"/>
      <c r="DV29" s="61"/>
      <c r="DW29" s="61"/>
      <c r="DX29" s="61"/>
      <c r="DY29" s="61"/>
      <c r="DZ29" s="61"/>
      <c r="EA29" s="61"/>
      <c r="EB29" s="61"/>
      <c r="EC29" s="61"/>
      <c r="ED29" s="61"/>
      <c r="EE29" s="61"/>
      <c r="EF29" s="61"/>
      <c r="EG29" s="61"/>
      <c r="EH29" s="61"/>
      <c r="EI29" s="61"/>
      <c r="EJ29" s="61"/>
      <c r="EK29" s="61"/>
      <c r="EL29" s="61"/>
      <c r="EM29" s="61"/>
      <c r="EN29" s="61"/>
      <c r="EO29" s="61"/>
      <c r="EP29" s="61"/>
      <c r="EQ29" s="61"/>
      <c r="ER29" s="61"/>
      <c r="ES29" s="61"/>
      <c r="ET29" s="61"/>
      <c r="EU29" s="61"/>
      <c r="EV29" s="61"/>
      <c r="EW29" s="61"/>
      <c r="EX29" s="61"/>
      <c r="EY29" s="61"/>
      <c r="EZ29" s="61"/>
      <c r="FA29" s="61"/>
      <c r="FB29" s="61"/>
      <c r="FC29" s="61"/>
      <c r="FD29" s="61"/>
      <c r="FE29" s="61"/>
      <c r="FF29" s="61"/>
      <c r="FG29" s="61"/>
      <c r="FH29" s="61"/>
      <c r="FI29" s="61"/>
      <c r="FJ29" s="61"/>
      <c r="FK29" s="61"/>
      <c r="FL29" s="61"/>
      <c r="FM29" s="61"/>
      <c r="FN29" s="61"/>
      <c r="FO29" s="61"/>
      <c r="FP29" s="61"/>
      <c r="FQ29" s="61"/>
      <c r="FR29" s="61"/>
      <c r="FS29" s="61"/>
      <c r="FT29" s="61"/>
      <c r="FU29" s="61"/>
      <c r="FV29" s="61"/>
      <c r="FW29" s="61"/>
      <c r="FX29" s="61"/>
      <c r="FY29" s="61"/>
      <c r="FZ29" s="61"/>
      <c r="GA29" s="61"/>
      <c r="GB29" s="61"/>
      <c r="GC29" s="61"/>
      <c r="GD29" s="61"/>
      <c r="GE29" s="61"/>
      <c r="GF29" s="61"/>
      <c r="GG29" s="61"/>
      <c r="GH29" s="61"/>
      <c r="GI29" s="61"/>
      <c r="GJ29" s="61"/>
      <c r="GK29" s="61"/>
      <c r="GL29" s="61"/>
      <c r="GM29" s="61"/>
      <c r="GN29" s="61"/>
      <c r="GO29" s="61"/>
      <c r="GP29" s="61"/>
      <c r="GQ29" s="61"/>
      <c r="GR29" s="61"/>
      <c r="GS29" s="61"/>
      <c r="GT29" s="61"/>
      <c r="GU29" s="61"/>
      <c r="GV29" s="61"/>
      <c r="GW29" s="61"/>
      <c r="GX29" s="61"/>
      <c r="GY29" s="61"/>
      <c r="GZ29" s="61"/>
      <c r="HA29" s="61"/>
      <c r="HB29" s="61"/>
      <c r="HC29" s="61"/>
      <c r="HD29" s="61"/>
      <c r="HE29" s="61"/>
      <c r="HF29" s="61"/>
      <c r="HG29" s="61"/>
      <c r="HH29" s="61"/>
      <c r="HI29" s="61"/>
      <c r="HJ29" s="61"/>
      <c r="HK29" s="61"/>
      <c r="HL29" s="61"/>
      <c r="HM29" s="61"/>
      <c r="HN29" s="61"/>
      <c r="HO29" s="61"/>
      <c r="HP29" s="61"/>
      <c r="HQ29" s="61"/>
      <c r="HR29" s="61"/>
      <c r="HS29" s="61"/>
      <c r="HT29" s="61"/>
      <c r="HU29" s="61"/>
      <c r="HV29" s="61"/>
      <c r="HW29" s="61"/>
      <c r="HX29" s="61"/>
      <c r="HY29" s="61"/>
      <c r="HZ29" s="61"/>
      <c r="IA29" s="61"/>
      <c r="IB29" s="61"/>
      <c r="IC29" s="61"/>
      <c r="ID29" s="61"/>
      <c r="IE29" s="61" t="s">
        <v>90</v>
      </c>
    </row>
    <row r="30" spans="1:239" ht="15">
      <c r="A30" s="4" t="s">
        <v>40</v>
      </c>
      <c r="B30" s="4">
        <f>D3</f>
        <v>3</v>
      </c>
      <c r="D30" s="4" t="s">
        <v>280</v>
      </c>
      <c r="E30" s="4" t="s">
        <v>281</v>
      </c>
      <c r="F30" s="4" t="s">
        <v>282</v>
      </c>
      <c r="G30" s="4" t="s">
        <v>283</v>
      </c>
      <c r="H30" s="4" t="s">
        <v>284</v>
      </c>
      <c r="I30" s="4" t="s">
        <v>285</v>
      </c>
      <c r="K30" s="99" t="s">
        <v>286</v>
      </c>
      <c r="X30" s="18"/>
      <c r="Y30" s="18" t="s">
        <v>72</v>
      </c>
      <c r="Z30" s="120">
        <f>P3</f>
        <v>8</v>
      </c>
      <c r="AA30" s="18" t="s">
        <v>57</v>
      </c>
      <c r="AB30" s="17">
        <f>COUNTIF(AA34:AA333,"&lt;&gt;0")</f>
        <v>48</v>
      </c>
      <c r="AC30" s="16"/>
      <c r="AD30" s="18" t="s">
        <v>57</v>
      </c>
      <c r="AE30" s="73">
        <f>IF(AX3="Tervezett",Z29,AB30)</f>
        <v>12</v>
      </c>
      <c r="AF30" s="123" t="s">
        <v>287</v>
      </c>
      <c r="AG30" s="124">
        <f>AC13</f>
        <v>8</v>
      </c>
      <c r="AH30" s="116" t="s">
        <v>250</v>
      </c>
      <c r="AI30" s="17">
        <f>AI32*180/PI()</f>
        <v>119.99999999999999</v>
      </c>
      <c r="AK30" s="18" t="s">
        <v>288</v>
      </c>
      <c r="AL30" s="4">
        <f>MAX(AL34:AL333)</f>
        <v>0.99999999999993705</v>
      </c>
      <c r="BD30" s="18" t="s">
        <v>289</v>
      </c>
      <c r="BE30" s="18"/>
      <c r="BF30" s="18"/>
      <c r="BG30" s="18"/>
      <c r="BH30" s="4">
        <f>BH31/$AG$30/PI()</f>
        <v>0.23873241463784284</v>
      </c>
      <c r="BI30" s="4">
        <f t="shared" ref="BI30:BM30" si="14">BI31/$AG$30/PI()</f>
        <v>-0.13783222385544819</v>
      </c>
      <c r="BJ30" s="4">
        <f t="shared" si="14"/>
        <v>3.9788735772973831E-8</v>
      </c>
      <c r="BK30" s="4">
        <f t="shared" si="14"/>
        <v>0.27566444771089604</v>
      </c>
      <c r="BL30" s="4">
        <f t="shared" si="14"/>
        <v>-0.23873241463784323</v>
      </c>
      <c r="BM30" s="4">
        <f t="shared" si="14"/>
        <v>-0.13783222385544783</v>
      </c>
      <c r="BN30" s="4">
        <f>BN31/$AG$30/PI()</f>
        <v>3.9788735772973831E-8</v>
      </c>
      <c r="BO30" s="4">
        <f t="shared" ref="BO30:BS30" si="15">BO31/$AG$30/PI()</f>
        <v>3.9788735772973831E-8</v>
      </c>
      <c r="BP30" s="4">
        <f t="shared" si="15"/>
        <v>3.9788735772973831E-8</v>
      </c>
      <c r="BQ30" s="4">
        <f t="shared" si="15"/>
        <v>3.9788735772973831E-8</v>
      </c>
      <c r="BR30" s="4">
        <f t="shared" si="15"/>
        <v>3.9788735772973831E-8</v>
      </c>
      <c r="BS30" s="4">
        <f t="shared" si="15"/>
        <v>3.9788735772973831E-8</v>
      </c>
      <c r="BT30" s="4">
        <f t="shared" ref="BT30:BY30" si="16">SUM(BT34:BT333)</f>
        <v>8</v>
      </c>
      <c r="BU30" s="4">
        <f t="shared" si="16"/>
        <v>8</v>
      </c>
      <c r="BV30" s="4">
        <f t="shared" si="16"/>
        <v>8</v>
      </c>
      <c r="BW30" s="115">
        <f t="shared" si="16"/>
        <v>0</v>
      </c>
      <c r="BX30" s="115">
        <f t="shared" si="16"/>
        <v>0</v>
      </c>
      <c r="BY30" s="115">
        <f t="shared" si="16"/>
        <v>0</v>
      </c>
      <c r="BZ30" s="4" t="s">
        <v>290</v>
      </c>
      <c r="CB30" s="4" t="s">
        <v>291</v>
      </c>
      <c r="CD30" s="4" t="s">
        <v>292</v>
      </c>
      <c r="CF30" s="4" t="s">
        <v>293</v>
      </c>
      <c r="CH30" s="115" t="s">
        <v>294</v>
      </c>
      <c r="CI30" s="115"/>
      <c r="CJ30" s="115" t="s">
        <v>295</v>
      </c>
      <c r="CK30" s="115"/>
      <c r="CL30" s="115" t="s">
        <v>296</v>
      </c>
      <c r="CM30" s="115"/>
      <c r="CN30" s="4" t="s">
        <v>297</v>
      </c>
      <c r="DI30" s="40" t="str">
        <f t="shared" si="8"/>
        <v>25.h</v>
      </c>
      <c r="DJ30" s="47">
        <v>25</v>
      </c>
      <c r="DK30" s="48" t="s">
        <v>298</v>
      </c>
      <c r="DL30" s="49">
        <v>36</v>
      </c>
      <c r="DM30" s="49">
        <v>10</v>
      </c>
      <c r="DN30" s="50">
        <v>3</v>
      </c>
      <c r="DO30" s="51" t="s">
        <v>87</v>
      </c>
      <c r="DP30" s="51" t="s">
        <v>99</v>
      </c>
      <c r="DQ30" s="51" t="s">
        <v>98</v>
      </c>
      <c r="DR30" s="51" t="s">
        <v>98</v>
      </c>
      <c r="DS30" s="51" t="s">
        <v>100</v>
      </c>
      <c r="DT30" s="51" t="s">
        <v>100</v>
      </c>
      <c r="DU30" s="51" t="s">
        <v>99</v>
      </c>
      <c r="DV30" s="51" t="s">
        <v>88</v>
      </c>
      <c r="DW30" s="51" t="s">
        <v>87</v>
      </c>
      <c r="DX30" s="51" t="s">
        <v>87</v>
      </c>
      <c r="DY30" s="51" t="s">
        <v>89</v>
      </c>
      <c r="DZ30" s="51" t="s">
        <v>89</v>
      </c>
      <c r="EA30" s="51" t="s">
        <v>88</v>
      </c>
      <c r="EB30" s="51" t="s">
        <v>100</v>
      </c>
      <c r="EC30" s="51" t="s">
        <v>99</v>
      </c>
      <c r="ED30" s="51" t="s">
        <v>99</v>
      </c>
      <c r="EE30" s="51" t="s">
        <v>98</v>
      </c>
      <c r="EF30" s="51" t="s">
        <v>98</v>
      </c>
      <c r="EG30" s="51" t="s">
        <v>100</v>
      </c>
      <c r="EH30" s="51" t="s">
        <v>89</v>
      </c>
      <c r="EI30" s="51" t="s">
        <v>88</v>
      </c>
      <c r="EJ30" s="51" t="s">
        <v>88</v>
      </c>
      <c r="EK30" s="51" t="s">
        <v>87</v>
      </c>
      <c r="EL30" s="51" t="s">
        <v>87</v>
      </c>
      <c r="EM30" s="51" t="s">
        <v>89</v>
      </c>
      <c r="EN30" s="51" t="s">
        <v>98</v>
      </c>
      <c r="EO30" s="51" t="s">
        <v>100</v>
      </c>
      <c r="EP30" s="51" t="s">
        <v>100</v>
      </c>
      <c r="EQ30" s="51" t="s">
        <v>99</v>
      </c>
      <c r="ER30" s="51" t="s">
        <v>99</v>
      </c>
      <c r="ES30" s="51" t="s">
        <v>98</v>
      </c>
      <c r="ET30" s="51" t="s">
        <v>87</v>
      </c>
      <c r="EU30" s="51" t="s">
        <v>89</v>
      </c>
      <c r="EV30" s="51" t="s">
        <v>89</v>
      </c>
      <c r="EW30" s="51" t="s">
        <v>88</v>
      </c>
      <c r="EX30" s="51" t="s">
        <v>88</v>
      </c>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t="s">
        <v>90</v>
      </c>
    </row>
    <row r="31" spans="1:239">
      <c r="A31" s="4" t="s">
        <v>57</v>
      </c>
      <c r="B31" s="4">
        <f>D4</f>
        <v>12</v>
      </c>
      <c r="D31" s="4">
        <v>-0.5</v>
      </c>
      <c r="E31" s="4" t="s">
        <v>299</v>
      </c>
      <c r="X31" s="18"/>
      <c r="Y31" s="18" t="s">
        <v>300</v>
      </c>
      <c r="Z31" s="120">
        <f>P4</f>
        <v>1</v>
      </c>
      <c r="AA31" s="18" t="s">
        <v>301</v>
      </c>
      <c r="AB31" s="17">
        <f>VLOOKUP($J$4,$DK$6:$GH$105,3,FALSE)</f>
        <v>4</v>
      </c>
      <c r="AC31" s="18" t="s">
        <v>302</v>
      </c>
      <c r="AD31" s="125" t="str">
        <f>"Ya="&amp;ROUND(AE30/AG31,"0")&amp;" Y="</f>
        <v>Ya=2 Y=</v>
      </c>
      <c r="AE31" s="73">
        <f>MATCH("A'",AE34:AE333,0)-1</f>
        <v>1</v>
      </c>
      <c r="AF31" s="18" t="s">
        <v>301</v>
      </c>
      <c r="AG31" s="126">
        <f>IF(AX3="Tervezett",Z30,AB31)</f>
        <v>8</v>
      </c>
      <c r="AJ31" s="18" t="s">
        <v>303</v>
      </c>
      <c r="AK31" s="4">
        <f>SQRT(AM32^2+AN32^2)/AG30/PI()*2</f>
        <v>0.82699334313268802</v>
      </c>
      <c r="AL31" s="127" t="s">
        <v>304</v>
      </c>
      <c r="AM31" s="4">
        <f>IF(ABS(AN32)&gt;0,ATAN2(AN32,AM32)*180/PI()-90+AI30/2,0)</f>
        <v>90.000000000000028</v>
      </c>
      <c r="AN31" s="4">
        <f>SQRT(AM32^2+AN32^2)</f>
        <v>10.392304845413262</v>
      </c>
      <c r="AO31" s="16"/>
      <c r="BD31" s="18" t="s">
        <v>305</v>
      </c>
      <c r="BE31" s="18"/>
      <c r="BF31" s="18"/>
      <c r="BG31" s="18"/>
      <c r="BH31" s="4">
        <f t="shared" ref="BH31:BS31" si="17">IF(ABS(SUM(BH34:BH333))&lt;0.000001,0.000001,SUM(BH34:BH333))</f>
        <v>5.9999999999999956</v>
      </c>
      <c r="BI31" s="4">
        <f t="shared" si="17"/>
        <v>-3.4641016151377588</v>
      </c>
      <c r="BJ31" s="4">
        <f t="shared" si="17"/>
        <v>9.9999999999999995E-7</v>
      </c>
      <c r="BK31" s="4">
        <f t="shared" si="17"/>
        <v>6.9282032302755088</v>
      </c>
      <c r="BL31" s="4">
        <f t="shared" si="17"/>
        <v>-6.0000000000000053</v>
      </c>
      <c r="BM31" s="4">
        <f t="shared" si="17"/>
        <v>-3.4641016151377499</v>
      </c>
      <c r="BN31" s="115">
        <f t="shared" si="17"/>
        <v>9.9999999999999995E-7</v>
      </c>
      <c r="BO31" s="115">
        <f t="shared" si="17"/>
        <v>9.9999999999999995E-7</v>
      </c>
      <c r="BP31" s="115">
        <f t="shared" si="17"/>
        <v>9.9999999999999995E-7</v>
      </c>
      <c r="BQ31" s="115">
        <f t="shared" si="17"/>
        <v>9.9999999999999995E-7</v>
      </c>
      <c r="BR31" s="115">
        <f t="shared" si="17"/>
        <v>9.9999999999999995E-7</v>
      </c>
      <c r="BS31" s="115">
        <f t="shared" si="17"/>
        <v>9.9999999999999995E-7</v>
      </c>
      <c r="BT31" s="4">
        <f>AP32+AQ32</f>
        <v>8</v>
      </c>
      <c r="BU31" s="4">
        <f>AR32+AS32</f>
        <v>8</v>
      </c>
      <c r="BV31" s="4">
        <f>AT32+AU32</f>
        <v>8</v>
      </c>
      <c r="BW31" s="115">
        <f>AV32+AW32</f>
        <v>0</v>
      </c>
      <c r="BX31" s="115">
        <f>AX32+AY32</f>
        <v>0</v>
      </c>
      <c r="BY31" s="115">
        <f>AZ32+BA32</f>
        <v>0</v>
      </c>
      <c r="BZ31" s="4" t="s">
        <v>306</v>
      </c>
      <c r="CA31" s="18" t="s">
        <v>307</v>
      </c>
      <c r="CB31" s="4">
        <f>ATAN2(CC32,CB32)*180/PI()</f>
        <v>120.00000000000004</v>
      </c>
      <c r="CC31" s="4" t="s">
        <v>166</v>
      </c>
      <c r="CD31" s="4">
        <f>ATAN2(CE32,CD32)*180/PI()</f>
        <v>8.1715087517430224E-14</v>
      </c>
      <c r="CE31" s="4" t="s">
        <v>167</v>
      </c>
      <c r="CF31" s="4">
        <f>IF(CG32=0,0,ATAN2(CG32,CF32)*180/PI())</f>
        <v>-119.99999999999994</v>
      </c>
      <c r="CG31" s="4" t="s">
        <v>168</v>
      </c>
      <c r="CH31" s="4" t="e">
        <f>ATAN2(CI32,CH32)*180/PI()</f>
        <v>#DIV/0!</v>
      </c>
      <c r="CI31" s="4" t="s">
        <v>308</v>
      </c>
      <c r="CJ31" s="4" t="e">
        <f>ATAN2(CK32,CJ32)*180/PI()</f>
        <v>#DIV/0!</v>
      </c>
      <c r="CK31" s="4" t="s">
        <v>309</v>
      </c>
      <c r="CL31" s="4">
        <f>IF(CM32=0,0,ATAN2(CM32,CL32)*180/PI())</f>
        <v>0</v>
      </c>
      <c r="CM31" s="4" t="s">
        <v>310</v>
      </c>
      <c r="CN31" s="4">
        <f>SQRT(CN32^2+CO32^2)/AG31/PI()*2</f>
        <v>0.82699334313268802</v>
      </c>
      <c r="CO31" s="4">
        <f>ATAN2(CO32,CN32)*180/PI()-90+CN26/2</f>
        <v>90.000000000000028</v>
      </c>
      <c r="DB31" s="16"/>
      <c r="DI31" s="40" t="str">
        <f t="shared" si="8"/>
        <v>26.h</v>
      </c>
      <c r="DJ31" s="57">
        <v>26</v>
      </c>
      <c r="DK31" s="58" t="s">
        <v>311</v>
      </c>
      <c r="DL31" s="59"/>
      <c r="DM31" s="59"/>
      <c r="DN31" s="60"/>
      <c r="DO31" s="61" t="s">
        <v>99</v>
      </c>
      <c r="DP31" s="61" t="s">
        <v>98</v>
      </c>
      <c r="DQ31" s="61" t="s">
        <v>98</v>
      </c>
      <c r="DR31" s="61" t="s">
        <v>100</v>
      </c>
      <c r="DS31" s="61" t="s">
        <v>89</v>
      </c>
      <c r="DT31" s="61" t="s">
        <v>88</v>
      </c>
      <c r="DU31" s="61" t="s">
        <v>88</v>
      </c>
      <c r="DV31" s="61" t="s">
        <v>87</v>
      </c>
      <c r="DW31" s="61" t="s">
        <v>87</v>
      </c>
      <c r="DX31" s="61" t="s">
        <v>89</v>
      </c>
      <c r="DY31" s="61" t="s">
        <v>98</v>
      </c>
      <c r="DZ31" s="61" t="s">
        <v>100</v>
      </c>
      <c r="EA31" s="61" t="s">
        <v>100</v>
      </c>
      <c r="EB31" s="61" t="s">
        <v>99</v>
      </c>
      <c r="EC31" s="61" t="s">
        <v>99</v>
      </c>
      <c r="ED31" s="61" t="s">
        <v>98</v>
      </c>
      <c r="EE31" s="61" t="s">
        <v>87</v>
      </c>
      <c r="EF31" s="61" t="s">
        <v>89</v>
      </c>
      <c r="EG31" s="61" t="s">
        <v>89</v>
      </c>
      <c r="EH31" s="61" t="s">
        <v>88</v>
      </c>
      <c r="EI31" s="61" t="s">
        <v>88</v>
      </c>
      <c r="EJ31" s="61" t="s">
        <v>87</v>
      </c>
      <c r="EK31" s="61" t="s">
        <v>99</v>
      </c>
      <c r="EL31" s="61" t="s">
        <v>98</v>
      </c>
      <c r="EM31" s="61" t="s">
        <v>98</v>
      </c>
      <c r="EN31" s="61" t="s">
        <v>100</v>
      </c>
      <c r="EO31" s="61" t="s">
        <v>100</v>
      </c>
      <c r="EP31" s="61" t="s">
        <v>99</v>
      </c>
      <c r="EQ31" s="61" t="s">
        <v>88</v>
      </c>
      <c r="ER31" s="61" t="s">
        <v>87</v>
      </c>
      <c r="ES31" s="61" t="s">
        <v>87</v>
      </c>
      <c r="ET31" s="61" t="s">
        <v>89</v>
      </c>
      <c r="EU31" s="61" t="s">
        <v>89</v>
      </c>
      <c r="EV31" s="61" t="s">
        <v>88</v>
      </c>
      <c r="EW31" s="61" t="s">
        <v>100</v>
      </c>
      <c r="EX31" s="61" t="s">
        <v>99</v>
      </c>
      <c r="EY31" s="61"/>
      <c r="EZ31" s="61"/>
      <c r="FA31" s="61"/>
      <c r="FB31" s="61"/>
      <c r="FC31" s="61"/>
      <c r="FD31" s="61"/>
      <c r="FE31" s="61"/>
      <c r="FF31" s="61"/>
      <c r="FG31" s="61"/>
      <c r="FH31" s="61"/>
      <c r="FI31" s="61"/>
      <c r="FJ31" s="61"/>
      <c r="FK31" s="61"/>
      <c r="FL31" s="61"/>
      <c r="FM31" s="61"/>
      <c r="FN31" s="61"/>
      <c r="FO31" s="61"/>
      <c r="FP31" s="61"/>
      <c r="FQ31" s="61"/>
      <c r="FR31" s="61"/>
      <c r="FS31" s="61"/>
      <c r="FT31" s="61"/>
      <c r="FU31" s="61"/>
      <c r="FV31" s="61"/>
      <c r="FW31" s="61"/>
      <c r="FX31" s="61"/>
      <c r="FY31" s="61"/>
      <c r="FZ31" s="61"/>
      <c r="GA31" s="61"/>
      <c r="GB31" s="61"/>
      <c r="GC31" s="61"/>
      <c r="GD31" s="61"/>
      <c r="GE31" s="61"/>
      <c r="GF31" s="61"/>
      <c r="GG31" s="61"/>
      <c r="GH31" s="61"/>
      <c r="GI31" s="61"/>
      <c r="GJ31" s="61"/>
      <c r="GK31" s="61"/>
      <c r="GL31" s="61"/>
      <c r="GM31" s="61"/>
      <c r="GN31" s="61"/>
      <c r="GO31" s="61"/>
      <c r="GP31" s="61"/>
      <c r="GQ31" s="61"/>
      <c r="GR31" s="61"/>
      <c r="GS31" s="61"/>
      <c r="GT31" s="61"/>
      <c r="GU31" s="61"/>
      <c r="GV31" s="61"/>
      <c r="GW31" s="61"/>
      <c r="GX31" s="61"/>
      <c r="GY31" s="61"/>
      <c r="GZ31" s="61"/>
      <c r="HA31" s="61"/>
      <c r="HB31" s="61"/>
      <c r="HC31" s="61"/>
      <c r="HD31" s="61"/>
      <c r="HE31" s="61"/>
      <c r="HF31" s="61"/>
      <c r="HG31" s="61"/>
      <c r="HH31" s="61"/>
      <c r="HI31" s="61"/>
      <c r="HJ31" s="61"/>
      <c r="HK31" s="61"/>
      <c r="HL31" s="61"/>
      <c r="HM31" s="61"/>
      <c r="HN31" s="61"/>
      <c r="HO31" s="61"/>
      <c r="HP31" s="61"/>
      <c r="HQ31" s="61"/>
      <c r="HR31" s="61"/>
      <c r="HS31" s="61"/>
      <c r="HT31" s="61"/>
      <c r="HU31" s="61"/>
      <c r="HV31" s="61"/>
      <c r="HW31" s="61"/>
      <c r="HX31" s="61"/>
      <c r="HY31" s="61"/>
      <c r="HZ31" s="61"/>
      <c r="IA31" s="61"/>
      <c r="IB31" s="61"/>
      <c r="IC31" s="61"/>
      <c r="ID31" s="61"/>
      <c r="IE31" s="61" t="s">
        <v>90</v>
      </c>
    </row>
    <row r="32" spans="1:239" ht="15">
      <c r="A32" s="4" t="s">
        <v>72</v>
      </c>
      <c r="B32" s="4">
        <f>D5</f>
        <v>4</v>
      </c>
      <c r="D32" s="4" t="s">
        <v>312</v>
      </c>
      <c r="E32" s="4">
        <f>AK31*H5</f>
        <v>0.82699334313268802</v>
      </c>
      <c r="G32" s="4">
        <f>CN31*1</f>
        <v>0.82699334313268802</v>
      </c>
      <c r="H32" s="4">
        <v>0</v>
      </c>
      <c r="I32" s="88">
        <f>INDEX(I34:I630,2*$D$4-1)</f>
        <v>-0.50000000000006273</v>
      </c>
      <c r="K32" s="16" t="s">
        <v>504</v>
      </c>
      <c r="Y32" s="18" t="s">
        <v>313</v>
      </c>
      <c r="Z32" s="17">
        <f>Z29/Z30</f>
        <v>1.5</v>
      </c>
      <c r="AA32" s="18" t="s">
        <v>40</v>
      </c>
      <c r="AB32" s="17">
        <f>IF(ISERROR(VLOOKUP("C",AA34:AA145,1,FALSE)),2,3)</f>
        <v>3</v>
      </c>
      <c r="AD32" s="18" t="s">
        <v>40</v>
      </c>
      <c r="AE32" s="73">
        <f>IF(BV31&gt;0,3,2)</f>
        <v>3</v>
      </c>
      <c r="AH32" s="116" t="s">
        <v>249</v>
      </c>
      <c r="AI32" s="4">
        <f>PI()/(AE30/AG30)</f>
        <v>2.0943951023931953</v>
      </c>
      <c r="AJ32" s="17" t="s">
        <v>314</v>
      </c>
      <c r="AK32" s="107" t="s">
        <v>315</v>
      </c>
      <c r="AL32" s="4">
        <f>SUM(AK34:AK333)/AE30</f>
        <v>0.50000000000006539</v>
      </c>
      <c r="AM32" s="119">
        <f>SUM(AM34:AM333)</f>
        <v>8.9999999999999947</v>
      </c>
      <c r="AN32" s="4">
        <f>SUM(AN34:AN333)</f>
        <v>-5.1961524227066374</v>
      </c>
      <c r="AO32" s="4" t="s">
        <v>316</v>
      </c>
      <c r="AP32" s="4">
        <f t="shared" ref="AP32:BA32" si="18">$AE$30-COUNTIF(AP34:AP333,0)</f>
        <v>4</v>
      </c>
      <c r="AQ32" s="4">
        <f t="shared" si="18"/>
        <v>4</v>
      </c>
      <c r="AR32" s="4">
        <f t="shared" si="18"/>
        <v>4</v>
      </c>
      <c r="AS32" s="4">
        <f t="shared" si="18"/>
        <v>4</v>
      </c>
      <c r="AT32" s="4">
        <f t="shared" si="18"/>
        <v>4</v>
      </c>
      <c r="AU32" s="4">
        <f t="shared" si="18"/>
        <v>4</v>
      </c>
      <c r="AV32" s="115">
        <f t="shared" si="18"/>
        <v>0</v>
      </c>
      <c r="AW32" s="115">
        <f t="shared" si="18"/>
        <v>0</v>
      </c>
      <c r="AX32" s="115">
        <f t="shared" si="18"/>
        <v>0</v>
      </c>
      <c r="AY32" s="115">
        <f t="shared" si="18"/>
        <v>0</v>
      </c>
      <c r="AZ32" s="115">
        <f t="shared" si="18"/>
        <v>0</v>
      </c>
      <c r="BA32" s="115">
        <f t="shared" si="18"/>
        <v>0</v>
      </c>
      <c r="BM32" s="18" t="s">
        <v>317</v>
      </c>
      <c r="BN32" s="18"/>
      <c r="BO32" s="18"/>
      <c r="BP32" s="18"/>
      <c r="BQ32" s="18"/>
      <c r="BR32" s="18"/>
      <c r="BS32" s="18"/>
      <c r="BT32" s="4">
        <v>1</v>
      </c>
      <c r="BU32" s="4">
        <f>BU31/BT31</f>
        <v>1</v>
      </c>
      <c r="BZ32" s="4" t="s">
        <v>318</v>
      </c>
      <c r="CA32" s="18"/>
      <c r="CB32" s="17">
        <f t="shared" ref="CB32:CO32" si="19">SUM(CB34:CB333)</f>
        <v>5.9999999999999956</v>
      </c>
      <c r="CC32" s="17">
        <f t="shared" si="19"/>
        <v>-3.4641016151377588</v>
      </c>
      <c r="CD32" s="17">
        <f t="shared" si="19"/>
        <v>9.8809849191638932E-15</v>
      </c>
      <c r="CE32" s="17">
        <f t="shared" si="19"/>
        <v>6.9282032302755088</v>
      </c>
      <c r="CF32" s="17">
        <f t="shared" si="19"/>
        <v>-6.0000000000000053</v>
      </c>
      <c r="CG32" s="17">
        <f t="shared" si="19"/>
        <v>-3.4641016151377499</v>
      </c>
      <c r="CH32" s="17">
        <f t="shared" si="19"/>
        <v>0</v>
      </c>
      <c r="CI32" s="17">
        <f t="shared" si="19"/>
        <v>0</v>
      </c>
      <c r="CJ32" s="17">
        <f t="shared" si="19"/>
        <v>0</v>
      </c>
      <c r="CK32" s="17">
        <f t="shared" si="19"/>
        <v>0</v>
      </c>
      <c r="CL32" s="17">
        <f t="shared" si="19"/>
        <v>0</v>
      </c>
      <c r="CM32" s="17">
        <f t="shared" si="19"/>
        <v>0</v>
      </c>
      <c r="CN32" s="119">
        <f t="shared" si="19"/>
        <v>8.9999999999999947</v>
      </c>
      <c r="CO32" s="4">
        <f t="shared" si="19"/>
        <v>-5.1961524227066374</v>
      </c>
      <c r="CQ32" s="4" t="s">
        <v>319</v>
      </c>
      <c r="CS32" s="15" t="s">
        <v>320</v>
      </c>
      <c r="DE32" s="4" t="s">
        <v>321</v>
      </c>
      <c r="DI32" s="40" t="str">
        <f t="shared" si="8"/>
        <v>27.h</v>
      </c>
      <c r="DJ32" s="57">
        <v>27</v>
      </c>
      <c r="DK32" s="58"/>
      <c r="DL32" s="59"/>
      <c r="DM32" s="59"/>
      <c r="DN32" s="60"/>
      <c r="DO32" s="61"/>
      <c r="DP32" s="61"/>
      <c r="DQ32" s="61"/>
      <c r="DR32" s="61"/>
      <c r="DS32" s="61"/>
      <c r="DT32" s="61"/>
      <c r="DU32" s="61"/>
      <c r="DV32" s="61"/>
      <c r="DW32" s="61"/>
      <c r="DX32" s="61"/>
      <c r="DY32" s="61"/>
      <c r="DZ32" s="61"/>
      <c r="EA32" s="61"/>
      <c r="EB32" s="61"/>
      <c r="EC32" s="61"/>
      <c r="ED32" s="61"/>
      <c r="EE32" s="61"/>
      <c r="EF32" s="61"/>
      <c r="EG32" s="61"/>
      <c r="EH32" s="61"/>
      <c r="EI32" s="61"/>
      <c r="EJ32" s="61"/>
      <c r="EK32" s="61"/>
      <c r="EL32" s="61"/>
      <c r="EM32" s="61"/>
      <c r="EN32" s="61"/>
      <c r="EO32" s="61"/>
      <c r="EP32" s="61"/>
      <c r="EQ32" s="61"/>
      <c r="ER32" s="61"/>
      <c r="ES32" s="61"/>
      <c r="ET32" s="61"/>
      <c r="EU32" s="61"/>
      <c r="EV32" s="61"/>
      <c r="EW32" s="61"/>
      <c r="EX32" s="61"/>
      <c r="EY32" s="61"/>
      <c r="EZ32" s="61"/>
      <c r="FA32" s="61"/>
      <c r="FB32" s="61"/>
      <c r="FC32" s="61"/>
      <c r="FD32" s="61"/>
      <c r="FE32" s="61"/>
      <c r="FF32" s="61"/>
      <c r="FG32" s="61"/>
      <c r="FH32" s="61"/>
      <c r="FI32" s="61"/>
      <c r="FJ32" s="61"/>
      <c r="FK32" s="61"/>
      <c r="FL32" s="61"/>
      <c r="FM32" s="61"/>
      <c r="FN32" s="61"/>
      <c r="FO32" s="61"/>
      <c r="FP32" s="61"/>
      <c r="FQ32" s="61"/>
      <c r="FR32" s="61"/>
      <c r="FS32" s="61"/>
      <c r="FT32" s="61"/>
      <c r="FU32" s="61"/>
      <c r="FV32" s="61"/>
      <c r="FW32" s="61"/>
      <c r="FX32" s="61"/>
      <c r="FY32" s="61"/>
      <c r="FZ32" s="61"/>
      <c r="GA32" s="61"/>
      <c r="GB32" s="61"/>
      <c r="GC32" s="61"/>
      <c r="GD32" s="61"/>
      <c r="GE32" s="61"/>
      <c r="GF32" s="61"/>
      <c r="GG32" s="61"/>
      <c r="GH32" s="61"/>
      <c r="GI32" s="61"/>
      <c r="GJ32" s="61"/>
      <c r="GK32" s="61"/>
      <c r="GL32" s="61"/>
      <c r="GM32" s="61"/>
      <c r="GN32" s="61"/>
      <c r="GO32" s="61"/>
      <c r="GP32" s="61"/>
      <c r="GQ32" s="61"/>
      <c r="GR32" s="61"/>
      <c r="GS32" s="61"/>
      <c r="GT32" s="61"/>
      <c r="GU32" s="61"/>
      <c r="GV32" s="61"/>
      <c r="GW32" s="61"/>
      <c r="GX32" s="61"/>
      <c r="GY32" s="61"/>
      <c r="GZ32" s="61"/>
      <c r="HA32" s="61"/>
      <c r="HB32" s="61"/>
      <c r="HC32" s="61"/>
      <c r="HD32" s="61"/>
      <c r="HE32" s="61"/>
      <c r="HF32" s="61"/>
      <c r="HG32" s="61"/>
      <c r="HH32" s="61"/>
      <c r="HI32" s="61"/>
      <c r="HJ32" s="61"/>
      <c r="HK32" s="61"/>
      <c r="HL32" s="61"/>
      <c r="HM32" s="61"/>
      <c r="HN32" s="61"/>
      <c r="HO32" s="61"/>
      <c r="HP32" s="61"/>
      <c r="HQ32" s="61"/>
      <c r="HR32" s="61"/>
      <c r="HS32" s="61"/>
      <c r="HT32" s="61"/>
      <c r="HU32" s="61"/>
      <c r="HV32" s="61"/>
      <c r="HW32" s="61"/>
      <c r="HX32" s="61"/>
      <c r="HY32" s="61"/>
      <c r="HZ32" s="61"/>
      <c r="IA32" s="61"/>
      <c r="IB32" s="61"/>
      <c r="IC32" s="61"/>
      <c r="ID32" s="61"/>
      <c r="IE32" s="61" t="s">
        <v>90</v>
      </c>
    </row>
    <row r="33" spans="1:239">
      <c r="A33" s="4" t="s">
        <v>300</v>
      </c>
      <c r="B33" s="4">
        <f>G3</f>
        <v>1</v>
      </c>
      <c r="D33" s="4">
        <v>0.5</v>
      </c>
      <c r="E33" s="4">
        <f t="shared" ref="E33:E96" si="20">SIN((360/$AE$30*(D33+$D$31)/2*$AG$30+$AM$31-$AI$30)*PI()/180)*$E$32</f>
        <v>-0.41349667156634351</v>
      </c>
      <c r="F33" s="4">
        <v>0.5</v>
      </c>
      <c r="G33" s="4">
        <f t="shared" ref="G33:G96" si="21">SIN((360/$AE$30*(F33+$D$31)/2*$AG$31+$CO$31-$AL$25)*PI()/180)*$G$32</f>
        <v>-0.41349667156634351</v>
      </c>
      <c r="H33" s="4">
        <v>1</v>
      </c>
      <c r="I33" s="88">
        <f>I32</f>
        <v>-0.50000000000006273</v>
      </c>
      <c r="K33" s="4" t="s">
        <v>322</v>
      </c>
      <c r="X33" s="18" t="s">
        <v>66</v>
      </c>
      <c r="Y33" s="4" t="s">
        <v>323</v>
      </c>
      <c r="Z33" s="4" t="s">
        <v>324</v>
      </c>
      <c r="AA33" s="4" t="s">
        <v>323</v>
      </c>
      <c r="AB33" s="4" t="s">
        <v>324</v>
      </c>
      <c r="AC33" s="18">
        <v>0</v>
      </c>
      <c r="AD33" s="17" t="s">
        <v>323</v>
      </c>
      <c r="AE33" s="17" t="s">
        <v>324</v>
      </c>
      <c r="AF33" s="17" t="s">
        <v>325</v>
      </c>
      <c r="AG33" s="17" t="s">
        <v>326</v>
      </c>
      <c r="AH33" s="4" t="s">
        <v>327</v>
      </c>
      <c r="AI33" s="4" t="s">
        <v>328</v>
      </c>
      <c r="AJ33" s="4">
        <v>0</v>
      </c>
      <c r="AK33" s="17" t="s">
        <v>329</v>
      </c>
      <c r="AL33" s="4" t="s">
        <v>330</v>
      </c>
      <c r="AM33" s="17" t="s">
        <v>331</v>
      </c>
      <c r="AN33" s="17" t="s">
        <v>332</v>
      </c>
      <c r="AP33" s="17" t="s">
        <v>333</v>
      </c>
      <c r="AQ33" s="17" t="s">
        <v>334</v>
      </c>
      <c r="AR33" s="17" t="s">
        <v>335</v>
      </c>
      <c r="AS33" s="17" t="s">
        <v>336</v>
      </c>
      <c r="AT33" s="17" t="s">
        <v>337</v>
      </c>
      <c r="AU33" s="17" t="s">
        <v>338</v>
      </c>
      <c r="AV33" s="128" t="s">
        <v>339</v>
      </c>
      <c r="AW33" s="128" t="s">
        <v>340</v>
      </c>
      <c r="AX33" s="128" t="s">
        <v>341</v>
      </c>
      <c r="AY33" s="128" t="s">
        <v>342</v>
      </c>
      <c r="AZ33" s="128" t="s">
        <v>343</v>
      </c>
      <c r="BA33" s="128" t="s">
        <v>344</v>
      </c>
      <c r="BB33" s="17" t="s">
        <v>345</v>
      </c>
      <c r="BC33" s="17" t="s">
        <v>346</v>
      </c>
      <c r="BD33" s="17" t="s">
        <v>347</v>
      </c>
      <c r="BE33" s="17" t="s">
        <v>348</v>
      </c>
      <c r="BF33" s="17" t="s">
        <v>349</v>
      </c>
      <c r="BG33" s="17" t="s">
        <v>350</v>
      </c>
      <c r="BH33" s="17" t="s">
        <v>351</v>
      </c>
      <c r="BI33" s="17" t="s">
        <v>352</v>
      </c>
      <c r="BJ33" s="17" t="s">
        <v>353</v>
      </c>
      <c r="BK33" s="17" t="s">
        <v>354</v>
      </c>
      <c r="BL33" s="17" t="s">
        <v>355</v>
      </c>
      <c r="BM33" s="17" t="s">
        <v>356</v>
      </c>
      <c r="BN33" s="128" t="s">
        <v>357</v>
      </c>
      <c r="BO33" s="128" t="s">
        <v>358</v>
      </c>
      <c r="BP33" s="128" t="s">
        <v>359</v>
      </c>
      <c r="BQ33" s="128" t="s">
        <v>360</v>
      </c>
      <c r="BR33" s="128" t="s">
        <v>361</v>
      </c>
      <c r="BS33" s="128" t="s">
        <v>362</v>
      </c>
      <c r="BT33" s="17" t="s">
        <v>363</v>
      </c>
      <c r="BU33" s="17" t="s">
        <v>364</v>
      </c>
      <c r="BV33" s="17" t="s">
        <v>365</v>
      </c>
      <c r="BW33" s="128" t="s">
        <v>366</v>
      </c>
      <c r="BX33" s="128" t="s">
        <v>367</v>
      </c>
      <c r="BY33" s="128" t="s">
        <v>368</v>
      </c>
      <c r="BZ33" s="4">
        <f>SUM(BZ34:BZ333)</f>
        <v>6</v>
      </c>
      <c r="CA33" s="4" t="s">
        <v>369</v>
      </c>
      <c r="CB33" s="17" t="s">
        <v>370</v>
      </c>
      <c r="CC33" s="17" t="s">
        <v>371</v>
      </c>
      <c r="CD33" s="17" t="s">
        <v>372</v>
      </c>
      <c r="CE33" s="17" t="s">
        <v>373</v>
      </c>
      <c r="CF33" s="17" t="s">
        <v>374</v>
      </c>
      <c r="CG33" s="17" t="s">
        <v>375</v>
      </c>
      <c r="CH33" s="128" t="s">
        <v>376</v>
      </c>
      <c r="CI33" s="128" t="s">
        <v>377</v>
      </c>
      <c r="CJ33" s="128" t="s">
        <v>378</v>
      </c>
      <c r="CK33" s="128" t="s">
        <v>379</v>
      </c>
      <c r="CL33" s="128" t="s">
        <v>380</v>
      </c>
      <c r="CM33" s="128" t="s">
        <v>381</v>
      </c>
      <c r="CN33" s="17" t="s">
        <v>331</v>
      </c>
      <c r="CO33" s="17" t="s">
        <v>332</v>
      </c>
      <c r="CP33" s="17"/>
      <c r="CQ33" s="4">
        <f>SUM(CQ35:CQ333)</f>
        <v>12</v>
      </c>
      <c r="CS33" s="4" t="s">
        <v>75</v>
      </c>
      <c r="CT33" s="4" t="s">
        <v>382</v>
      </c>
      <c r="CU33" s="4" t="s">
        <v>383</v>
      </c>
      <c r="CV33" s="15" t="s">
        <v>384</v>
      </c>
      <c r="CW33" s="4" t="s">
        <v>385</v>
      </c>
      <c r="CX33" s="81" t="s">
        <v>386</v>
      </c>
      <c r="CY33" s="15" t="s">
        <v>387</v>
      </c>
      <c r="CZ33" s="99" t="s">
        <v>388</v>
      </c>
      <c r="DA33" s="17" t="s">
        <v>369</v>
      </c>
      <c r="DB33" s="4" t="s">
        <v>389</v>
      </c>
      <c r="DE33" s="17" t="s">
        <v>325</v>
      </c>
      <c r="DF33" s="17" t="s">
        <v>326</v>
      </c>
      <c r="DI33" s="40" t="str">
        <f t="shared" si="8"/>
        <v>28.h</v>
      </c>
      <c r="DJ33" s="66">
        <v>28</v>
      </c>
      <c r="DK33" s="67"/>
      <c r="DL33" s="68"/>
      <c r="DM33" s="68"/>
      <c r="DN33" s="69"/>
      <c r="DO33" s="61"/>
      <c r="DP33" s="61"/>
      <c r="DQ33" s="61"/>
      <c r="DR33" s="61"/>
      <c r="DS33" s="61"/>
      <c r="DT33" s="61"/>
      <c r="DU33" s="61"/>
      <c r="DV33" s="61"/>
      <c r="DW33" s="61"/>
      <c r="DX33" s="61"/>
      <c r="DY33" s="61"/>
      <c r="DZ33" s="61"/>
      <c r="EA33" s="61"/>
      <c r="EB33" s="61"/>
      <c r="EC33" s="61"/>
      <c r="ED33" s="61"/>
      <c r="EE33" s="61"/>
      <c r="EF33" s="61"/>
      <c r="EG33" s="61"/>
      <c r="EH33" s="61"/>
      <c r="EI33" s="61"/>
      <c r="EJ33" s="61"/>
      <c r="EK33" s="61"/>
      <c r="EL33" s="61"/>
      <c r="EM33" s="61"/>
      <c r="EN33" s="61"/>
      <c r="EO33" s="61"/>
      <c r="EP33" s="61"/>
      <c r="EQ33" s="61"/>
      <c r="ER33" s="61"/>
      <c r="ES33" s="61"/>
      <c r="ET33" s="61"/>
      <c r="EU33" s="61"/>
      <c r="EV33" s="61"/>
      <c r="EW33" s="61"/>
      <c r="EX33" s="61"/>
      <c r="EY33" s="61"/>
      <c r="EZ33" s="61"/>
      <c r="FA33" s="61"/>
      <c r="FB33" s="61"/>
      <c r="FC33" s="61"/>
      <c r="FD33" s="61"/>
      <c r="FE33" s="61"/>
      <c r="FF33" s="61"/>
      <c r="FG33" s="61"/>
      <c r="FH33" s="61"/>
      <c r="FI33" s="61"/>
      <c r="FJ33" s="61"/>
      <c r="FK33" s="61"/>
      <c r="FL33" s="61"/>
      <c r="FM33" s="61"/>
      <c r="FN33" s="61"/>
      <c r="FO33" s="61"/>
      <c r="FP33" s="61"/>
      <c r="FQ33" s="61"/>
      <c r="FR33" s="61"/>
      <c r="FS33" s="61"/>
      <c r="FT33" s="61"/>
      <c r="FU33" s="61"/>
      <c r="FV33" s="61"/>
      <c r="FW33" s="61"/>
      <c r="FX33" s="61"/>
      <c r="FY33" s="61"/>
      <c r="FZ33" s="61"/>
      <c r="GA33" s="61"/>
      <c r="GB33" s="61"/>
      <c r="GC33" s="61"/>
      <c r="GD33" s="61"/>
      <c r="GE33" s="61"/>
      <c r="GF33" s="61"/>
      <c r="GG33" s="61"/>
      <c r="GH33" s="61"/>
      <c r="GI33" s="61"/>
      <c r="GJ33" s="61"/>
      <c r="GK33" s="61"/>
      <c r="GL33" s="61"/>
      <c r="GM33" s="61"/>
      <c r="GN33" s="61"/>
      <c r="GO33" s="61"/>
      <c r="GP33" s="61"/>
      <c r="GQ33" s="61"/>
      <c r="GR33" s="61"/>
      <c r="GS33" s="61"/>
      <c r="GT33" s="61"/>
      <c r="GU33" s="61"/>
      <c r="GV33" s="61"/>
      <c r="GW33" s="61"/>
      <c r="GX33" s="61"/>
      <c r="GY33" s="61"/>
      <c r="GZ33" s="61"/>
      <c r="HA33" s="61"/>
      <c r="HB33" s="61"/>
      <c r="HC33" s="61"/>
      <c r="HD33" s="61"/>
      <c r="HE33" s="61"/>
      <c r="HF33" s="61"/>
      <c r="HG33" s="61"/>
      <c r="HH33" s="61"/>
      <c r="HI33" s="61"/>
      <c r="HJ33" s="61"/>
      <c r="HK33" s="61"/>
      <c r="HL33" s="61"/>
      <c r="HM33" s="61"/>
      <c r="HN33" s="61"/>
      <c r="HO33" s="61"/>
      <c r="HP33" s="61"/>
      <c r="HQ33" s="61"/>
      <c r="HR33" s="61"/>
      <c r="HS33" s="61"/>
      <c r="HT33" s="61"/>
      <c r="HU33" s="61"/>
      <c r="HV33" s="61"/>
      <c r="HW33" s="61"/>
      <c r="HX33" s="61"/>
      <c r="HY33" s="61"/>
      <c r="HZ33" s="61"/>
      <c r="IA33" s="61"/>
      <c r="IB33" s="61"/>
      <c r="IC33" s="61"/>
      <c r="ID33" s="61"/>
      <c r="IE33" s="61" t="s">
        <v>90</v>
      </c>
    </row>
    <row r="34" spans="1:239">
      <c r="A34" s="4" t="s">
        <v>501</v>
      </c>
      <c r="B34" s="4">
        <f>Q37</f>
        <v>14.999999999999986</v>
      </c>
      <c r="D34" s="4">
        <v>0.6</v>
      </c>
      <c r="E34" s="4">
        <f t="shared" si="20"/>
        <v>-0.25555499726295222</v>
      </c>
      <c r="F34" s="4">
        <v>0.6</v>
      </c>
      <c r="G34" s="4">
        <f t="shared" si="21"/>
        <v>-0.25555499726295222</v>
      </c>
      <c r="H34" s="4">
        <v>1</v>
      </c>
      <c r="I34" s="88">
        <f>AL34</f>
        <v>0.99999999999993505</v>
      </c>
      <c r="Q34" s="16"/>
      <c r="R34" s="16"/>
      <c r="X34" s="4">
        <v>1</v>
      </c>
      <c r="Y34" s="4" t="str">
        <f>IF(AC34&lt;$Z$29+1,CZ34,"x")</f>
        <v>A</v>
      </c>
      <c r="Z34" s="4" t="str">
        <f>IF(AC34&gt;$Z$29,"x",INDEX($DB$34:$DB$333,MATCH(DA34,$AC$34:$AC$333,0)))</f>
        <v>C'</v>
      </c>
      <c r="AA34" s="4" t="str">
        <f>VLOOKUP($J$4,$DK$6:$GH$333,4+AC34,FALSE)</f>
        <v>A</v>
      </c>
      <c r="AB34" s="4" t="str">
        <f>INDEX($DO$6:$GH$205,VLOOKUP($J$4,$DI$6:$GH$205,2,FALSE)*4-2,AC34)</f>
        <v>A</v>
      </c>
      <c r="AC34" s="18">
        <v>1</v>
      </c>
      <c r="AD34" s="129" t="str">
        <f t="shared" ref="AD34:AE65" si="22">IF($AX$3="Tervezett",Y34,AA34)</f>
        <v>A</v>
      </c>
      <c r="AE34" s="129" t="str">
        <f t="shared" si="22"/>
        <v>C'</v>
      </c>
      <c r="AF34" s="46">
        <f t="shared" ref="AF34:AG65" si="23">IF($AX$3="Tervezett",1,IF(DE34&gt;0,DE34,1))</f>
        <v>1</v>
      </c>
      <c r="AG34" s="46">
        <f t="shared" si="23"/>
        <v>1</v>
      </c>
      <c r="AH34" s="4">
        <f>IF(AD34="x",0,INDEX($AG$14:$AG$25,MATCH(AD34,$AF$14:$AF$25,0))*AF34)</f>
        <v>1</v>
      </c>
      <c r="AI34" s="4">
        <f>IF(AE34="x",0,INDEX($AG$14:$AG$25,MATCH(AE34,$AF$14:$AF$25,0))*AG34)</f>
        <v>0.50000000000000044</v>
      </c>
      <c r="AJ34" s="4">
        <f t="shared" ref="AJ34:AJ97" si="24">AH34+AI34</f>
        <v>1.5000000000000004</v>
      </c>
      <c r="AK34" s="4">
        <f>SUM($AJ$33:AJ34)</f>
        <v>1.5000000000000004</v>
      </c>
      <c r="AL34" s="4">
        <f t="shared" ref="AL34:AL35" si="25">IF(ROW()&gt;33+$AE$30,0,AK34-$AL$32)</f>
        <v>0.99999999999993505</v>
      </c>
      <c r="AM34" s="4">
        <f t="shared" ref="AM34:AM97" si="26">AJ34*COS((AC34-1)*$AI$32)</f>
        <v>1.5000000000000004</v>
      </c>
      <c r="AN34" s="4">
        <f t="shared" ref="AN34:AN97" si="27">AJ34*SIN((AC34-1)*$AI$32)</f>
        <v>0</v>
      </c>
      <c r="AP34" s="4">
        <f t="shared" ref="AP34:AQ57" si="28">IF(ROW()&gt;33+$AE$30,"",IF(AD34="A",AF34,IF(AD34="A'",-1*AF34,0)))</f>
        <v>1</v>
      </c>
      <c r="AQ34" s="4">
        <f t="shared" si="28"/>
        <v>0</v>
      </c>
      <c r="AR34" s="4">
        <f t="shared" ref="AR34:AS57" si="29">IF(ROW()&gt;33+$AE$30,"",IF(AD34="B",AF34,IF(AD34="B'",-1*AF34,0)))</f>
        <v>0</v>
      </c>
      <c r="AS34" s="4">
        <f t="shared" si="29"/>
        <v>0</v>
      </c>
      <c r="AT34" s="4">
        <f t="shared" ref="AT34:AU57" si="30">IF(ROW()&gt;33+$AE$30,"",IF(AD34="C",AF34,IF(AD34="C'",-1*AF34,0)))</f>
        <v>0</v>
      </c>
      <c r="AU34" s="4">
        <f t="shared" si="30"/>
        <v>-1</v>
      </c>
      <c r="AV34" s="4">
        <f t="shared" ref="AV34:AW35" si="31">IF(ROW()&gt;33+$AE$30,"",IF(AD34="U",AF34,IF(AD34="U'",-1*AF34,0)))</f>
        <v>0</v>
      </c>
      <c r="AW34" s="4">
        <f t="shared" si="31"/>
        <v>0</v>
      </c>
      <c r="AX34" s="4">
        <f t="shared" ref="AX34:AY57" si="32">IF(ROW()&gt;33+$AE$30,"",IF(AD34="V",AF34,IF(AD34="V'",-1*AF34,0)))</f>
        <v>0</v>
      </c>
      <c r="AY34" s="4">
        <f>IF(ROW()&gt;33+$AE$30,"",IF(AE34="V",AG34,IF(AE34="V'",-1*AG34,0)))</f>
        <v>0</v>
      </c>
      <c r="AZ34" s="4">
        <f t="shared" ref="AZ34:BA35" si="33">IF(ROW()&gt;33+$AE$30,"",IF(AD34="W",AF34,IF(AD34="W'",-1*AF34,0)))</f>
        <v>0</v>
      </c>
      <c r="BA34" s="4">
        <f t="shared" si="33"/>
        <v>0</v>
      </c>
      <c r="BB34" s="4">
        <f>AP34+AQ34</f>
        <v>1</v>
      </c>
      <c r="BC34" s="4">
        <f>AR34+AS34</f>
        <v>0</v>
      </c>
      <c r="BD34" s="4">
        <f t="shared" ref="BD34:BD97" si="34">IF(ROW()&gt;33+$AE$30,"",AT34+AU34)</f>
        <v>-1</v>
      </c>
      <c r="BE34" s="4">
        <f t="shared" ref="BE34:BE35" si="35">IF(ROW()&gt;33+$AE$30,"",AV34+AW34)</f>
        <v>0</v>
      </c>
      <c r="BF34" s="4">
        <f t="shared" ref="BF34:BF97" si="36">IF(ROW()&gt;33+$AE$30,"",AX34+AY34)</f>
        <v>0</v>
      </c>
      <c r="BG34" s="4">
        <f t="shared" ref="BG34:BG35" si="37">IF(ROW()&gt;33+$AE$30,"",AZ34+BA34)</f>
        <v>0</v>
      </c>
      <c r="BH34" s="16">
        <f t="shared" ref="BH34:BH97" si="38">IF(ROW()&gt;33+$AE$30,0,BB34*COS(($AC34-1)*$AI$32))</f>
        <v>1</v>
      </c>
      <c r="BI34" s="4">
        <f t="shared" ref="BI34:BI97" si="39">IF(ROW()&gt;33+$AE$30,0,BB34*SIN(($AC34-1)*$AI$32))</f>
        <v>0</v>
      </c>
      <c r="BJ34" s="16">
        <f t="shared" ref="BJ34:BJ97" si="40">IF(ROW()&gt;33+$AE$30,0,BC34*COS(($AC34-1)*$AI$32))</f>
        <v>0</v>
      </c>
      <c r="BK34" s="4">
        <f t="shared" ref="BK34:BK97" si="41">IF(ROW()&gt;33+$AE$30,0,BC34*SIN(($AC34-1)*$AI$32))</f>
        <v>0</v>
      </c>
      <c r="BL34" s="16">
        <f t="shared" ref="BL34:BL97" si="42">IF(ROW()&gt;33+$AE$30,0,BD34*COS(($AC34-1)*$AI$32))</f>
        <v>-1</v>
      </c>
      <c r="BM34" s="4">
        <f t="shared" ref="BM34:BM97" si="43">IF(ROW()&gt;33+$AE$30,0,BD34*SIN(($AC34-1)*$AI$32))</f>
        <v>0</v>
      </c>
      <c r="BN34" s="4">
        <f t="shared" ref="BN34:BN35" si="44">IF(ROW()&gt;33+$AE$30,0,BE34*COS(($AC34-1)*$AI$32))</f>
        <v>0</v>
      </c>
      <c r="BO34" s="4">
        <f t="shared" ref="BO34:BO35" si="45">IF(ROW()&gt;33+$AE$30,0,BE34*SIN(($AC34-1)*$AI$32))</f>
        <v>0</v>
      </c>
      <c r="BP34" s="4">
        <f t="shared" ref="BP34:BP35" si="46">IF(ROW()&gt;33+$AE$30,0,BF34*COS(($AC34-1)*$AI$32))</f>
        <v>0</v>
      </c>
      <c r="BQ34" s="4">
        <f t="shared" ref="BQ34:BQ35" si="47">IF(ROW()&gt;33+$AE$30,0,BF34*SIN(($AC34-1)*$AI$32))</f>
        <v>0</v>
      </c>
      <c r="BR34" s="4">
        <f t="shared" ref="BR34:BR35" si="48">IF(ROW()&gt;33+$AE$30,0,BG34*COS(($AC34-1)*$AI$32))</f>
        <v>0</v>
      </c>
      <c r="BS34" s="4">
        <f t="shared" ref="BS34:BS35" si="49">IF(ROW()&gt;33+$AE$30,0,BG34*SIN(($AC34-1)*$AI$32))</f>
        <v>0</v>
      </c>
      <c r="BT34" s="4">
        <f t="shared" ref="BT34:BT97" si="50">IF(AP34="","",ABS(AP34)+ABS(AQ34))</f>
        <v>1</v>
      </c>
      <c r="BU34" s="4">
        <f t="shared" ref="BU34:BU97" si="51">IF(AR34="","",ABS(AR34)+ABS(AS34))</f>
        <v>0</v>
      </c>
      <c r="BV34" s="4">
        <f t="shared" ref="BV34:BV97" si="52">IF(AT34="","",ABS(AT34)+ABS(AU34))</f>
        <v>1</v>
      </c>
      <c r="BW34" s="4">
        <f>IF(AV34="","",ABS(AV34)+ABS(AW34))</f>
        <v>0</v>
      </c>
      <c r="BX34" s="4">
        <f>IF(AX34="","",ABS(AX34)+ABS(AY34))</f>
        <v>0</v>
      </c>
      <c r="BY34" s="4">
        <f>IF(AZ34="","",ABS(AZ34)+ABS(BA34))</f>
        <v>0</v>
      </c>
      <c r="BZ34" s="4">
        <f>AL34^2</f>
        <v>0.9999999999998701</v>
      </c>
      <c r="CA34" s="17">
        <f t="shared" ref="CA34:CA97" si="53">IF(ROW()&gt;33+$AE$30,"",IF(X34-$AE$31-1&lt;0,$AE$30+(X34-$AE$31),X34-$AE$31))</f>
        <v>12</v>
      </c>
      <c r="CB34" s="17">
        <f t="shared" ref="CB34:CB97" si="54">IF(ROW()&gt;33+$AE$30,"",BB34*COS((AC34-1)*$CG$26))</f>
        <v>1</v>
      </c>
      <c r="CC34" s="17">
        <f t="shared" ref="CC34:CC97" si="55">IF(ROW()&gt;33+$AE$30,"",BB34*SIN((AC34-1)*$CG$26))</f>
        <v>0</v>
      </c>
      <c r="CD34" s="17">
        <f t="shared" ref="CD34:CD97" si="56">IF(ROW()&gt;33+$AE$30,"",BC34*COS((AC34-1)*$CG$26))</f>
        <v>0</v>
      </c>
      <c r="CE34" s="4">
        <f t="shared" ref="CE34:CE97" si="57">IF(ROW()&gt;33+$AE$30,"",BC34*SIN((AC34-1)*$CG$26))</f>
        <v>0</v>
      </c>
      <c r="CF34" s="4">
        <f t="shared" ref="CF34:CF97" si="58">IF(ROW()&gt;33+$AE$30,"",BD34*COS((AC34-1)*$CG$26))</f>
        <v>-1</v>
      </c>
      <c r="CG34" s="4">
        <f t="shared" ref="CG34:CG97" si="59">IF(ROW()&gt;33+$AE$30,"",BD34*SIN((AC34-1)*$CG$26))</f>
        <v>0</v>
      </c>
      <c r="CH34" s="4">
        <f t="shared" ref="CH34:CH35" si="60">IF(ROW()&gt;33+$AE$30,"",BE34*COS((AC34-1)*$CG$26))</f>
        <v>0</v>
      </c>
      <c r="CI34" s="4">
        <f t="shared" ref="CI34:CI35" si="61">IF(ROW()&gt;33+$AE$30,"",BE34*SIN((AC34-1)*$CG$26))</f>
        <v>0</v>
      </c>
      <c r="CJ34" s="4">
        <f t="shared" ref="CJ34:CJ98" si="62">IF(ROW()&gt;33+$AE$30,"",BF34*COS((AC34-1)*$CG$26))</f>
        <v>0</v>
      </c>
      <c r="CK34" s="4">
        <f t="shared" ref="CK34:CK98" si="63">IF(ROW()&gt;33+$AE$30,"",BF34*SIN((AC34-1)*$CG$26))</f>
        <v>0</v>
      </c>
      <c r="CL34" s="4">
        <f t="shared" ref="CL34:CL35" si="64">IF(ROW()&gt;33+$AE$30,"",BG34*COS((AC34-1)*$CG$26))</f>
        <v>0</v>
      </c>
      <c r="CM34" s="4">
        <f t="shared" ref="CM34:CM35" si="65">IF(ROW()&gt;33+$AE$30,"",BG34*SIN((AC34-1)*$CG$26))</f>
        <v>0</v>
      </c>
      <c r="CN34" s="4">
        <f>AJ34*COS((AC34-1)*$CG$26)</f>
        <v>1.5000000000000004</v>
      </c>
      <c r="CO34" s="16">
        <f t="shared" ref="CO34:CO97" si="66">AJ34*SIN((AC34-1)*$CG$26)</f>
        <v>0</v>
      </c>
      <c r="CP34" s="16"/>
      <c r="CS34" s="4">
        <v>0</v>
      </c>
      <c r="CT34" s="4">
        <v>0</v>
      </c>
      <c r="CU34" s="4">
        <v>0</v>
      </c>
      <c r="CV34" s="4">
        <f t="shared" ref="CV34:CV97" si="67">CU35-CU34</f>
        <v>1</v>
      </c>
      <c r="CW34" s="4">
        <v>1</v>
      </c>
      <c r="CX34" s="85">
        <v>1</v>
      </c>
      <c r="CY34" s="4" t="s">
        <v>87</v>
      </c>
      <c r="CZ34" s="16" t="str">
        <f>VLOOKUP(CW34,$CX$34:$CY$833,2)</f>
        <v>A</v>
      </c>
      <c r="DA34" s="16">
        <f t="shared" ref="DA34:DA97" si="68">IF(Y34="x",0,IF(AC34-$Z$31-1&lt;0,$Z$29+(AC34-$Z$31),AC34-$Z$31))</f>
        <v>12</v>
      </c>
      <c r="DB34" s="4" t="str">
        <f t="shared" ref="DB34:DB97" si="69">IF(AC34&gt;$Z$29,"x",INDEX($AH$14:$AH$19,MATCH(Y34,$AF$14:$AF$19,0)))</f>
        <v>A'</v>
      </c>
      <c r="DE34" s="4">
        <f t="shared" ref="DE34:DE97" si="70">INDEX($DO$6:$GH$205,VLOOKUP($J$4,$DI$6:$GH$205,2,FALSE)*4-1,AC34)</f>
        <v>0</v>
      </c>
      <c r="DF34" s="4">
        <f t="shared" ref="DF34:DF97" si="71">INDEX($DO$6:$GH$205,VLOOKUP($J$4,$DI$6:$GH$205,2,FALSE)*4-0,AC34)</f>
        <v>0</v>
      </c>
      <c r="DI34" s="40" t="str">
        <f t="shared" si="8"/>
        <v>29.h</v>
      </c>
      <c r="DJ34" s="47">
        <v>29</v>
      </c>
      <c r="DK34" s="48" t="s">
        <v>390</v>
      </c>
      <c r="DL34" s="49">
        <v>36</v>
      </c>
      <c r="DM34" s="49">
        <v>8</v>
      </c>
      <c r="DN34" s="50">
        <v>3</v>
      </c>
      <c r="DO34" s="51" t="s">
        <v>100</v>
      </c>
      <c r="DP34" s="51" t="s">
        <v>89</v>
      </c>
      <c r="DQ34" s="51" t="s">
        <v>98</v>
      </c>
      <c r="DR34" s="51" t="s">
        <v>98</v>
      </c>
      <c r="DS34" s="51" t="s">
        <v>87</v>
      </c>
      <c r="DT34" s="51" t="s">
        <v>87</v>
      </c>
      <c r="DU34" s="51" t="s">
        <v>99</v>
      </c>
      <c r="DV34" s="51" t="s">
        <v>88</v>
      </c>
      <c r="DW34" s="51" t="s">
        <v>100</v>
      </c>
      <c r="DX34" s="51" t="s">
        <v>100</v>
      </c>
      <c r="DY34" s="51" t="s">
        <v>89</v>
      </c>
      <c r="DZ34" s="51" t="s">
        <v>89</v>
      </c>
      <c r="EA34" s="51" t="s">
        <v>98</v>
      </c>
      <c r="EB34" s="51" t="s">
        <v>87</v>
      </c>
      <c r="EC34" s="51" t="s">
        <v>99</v>
      </c>
      <c r="ED34" s="51" t="s">
        <v>99</v>
      </c>
      <c r="EE34" s="51" t="s">
        <v>88</v>
      </c>
      <c r="EF34" s="51" t="s">
        <v>88</v>
      </c>
      <c r="EG34" s="51" t="s">
        <v>100</v>
      </c>
      <c r="EH34" s="51" t="s">
        <v>89</v>
      </c>
      <c r="EI34" s="51" t="s">
        <v>98</v>
      </c>
      <c r="EJ34" s="51" t="s">
        <v>98</v>
      </c>
      <c r="EK34" s="51" t="s">
        <v>87</v>
      </c>
      <c r="EL34" s="51" t="s">
        <v>87</v>
      </c>
      <c r="EM34" s="51" t="s">
        <v>99</v>
      </c>
      <c r="EN34" s="51" t="s">
        <v>88</v>
      </c>
      <c r="EO34" s="51" t="s">
        <v>100</v>
      </c>
      <c r="EP34" s="51" t="s">
        <v>100</v>
      </c>
      <c r="EQ34" s="51" t="s">
        <v>89</v>
      </c>
      <c r="ER34" s="51" t="s">
        <v>89</v>
      </c>
      <c r="ES34" s="51" t="s">
        <v>98</v>
      </c>
      <c r="ET34" s="51" t="s">
        <v>87</v>
      </c>
      <c r="EU34" s="51" t="s">
        <v>99</v>
      </c>
      <c r="EV34" s="51" t="s">
        <v>99</v>
      </c>
      <c r="EW34" s="51" t="s">
        <v>88</v>
      </c>
      <c r="EX34" s="51" t="s">
        <v>88</v>
      </c>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t="s">
        <v>90</v>
      </c>
    </row>
    <row r="35" spans="1:239">
      <c r="A35" s="4" t="s">
        <v>502</v>
      </c>
      <c r="B35" s="4">
        <f>AD14</f>
        <v>0.86602540378443837</v>
      </c>
      <c r="D35" s="4">
        <v>0.7</v>
      </c>
      <c r="E35" s="4">
        <f t="shared" si="20"/>
        <v>-8.6444343290238507E-2</v>
      </c>
      <c r="F35" s="4">
        <v>0.7</v>
      </c>
      <c r="G35" s="4">
        <f t="shared" si="21"/>
        <v>-8.6444343290238507E-2</v>
      </c>
      <c r="H35" s="4">
        <v>2</v>
      </c>
      <c r="I35" s="88">
        <f>I34</f>
        <v>0.99999999999993505</v>
      </c>
      <c r="K35" s="75"/>
      <c r="L35" s="157" t="s">
        <v>391</v>
      </c>
      <c r="M35" s="12"/>
      <c r="N35" s="12"/>
      <c r="O35" s="12"/>
      <c r="P35" s="12"/>
      <c r="Q35" s="130" t="str">
        <f>"              A="&amp;TEXT(AG14,"0.000")&amp;" B="&amp;TEXT(AG15,"0.000")&amp;" C="&amp;TEXT(AG16,"0.000")</f>
        <v xml:space="preserve">              A=1.000 B=-0.500 C=-0.500</v>
      </c>
      <c r="R35" s="130"/>
      <c r="S35" s="12"/>
      <c r="T35" s="76"/>
      <c r="U35" s="52"/>
      <c r="X35" s="4">
        <v>2</v>
      </c>
      <c r="Y35" s="4" t="str">
        <f t="shared" ref="Y35:Y98" si="72">IF(AC35&lt;$Z$29+1,CZ35,"x")</f>
        <v>B</v>
      </c>
      <c r="Z35" s="4" t="str">
        <f t="shared" ref="Z35:Z98" si="73">IF(AC35&gt;$Z$29,"x",INDEX($DB$34:$DB$333,MATCH(DA35,$AC$34:$AC$333,0)))</f>
        <v>A'</v>
      </c>
      <c r="AA35" s="4" t="str">
        <f t="shared" ref="AA35:AA98" si="74">VLOOKUP($J$4,$DK$6:$GH$333,4+AC35,FALSE)</f>
        <v>A</v>
      </c>
      <c r="AB35" s="4" t="str">
        <f t="shared" ref="AB35:AB98" si="75">INDEX($DO$6:$GH$205,VLOOKUP($J$4,$DI$6:$GH$205,2,FALSE)*4-2,AC35)</f>
        <v>A</v>
      </c>
      <c r="AC35" s="4">
        <v>2</v>
      </c>
      <c r="AD35" s="129" t="str">
        <f t="shared" si="22"/>
        <v>B</v>
      </c>
      <c r="AE35" s="129" t="str">
        <f t="shared" si="22"/>
        <v>A'</v>
      </c>
      <c r="AF35" s="46">
        <f t="shared" si="23"/>
        <v>1</v>
      </c>
      <c r="AG35" s="46">
        <f t="shared" si="23"/>
        <v>1</v>
      </c>
      <c r="AH35" s="4">
        <f>IF(AD35="x",0,INDEX($AG$14:$AG$19,MATCH(AD35,$AF$14:$AF$19,0))*AF35)</f>
        <v>-0.49999999999999978</v>
      </c>
      <c r="AI35" s="4">
        <f>IF(AE35="x",0,INDEX($AG$14:$AG$25,MATCH(AE35,$AF$14:$AF$25,0))*AG35)</f>
        <v>-1</v>
      </c>
      <c r="AJ35" s="4">
        <f t="shared" si="24"/>
        <v>-1.4999999999999998</v>
      </c>
      <c r="AK35" s="4">
        <f>SUM($AJ$33:AJ35)</f>
        <v>0</v>
      </c>
      <c r="AL35" s="4">
        <f t="shared" si="25"/>
        <v>-0.50000000000006539</v>
      </c>
      <c r="AM35" s="4">
        <f t="shared" si="26"/>
        <v>0.74999999999999956</v>
      </c>
      <c r="AN35" s="4">
        <f t="shared" si="27"/>
        <v>-1.2990381056766578</v>
      </c>
      <c r="AP35" s="4">
        <f t="shared" si="28"/>
        <v>0</v>
      </c>
      <c r="AQ35" s="4">
        <f t="shared" si="28"/>
        <v>-1</v>
      </c>
      <c r="AR35" s="4">
        <f t="shared" si="29"/>
        <v>1</v>
      </c>
      <c r="AS35" s="4">
        <f t="shared" si="29"/>
        <v>0</v>
      </c>
      <c r="AT35" s="4">
        <f t="shared" si="30"/>
        <v>0</v>
      </c>
      <c r="AU35" s="4">
        <f t="shared" si="30"/>
        <v>0</v>
      </c>
      <c r="AV35" s="4">
        <f t="shared" si="31"/>
        <v>0</v>
      </c>
      <c r="AW35" s="4">
        <f t="shared" si="31"/>
        <v>0</v>
      </c>
      <c r="AX35" s="4">
        <f t="shared" si="32"/>
        <v>0</v>
      </c>
      <c r="AY35" s="4">
        <f t="shared" si="32"/>
        <v>0</v>
      </c>
      <c r="AZ35" s="4">
        <f t="shared" si="33"/>
        <v>0</v>
      </c>
      <c r="BA35" s="4">
        <f t="shared" si="33"/>
        <v>0</v>
      </c>
      <c r="BB35" s="4">
        <f>AP35+AQ35</f>
        <v>-1</v>
      </c>
      <c r="BC35" s="4">
        <f>AR35+AS35</f>
        <v>1</v>
      </c>
      <c r="BD35" s="4">
        <f t="shared" si="34"/>
        <v>0</v>
      </c>
      <c r="BE35" s="4">
        <f t="shared" si="35"/>
        <v>0</v>
      </c>
      <c r="BF35" s="4">
        <f t="shared" si="36"/>
        <v>0</v>
      </c>
      <c r="BG35" s="4">
        <f t="shared" si="37"/>
        <v>0</v>
      </c>
      <c r="BH35" s="16">
        <f t="shared" si="38"/>
        <v>0.49999999999999978</v>
      </c>
      <c r="BI35" s="4">
        <f t="shared" si="39"/>
        <v>-0.86602540378443871</v>
      </c>
      <c r="BJ35" s="16">
        <f t="shared" si="40"/>
        <v>-0.49999999999999978</v>
      </c>
      <c r="BK35" s="4">
        <f t="shared" si="41"/>
        <v>0.86602540378443871</v>
      </c>
      <c r="BL35" s="16">
        <f t="shared" si="42"/>
        <v>0</v>
      </c>
      <c r="BM35" s="4">
        <f t="shared" si="43"/>
        <v>0</v>
      </c>
      <c r="BN35" s="4">
        <f t="shared" si="44"/>
        <v>0</v>
      </c>
      <c r="BO35" s="4">
        <f t="shared" si="45"/>
        <v>0</v>
      </c>
      <c r="BP35" s="4">
        <f t="shared" si="46"/>
        <v>0</v>
      </c>
      <c r="BQ35" s="4">
        <f t="shared" si="47"/>
        <v>0</v>
      </c>
      <c r="BR35" s="4">
        <f t="shared" si="48"/>
        <v>0</v>
      </c>
      <c r="BS35" s="4">
        <f t="shared" si="49"/>
        <v>0</v>
      </c>
      <c r="BT35" s="4">
        <f t="shared" si="50"/>
        <v>1</v>
      </c>
      <c r="BU35" s="4">
        <f t="shared" si="51"/>
        <v>1</v>
      </c>
      <c r="BV35" s="4">
        <f t="shared" si="52"/>
        <v>0</v>
      </c>
      <c r="BW35" s="4">
        <f t="shared" ref="BW35:BW98" si="76">IF(AV35="","",ABS(AV35)+ABS(AW35))</f>
        <v>0</v>
      </c>
      <c r="BX35" s="4">
        <f t="shared" ref="BX35:BX98" si="77">IF(AX35="","",ABS(AX35)+ABS(AY35))</f>
        <v>0</v>
      </c>
      <c r="BY35" s="4">
        <f t="shared" ref="BY35:BY98" si="78">IF(AZ35="","",ABS(AZ35)+ABS(BA35))</f>
        <v>0</v>
      </c>
      <c r="BZ35" s="4">
        <f t="shared" ref="BZ35:BZ98" si="79">AL35^2</f>
        <v>0.25000000000006539</v>
      </c>
      <c r="CA35" s="17">
        <f t="shared" si="53"/>
        <v>1</v>
      </c>
      <c r="CB35" s="17">
        <f t="shared" si="54"/>
        <v>0.49999999999999978</v>
      </c>
      <c r="CC35" s="17">
        <f t="shared" si="55"/>
        <v>-0.86602540378443871</v>
      </c>
      <c r="CD35" s="17">
        <f t="shared" si="56"/>
        <v>-0.49999999999999978</v>
      </c>
      <c r="CE35" s="4">
        <f t="shared" si="57"/>
        <v>0.86602540378443871</v>
      </c>
      <c r="CF35" s="4">
        <f t="shared" si="58"/>
        <v>0</v>
      </c>
      <c r="CG35" s="4">
        <f t="shared" si="59"/>
        <v>0</v>
      </c>
      <c r="CH35" s="4">
        <f t="shared" si="60"/>
        <v>0</v>
      </c>
      <c r="CI35" s="4">
        <f t="shared" si="61"/>
        <v>0</v>
      </c>
      <c r="CJ35" s="4">
        <f t="shared" si="62"/>
        <v>0</v>
      </c>
      <c r="CK35" s="4">
        <f t="shared" si="63"/>
        <v>0</v>
      </c>
      <c r="CL35" s="4">
        <f t="shared" si="64"/>
        <v>0</v>
      </c>
      <c r="CM35" s="4">
        <f t="shared" si="65"/>
        <v>0</v>
      </c>
      <c r="CN35" s="4">
        <f t="shared" ref="CN35:CN98" si="80">AJ35*COS((AC35-1)*$CG$26)</f>
        <v>0.74999999999999956</v>
      </c>
      <c r="CO35" s="16">
        <f t="shared" si="66"/>
        <v>-1.2990381056766578</v>
      </c>
      <c r="CP35" s="16"/>
      <c r="CQ35" s="4">
        <f t="shared" ref="CQ35:CQ98" si="81">IF(AD34=AD35,0,1)</f>
        <v>1</v>
      </c>
      <c r="CS35" s="4">
        <v>1</v>
      </c>
      <c r="CT35" s="4">
        <f t="shared" ref="CT35:CT98" si="82">CS35*$CT$11</f>
        <v>0.5</v>
      </c>
      <c r="CU35" s="4">
        <f t="shared" ref="CU35:CU98" si="83">IF(CT35-INT(CT35)&gt;0.00001,INT(CT35)+1,CT35)</f>
        <v>1</v>
      </c>
      <c r="CV35" s="4">
        <f t="shared" si="67"/>
        <v>0</v>
      </c>
      <c r="CW35" s="4">
        <v>2</v>
      </c>
      <c r="CX35" s="131">
        <f>IF($P$2&lt;2,CX34+CV34,CX34+CV35)</f>
        <v>2</v>
      </c>
      <c r="CY35" s="4" t="s">
        <v>99</v>
      </c>
      <c r="CZ35" s="16" t="str">
        <f t="shared" ref="CZ35:CZ98" si="84">VLOOKUP(CW35,$CX$34:$CY$833,2)</f>
        <v>B</v>
      </c>
      <c r="DA35" s="16">
        <f t="shared" si="68"/>
        <v>1</v>
      </c>
      <c r="DB35" s="4" t="str">
        <f t="shared" si="69"/>
        <v>B'</v>
      </c>
      <c r="DE35" s="4">
        <f t="shared" si="70"/>
        <v>0</v>
      </c>
      <c r="DF35" s="4">
        <f t="shared" si="71"/>
        <v>0</v>
      </c>
      <c r="DI35" s="40" t="str">
        <f t="shared" si="8"/>
        <v>30.h</v>
      </c>
      <c r="DJ35" s="57">
        <v>30</v>
      </c>
      <c r="DK35" s="58" t="s">
        <v>392</v>
      </c>
      <c r="DL35" s="59"/>
      <c r="DM35" s="59"/>
      <c r="DN35" s="60"/>
      <c r="DO35" s="61" t="s">
        <v>89</v>
      </c>
      <c r="DP35" s="61" t="s">
        <v>98</v>
      </c>
      <c r="DQ35" s="61" t="s">
        <v>98</v>
      </c>
      <c r="DR35" s="61" t="s">
        <v>87</v>
      </c>
      <c r="DS35" s="61" t="s">
        <v>99</v>
      </c>
      <c r="DT35" s="61" t="s">
        <v>88</v>
      </c>
      <c r="DU35" s="61" t="s">
        <v>88</v>
      </c>
      <c r="DV35" s="61" t="s">
        <v>100</v>
      </c>
      <c r="DW35" s="61" t="s">
        <v>100</v>
      </c>
      <c r="DX35" s="61" t="s">
        <v>89</v>
      </c>
      <c r="DY35" s="61" t="s">
        <v>98</v>
      </c>
      <c r="DZ35" s="61" t="s">
        <v>87</v>
      </c>
      <c r="EA35" s="61" t="s">
        <v>87</v>
      </c>
      <c r="EB35" s="61" t="s">
        <v>99</v>
      </c>
      <c r="EC35" s="61" t="s">
        <v>99</v>
      </c>
      <c r="ED35" s="61" t="s">
        <v>88</v>
      </c>
      <c r="EE35" s="61" t="s">
        <v>100</v>
      </c>
      <c r="EF35" s="61" t="s">
        <v>89</v>
      </c>
      <c r="EG35" s="61" t="s">
        <v>89</v>
      </c>
      <c r="EH35" s="61" t="s">
        <v>98</v>
      </c>
      <c r="EI35" s="61" t="s">
        <v>98</v>
      </c>
      <c r="EJ35" s="61" t="s">
        <v>87</v>
      </c>
      <c r="EK35" s="61" t="s">
        <v>99</v>
      </c>
      <c r="EL35" s="61" t="s">
        <v>88</v>
      </c>
      <c r="EM35" s="61" t="s">
        <v>88</v>
      </c>
      <c r="EN35" s="61" t="s">
        <v>100</v>
      </c>
      <c r="EO35" s="61" t="s">
        <v>100</v>
      </c>
      <c r="EP35" s="61" t="s">
        <v>89</v>
      </c>
      <c r="EQ35" s="61" t="s">
        <v>98</v>
      </c>
      <c r="ER35" s="61" t="s">
        <v>87</v>
      </c>
      <c r="ES35" s="61" t="s">
        <v>87</v>
      </c>
      <c r="ET35" s="61" t="s">
        <v>99</v>
      </c>
      <c r="EU35" s="61" t="s">
        <v>99</v>
      </c>
      <c r="EV35" s="61" t="s">
        <v>88</v>
      </c>
      <c r="EW35" s="61" t="s">
        <v>100</v>
      </c>
      <c r="EX35" s="61" t="s">
        <v>89</v>
      </c>
      <c r="EY35" s="61"/>
      <c r="EZ35" s="61"/>
      <c r="FA35" s="61"/>
      <c r="FB35" s="61"/>
      <c r="FC35" s="61"/>
      <c r="FD35" s="61"/>
      <c r="FE35" s="61"/>
      <c r="FF35" s="61"/>
      <c r="FG35" s="61"/>
      <c r="FH35" s="61"/>
      <c r="FI35" s="61"/>
      <c r="FJ35" s="61"/>
      <c r="FK35" s="61"/>
      <c r="FL35" s="61"/>
      <c r="FM35" s="61"/>
      <c r="FN35" s="61"/>
      <c r="FO35" s="61"/>
      <c r="FP35" s="61"/>
      <c r="FQ35" s="61"/>
      <c r="FR35" s="61"/>
      <c r="FS35" s="61"/>
      <c r="FT35" s="61"/>
      <c r="FU35" s="61"/>
      <c r="FV35" s="61"/>
      <c r="FW35" s="61"/>
      <c r="FX35" s="61"/>
      <c r="FY35" s="61"/>
      <c r="FZ35" s="61"/>
      <c r="GA35" s="61"/>
      <c r="GB35" s="61"/>
      <c r="GC35" s="61"/>
      <c r="GD35" s="61"/>
      <c r="GE35" s="61"/>
      <c r="GF35" s="61"/>
      <c r="GG35" s="61"/>
      <c r="GH35" s="61"/>
      <c r="GI35" s="61"/>
      <c r="GJ35" s="61"/>
      <c r="GK35" s="61"/>
      <c r="GL35" s="61"/>
      <c r="GM35" s="61"/>
      <c r="GN35" s="61"/>
      <c r="GO35" s="61"/>
      <c r="GP35" s="61"/>
      <c r="GQ35" s="61"/>
      <c r="GR35" s="61"/>
      <c r="GS35" s="61"/>
      <c r="GT35" s="61"/>
      <c r="GU35" s="61"/>
      <c r="GV35" s="61"/>
      <c r="GW35" s="61"/>
      <c r="GX35" s="61"/>
      <c r="GY35" s="61"/>
      <c r="GZ35" s="61"/>
      <c r="HA35" s="61"/>
      <c r="HB35" s="61"/>
      <c r="HC35" s="61"/>
      <c r="HD35" s="61"/>
      <c r="HE35" s="61"/>
      <c r="HF35" s="61"/>
      <c r="HG35" s="61"/>
      <c r="HH35" s="61"/>
      <c r="HI35" s="61"/>
      <c r="HJ35" s="61"/>
      <c r="HK35" s="61"/>
      <c r="HL35" s="61"/>
      <c r="HM35" s="61"/>
      <c r="HN35" s="61"/>
      <c r="HO35" s="61"/>
      <c r="HP35" s="61"/>
      <c r="HQ35" s="61"/>
      <c r="HR35" s="61"/>
      <c r="HS35" s="61"/>
      <c r="HT35" s="61"/>
      <c r="HU35" s="61"/>
      <c r="HV35" s="61"/>
      <c r="HW35" s="61"/>
      <c r="HX35" s="61"/>
      <c r="HY35" s="61"/>
      <c r="HZ35" s="61"/>
      <c r="IA35" s="61"/>
      <c r="IB35" s="61"/>
      <c r="IC35" s="61"/>
      <c r="ID35" s="61"/>
      <c r="IE35" s="61" t="s">
        <v>90</v>
      </c>
    </row>
    <row r="36" spans="1:239" ht="15">
      <c r="A36" s="4" t="s">
        <v>503</v>
      </c>
      <c r="B36" s="4">
        <f>AD23</f>
        <v>0.4621636149762014</v>
      </c>
      <c r="D36" s="4">
        <v>0.8</v>
      </c>
      <c r="E36" s="4">
        <f t="shared" si="20"/>
        <v>8.6444343290239728E-2</v>
      </c>
      <c r="F36" s="4">
        <v>0.8</v>
      </c>
      <c r="G36" s="4">
        <f t="shared" si="21"/>
        <v>8.6444343290239728E-2</v>
      </c>
      <c r="H36" s="4">
        <v>2</v>
      </c>
      <c r="I36" s="88">
        <f>AL35</f>
        <v>-0.50000000000006539</v>
      </c>
      <c r="K36" s="82"/>
      <c r="L36" s="150" t="s">
        <v>393</v>
      </c>
      <c r="M36" s="150" t="s">
        <v>394</v>
      </c>
      <c r="N36" s="151"/>
      <c r="O36" s="151" t="s">
        <v>395</v>
      </c>
      <c r="P36" s="151" t="s">
        <v>396</v>
      </c>
      <c r="Q36" s="152" t="s">
        <v>397</v>
      </c>
      <c r="R36" s="153" t="s">
        <v>398</v>
      </c>
      <c r="S36" s="81" t="s">
        <v>399</v>
      </c>
      <c r="U36" s="62"/>
      <c r="X36" s="4">
        <v>3</v>
      </c>
      <c r="Y36" s="4" t="str">
        <f t="shared" si="72"/>
        <v>C</v>
      </c>
      <c r="Z36" s="4" t="str">
        <f t="shared" si="73"/>
        <v>B'</v>
      </c>
      <c r="AA36" s="4" t="str">
        <f t="shared" si="74"/>
        <v>A</v>
      </c>
      <c r="AB36" s="4" t="str">
        <f t="shared" si="75"/>
        <v>A</v>
      </c>
      <c r="AC36" s="4">
        <v>3</v>
      </c>
      <c r="AD36" s="129" t="str">
        <f t="shared" si="22"/>
        <v>C</v>
      </c>
      <c r="AE36" s="129" t="str">
        <f t="shared" si="22"/>
        <v>B'</v>
      </c>
      <c r="AF36" s="46">
        <f t="shared" si="23"/>
        <v>1</v>
      </c>
      <c r="AG36" s="46">
        <f t="shared" si="23"/>
        <v>1</v>
      </c>
      <c r="AH36" s="4">
        <f t="shared" ref="AH36:AI67" si="85">IF(ROW()&gt;33+$AE$30,0,IF(AD36="x",0,INDEX($AG$14:$AG$25,MATCH(AD36,$AF$14:$AF$25,0))*AF36))</f>
        <v>-0.50000000000000044</v>
      </c>
      <c r="AI36" s="4">
        <f t="shared" si="85"/>
        <v>0.49999999999999978</v>
      </c>
      <c r="AJ36" s="4">
        <f t="shared" si="24"/>
        <v>0</v>
      </c>
      <c r="AK36" s="4">
        <f>SUM($AJ$33:AJ36)</f>
        <v>6.6613381477509392E-16</v>
      </c>
      <c r="AL36" s="4">
        <f>IF(ROW()&gt;33+$AE$30,0,AK36-$AL$32)</f>
        <v>-0.50000000000006473</v>
      </c>
      <c r="AM36" s="4">
        <f t="shared" si="26"/>
        <v>0</v>
      </c>
      <c r="AN36" s="4">
        <f t="shared" si="27"/>
        <v>0</v>
      </c>
      <c r="AP36" s="4">
        <f t="shared" si="28"/>
        <v>0</v>
      </c>
      <c r="AQ36" s="4">
        <f t="shared" si="28"/>
        <v>0</v>
      </c>
      <c r="AR36" s="4">
        <f t="shared" si="29"/>
        <v>0</v>
      </c>
      <c r="AS36" s="4">
        <f t="shared" si="29"/>
        <v>-1</v>
      </c>
      <c r="AT36" s="4">
        <f t="shared" si="30"/>
        <v>1</v>
      </c>
      <c r="AU36" s="4">
        <f t="shared" si="30"/>
        <v>0</v>
      </c>
      <c r="AV36" s="4">
        <f>IF(ROW()&gt;33+$AE$30,"",IF(AD36="U",AF36,IF(AD36="U'",-1*AF36,0)))</f>
        <v>0</v>
      </c>
      <c r="AW36" s="4">
        <f>IF(ROW()&gt;33+$AE$30,"",IF(AE36="U",AG36,IF(AE36="U'",-1*AG36,0)))</f>
        <v>0</v>
      </c>
      <c r="AX36" s="4">
        <f t="shared" si="32"/>
        <v>0</v>
      </c>
      <c r="AY36" s="4">
        <f t="shared" si="32"/>
        <v>0</v>
      </c>
      <c r="AZ36" s="4">
        <f>IF(ROW()&gt;33+$AE$30,"",IF(AD36="W",AF36,IF(AD36="W'",-1*AF36,0)))</f>
        <v>0</v>
      </c>
      <c r="BA36" s="4">
        <f>IF(ROW()&gt;33+$AE$30,"",IF(AE36="W",AG36,IF(AE36="W'",-1*AG36,0)))</f>
        <v>0</v>
      </c>
      <c r="BB36" s="4">
        <f t="shared" ref="BB36:BB99" si="86">IF(ROW()&gt;33+$AE$30,"",AP36+AQ36)</f>
        <v>0</v>
      </c>
      <c r="BC36" s="4">
        <f t="shared" ref="BC36:BC99" si="87">IF(ROW()&gt;33+$AE$30,"",AR36+AS36)</f>
        <v>-1</v>
      </c>
      <c r="BD36" s="4">
        <f t="shared" si="34"/>
        <v>1</v>
      </c>
      <c r="BE36" s="4">
        <f>IF(ROW()&gt;33+$AE$30,"",AV36+AW36)</f>
        <v>0</v>
      </c>
      <c r="BF36" s="4">
        <f t="shared" si="36"/>
        <v>0</v>
      </c>
      <c r="BG36" s="4">
        <f>IF(ROW()&gt;33+$AE$30,"",AZ36+BA36)</f>
        <v>0</v>
      </c>
      <c r="BH36" s="16">
        <f t="shared" si="38"/>
        <v>0</v>
      </c>
      <c r="BI36" s="4">
        <f t="shared" si="39"/>
        <v>0</v>
      </c>
      <c r="BJ36" s="16">
        <f t="shared" si="40"/>
        <v>0.50000000000000044</v>
      </c>
      <c r="BK36" s="4">
        <f t="shared" si="41"/>
        <v>0.86602540378443837</v>
      </c>
      <c r="BL36" s="16">
        <f t="shared" si="42"/>
        <v>-0.50000000000000044</v>
      </c>
      <c r="BM36" s="4">
        <f t="shared" si="43"/>
        <v>-0.86602540378443837</v>
      </c>
      <c r="BN36" s="4">
        <f>IF(ROW()&gt;33+$AE$30,0,BE36*COS(($AC36-1)*$AI$32))</f>
        <v>0</v>
      </c>
      <c r="BO36" s="4">
        <f>IF(ROW()&gt;33+$AE$30,0,BE36*SIN(($AC36-1)*$AI$32))</f>
        <v>0</v>
      </c>
      <c r="BP36" s="4">
        <f>IF(ROW()&gt;33+$AE$30,0,BF36*COS(($AC36-1)*$AI$32))</f>
        <v>0</v>
      </c>
      <c r="BQ36" s="4">
        <f>IF(ROW()&gt;33+$AE$30,0,BF36*SIN(($AC36-1)*$AI$32))</f>
        <v>0</v>
      </c>
      <c r="BR36" s="4">
        <f>IF(ROW()&gt;33+$AE$30,0,BG36*COS(($AC36-1)*$AI$32))</f>
        <v>0</v>
      </c>
      <c r="BS36" s="4">
        <f>IF(ROW()&gt;33+$AE$30,0,BG36*SIN(($AC36-1)*$AI$32))</f>
        <v>0</v>
      </c>
      <c r="BT36" s="4">
        <f t="shared" si="50"/>
        <v>0</v>
      </c>
      <c r="BU36" s="4">
        <f t="shared" si="51"/>
        <v>1</v>
      </c>
      <c r="BV36" s="4">
        <f t="shared" si="52"/>
        <v>1</v>
      </c>
      <c r="BW36" s="4">
        <f t="shared" si="76"/>
        <v>0</v>
      </c>
      <c r="BX36" s="4">
        <f t="shared" si="77"/>
        <v>0</v>
      </c>
      <c r="BY36" s="4">
        <f t="shared" si="78"/>
        <v>0</v>
      </c>
      <c r="BZ36" s="4">
        <f t="shared" si="79"/>
        <v>0.25000000000006473</v>
      </c>
      <c r="CA36" s="17">
        <f t="shared" si="53"/>
        <v>2</v>
      </c>
      <c r="CB36" s="17">
        <f t="shared" si="54"/>
        <v>0</v>
      </c>
      <c r="CC36" s="17">
        <f t="shared" si="55"/>
        <v>0</v>
      </c>
      <c r="CD36" s="17">
        <f t="shared" si="56"/>
        <v>0.50000000000000044</v>
      </c>
      <c r="CE36" s="4">
        <f t="shared" si="57"/>
        <v>0.86602540378443837</v>
      </c>
      <c r="CF36" s="4">
        <f t="shared" si="58"/>
        <v>-0.50000000000000044</v>
      </c>
      <c r="CG36" s="4">
        <f t="shared" si="59"/>
        <v>-0.86602540378443837</v>
      </c>
      <c r="CH36" s="4">
        <f>IF(ROW()&gt;33+$AE$30,"",BE36*COS((AC36-1)*$CG$26))</f>
        <v>0</v>
      </c>
      <c r="CI36" s="4">
        <f>IF(ROW()&gt;33+$AE$30,"",BE36*SIN((AC36-1)*$CG$26))</f>
        <v>0</v>
      </c>
      <c r="CJ36" s="4">
        <f t="shared" si="62"/>
        <v>0</v>
      </c>
      <c r="CK36" s="4">
        <f t="shared" si="63"/>
        <v>0</v>
      </c>
      <c r="CL36" s="4">
        <f>IF(ROW()&gt;33+$AE$30,"",BG36*COS((AC36-1)*$CG$26))</f>
        <v>0</v>
      </c>
      <c r="CM36" s="4">
        <f>IF(ROW()&gt;33+$AE$30,"",BG36*SIN((AC36-1)*$CG$26))</f>
        <v>0</v>
      </c>
      <c r="CN36" s="4">
        <f t="shared" si="80"/>
        <v>0</v>
      </c>
      <c r="CO36" s="16">
        <f t="shared" si="66"/>
        <v>0</v>
      </c>
      <c r="CP36" s="16"/>
      <c r="CQ36" s="4">
        <f t="shared" si="81"/>
        <v>1</v>
      </c>
      <c r="CS36" s="4">
        <v>2</v>
      </c>
      <c r="CT36" s="4">
        <f t="shared" si="82"/>
        <v>1</v>
      </c>
      <c r="CU36" s="4">
        <f t="shared" si="83"/>
        <v>1</v>
      </c>
      <c r="CV36" s="4">
        <f t="shared" si="67"/>
        <v>1</v>
      </c>
      <c r="CW36" s="4">
        <v>3</v>
      </c>
      <c r="CX36" s="4">
        <f>IF($P$2&lt;2,CX35+CV35,CX35+CV36)</f>
        <v>2</v>
      </c>
      <c r="CY36" s="4" t="s">
        <v>88</v>
      </c>
      <c r="CZ36" s="16" t="str">
        <f t="shared" si="84"/>
        <v>C</v>
      </c>
      <c r="DA36" s="16">
        <f t="shared" si="68"/>
        <v>2</v>
      </c>
      <c r="DB36" s="4" t="str">
        <f t="shared" si="69"/>
        <v>C'</v>
      </c>
      <c r="DE36" s="4">
        <f t="shared" si="70"/>
        <v>0</v>
      </c>
      <c r="DF36" s="4">
        <f t="shared" si="71"/>
        <v>0</v>
      </c>
      <c r="DI36" s="40" t="str">
        <f t="shared" si="8"/>
        <v>31.h</v>
      </c>
      <c r="DJ36" s="57">
        <v>31</v>
      </c>
      <c r="DK36" s="58"/>
      <c r="DL36" s="59"/>
      <c r="DM36" s="59"/>
      <c r="DN36" s="60"/>
      <c r="DO36" s="61"/>
      <c r="DP36" s="61"/>
      <c r="DQ36" s="61"/>
      <c r="DR36" s="61"/>
      <c r="DS36" s="61"/>
      <c r="DT36" s="61"/>
      <c r="DU36" s="61"/>
      <c r="DV36" s="61"/>
      <c r="DW36" s="61"/>
      <c r="DX36" s="61"/>
      <c r="DY36" s="61"/>
      <c r="DZ36" s="61"/>
      <c r="EA36" s="61"/>
      <c r="EB36" s="61"/>
      <c r="EC36" s="61"/>
      <c r="ED36" s="61"/>
      <c r="EE36" s="61"/>
      <c r="EF36" s="61"/>
      <c r="EG36" s="61"/>
      <c r="EH36" s="61"/>
      <c r="EI36" s="61"/>
      <c r="EJ36" s="61"/>
      <c r="EK36" s="61"/>
      <c r="EL36" s="61"/>
      <c r="EM36" s="61"/>
      <c r="EN36" s="61"/>
      <c r="EO36" s="61"/>
      <c r="EP36" s="61"/>
      <c r="EQ36" s="61"/>
      <c r="ER36" s="61"/>
      <c r="ES36" s="61"/>
      <c r="ET36" s="61"/>
      <c r="EU36" s="61"/>
      <c r="EV36" s="61"/>
      <c r="EW36" s="61"/>
      <c r="EX36" s="61"/>
      <c r="EY36" s="61"/>
      <c r="EZ36" s="61"/>
      <c r="FA36" s="61"/>
      <c r="FB36" s="61"/>
      <c r="FC36" s="61"/>
      <c r="FD36" s="61"/>
      <c r="FE36" s="61"/>
      <c r="FF36" s="61"/>
      <c r="FG36" s="61"/>
      <c r="FH36" s="61"/>
      <c r="FI36" s="61"/>
      <c r="FJ36" s="61"/>
      <c r="FK36" s="61"/>
      <c r="FL36" s="61"/>
      <c r="FM36" s="61"/>
      <c r="FN36" s="61"/>
      <c r="FO36" s="61"/>
      <c r="FP36" s="61"/>
      <c r="FQ36" s="61"/>
      <c r="FR36" s="61"/>
      <c r="FS36" s="61"/>
      <c r="FT36" s="61"/>
      <c r="FU36" s="61"/>
      <c r="FV36" s="61"/>
      <c r="FW36" s="61"/>
      <c r="FX36" s="61"/>
      <c r="FY36" s="61"/>
      <c r="FZ36" s="61"/>
      <c r="GA36" s="61"/>
      <c r="GB36" s="61"/>
      <c r="GC36" s="61"/>
      <c r="GD36" s="61"/>
      <c r="GE36" s="61"/>
      <c r="GF36" s="61"/>
      <c r="GG36" s="61"/>
      <c r="GH36" s="61"/>
      <c r="GI36" s="61"/>
      <c r="GJ36" s="61"/>
      <c r="GK36" s="61"/>
      <c r="GL36" s="61"/>
      <c r="GM36" s="61"/>
      <c r="GN36" s="61"/>
      <c r="GO36" s="61"/>
      <c r="GP36" s="61"/>
      <c r="GQ36" s="61"/>
      <c r="GR36" s="61"/>
      <c r="GS36" s="61"/>
      <c r="GT36" s="61"/>
      <c r="GU36" s="61"/>
      <c r="GV36" s="61"/>
      <c r="GW36" s="61"/>
      <c r="GX36" s="61"/>
      <c r="GY36" s="61"/>
      <c r="GZ36" s="61"/>
      <c r="HA36" s="61"/>
      <c r="HB36" s="61"/>
      <c r="HC36" s="61"/>
      <c r="HD36" s="61"/>
      <c r="HE36" s="61"/>
      <c r="HF36" s="61"/>
      <c r="HG36" s="61"/>
      <c r="HH36" s="61"/>
      <c r="HI36" s="61"/>
      <c r="HJ36" s="61"/>
      <c r="HK36" s="61"/>
      <c r="HL36" s="61"/>
      <c r="HM36" s="61"/>
      <c r="HN36" s="61"/>
      <c r="HO36" s="61"/>
      <c r="HP36" s="61"/>
      <c r="HQ36" s="61"/>
      <c r="HR36" s="61"/>
      <c r="HS36" s="61"/>
      <c r="HT36" s="61"/>
      <c r="HU36" s="61"/>
      <c r="HV36" s="61"/>
      <c r="HW36" s="61"/>
      <c r="HX36" s="61"/>
      <c r="HY36" s="61"/>
      <c r="HZ36" s="61"/>
      <c r="IA36" s="61"/>
      <c r="IB36" s="61"/>
      <c r="IC36" s="61"/>
      <c r="ID36" s="61"/>
      <c r="IE36" s="61" t="s">
        <v>90</v>
      </c>
    </row>
    <row r="37" spans="1:239">
      <c r="A37" s="4" t="str">
        <f t="shared" ref="A37:A100" si="88">AD34</f>
        <v>A</v>
      </c>
      <c r="B37" s="4" t="str">
        <f t="shared" ref="B37:B100" si="89">AE34</f>
        <v>C'</v>
      </c>
      <c r="D37" s="4">
        <v>0.9</v>
      </c>
      <c r="E37" s="4">
        <f t="shared" si="20"/>
        <v>0.25555499726295344</v>
      </c>
      <c r="F37" s="4">
        <v>0.9</v>
      </c>
      <c r="G37" s="4">
        <f t="shared" si="21"/>
        <v>0.25555499726295344</v>
      </c>
      <c r="H37" s="4">
        <v>3</v>
      </c>
      <c r="I37" s="88">
        <f>I36</f>
        <v>-0.50000000000006539</v>
      </c>
      <c r="K37" s="82"/>
      <c r="L37" s="151">
        <f>(CO31-(P37/2)*D5/2)*-1</f>
        <v>-60.000000000000028</v>
      </c>
      <c r="M37" s="151">
        <f>L37/(D5/2)</f>
        <v>-30.000000000000014</v>
      </c>
      <c r="N37" s="151"/>
      <c r="O37" s="151">
        <f>D4/D5</f>
        <v>3</v>
      </c>
      <c r="P37" s="151">
        <f>360/D4</f>
        <v>30</v>
      </c>
      <c r="Q37" s="154">
        <f>(L37+90)/(D5/2)</f>
        <v>14.999999999999986</v>
      </c>
      <c r="R37" s="155">
        <f>AB12/(D5/2)</f>
        <v>0</v>
      </c>
      <c r="S37" s="156">
        <f>(Q37*(D5/2)-90)/(D5/2)</f>
        <v>-30.000000000000014</v>
      </c>
      <c r="U37" s="62"/>
      <c r="X37" s="4">
        <v>4</v>
      </c>
      <c r="Y37" s="4" t="str">
        <f t="shared" si="72"/>
        <v>A</v>
      </c>
      <c r="Z37" s="4" t="str">
        <f t="shared" si="73"/>
        <v>C'</v>
      </c>
      <c r="AA37" s="4" t="str">
        <f t="shared" si="74"/>
        <v>A</v>
      </c>
      <c r="AB37" s="4" t="str">
        <f t="shared" si="75"/>
        <v>A</v>
      </c>
      <c r="AC37" s="4">
        <v>4</v>
      </c>
      <c r="AD37" s="129" t="str">
        <f t="shared" si="22"/>
        <v>A</v>
      </c>
      <c r="AE37" s="129" t="str">
        <f t="shared" si="22"/>
        <v>C'</v>
      </c>
      <c r="AF37" s="46">
        <f t="shared" si="23"/>
        <v>1</v>
      </c>
      <c r="AG37" s="46">
        <f t="shared" si="23"/>
        <v>1</v>
      </c>
      <c r="AH37" s="4">
        <f>IF(ROW()&gt;33+$AE$30,0,IF(AD37="x",0,INDEX($AG$14:$AG$25,MATCH(AD37,$AF$14:$AF$25,0))*AF37))</f>
        <v>1</v>
      </c>
      <c r="AI37" s="4">
        <f t="shared" si="85"/>
        <v>0.50000000000000044</v>
      </c>
      <c r="AJ37" s="4">
        <f t="shared" si="24"/>
        <v>1.5000000000000004</v>
      </c>
      <c r="AK37" s="4">
        <f>SUM($AJ$33:AJ37)</f>
        <v>1.5000000000000011</v>
      </c>
      <c r="AL37" s="4">
        <f t="shared" ref="AL37:AL100" si="90">IF(ROW()&gt;33+$AE$30,0,AK37-$AL$32)</f>
        <v>0.99999999999993572</v>
      </c>
      <c r="AM37" s="4">
        <f t="shared" si="26"/>
        <v>1.5000000000000004</v>
      </c>
      <c r="AN37" s="4">
        <f t="shared" si="27"/>
        <v>-3.675445364725861E-16</v>
      </c>
      <c r="AP37" s="4">
        <f t="shared" si="28"/>
        <v>1</v>
      </c>
      <c r="AQ37" s="4">
        <f t="shared" si="28"/>
        <v>0</v>
      </c>
      <c r="AR37" s="4">
        <f t="shared" si="29"/>
        <v>0</v>
      </c>
      <c r="AS37" s="4">
        <f t="shared" si="29"/>
        <v>0</v>
      </c>
      <c r="AT37" s="4">
        <f t="shared" si="30"/>
        <v>0</v>
      </c>
      <c r="AU37" s="4">
        <f t="shared" si="30"/>
        <v>-1</v>
      </c>
      <c r="AV37" s="4">
        <f t="shared" ref="AV37:AW57" si="91">IF(ROW()&gt;33+$AE$30,"",IF(AD37="U",AF37,IF(AD37="U'",-1*AF37,0)))</f>
        <v>0</v>
      </c>
      <c r="AW37" s="4">
        <f t="shared" si="91"/>
        <v>0</v>
      </c>
      <c r="AX37" s="4">
        <f t="shared" si="32"/>
        <v>0</v>
      </c>
      <c r="AY37" s="4">
        <f t="shared" si="32"/>
        <v>0</v>
      </c>
      <c r="AZ37" s="4">
        <f t="shared" ref="AZ37:BA57" si="92">IF(ROW()&gt;33+$AE$30,"",IF(AD37="W",AF37,IF(AD37="W'",-1*AF37,0)))</f>
        <v>0</v>
      </c>
      <c r="BA37" s="4">
        <f t="shared" si="92"/>
        <v>0</v>
      </c>
      <c r="BB37" s="4">
        <f t="shared" si="86"/>
        <v>1</v>
      </c>
      <c r="BC37" s="4">
        <f t="shared" si="87"/>
        <v>0</v>
      </c>
      <c r="BD37" s="4">
        <f t="shared" si="34"/>
        <v>-1</v>
      </c>
      <c r="BE37" s="4">
        <f t="shared" ref="BE37:BE100" si="93">IF(ROW()&gt;33+$AE$30,"",AV37+AW37)</f>
        <v>0</v>
      </c>
      <c r="BF37" s="4">
        <f t="shared" si="36"/>
        <v>0</v>
      </c>
      <c r="BG37" s="4">
        <f t="shared" ref="BG37:BG100" si="94">IF(ROW()&gt;33+$AE$30,"",AZ37+BA37)</f>
        <v>0</v>
      </c>
      <c r="BH37" s="16">
        <f t="shared" si="38"/>
        <v>1</v>
      </c>
      <c r="BI37" s="4">
        <f t="shared" si="39"/>
        <v>-2.45029690981724E-16</v>
      </c>
      <c r="BJ37" s="16">
        <f t="shared" si="40"/>
        <v>0</v>
      </c>
      <c r="BK37" s="4">
        <f t="shared" si="41"/>
        <v>0</v>
      </c>
      <c r="BL37" s="16">
        <f t="shared" si="42"/>
        <v>-1</v>
      </c>
      <c r="BM37" s="4">
        <f t="shared" si="43"/>
        <v>2.45029690981724E-16</v>
      </c>
      <c r="BN37" s="4">
        <f t="shared" ref="BN37:BN100" si="95">IF(ROW()&gt;33+$AE$30,0,BE37*COS(($AC37-1)*$AI$32))</f>
        <v>0</v>
      </c>
      <c r="BO37" s="4">
        <f t="shared" ref="BO37:BO100" si="96">IF(ROW()&gt;33+$AE$30,0,BE37*SIN(($AC37-1)*$AI$32))</f>
        <v>0</v>
      </c>
      <c r="BP37" s="4">
        <f t="shared" ref="BP37:BP100" si="97">IF(ROW()&gt;33+$AE$30,0,BF37*COS(($AC37-1)*$AI$32))</f>
        <v>0</v>
      </c>
      <c r="BQ37" s="4">
        <f t="shared" ref="BQ37:BQ100" si="98">IF(ROW()&gt;33+$AE$30,0,BF37*SIN(($AC37-1)*$AI$32))</f>
        <v>0</v>
      </c>
      <c r="BR37" s="4">
        <f t="shared" ref="BR37:BR100" si="99">IF(ROW()&gt;33+$AE$30,0,BG37*COS(($AC37-1)*$AI$32))</f>
        <v>0</v>
      </c>
      <c r="BS37" s="4">
        <f t="shared" ref="BS37:BS100" si="100">IF(ROW()&gt;33+$AE$30,0,BG37*SIN(($AC37-1)*$AI$32))</f>
        <v>0</v>
      </c>
      <c r="BT37" s="4">
        <f t="shared" si="50"/>
        <v>1</v>
      </c>
      <c r="BU37" s="4">
        <f t="shared" si="51"/>
        <v>0</v>
      </c>
      <c r="BV37" s="4">
        <f t="shared" si="52"/>
        <v>1</v>
      </c>
      <c r="BW37" s="4">
        <f t="shared" si="76"/>
        <v>0</v>
      </c>
      <c r="BX37" s="4">
        <f t="shared" si="77"/>
        <v>0</v>
      </c>
      <c r="BY37" s="4">
        <f t="shared" si="78"/>
        <v>0</v>
      </c>
      <c r="BZ37" s="4">
        <f t="shared" si="79"/>
        <v>0.99999999999987144</v>
      </c>
      <c r="CA37" s="17">
        <f t="shared" si="53"/>
        <v>3</v>
      </c>
      <c r="CB37" s="17">
        <f t="shared" si="54"/>
        <v>1</v>
      </c>
      <c r="CC37" s="17">
        <f t="shared" si="55"/>
        <v>-2.45029690981724E-16</v>
      </c>
      <c r="CD37" s="17">
        <f t="shared" si="56"/>
        <v>0</v>
      </c>
      <c r="CE37" s="4">
        <f t="shared" si="57"/>
        <v>0</v>
      </c>
      <c r="CF37" s="4">
        <f t="shared" si="58"/>
        <v>-1</v>
      </c>
      <c r="CG37" s="4">
        <f t="shared" si="59"/>
        <v>2.45029690981724E-16</v>
      </c>
      <c r="CH37" s="4">
        <f t="shared" ref="CH37:CH100" si="101">IF(ROW()&gt;33+$AE$30,"",BE37*COS((AC37-1)*$CG$26))</f>
        <v>0</v>
      </c>
      <c r="CI37" s="4">
        <f t="shared" ref="CI37:CI100" si="102">IF(ROW()&gt;33+$AE$30,"",BE37*SIN((AC37-1)*$CG$26))</f>
        <v>0</v>
      </c>
      <c r="CJ37" s="4">
        <f t="shared" si="62"/>
        <v>0</v>
      </c>
      <c r="CK37" s="4">
        <f t="shared" si="63"/>
        <v>0</v>
      </c>
      <c r="CL37" s="4">
        <f t="shared" ref="CL37:CL100" si="103">IF(ROW()&gt;33+$AE$30,"",BG37*COS((AC37-1)*$CG$26))</f>
        <v>0</v>
      </c>
      <c r="CM37" s="4">
        <f t="shared" ref="CM37:CM100" si="104">IF(ROW()&gt;33+$AE$30,"",BG37*SIN((AC37-1)*$CG$26))</f>
        <v>0</v>
      </c>
      <c r="CN37" s="4">
        <f t="shared" si="80"/>
        <v>1.5000000000000004</v>
      </c>
      <c r="CO37" s="16">
        <f t="shared" si="66"/>
        <v>-3.675445364725861E-16</v>
      </c>
      <c r="CP37" s="16"/>
      <c r="CQ37" s="4">
        <f t="shared" si="81"/>
        <v>1</v>
      </c>
      <c r="CS37" s="4">
        <v>3</v>
      </c>
      <c r="CT37" s="4">
        <f t="shared" si="82"/>
        <v>1.5</v>
      </c>
      <c r="CU37" s="4">
        <f t="shared" si="83"/>
        <v>2</v>
      </c>
      <c r="CV37" s="4">
        <f t="shared" si="67"/>
        <v>0</v>
      </c>
      <c r="CW37" s="4">
        <v>4</v>
      </c>
      <c r="CX37" s="4">
        <f t="shared" ref="CX37:CX74" si="105">IF($P$2&lt;2,CX36+CV36,CX36+CV37)</f>
        <v>3</v>
      </c>
      <c r="CY37" s="4" t="s">
        <v>100</v>
      </c>
      <c r="CZ37" s="16" t="str">
        <f t="shared" si="84"/>
        <v>A</v>
      </c>
      <c r="DA37" s="16">
        <f t="shared" si="68"/>
        <v>3</v>
      </c>
      <c r="DB37" s="4" t="str">
        <f t="shared" si="69"/>
        <v>A'</v>
      </c>
      <c r="DE37" s="4">
        <f t="shared" si="70"/>
        <v>0</v>
      </c>
      <c r="DF37" s="4">
        <f t="shared" si="71"/>
        <v>0</v>
      </c>
      <c r="DI37" s="40" t="str">
        <f t="shared" si="8"/>
        <v>32.h</v>
      </c>
      <c r="DJ37" s="66">
        <v>32</v>
      </c>
      <c r="DK37" s="67"/>
      <c r="DL37" s="68"/>
      <c r="DM37" s="68"/>
      <c r="DN37" s="69"/>
      <c r="DO37" s="61"/>
      <c r="DP37" s="61"/>
      <c r="DQ37" s="61"/>
      <c r="DR37" s="61"/>
      <c r="DS37" s="61"/>
      <c r="DT37" s="61"/>
      <c r="DU37" s="61"/>
      <c r="DV37" s="61"/>
      <c r="DW37" s="61"/>
      <c r="DX37" s="61"/>
      <c r="DY37" s="61"/>
      <c r="DZ37" s="61"/>
      <c r="EA37" s="61"/>
      <c r="EB37" s="61"/>
      <c r="EC37" s="61"/>
      <c r="ED37" s="61"/>
      <c r="EE37" s="61"/>
      <c r="EF37" s="61"/>
      <c r="EG37" s="61"/>
      <c r="EH37" s="61"/>
      <c r="EI37" s="61"/>
      <c r="EJ37" s="61"/>
      <c r="EK37" s="61"/>
      <c r="EL37" s="61"/>
      <c r="EM37" s="61"/>
      <c r="EN37" s="61"/>
      <c r="EO37" s="61"/>
      <c r="EP37" s="61"/>
      <c r="EQ37" s="61"/>
      <c r="ER37" s="61"/>
      <c r="ES37" s="61"/>
      <c r="ET37" s="61"/>
      <c r="EU37" s="61"/>
      <c r="EV37" s="61"/>
      <c r="EW37" s="61"/>
      <c r="EX37" s="61"/>
      <c r="EY37" s="61"/>
      <c r="EZ37" s="61"/>
      <c r="FA37" s="61"/>
      <c r="FB37" s="61"/>
      <c r="FC37" s="61"/>
      <c r="FD37" s="61"/>
      <c r="FE37" s="61"/>
      <c r="FF37" s="61"/>
      <c r="FG37" s="61"/>
      <c r="FH37" s="61"/>
      <c r="FI37" s="61"/>
      <c r="FJ37" s="61"/>
      <c r="FK37" s="61"/>
      <c r="FL37" s="61"/>
      <c r="FM37" s="61"/>
      <c r="FN37" s="61"/>
      <c r="FO37" s="61"/>
      <c r="FP37" s="61"/>
      <c r="FQ37" s="61"/>
      <c r="FR37" s="61"/>
      <c r="FS37" s="61"/>
      <c r="FT37" s="61"/>
      <c r="FU37" s="61"/>
      <c r="FV37" s="61"/>
      <c r="FW37" s="61"/>
      <c r="FX37" s="61"/>
      <c r="FY37" s="61"/>
      <c r="FZ37" s="61"/>
      <c r="GA37" s="61"/>
      <c r="GB37" s="61"/>
      <c r="GC37" s="61"/>
      <c r="GD37" s="61"/>
      <c r="GE37" s="61"/>
      <c r="GF37" s="61"/>
      <c r="GG37" s="61"/>
      <c r="GH37" s="61"/>
      <c r="GI37" s="61"/>
      <c r="GJ37" s="61"/>
      <c r="GK37" s="61"/>
      <c r="GL37" s="61"/>
      <c r="GM37" s="61"/>
      <c r="GN37" s="61"/>
      <c r="GO37" s="61"/>
      <c r="GP37" s="61"/>
      <c r="GQ37" s="61"/>
      <c r="GR37" s="61"/>
      <c r="GS37" s="61"/>
      <c r="GT37" s="61"/>
      <c r="GU37" s="61"/>
      <c r="GV37" s="61"/>
      <c r="GW37" s="61"/>
      <c r="GX37" s="61"/>
      <c r="GY37" s="61"/>
      <c r="GZ37" s="61"/>
      <c r="HA37" s="61"/>
      <c r="HB37" s="61"/>
      <c r="HC37" s="61"/>
      <c r="HD37" s="61"/>
      <c r="HE37" s="61"/>
      <c r="HF37" s="61"/>
      <c r="HG37" s="61"/>
      <c r="HH37" s="61"/>
      <c r="HI37" s="61"/>
      <c r="HJ37" s="61"/>
      <c r="HK37" s="61"/>
      <c r="HL37" s="61"/>
      <c r="HM37" s="61"/>
      <c r="HN37" s="61"/>
      <c r="HO37" s="61"/>
      <c r="HP37" s="61"/>
      <c r="HQ37" s="61"/>
      <c r="HR37" s="61"/>
      <c r="HS37" s="61"/>
      <c r="HT37" s="61"/>
      <c r="HU37" s="61"/>
      <c r="HV37" s="61"/>
      <c r="HW37" s="61"/>
      <c r="HX37" s="61"/>
      <c r="HY37" s="61"/>
      <c r="HZ37" s="61"/>
      <c r="IA37" s="61"/>
      <c r="IB37" s="61"/>
      <c r="IC37" s="61"/>
      <c r="ID37" s="61"/>
      <c r="IE37" s="61" t="s">
        <v>90</v>
      </c>
    </row>
    <row r="38" spans="1:239">
      <c r="A38" s="4" t="str">
        <f t="shared" si="88"/>
        <v>B</v>
      </c>
      <c r="B38" s="4" t="str">
        <f t="shared" si="89"/>
        <v>A'</v>
      </c>
      <c r="D38" s="4">
        <v>1</v>
      </c>
      <c r="E38" s="4">
        <f t="shared" si="20"/>
        <v>0.41349667156634456</v>
      </c>
      <c r="F38" s="4">
        <v>1</v>
      </c>
      <c r="G38" s="4">
        <f t="shared" si="21"/>
        <v>0.41349667156634456</v>
      </c>
      <c r="H38" s="4">
        <v>3</v>
      </c>
      <c r="I38" s="88">
        <f>AL36</f>
        <v>-0.50000000000006473</v>
      </c>
      <c r="K38" s="91"/>
      <c r="L38" s="158" t="s">
        <v>400</v>
      </c>
      <c r="M38" s="132"/>
      <c r="N38" s="132"/>
      <c r="O38" s="132"/>
      <c r="P38" s="132"/>
      <c r="Q38" s="132"/>
      <c r="R38" s="132"/>
      <c r="S38" s="132"/>
      <c r="T38" s="30"/>
      <c r="U38" s="70"/>
      <c r="X38" s="4">
        <v>5</v>
      </c>
      <c r="Y38" s="4" t="str">
        <f t="shared" si="72"/>
        <v>B</v>
      </c>
      <c r="Z38" s="4" t="str">
        <f t="shared" si="73"/>
        <v>A'</v>
      </c>
      <c r="AA38" s="4" t="str">
        <f t="shared" si="74"/>
        <v>C</v>
      </c>
      <c r="AB38" s="4" t="str">
        <f t="shared" si="75"/>
        <v>C</v>
      </c>
      <c r="AC38" s="4">
        <v>5</v>
      </c>
      <c r="AD38" s="129" t="str">
        <f t="shared" si="22"/>
        <v>B</v>
      </c>
      <c r="AE38" s="129" t="str">
        <f t="shared" si="22"/>
        <v>A'</v>
      </c>
      <c r="AF38" s="46">
        <f t="shared" si="23"/>
        <v>1</v>
      </c>
      <c r="AG38" s="46">
        <f t="shared" si="23"/>
        <v>1</v>
      </c>
      <c r="AH38" s="4">
        <f t="shared" si="85"/>
        <v>-0.49999999999999978</v>
      </c>
      <c r="AI38" s="4">
        <f t="shared" si="85"/>
        <v>-1</v>
      </c>
      <c r="AJ38" s="4">
        <f t="shared" si="24"/>
        <v>-1.4999999999999998</v>
      </c>
      <c r="AK38" s="4">
        <f>SUM($AJ$33:AJ38)</f>
        <v>0</v>
      </c>
      <c r="AL38" s="4">
        <f t="shared" si="90"/>
        <v>-0.50000000000006539</v>
      </c>
      <c r="AM38" s="4">
        <f t="shared" si="26"/>
        <v>0.74999999999999867</v>
      </c>
      <c r="AN38" s="4">
        <f t="shared" si="27"/>
        <v>-1.2990381056766584</v>
      </c>
      <c r="AP38" s="4">
        <f t="shared" si="28"/>
        <v>0</v>
      </c>
      <c r="AQ38" s="4">
        <f t="shared" si="28"/>
        <v>-1</v>
      </c>
      <c r="AR38" s="4">
        <f t="shared" si="29"/>
        <v>1</v>
      </c>
      <c r="AS38" s="4">
        <f t="shared" si="29"/>
        <v>0</v>
      </c>
      <c r="AT38" s="4">
        <f t="shared" si="30"/>
        <v>0</v>
      </c>
      <c r="AU38" s="4">
        <f t="shared" si="30"/>
        <v>0</v>
      </c>
      <c r="AV38" s="4">
        <f t="shared" si="91"/>
        <v>0</v>
      </c>
      <c r="AW38" s="4">
        <f t="shared" si="91"/>
        <v>0</v>
      </c>
      <c r="AX38" s="4">
        <f t="shared" si="32"/>
        <v>0</v>
      </c>
      <c r="AY38" s="4">
        <f t="shared" si="32"/>
        <v>0</v>
      </c>
      <c r="AZ38" s="4">
        <f t="shared" si="92"/>
        <v>0</v>
      </c>
      <c r="BA38" s="4">
        <f t="shared" si="92"/>
        <v>0</v>
      </c>
      <c r="BB38" s="4">
        <f t="shared" si="86"/>
        <v>-1</v>
      </c>
      <c r="BC38" s="4">
        <f t="shared" si="87"/>
        <v>1</v>
      </c>
      <c r="BD38" s="4">
        <f t="shared" si="34"/>
        <v>0</v>
      </c>
      <c r="BE38" s="4">
        <f t="shared" si="93"/>
        <v>0</v>
      </c>
      <c r="BF38" s="4">
        <f t="shared" si="36"/>
        <v>0</v>
      </c>
      <c r="BG38" s="4">
        <f t="shared" si="94"/>
        <v>0</v>
      </c>
      <c r="BH38" s="16">
        <f t="shared" si="38"/>
        <v>0.49999999999999922</v>
      </c>
      <c r="BI38" s="4">
        <f t="shared" si="39"/>
        <v>-0.86602540378443915</v>
      </c>
      <c r="BJ38" s="16">
        <f t="shared" si="40"/>
        <v>-0.49999999999999922</v>
      </c>
      <c r="BK38" s="4">
        <f t="shared" si="41"/>
        <v>0.86602540378443915</v>
      </c>
      <c r="BL38" s="16">
        <f t="shared" si="42"/>
        <v>0</v>
      </c>
      <c r="BM38" s="4">
        <f t="shared" si="43"/>
        <v>0</v>
      </c>
      <c r="BN38" s="4">
        <f t="shared" si="95"/>
        <v>0</v>
      </c>
      <c r="BO38" s="4">
        <f t="shared" si="96"/>
        <v>0</v>
      </c>
      <c r="BP38" s="4">
        <f t="shared" si="97"/>
        <v>0</v>
      </c>
      <c r="BQ38" s="4">
        <f t="shared" si="98"/>
        <v>0</v>
      </c>
      <c r="BR38" s="4">
        <f t="shared" si="99"/>
        <v>0</v>
      </c>
      <c r="BS38" s="4">
        <f t="shared" si="100"/>
        <v>0</v>
      </c>
      <c r="BT38" s="4">
        <f t="shared" si="50"/>
        <v>1</v>
      </c>
      <c r="BU38" s="4">
        <f t="shared" si="51"/>
        <v>1</v>
      </c>
      <c r="BV38" s="4">
        <f t="shared" si="52"/>
        <v>0</v>
      </c>
      <c r="BW38" s="4">
        <f t="shared" si="76"/>
        <v>0</v>
      </c>
      <c r="BX38" s="4">
        <f t="shared" si="77"/>
        <v>0</v>
      </c>
      <c r="BY38" s="4">
        <f t="shared" si="78"/>
        <v>0</v>
      </c>
      <c r="BZ38" s="4">
        <f t="shared" si="79"/>
        <v>0.25000000000006539</v>
      </c>
      <c r="CA38" s="17">
        <f t="shared" si="53"/>
        <v>4</v>
      </c>
      <c r="CB38" s="17">
        <f t="shared" si="54"/>
        <v>0.49999999999999922</v>
      </c>
      <c r="CC38" s="17">
        <f t="shared" si="55"/>
        <v>-0.86602540378443915</v>
      </c>
      <c r="CD38" s="17">
        <f t="shared" si="56"/>
        <v>-0.49999999999999922</v>
      </c>
      <c r="CE38" s="4">
        <f t="shared" si="57"/>
        <v>0.86602540378443915</v>
      </c>
      <c r="CF38" s="4">
        <f t="shared" si="58"/>
        <v>0</v>
      </c>
      <c r="CG38" s="4">
        <f t="shared" si="59"/>
        <v>0</v>
      </c>
      <c r="CH38" s="4">
        <f t="shared" si="101"/>
        <v>0</v>
      </c>
      <c r="CI38" s="4">
        <f t="shared" si="102"/>
        <v>0</v>
      </c>
      <c r="CJ38" s="4">
        <f t="shared" si="62"/>
        <v>0</v>
      </c>
      <c r="CK38" s="4">
        <f t="shared" si="63"/>
        <v>0</v>
      </c>
      <c r="CL38" s="4">
        <f t="shared" si="103"/>
        <v>0</v>
      </c>
      <c r="CM38" s="4">
        <f t="shared" si="104"/>
        <v>0</v>
      </c>
      <c r="CN38" s="4">
        <f t="shared" si="80"/>
        <v>0.74999999999999867</v>
      </c>
      <c r="CO38" s="16">
        <f t="shared" si="66"/>
        <v>-1.2990381056766584</v>
      </c>
      <c r="CP38" s="16"/>
      <c r="CQ38" s="4">
        <f t="shared" si="81"/>
        <v>1</v>
      </c>
      <c r="CS38" s="4">
        <v>4</v>
      </c>
      <c r="CT38" s="4">
        <f t="shared" si="82"/>
        <v>2</v>
      </c>
      <c r="CU38" s="4">
        <f t="shared" si="83"/>
        <v>2</v>
      </c>
      <c r="CV38" s="4">
        <f t="shared" si="67"/>
        <v>1</v>
      </c>
      <c r="CW38" s="4">
        <v>5</v>
      </c>
      <c r="CX38" s="4">
        <f t="shared" si="105"/>
        <v>3</v>
      </c>
      <c r="CY38" s="4" t="s">
        <v>89</v>
      </c>
      <c r="CZ38" s="16" t="str">
        <f t="shared" si="84"/>
        <v>B</v>
      </c>
      <c r="DA38" s="16">
        <f t="shared" si="68"/>
        <v>4</v>
      </c>
      <c r="DB38" s="4" t="str">
        <f t="shared" si="69"/>
        <v>B'</v>
      </c>
      <c r="DE38" s="4">
        <f t="shared" si="70"/>
        <v>0</v>
      </c>
      <c r="DF38" s="4">
        <f t="shared" si="71"/>
        <v>0</v>
      </c>
      <c r="DI38" s="40" t="str">
        <f t="shared" si="8"/>
        <v>33.h</v>
      </c>
      <c r="DJ38" s="47">
        <v>33</v>
      </c>
      <c r="DK38" s="48" t="s">
        <v>401</v>
      </c>
      <c r="DL38" s="49">
        <v>36</v>
      </c>
      <c r="DM38" s="49">
        <v>16</v>
      </c>
      <c r="DN38" s="50">
        <v>3</v>
      </c>
      <c r="DO38" s="51" t="s">
        <v>87</v>
      </c>
      <c r="DP38" s="51" t="s">
        <v>98</v>
      </c>
      <c r="DQ38" s="51" t="s">
        <v>100</v>
      </c>
      <c r="DR38" s="51" t="s">
        <v>88</v>
      </c>
      <c r="DS38" s="51" t="s">
        <v>87</v>
      </c>
      <c r="DT38" s="51" t="s">
        <v>98</v>
      </c>
      <c r="DU38" s="51" t="s">
        <v>100</v>
      </c>
      <c r="DV38" s="51" t="s">
        <v>88</v>
      </c>
      <c r="DW38" s="51" t="s">
        <v>99</v>
      </c>
      <c r="DX38" s="51" t="s">
        <v>87</v>
      </c>
      <c r="DY38" s="51" t="s">
        <v>89</v>
      </c>
      <c r="DZ38" s="51" t="s">
        <v>100</v>
      </c>
      <c r="EA38" s="51" t="s">
        <v>88</v>
      </c>
      <c r="EB38" s="51" t="s">
        <v>99</v>
      </c>
      <c r="EC38" s="51" t="s">
        <v>98</v>
      </c>
      <c r="ED38" s="51" t="s">
        <v>89</v>
      </c>
      <c r="EE38" s="51" t="s">
        <v>88</v>
      </c>
      <c r="EF38" s="51" t="s">
        <v>99</v>
      </c>
      <c r="EG38" s="51" t="s">
        <v>98</v>
      </c>
      <c r="EH38" s="51" t="s">
        <v>89</v>
      </c>
      <c r="EI38" s="51" t="s">
        <v>100</v>
      </c>
      <c r="EJ38" s="51" t="s">
        <v>88</v>
      </c>
      <c r="EK38" s="51" t="s">
        <v>87</v>
      </c>
      <c r="EL38" s="51" t="s">
        <v>98</v>
      </c>
      <c r="EM38" s="51" t="s">
        <v>89</v>
      </c>
      <c r="EN38" s="51" t="s">
        <v>100</v>
      </c>
      <c r="EO38" s="51" t="s">
        <v>99</v>
      </c>
      <c r="EP38" s="51" t="s">
        <v>87</v>
      </c>
      <c r="EQ38" s="51" t="s">
        <v>89</v>
      </c>
      <c r="ER38" s="51" t="s">
        <v>100</v>
      </c>
      <c r="ES38" s="51" t="s">
        <v>99</v>
      </c>
      <c r="ET38" s="51" t="s">
        <v>87</v>
      </c>
      <c r="EU38" s="51" t="s">
        <v>98</v>
      </c>
      <c r="EV38" s="51" t="s">
        <v>89</v>
      </c>
      <c r="EW38" s="51" t="s">
        <v>88</v>
      </c>
      <c r="EX38" s="51" t="s">
        <v>99</v>
      </c>
      <c r="EY38" s="51"/>
      <c r="EZ38" s="51"/>
      <c r="FA38" s="51"/>
      <c r="FB38" s="51"/>
      <c r="FC38" s="51"/>
      <c r="FD38" s="51"/>
      <c r="FE38" s="51"/>
      <c r="FF38" s="51"/>
      <c r="FG38" s="51"/>
      <c r="FH38" s="51"/>
      <c r="FI38" s="51"/>
      <c r="FJ38" s="51"/>
      <c r="FK38" s="51"/>
      <c r="FL38" s="51"/>
      <c r="FM38" s="51"/>
      <c r="FN38" s="51"/>
      <c r="FO38" s="51"/>
      <c r="FP38" s="51"/>
      <c r="FQ38" s="51"/>
      <c r="FR38" s="51"/>
      <c r="FS38" s="51"/>
      <c r="FT38" s="51"/>
      <c r="FU38" s="51"/>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t="s">
        <v>90</v>
      </c>
    </row>
    <row r="39" spans="1:239">
      <c r="A39" s="4" t="str">
        <f t="shared" si="88"/>
        <v>C</v>
      </c>
      <c r="B39" s="4" t="str">
        <f t="shared" si="89"/>
        <v>B'</v>
      </c>
      <c r="D39" s="4">
        <v>1.1000000000000001</v>
      </c>
      <c r="E39" s="4">
        <f t="shared" si="20"/>
        <v>0.55336655714511562</v>
      </c>
      <c r="F39" s="4">
        <v>1.1000000000000001</v>
      </c>
      <c r="G39" s="4">
        <f t="shared" si="21"/>
        <v>0.55336655714511562</v>
      </c>
      <c r="H39" s="4">
        <v>4</v>
      </c>
      <c r="I39" s="88">
        <f>I38</f>
        <v>-0.50000000000006473</v>
      </c>
      <c r="X39" s="4">
        <v>6</v>
      </c>
      <c r="Y39" s="4" t="str">
        <f t="shared" si="72"/>
        <v>C</v>
      </c>
      <c r="Z39" s="4" t="str">
        <f t="shared" si="73"/>
        <v>B'</v>
      </c>
      <c r="AA39" s="4" t="str">
        <f t="shared" si="74"/>
        <v>C</v>
      </c>
      <c r="AB39" s="4" t="str">
        <f t="shared" si="75"/>
        <v>C</v>
      </c>
      <c r="AC39" s="4">
        <v>6</v>
      </c>
      <c r="AD39" s="129" t="str">
        <f t="shared" si="22"/>
        <v>C</v>
      </c>
      <c r="AE39" s="129" t="str">
        <f t="shared" si="22"/>
        <v>B'</v>
      </c>
      <c r="AF39" s="46">
        <f t="shared" si="23"/>
        <v>1</v>
      </c>
      <c r="AG39" s="46">
        <f t="shared" si="23"/>
        <v>1</v>
      </c>
      <c r="AH39" s="4">
        <f t="shared" si="85"/>
        <v>-0.50000000000000044</v>
      </c>
      <c r="AI39" s="4">
        <f t="shared" si="85"/>
        <v>0.49999999999999978</v>
      </c>
      <c r="AJ39" s="4">
        <f t="shared" si="24"/>
        <v>0</v>
      </c>
      <c r="AK39" s="4">
        <f>SUM($AJ$33:AJ39)</f>
        <v>1.3322676295501878E-15</v>
      </c>
      <c r="AL39" s="4">
        <f t="shared" si="90"/>
        <v>-0.50000000000006406</v>
      </c>
      <c r="AM39" s="4">
        <f t="shared" si="26"/>
        <v>0</v>
      </c>
      <c r="AN39" s="4">
        <f t="shared" si="27"/>
        <v>0</v>
      </c>
      <c r="AP39" s="4">
        <f t="shared" si="28"/>
        <v>0</v>
      </c>
      <c r="AQ39" s="4">
        <f t="shared" si="28"/>
        <v>0</v>
      </c>
      <c r="AR39" s="4">
        <f t="shared" si="29"/>
        <v>0</v>
      </c>
      <c r="AS39" s="4">
        <f t="shared" si="29"/>
        <v>-1</v>
      </c>
      <c r="AT39" s="4">
        <f t="shared" si="30"/>
        <v>1</v>
      </c>
      <c r="AU39" s="4">
        <f t="shared" si="30"/>
        <v>0</v>
      </c>
      <c r="AV39" s="4">
        <f t="shared" si="91"/>
        <v>0</v>
      </c>
      <c r="AW39" s="4">
        <f t="shared" si="91"/>
        <v>0</v>
      </c>
      <c r="AX39" s="4">
        <f t="shared" si="32"/>
        <v>0</v>
      </c>
      <c r="AY39" s="4">
        <f t="shared" si="32"/>
        <v>0</v>
      </c>
      <c r="AZ39" s="4">
        <f t="shared" si="92"/>
        <v>0</v>
      </c>
      <c r="BA39" s="4">
        <f t="shared" si="92"/>
        <v>0</v>
      </c>
      <c r="BB39" s="4">
        <f t="shared" si="86"/>
        <v>0</v>
      </c>
      <c r="BC39" s="4">
        <f t="shared" si="87"/>
        <v>-1</v>
      </c>
      <c r="BD39" s="4">
        <f t="shared" si="34"/>
        <v>1</v>
      </c>
      <c r="BE39" s="4">
        <f t="shared" si="93"/>
        <v>0</v>
      </c>
      <c r="BF39" s="4">
        <f t="shared" si="36"/>
        <v>0</v>
      </c>
      <c r="BG39" s="4">
        <f t="shared" si="94"/>
        <v>0</v>
      </c>
      <c r="BH39" s="16">
        <f t="shared" si="38"/>
        <v>0</v>
      </c>
      <c r="BI39" s="4">
        <f t="shared" si="39"/>
        <v>0</v>
      </c>
      <c r="BJ39" s="16">
        <f t="shared" si="40"/>
        <v>0.50000000000000133</v>
      </c>
      <c r="BK39" s="4">
        <f t="shared" si="41"/>
        <v>0.86602540378443782</v>
      </c>
      <c r="BL39" s="16">
        <f t="shared" si="42"/>
        <v>-0.50000000000000133</v>
      </c>
      <c r="BM39" s="4">
        <f t="shared" si="43"/>
        <v>-0.86602540378443782</v>
      </c>
      <c r="BN39" s="4">
        <f t="shared" si="95"/>
        <v>0</v>
      </c>
      <c r="BO39" s="4">
        <f t="shared" si="96"/>
        <v>0</v>
      </c>
      <c r="BP39" s="4">
        <f t="shared" si="97"/>
        <v>0</v>
      </c>
      <c r="BQ39" s="4">
        <f t="shared" si="98"/>
        <v>0</v>
      </c>
      <c r="BR39" s="4">
        <f t="shared" si="99"/>
        <v>0</v>
      </c>
      <c r="BS39" s="4">
        <f t="shared" si="100"/>
        <v>0</v>
      </c>
      <c r="BT39" s="4">
        <f t="shared" si="50"/>
        <v>0</v>
      </c>
      <c r="BU39" s="4">
        <f t="shared" si="51"/>
        <v>1</v>
      </c>
      <c r="BV39" s="4">
        <f t="shared" si="52"/>
        <v>1</v>
      </c>
      <c r="BW39" s="4">
        <f t="shared" si="76"/>
        <v>0</v>
      </c>
      <c r="BX39" s="4">
        <f t="shared" si="77"/>
        <v>0</v>
      </c>
      <c r="BY39" s="4">
        <f t="shared" si="78"/>
        <v>0</v>
      </c>
      <c r="BZ39" s="4">
        <f t="shared" si="79"/>
        <v>0.25000000000006406</v>
      </c>
      <c r="CA39" s="17">
        <f t="shared" si="53"/>
        <v>5</v>
      </c>
      <c r="CB39" s="17">
        <f t="shared" si="54"/>
        <v>0</v>
      </c>
      <c r="CC39" s="17">
        <f t="shared" si="55"/>
        <v>0</v>
      </c>
      <c r="CD39" s="17">
        <f t="shared" si="56"/>
        <v>0.50000000000000133</v>
      </c>
      <c r="CE39" s="4">
        <f t="shared" si="57"/>
        <v>0.86602540378443782</v>
      </c>
      <c r="CF39" s="4">
        <f t="shared" si="58"/>
        <v>-0.50000000000000133</v>
      </c>
      <c r="CG39" s="4">
        <f t="shared" si="59"/>
        <v>-0.86602540378443782</v>
      </c>
      <c r="CH39" s="4">
        <f t="shared" si="101"/>
        <v>0</v>
      </c>
      <c r="CI39" s="4">
        <f t="shared" si="102"/>
        <v>0</v>
      </c>
      <c r="CJ39" s="4">
        <f t="shared" si="62"/>
        <v>0</v>
      </c>
      <c r="CK39" s="4">
        <f t="shared" si="63"/>
        <v>0</v>
      </c>
      <c r="CL39" s="4">
        <f t="shared" si="103"/>
        <v>0</v>
      </c>
      <c r="CM39" s="4">
        <f t="shared" si="104"/>
        <v>0</v>
      </c>
      <c r="CN39" s="4">
        <f t="shared" si="80"/>
        <v>0</v>
      </c>
      <c r="CO39" s="16">
        <f t="shared" si="66"/>
        <v>0</v>
      </c>
      <c r="CP39" s="16"/>
      <c r="CQ39" s="4">
        <f t="shared" si="81"/>
        <v>1</v>
      </c>
      <c r="CS39" s="4">
        <v>5</v>
      </c>
      <c r="CT39" s="4">
        <f t="shared" si="82"/>
        <v>2.5</v>
      </c>
      <c r="CU39" s="4">
        <f t="shared" si="83"/>
        <v>3</v>
      </c>
      <c r="CV39" s="4">
        <f t="shared" si="67"/>
        <v>0</v>
      </c>
      <c r="CW39" s="4">
        <v>6</v>
      </c>
      <c r="CX39" s="4">
        <f t="shared" si="105"/>
        <v>4</v>
      </c>
      <c r="CY39" s="4" t="s">
        <v>98</v>
      </c>
      <c r="CZ39" s="16" t="str">
        <f t="shared" si="84"/>
        <v>C</v>
      </c>
      <c r="DA39" s="16">
        <f t="shared" si="68"/>
        <v>5</v>
      </c>
      <c r="DB39" s="4" t="str">
        <f t="shared" si="69"/>
        <v>C'</v>
      </c>
      <c r="DE39" s="4">
        <f t="shared" si="70"/>
        <v>0</v>
      </c>
      <c r="DF39" s="4">
        <f t="shared" si="71"/>
        <v>0</v>
      </c>
      <c r="DI39" s="40" t="str">
        <f t="shared" si="8"/>
        <v>34.h</v>
      </c>
      <c r="DJ39" s="57">
        <v>34</v>
      </c>
      <c r="DK39" s="58" t="s">
        <v>402</v>
      </c>
      <c r="DL39" s="59"/>
      <c r="DM39" s="59"/>
      <c r="DN39" s="60"/>
      <c r="DO39" s="61" t="s">
        <v>87</v>
      </c>
      <c r="DP39" s="61" t="s">
        <v>98</v>
      </c>
      <c r="DQ39" s="61" t="s">
        <v>100</v>
      </c>
      <c r="DR39" s="61" t="s">
        <v>88</v>
      </c>
      <c r="DS39" s="61" t="s">
        <v>87</v>
      </c>
      <c r="DT39" s="61" t="s">
        <v>98</v>
      </c>
      <c r="DU39" s="61" t="s">
        <v>100</v>
      </c>
      <c r="DV39" s="61" t="s">
        <v>88</v>
      </c>
      <c r="DW39" s="61" t="s">
        <v>99</v>
      </c>
      <c r="DX39" s="61" t="s">
        <v>87</v>
      </c>
      <c r="DY39" s="61" t="s">
        <v>89</v>
      </c>
      <c r="DZ39" s="61" t="s">
        <v>100</v>
      </c>
      <c r="EA39" s="61" t="s">
        <v>88</v>
      </c>
      <c r="EB39" s="61" t="s">
        <v>99</v>
      </c>
      <c r="EC39" s="61" t="s">
        <v>98</v>
      </c>
      <c r="ED39" s="61" t="s">
        <v>89</v>
      </c>
      <c r="EE39" s="61" t="s">
        <v>88</v>
      </c>
      <c r="EF39" s="61" t="s">
        <v>99</v>
      </c>
      <c r="EG39" s="61" t="s">
        <v>98</v>
      </c>
      <c r="EH39" s="61" t="s">
        <v>89</v>
      </c>
      <c r="EI39" s="61" t="s">
        <v>100</v>
      </c>
      <c r="EJ39" s="61" t="s">
        <v>88</v>
      </c>
      <c r="EK39" s="61" t="s">
        <v>87</v>
      </c>
      <c r="EL39" s="61" t="s">
        <v>98</v>
      </c>
      <c r="EM39" s="61" t="s">
        <v>89</v>
      </c>
      <c r="EN39" s="61" t="s">
        <v>100</v>
      </c>
      <c r="EO39" s="61" t="s">
        <v>99</v>
      </c>
      <c r="EP39" s="61" t="s">
        <v>87</v>
      </c>
      <c r="EQ39" s="61" t="s">
        <v>89</v>
      </c>
      <c r="ER39" s="61" t="s">
        <v>100</v>
      </c>
      <c r="ES39" s="61" t="s">
        <v>99</v>
      </c>
      <c r="ET39" s="61" t="s">
        <v>87</v>
      </c>
      <c r="EU39" s="61" t="s">
        <v>98</v>
      </c>
      <c r="EV39" s="61" t="s">
        <v>89</v>
      </c>
      <c r="EW39" s="61" t="s">
        <v>88</v>
      </c>
      <c r="EX39" s="61" t="s">
        <v>99</v>
      </c>
      <c r="EY39" s="61"/>
      <c r="EZ39" s="61"/>
      <c r="FA39" s="61"/>
      <c r="FB39" s="61"/>
      <c r="FC39" s="61"/>
      <c r="FD39" s="61"/>
      <c r="FE39" s="61"/>
      <c r="FF39" s="61"/>
      <c r="FG39" s="61"/>
      <c r="FH39" s="61"/>
      <c r="FI39" s="61"/>
      <c r="FJ39" s="61"/>
      <c r="FK39" s="61"/>
      <c r="FL39" s="61"/>
      <c r="FM39" s="61"/>
      <c r="FN39" s="61"/>
      <c r="FO39" s="61"/>
      <c r="FP39" s="61"/>
      <c r="FQ39" s="61"/>
      <c r="FR39" s="61"/>
      <c r="FS39" s="61"/>
      <c r="FT39" s="61"/>
      <c r="FU39" s="61"/>
      <c r="FV39" s="61"/>
      <c r="FW39" s="61"/>
      <c r="FX39" s="61"/>
      <c r="FY39" s="61"/>
      <c r="FZ39" s="61"/>
      <c r="GA39" s="61"/>
      <c r="GB39" s="61"/>
      <c r="GC39" s="61"/>
      <c r="GD39" s="61"/>
      <c r="GE39" s="61"/>
      <c r="GF39" s="61"/>
      <c r="GG39" s="61"/>
      <c r="GH39" s="61"/>
      <c r="GI39" s="61"/>
      <c r="GJ39" s="61"/>
      <c r="GK39" s="61"/>
      <c r="GL39" s="61"/>
      <c r="GM39" s="61"/>
      <c r="GN39" s="61"/>
      <c r="GO39" s="61"/>
      <c r="GP39" s="61"/>
      <c r="GQ39" s="61"/>
      <c r="GR39" s="61"/>
      <c r="GS39" s="61"/>
      <c r="GT39" s="61"/>
      <c r="GU39" s="61"/>
      <c r="GV39" s="61"/>
      <c r="GW39" s="61"/>
      <c r="GX39" s="61"/>
      <c r="GY39" s="61"/>
      <c r="GZ39" s="61"/>
      <c r="HA39" s="61"/>
      <c r="HB39" s="61"/>
      <c r="HC39" s="61"/>
      <c r="HD39" s="61"/>
      <c r="HE39" s="61"/>
      <c r="HF39" s="61"/>
      <c r="HG39" s="61"/>
      <c r="HH39" s="61"/>
      <c r="HI39" s="61"/>
      <c r="HJ39" s="61"/>
      <c r="HK39" s="61"/>
      <c r="HL39" s="61"/>
      <c r="HM39" s="61"/>
      <c r="HN39" s="61"/>
      <c r="HO39" s="61"/>
      <c r="HP39" s="61"/>
      <c r="HQ39" s="61"/>
      <c r="HR39" s="61"/>
      <c r="HS39" s="61"/>
      <c r="HT39" s="61"/>
      <c r="HU39" s="61"/>
      <c r="HV39" s="61"/>
      <c r="HW39" s="61"/>
      <c r="HX39" s="61"/>
      <c r="HY39" s="61"/>
      <c r="HZ39" s="61"/>
      <c r="IA39" s="61"/>
      <c r="IB39" s="61"/>
      <c r="IC39" s="61"/>
      <c r="ID39" s="61"/>
      <c r="IE39" s="61" t="s">
        <v>90</v>
      </c>
    </row>
    <row r="40" spans="1:239">
      <c r="A40" s="4" t="str">
        <f t="shared" si="88"/>
        <v>A</v>
      </c>
      <c r="B40" s="4" t="str">
        <f t="shared" si="89"/>
        <v>C'</v>
      </c>
      <c r="D40" s="4">
        <v>1.2</v>
      </c>
      <c r="E40" s="4">
        <f t="shared" si="20"/>
        <v>0.66905166882929723</v>
      </c>
      <c r="F40" s="4">
        <v>1.2</v>
      </c>
      <c r="G40" s="4">
        <f t="shared" si="21"/>
        <v>0.66905166882929723</v>
      </c>
      <c r="H40" s="4">
        <v>4</v>
      </c>
      <c r="I40" s="88">
        <f>AL37</f>
        <v>0.99999999999993572</v>
      </c>
      <c r="L40" s="16" t="s">
        <v>403</v>
      </c>
      <c r="O40" s="133">
        <f>D4/L6</f>
        <v>12</v>
      </c>
      <c r="X40" s="4">
        <v>7</v>
      </c>
      <c r="Y40" s="4" t="str">
        <f t="shared" si="72"/>
        <v>A</v>
      </c>
      <c r="Z40" s="4" t="str">
        <f t="shared" si="73"/>
        <v>C'</v>
      </c>
      <c r="AA40" s="4" t="str">
        <f t="shared" si="74"/>
        <v>C</v>
      </c>
      <c r="AB40" s="4" t="str">
        <f t="shared" si="75"/>
        <v>C</v>
      </c>
      <c r="AC40" s="4">
        <v>7</v>
      </c>
      <c r="AD40" s="129" t="str">
        <f t="shared" si="22"/>
        <v>A</v>
      </c>
      <c r="AE40" s="129" t="str">
        <f t="shared" si="22"/>
        <v>C'</v>
      </c>
      <c r="AF40" s="46">
        <f t="shared" si="23"/>
        <v>1</v>
      </c>
      <c r="AG40" s="46">
        <f t="shared" si="23"/>
        <v>1</v>
      </c>
      <c r="AH40" s="4">
        <f t="shared" si="85"/>
        <v>1</v>
      </c>
      <c r="AI40" s="4">
        <f t="shared" si="85"/>
        <v>0.50000000000000044</v>
      </c>
      <c r="AJ40" s="4">
        <f t="shared" si="24"/>
        <v>1.5000000000000004</v>
      </c>
      <c r="AK40" s="4">
        <f>SUM($AJ$33:AJ40)</f>
        <v>1.5000000000000018</v>
      </c>
      <c r="AL40" s="4">
        <f t="shared" si="90"/>
        <v>0.99999999999993638</v>
      </c>
      <c r="AM40" s="4">
        <f t="shared" si="26"/>
        <v>1.5000000000000004</v>
      </c>
      <c r="AN40" s="4">
        <f t="shared" si="27"/>
        <v>-7.350890729451722E-16</v>
      </c>
      <c r="AP40" s="4">
        <f t="shared" si="28"/>
        <v>1</v>
      </c>
      <c r="AQ40" s="4">
        <f t="shared" si="28"/>
        <v>0</v>
      </c>
      <c r="AR40" s="4">
        <f t="shared" si="29"/>
        <v>0</v>
      </c>
      <c r="AS40" s="4">
        <f t="shared" si="29"/>
        <v>0</v>
      </c>
      <c r="AT40" s="4">
        <f t="shared" si="30"/>
        <v>0</v>
      </c>
      <c r="AU40" s="4">
        <f t="shared" si="30"/>
        <v>-1</v>
      </c>
      <c r="AV40" s="4">
        <f t="shared" si="91"/>
        <v>0</v>
      </c>
      <c r="AW40" s="4">
        <f t="shared" si="91"/>
        <v>0</v>
      </c>
      <c r="AX40" s="4">
        <f t="shared" si="32"/>
        <v>0</v>
      </c>
      <c r="AY40" s="4">
        <f t="shared" si="32"/>
        <v>0</v>
      </c>
      <c r="AZ40" s="4">
        <f t="shared" si="92"/>
        <v>0</v>
      </c>
      <c r="BA40" s="4">
        <f t="shared" si="92"/>
        <v>0</v>
      </c>
      <c r="BB40" s="4">
        <f t="shared" si="86"/>
        <v>1</v>
      </c>
      <c r="BC40" s="4">
        <f t="shared" si="87"/>
        <v>0</v>
      </c>
      <c r="BD40" s="4">
        <f t="shared" si="34"/>
        <v>-1</v>
      </c>
      <c r="BE40" s="4">
        <f t="shared" si="93"/>
        <v>0</v>
      </c>
      <c r="BF40" s="4">
        <f t="shared" si="36"/>
        <v>0</v>
      </c>
      <c r="BG40" s="4">
        <f t="shared" si="94"/>
        <v>0</v>
      </c>
      <c r="BH40" s="16">
        <f t="shared" si="38"/>
        <v>1</v>
      </c>
      <c r="BI40" s="4">
        <f t="shared" si="39"/>
        <v>-4.90059381963448E-16</v>
      </c>
      <c r="BJ40" s="16">
        <f t="shared" si="40"/>
        <v>0</v>
      </c>
      <c r="BK40" s="4">
        <f t="shared" si="41"/>
        <v>0</v>
      </c>
      <c r="BL40" s="16">
        <f t="shared" si="42"/>
        <v>-1</v>
      </c>
      <c r="BM40" s="4">
        <f t="shared" si="43"/>
        <v>4.90059381963448E-16</v>
      </c>
      <c r="BN40" s="4">
        <f t="shared" si="95"/>
        <v>0</v>
      </c>
      <c r="BO40" s="4">
        <f t="shared" si="96"/>
        <v>0</v>
      </c>
      <c r="BP40" s="4">
        <f t="shared" si="97"/>
        <v>0</v>
      </c>
      <c r="BQ40" s="4">
        <f t="shared" si="98"/>
        <v>0</v>
      </c>
      <c r="BR40" s="4">
        <f t="shared" si="99"/>
        <v>0</v>
      </c>
      <c r="BS40" s="4">
        <f t="shared" si="100"/>
        <v>0</v>
      </c>
      <c r="BT40" s="4">
        <f t="shared" si="50"/>
        <v>1</v>
      </c>
      <c r="BU40" s="4">
        <f t="shared" si="51"/>
        <v>0</v>
      </c>
      <c r="BV40" s="4">
        <f t="shared" si="52"/>
        <v>1</v>
      </c>
      <c r="BW40" s="4">
        <f t="shared" si="76"/>
        <v>0</v>
      </c>
      <c r="BX40" s="4">
        <f t="shared" si="77"/>
        <v>0</v>
      </c>
      <c r="BY40" s="4">
        <f t="shared" si="78"/>
        <v>0</v>
      </c>
      <c r="BZ40" s="4">
        <f t="shared" si="79"/>
        <v>0.99999999999987277</v>
      </c>
      <c r="CA40" s="17">
        <f t="shared" si="53"/>
        <v>6</v>
      </c>
      <c r="CB40" s="17">
        <f t="shared" si="54"/>
        <v>1</v>
      </c>
      <c r="CC40" s="17">
        <f t="shared" si="55"/>
        <v>-4.90059381963448E-16</v>
      </c>
      <c r="CD40" s="17">
        <f t="shared" si="56"/>
        <v>0</v>
      </c>
      <c r="CE40" s="4">
        <f t="shared" si="57"/>
        <v>0</v>
      </c>
      <c r="CF40" s="4">
        <f t="shared" si="58"/>
        <v>-1</v>
      </c>
      <c r="CG40" s="4">
        <f t="shared" si="59"/>
        <v>4.90059381963448E-16</v>
      </c>
      <c r="CH40" s="4">
        <f t="shared" si="101"/>
        <v>0</v>
      </c>
      <c r="CI40" s="4">
        <f t="shared" si="102"/>
        <v>0</v>
      </c>
      <c r="CJ40" s="4">
        <f t="shared" si="62"/>
        <v>0</v>
      </c>
      <c r="CK40" s="4">
        <f t="shared" si="63"/>
        <v>0</v>
      </c>
      <c r="CL40" s="4">
        <f t="shared" si="103"/>
        <v>0</v>
      </c>
      <c r="CM40" s="4">
        <f t="shared" si="104"/>
        <v>0</v>
      </c>
      <c r="CN40" s="4">
        <f t="shared" si="80"/>
        <v>1.5000000000000004</v>
      </c>
      <c r="CO40" s="16">
        <f t="shared" si="66"/>
        <v>-7.350890729451722E-16</v>
      </c>
      <c r="CP40" s="16"/>
      <c r="CQ40" s="4">
        <f t="shared" si="81"/>
        <v>1</v>
      </c>
      <c r="CS40" s="4">
        <v>6</v>
      </c>
      <c r="CT40" s="4">
        <f t="shared" si="82"/>
        <v>3</v>
      </c>
      <c r="CU40" s="4">
        <f t="shared" si="83"/>
        <v>3</v>
      </c>
      <c r="CV40" s="4">
        <f t="shared" si="67"/>
        <v>1</v>
      </c>
      <c r="CW40" s="4">
        <v>7</v>
      </c>
      <c r="CX40" s="4">
        <f t="shared" si="105"/>
        <v>4</v>
      </c>
      <c r="CY40" s="4" t="s">
        <v>87</v>
      </c>
      <c r="CZ40" s="16" t="str">
        <f t="shared" si="84"/>
        <v>A</v>
      </c>
      <c r="DA40" s="16">
        <f t="shared" si="68"/>
        <v>6</v>
      </c>
      <c r="DB40" s="4" t="str">
        <f t="shared" si="69"/>
        <v>A'</v>
      </c>
      <c r="DE40" s="4">
        <f t="shared" si="70"/>
        <v>0</v>
      </c>
      <c r="DF40" s="4">
        <f t="shared" si="71"/>
        <v>0</v>
      </c>
      <c r="DI40" s="40" t="str">
        <f t="shared" si="8"/>
        <v>35.h</v>
      </c>
      <c r="DJ40" s="57">
        <v>35</v>
      </c>
      <c r="DK40" s="58"/>
      <c r="DL40" s="59"/>
      <c r="DM40" s="59"/>
      <c r="DN40" s="60"/>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t="s">
        <v>90</v>
      </c>
    </row>
    <row r="41" spans="1:239">
      <c r="A41" s="4" t="str">
        <f t="shared" si="88"/>
        <v>B</v>
      </c>
      <c r="B41" s="4" t="str">
        <f t="shared" si="89"/>
        <v>A'</v>
      </c>
      <c r="D41" s="4">
        <v>1.3</v>
      </c>
      <c r="E41" s="4">
        <f t="shared" si="20"/>
        <v>0.75549601211953621</v>
      </c>
      <c r="F41" s="4">
        <v>1.3</v>
      </c>
      <c r="G41" s="4">
        <f t="shared" si="21"/>
        <v>0.75549601211953621</v>
      </c>
      <c r="H41" s="4">
        <v>5</v>
      </c>
      <c r="I41" s="88">
        <f>I40</f>
        <v>0.99999999999993572</v>
      </c>
      <c r="X41" s="4">
        <v>8</v>
      </c>
      <c r="Y41" s="4" t="str">
        <f t="shared" si="72"/>
        <v>B</v>
      </c>
      <c r="Z41" s="4" t="str">
        <f t="shared" si="73"/>
        <v>A'</v>
      </c>
      <c r="AA41" s="4" t="str">
        <f t="shared" si="74"/>
        <v>C</v>
      </c>
      <c r="AB41" s="4" t="str">
        <f t="shared" si="75"/>
        <v>C</v>
      </c>
      <c r="AC41" s="4">
        <v>8</v>
      </c>
      <c r="AD41" s="129" t="str">
        <f t="shared" si="22"/>
        <v>B</v>
      </c>
      <c r="AE41" s="129" t="str">
        <f t="shared" si="22"/>
        <v>A'</v>
      </c>
      <c r="AF41" s="46">
        <f t="shared" si="23"/>
        <v>1</v>
      </c>
      <c r="AG41" s="46">
        <f t="shared" si="23"/>
        <v>1</v>
      </c>
      <c r="AH41" s="4">
        <f t="shared" si="85"/>
        <v>-0.49999999999999978</v>
      </c>
      <c r="AI41" s="4">
        <f t="shared" si="85"/>
        <v>-1</v>
      </c>
      <c r="AJ41" s="4">
        <f t="shared" si="24"/>
        <v>-1.4999999999999998</v>
      </c>
      <c r="AK41" s="4">
        <f>SUM($AJ$33:AJ41)</f>
        <v>1.9984014443252818E-15</v>
      </c>
      <c r="AL41" s="4">
        <f t="shared" si="90"/>
        <v>-0.50000000000006339</v>
      </c>
      <c r="AM41" s="4">
        <f t="shared" si="26"/>
        <v>0.74999999999999845</v>
      </c>
      <c r="AN41" s="4">
        <f t="shared" si="27"/>
        <v>-1.2990381056766587</v>
      </c>
      <c r="AP41" s="4">
        <f t="shared" si="28"/>
        <v>0</v>
      </c>
      <c r="AQ41" s="4">
        <f t="shared" si="28"/>
        <v>-1</v>
      </c>
      <c r="AR41" s="4">
        <f t="shared" si="29"/>
        <v>1</v>
      </c>
      <c r="AS41" s="4">
        <f t="shared" si="29"/>
        <v>0</v>
      </c>
      <c r="AT41" s="4">
        <f t="shared" si="30"/>
        <v>0</v>
      </c>
      <c r="AU41" s="4">
        <f t="shared" si="30"/>
        <v>0</v>
      </c>
      <c r="AV41" s="4">
        <f t="shared" si="91"/>
        <v>0</v>
      </c>
      <c r="AW41" s="4">
        <f t="shared" si="91"/>
        <v>0</v>
      </c>
      <c r="AX41" s="4">
        <f t="shared" si="32"/>
        <v>0</v>
      </c>
      <c r="AY41" s="4">
        <f t="shared" si="32"/>
        <v>0</v>
      </c>
      <c r="AZ41" s="4">
        <f t="shared" si="92"/>
        <v>0</v>
      </c>
      <c r="BA41" s="4">
        <f t="shared" si="92"/>
        <v>0</v>
      </c>
      <c r="BB41" s="4">
        <f t="shared" si="86"/>
        <v>-1</v>
      </c>
      <c r="BC41" s="4">
        <f t="shared" si="87"/>
        <v>1</v>
      </c>
      <c r="BD41" s="4">
        <f t="shared" si="34"/>
        <v>0</v>
      </c>
      <c r="BE41" s="4">
        <f t="shared" si="93"/>
        <v>0</v>
      </c>
      <c r="BF41" s="4">
        <f t="shared" si="36"/>
        <v>0</v>
      </c>
      <c r="BG41" s="4">
        <f t="shared" si="94"/>
        <v>0</v>
      </c>
      <c r="BH41" s="16">
        <f t="shared" si="38"/>
        <v>0.499999999999999</v>
      </c>
      <c r="BI41" s="4">
        <f t="shared" si="39"/>
        <v>-0.86602540378443926</v>
      </c>
      <c r="BJ41" s="16">
        <f t="shared" si="40"/>
        <v>-0.499999999999999</v>
      </c>
      <c r="BK41" s="4">
        <f t="shared" si="41"/>
        <v>0.86602540378443926</v>
      </c>
      <c r="BL41" s="16">
        <f t="shared" si="42"/>
        <v>0</v>
      </c>
      <c r="BM41" s="4">
        <f t="shared" si="43"/>
        <v>0</v>
      </c>
      <c r="BN41" s="4">
        <f t="shared" si="95"/>
        <v>0</v>
      </c>
      <c r="BO41" s="4">
        <f t="shared" si="96"/>
        <v>0</v>
      </c>
      <c r="BP41" s="4">
        <f t="shared" si="97"/>
        <v>0</v>
      </c>
      <c r="BQ41" s="4">
        <f t="shared" si="98"/>
        <v>0</v>
      </c>
      <c r="BR41" s="4">
        <f t="shared" si="99"/>
        <v>0</v>
      </c>
      <c r="BS41" s="4">
        <f t="shared" si="100"/>
        <v>0</v>
      </c>
      <c r="BT41" s="4">
        <f t="shared" si="50"/>
        <v>1</v>
      </c>
      <c r="BU41" s="4">
        <f t="shared" si="51"/>
        <v>1</v>
      </c>
      <c r="BV41" s="4">
        <f t="shared" si="52"/>
        <v>0</v>
      </c>
      <c r="BW41" s="4">
        <f t="shared" si="76"/>
        <v>0</v>
      </c>
      <c r="BX41" s="4">
        <f t="shared" si="77"/>
        <v>0</v>
      </c>
      <c r="BY41" s="4">
        <f t="shared" si="78"/>
        <v>0</v>
      </c>
      <c r="BZ41" s="4">
        <f t="shared" si="79"/>
        <v>0.25000000000006339</v>
      </c>
      <c r="CA41" s="17">
        <f t="shared" si="53"/>
        <v>7</v>
      </c>
      <c r="CB41" s="17">
        <f t="shared" si="54"/>
        <v>0.499999999999999</v>
      </c>
      <c r="CC41" s="17">
        <f t="shared" si="55"/>
        <v>-0.86602540378443926</v>
      </c>
      <c r="CD41" s="17">
        <f t="shared" si="56"/>
        <v>-0.499999999999999</v>
      </c>
      <c r="CE41" s="4">
        <f t="shared" si="57"/>
        <v>0.86602540378443926</v>
      </c>
      <c r="CF41" s="4">
        <f t="shared" si="58"/>
        <v>0</v>
      </c>
      <c r="CG41" s="4">
        <f t="shared" si="59"/>
        <v>0</v>
      </c>
      <c r="CH41" s="4">
        <f t="shared" si="101"/>
        <v>0</v>
      </c>
      <c r="CI41" s="4">
        <f t="shared" si="102"/>
        <v>0</v>
      </c>
      <c r="CJ41" s="4">
        <f t="shared" si="62"/>
        <v>0</v>
      </c>
      <c r="CK41" s="4">
        <f t="shared" si="63"/>
        <v>0</v>
      </c>
      <c r="CL41" s="4">
        <f t="shared" si="103"/>
        <v>0</v>
      </c>
      <c r="CM41" s="4">
        <f t="shared" si="104"/>
        <v>0</v>
      </c>
      <c r="CN41" s="4">
        <f t="shared" si="80"/>
        <v>0.74999999999999845</v>
      </c>
      <c r="CO41" s="16">
        <f t="shared" si="66"/>
        <v>-1.2990381056766587</v>
      </c>
      <c r="CP41" s="16"/>
      <c r="CQ41" s="4">
        <f t="shared" si="81"/>
        <v>1</v>
      </c>
      <c r="CS41" s="4">
        <v>7</v>
      </c>
      <c r="CT41" s="4">
        <f t="shared" si="82"/>
        <v>3.5</v>
      </c>
      <c r="CU41" s="4">
        <f t="shared" si="83"/>
        <v>4</v>
      </c>
      <c r="CV41" s="4">
        <f t="shared" si="67"/>
        <v>0</v>
      </c>
      <c r="CW41" s="4">
        <v>8</v>
      </c>
      <c r="CX41" s="4">
        <f t="shared" si="105"/>
        <v>5</v>
      </c>
      <c r="CY41" s="4" t="s">
        <v>99</v>
      </c>
      <c r="CZ41" s="16" t="str">
        <f t="shared" si="84"/>
        <v>B</v>
      </c>
      <c r="DA41" s="16">
        <f t="shared" si="68"/>
        <v>7</v>
      </c>
      <c r="DB41" s="4" t="str">
        <f t="shared" si="69"/>
        <v>B'</v>
      </c>
      <c r="DE41" s="4">
        <f t="shared" si="70"/>
        <v>0</v>
      </c>
      <c r="DF41" s="4">
        <f t="shared" si="71"/>
        <v>0</v>
      </c>
      <c r="DI41" s="40" t="str">
        <f t="shared" si="8"/>
        <v>36.h</v>
      </c>
      <c r="DJ41" s="66">
        <v>36</v>
      </c>
      <c r="DK41" s="67"/>
      <c r="DL41" s="68"/>
      <c r="DM41" s="68"/>
      <c r="DN41" s="69"/>
      <c r="DO41" s="61"/>
      <c r="DP41" s="61"/>
      <c r="DQ41" s="61"/>
      <c r="DR41" s="61"/>
      <c r="DS41" s="61"/>
      <c r="DT41" s="61"/>
      <c r="DU41" s="61"/>
      <c r="DV41" s="61"/>
      <c r="DW41" s="61"/>
      <c r="DX41" s="61"/>
      <c r="DY41" s="61"/>
      <c r="DZ41" s="61"/>
      <c r="EA41" s="61"/>
      <c r="EB41" s="61"/>
      <c r="EC41" s="61"/>
      <c r="ED41" s="61"/>
      <c r="EE41" s="61"/>
      <c r="EF41" s="61"/>
      <c r="EG41" s="61"/>
      <c r="EH41" s="61"/>
      <c r="EI41" s="61"/>
      <c r="EJ41" s="61"/>
      <c r="EK41" s="61"/>
      <c r="EL41" s="61"/>
      <c r="EM41" s="61"/>
      <c r="EN41" s="61"/>
      <c r="EO41" s="61"/>
      <c r="EP41" s="61"/>
      <c r="EQ41" s="61"/>
      <c r="ER41" s="61"/>
      <c r="ES41" s="61"/>
      <c r="ET41" s="61"/>
      <c r="EU41" s="61"/>
      <c r="EV41" s="61"/>
      <c r="EW41" s="61"/>
      <c r="EX41" s="61"/>
      <c r="EY41" s="61"/>
      <c r="EZ41" s="61"/>
      <c r="FA41" s="61"/>
      <c r="FB41" s="61"/>
      <c r="FC41" s="61"/>
      <c r="FD41" s="61"/>
      <c r="FE41" s="61"/>
      <c r="FF41" s="61"/>
      <c r="FG41" s="61"/>
      <c r="FH41" s="61"/>
      <c r="FI41" s="61"/>
      <c r="FJ41" s="61"/>
      <c r="FK41" s="61"/>
      <c r="FL41" s="61"/>
      <c r="FM41" s="61"/>
      <c r="FN41" s="61"/>
      <c r="FO41" s="61"/>
      <c r="FP41" s="61"/>
      <c r="FQ41" s="61"/>
      <c r="FR41" s="61"/>
      <c r="FS41" s="61"/>
      <c r="FT41" s="61"/>
      <c r="FU41" s="61"/>
      <c r="FV41" s="61"/>
      <c r="FW41" s="61"/>
      <c r="FX41" s="61"/>
      <c r="FY41" s="61"/>
      <c r="FZ41" s="61"/>
      <c r="GA41" s="61"/>
      <c r="GB41" s="61"/>
      <c r="GC41" s="61"/>
      <c r="GD41" s="61"/>
      <c r="GE41" s="61"/>
      <c r="GF41" s="61"/>
      <c r="GG41" s="61"/>
      <c r="GH41" s="61"/>
      <c r="GI41" s="61"/>
      <c r="GJ41" s="61"/>
      <c r="GK41" s="61"/>
      <c r="GL41" s="61"/>
      <c r="GM41" s="61"/>
      <c r="GN41" s="61"/>
      <c r="GO41" s="61"/>
      <c r="GP41" s="61"/>
      <c r="GQ41" s="61"/>
      <c r="GR41" s="61"/>
      <c r="GS41" s="61"/>
      <c r="GT41" s="61"/>
      <c r="GU41" s="61"/>
      <c r="GV41" s="61"/>
      <c r="GW41" s="61"/>
      <c r="GX41" s="61"/>
      <c r="GY41" s="61"/>
      <c r="GZ41" s="61"/>
      <c r="HA41" s="61"/>
      <c r="HB41" s="61"/>
      <c r="HC41" s="61"/>
      <c r="HD41" s="61"/>
      <c r="HE41" s="61"/>
      <c r="HF41" s="61"/>
      <c r="HG41" s="61"/>
      <c r="HH41" s="61"/>
      <c r="HI41" s="61"/>
      <c r="HJ41" s="61"/>
      <c r="HK41" s="61"/>
      <c r="HL41" s="61"/>
      <c r="HM41" s="61"/>
      <c r="HN41" s="61"/>
      <c r="HO41" s="61"/>
      <c r="HP41" s="61"/>
      <c r="HQ41" s="61"/>
      <c r="HR41" s="61"/>
      <c r="HS41" s="61"/>
      <c r="HT41" s="61"/>
      <c r="HU41" s="61"/>
      <c r="HV41" s="61"/>
      <c r="HW41" s="61"/>
      <c r="HX41" s="61"/>
      <c r="HY41" s="61"/>
      <c r="HZ41" s="61"/>
      <c r="IA41" s="61"/>
      <c r="IB41" s="61"/>
      <c r="IC41" s="61"/>
      <c r="ID41" s="61"/>
      <c r="IE41" s="61" t="s">
        <v>90</v>
      </c>
    </row>
    <row r="42" spans="1:239">
      <c r="A42" s="4" t="str">
        <f t="shared" si="88"/>
        <v>C</v>
      </c>
      <c r="B42" s="4" t="str">
        <f t="shared" si="89"/>
        <v>B'</v>
      </c>
      <c r="D42" s="4">
        <v>1.4</v>
      </c>
      <c r="E42" s="4">
        <f t="shared" si="20"/>
        <v>0.80892155440806768</v>
      </c>
      <c r="F42" s="4">
        <v>1.4</v>
      </c>
      <c r="G42" s="4">
        <f t="shared" si="21"/>
        <v>0.80892155440806768</v>
      </c>
      <c r="H42" s="4">
        <v>5</v>
      </c>
      <c r="I42" s="88">
        <f>AL38</f>
        <v>-0.50000000000006539</v>
      </c>
      <c r="L42" s="4" t="s">
        <v>498</v>
      </c>
      <c r="X42" s="4">
        <v>9</v>
      </c>
      <c r="Y42" s="4" t="str">
        <f t="shared" si="72"/>
        <v>C</v>
      </c>
      <c r="Z42" s="4" t="str">
        <f t="shared" si="73"/>
        <v>B'</v>
      </c>
      <c r="AA42" s="4" t="str">
        <f t="shared" si="74"/>
        <v>B</v>
      </c>
      <c r="AB42" s="4" t="str">
        <f t="shared" si="75"/>
        <v>B</v>
      </c>
      <c r="AC42" s="4">
        <v>9</v>
      </c>
      <c r="AD42" s="129" t="str">
        <f t="shared" si="22"/>
        <v>C</v>
      </c>
      <c r="AE42" s="129" t="str">
        <f t="shared" si="22"/>
        <v>B'</v>
      </c>
      <c r="AF42" s="46">
        <f t="shared" si="23"/>
        <v>1</v>
      </c>
      <c r="AG42" s="46">
        <f t="shared" si="23"/>
        <v>1</v>
      </c>
      <c r="AH42" s="4">
        <f t="shared" si="85"/>
        <v>-0.50000000000000044</v>
      </c>
      <c r="AI42" s="4">
        <f t="shared" si="85"/>
        <v>0.49999999999999978</v>
      </c>
      <c r="AJ42" s="4">
        <f t="shared" si="24"/>
        <v>0</v>
      </c>
      <c r="AK42" s="4">
        <f>SUM($AJ$33:AJ42)</f>
        <v>1.9984014443252818E-15</v>
      </c>
      <c r="AL42" s="4">
        <f t="shared" si="90"/>
        <v>-0.50000000000006339</v>
      </c>
      <c r="AM42" s="4">
        <f t="shared" si="26"/>
        <v>0</v>
      </c>
      <c r="AN42" s="4">
        <f t="shared" si="27"/>
        <v>0</v>
      </c>
      <c r="AP42" s="4">
        <f t="shared" si="28"/>
        <v>0</v>
      </c>
      <c r="AQ42" s="4">
        <f t="shared" si="28"/>
        <v>0</v>
      </c>
      <c r="AR42" s="4">
        <f t="shared" si="29"/>
        <v>0</v>
      </c>
      <c r="AS42" s="4">
        <f t="shared" si="29"/>
        <v>-1</v>
      </c>
      <c r="AT42" s="4">
        <f t="shared" si="30"/>
        <v>1</v>
      </c>
      <c r="AU42" s="4">
        <f t="shared" si="30"/>
        <v>0</v>
      </c>
      <c r="AV42" s="4">
        <f t="shared" si="91"/>
        <v>0</v>
      </c>
      <c r="AW42" s="4">
        <f t="shared" si="91"/>
        <v>0</v>
      </c>
      <c r="AX42" s="4">
        <f t="shared" si="32"/>
        <v>0</v>
      </c>
      <c r="AY42" s="4">
        <f t="shared" si="32"/>
        <v>0</v>
      </c>
      <c r="AZ42" s="4">
        <f t="shared" si="92"/>
        <v>0</v>
      </c>
      <c r="BA42" s="4">
        <f t="shared" si="92"/>
        <v>0</v>
      </c>
      <c r="BB42" s="4">
        <f t="shared" si="86"/>
        <v>0</v>
      </c>
      <c r="BC42" s="4">
        <f t="shared" si="87"/>
        <v>-1</v>
      </c>
      <c r="BD42" s="4">
        <f t="shared" si="34"/>
        <v>1</v>
      </c>
      <c r="BE42" s="4">
        <f t="shared" si="93"/>
        <v>0</v>
      </c>
      <c r="BF42" s="4">
        <f t="shared" si="36"/>
        <v>0</v>
      </c>
      <c r="BG42" s="4">
        <f t="shared" si="94"/>
        <v>0</v>
      </c>
      <c r="BH42" s="16">
        <f t="shared" si="38"/>
        <v>0</v>
      </c>
      <c r="BI42" s="4">
        <f t="shared" si="39"/>
        <v>0</v>
      </c>
      <c r="BJ42" s="16">
        <f t="shared" si="40"/>
        <v>0.50000000000000155</v>
      </c>
      <c r="BK42" s="4">
        <f t="shared" si="41"/>
        <v>0.86602540378443771</v>
      </c>
      <c r="BL42" s="16">
        <f t="shared" si="42"/>
        <v>-0.50000000000000155</v>
      </c>
      <c r="BM42" s="4">
        <f t="shared" si="43"/>
        <v>-0.86602540378443771</v>
      </c>
      <c r="BN42" s="4">
        <f t="shared" si="95"/>
        <v>0</v>
      </c>
      <c r="BO42" s="4">
        <f t="shared" si="96"/>
        <v>0</v>
      </c>
      <c r="BP42" s="4">
        <f t="shared" si="97"/>
        <v>0</v>
      </c>
      <c r="BQ42" s="4">
        <f t="shared" si="98"/>
        <v>0</v>
      </c>
      <c r="BR42" s="4">
        <f t="shared" si="99"/>
        <v>0</v>
      </c>
      <c r="BS42" s="4">
        <f t="shared" si="100"/>
        <v>0</v>
      </c>
      <c r="BT42" s="4">
        <f t="shared" si="50"/>
        <v>0</v>
      </c>
      <c r="BU42" s="4">
        <f t="shared" si="51"/>
        <v>1</v>
      </c>
      <c r="BV42" s="4">
        <f t="shared" si="52"/>
        <v>1</v>
      </c>
      <c r="BW42" s="4">
        <f t="shared" si="76"/>
        <v>0</v>
      </c>
      <c r="BX42" s="4">
        <f t="shared" si="77"/>
        <v>0</v>
      </c>
      <c r="BY42" s="4">
        <f t="shared" si="78"/>
        <v>0</v>
      </c>
      <c r="BZ42" s="4">
        <f t="shared" si="79"/>
        <v>0.25000000000006339</v>
      </c>
      <c r="CA42" s="17">
        <f t="shared" si="53"/>
        <v>8</v>
      </c>
      <c r="CB42" s="17">
        <f t="shared" si="54"/>
        <v>0</v>
      </c>
      <c r="CC42" s="17">
        <f t="shared" si="55"/>
        <v>0</v>
      </c>
      <c r="CD42" s="17">
        <f t="shared" si="56"/>
        <v>0.50000000000000155</v>
      </c>
      <c r="CE42" s="4">
        <f t="shared" si="57"/>
        <v>0.86602540378443771</v>
      </c>
      <c r="CF42" s="4">
        <f t="shared" si="58"/>
        <v>-0.50000000000000155</v>
      </c>
      <c r="CG42" s="4">
        <f t="shared" si="59"/>
        <v>-0.86602540378443771</v>
      </c>
      <c r="CH42" s="4">
        <f t="shared" si="101"/>
        <v>0</v>
      </c>
      <c r="CI42" s="4">
        <f t="shared" si="102"/>
        <v>0</v>
      </c>
      <c r="CJ42" s="4">
        <f t="shared" si="62"/>
        <v>0</v>
      </c>
      <c r="CK42" s="4">
        <f t="shared" si="63"/>
        <v>0</v>
      </c>
      <c r="CL42" s="4">
        <f t="shared" si="103"/>
        <v>0</v>
      </c>
      <c r="CM42" s="4">
        <f t="shared" si="104"/>
        <v>0</v>
      </c>
      <c r="CN42" s="4">
        <f t="shared" si="80"/>
        <v>0</v>
      </c>
      <c r="CO42" s="16">
        <f t="shared" si="66"/>
        <v>0</v>
      </c>
      <c r="CP42" s="16"/>
      <c r="CQ42" s="4">
        <f t="shared" si="81"/>
        <v>1</v>
      </c>
      <c r="CS42" s="4">
        <v>8</v>
      </c>
      <c r="CT42" s="4">
        <f t="shared" si="82"/>
        <v>4</v>
      </c>
      <c r="CU42" s="4">
        <f t="shared" si="83"/>
        <v>4</v>
      </c>
      <c r="CV42" s="4">
        <f t="shared" si="67"/>
        <v>1</v>
      </c>
      <c r="CW42" s="4">
        <v>9</v>
      </c>
      <c r="CX42" s="4">
        <f t="shared" si="105"/>
        <v>5</v>
      </c>
      <c r="CY42" s="4" t="s">
        <v>88</v>
      </c>
      <c r="CZ42" s="16" t="str">
        <f t="shared" si="84"/>
        <v>C</v>
      </c>
      <c r="DA42" s="16">
        <f t="shared" si="68"/>
        <v>8</v>
      </c>
      <c r="DB42" s="4" t="str">
        <f t="shared" si="69"/>
        <v>C'</v>
      </c>
      <c r="DE42" s="4">
        <f t="shared" si="70"/>
        <v>0</v>
      </c>
      <c r="DF42" s="4">
        <f t="shared" si="71"/>
        <v>0</v>
      </c>
      <c r="DI42" s="40" t="str">
        <f t="shared" si="8"/>
        <v>37.h</v>
      </c>
      <c r="DJ42" s="47">
        <v>37</v>
      </c>
      <c r="DK42" s="48" t="s">
        <v>404</v>
      </c>
      <c r="DL42" s="49">
        <v>24</v>
      </c>
      <c r="DM42" s="49">
        <v>6</v>
      </c>
      <c r="DN42" s="50">
        <v>4</v>
      </c>
      <c r="DO42" s="51" t="s">
        <v>87</v>
      </c>
      <c r="DP42" s="51" t="s">
        <v>98</v>
      </c>
      <c r="DQ42" s="51" t="s">
        <v>98</v>
      </c>
      <c r="DR42" s="51" t="s">
        <v>89</v>
      </c>
      <c r="DS42" s="51" t="s">
        <v>100</v>
      </c>
      <c r="DT42" s="51" t="s">
        <v>88</v>
      </c>
      <c r="DU42" s="51" t="s">
        <v>88</v>
      </c>
      <c r="DV42" s="51" t="s">
        <v>99</v>
      </c>
      <c r="DW42" s="51" t="s">
        <v>87</v>
      </c>
      <c r="DX42" s="51" t="s">
        <v>87</v>
      </c>
      <c r="DY42" s="51" t="s">
        <v>98</v>
      </c>
      <c r="DZ42" s="51" t="s">
        <v>89</v>
      </c>
      <c r="EA42" s="51" t="s">
        <v>100</v>
      </c>
      <c r="EB42" s="51" t="s">
        <v>100</v>
      </c>
      <c r="EC42" s="51" t="s">
        <v>88</v>
      </c>
      <c r="ED42" s="51" t="s">
        <v>99</v>
      </c>
      <c r="EE42" s="51" t="s">
        <v>87</v>
      </c>
      <c r="EF42" s="51" t="s">
        <v>98</v>
      </c>
      <c r="EG42" s="51" t="s">
        <v>89</v>
      </c>
      <c r="EH42" s="51" t="s">
        <v>89</v>
      </c>
      <c r="EI42" s="51" t="s">
        <v>100</v>
      </c>
      <c r="EJ42" s="51" t="s">
        <v>88</v>
      </c>
      <c r="EK42" s="51" t="s">
        <v>99</v>
      </c>
      <c r="EL42" s="51" t="s">
        <v>99</v>
      </c>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c r="GJ42" s="51"/>
      <c r="GK42" s="51"/>
      <c r="GL42" s="51"/>
      <c r="GM42" s="51"/>
      <c r="GN42" s="51"/>
      <c r="GO42" s="51"/>
      <c r="GP42" s="51"/>
      <c r="GQ42" s="51"/>
      <c r="GR42" s="51"/>
      <c r="GS42" s="51"/>
      <c r="GT42" s="51"/>
      <c r="GU42" s="51"/>
      <c r="GV42" s="51"/>
      <c r="GW42" s="51"/>
      <c r="GX42" s="51"/>
      <c r="GY42" s="51"/>
      <c r="GZ42" s="51"/>
      <c r="HA42" s="51"/>
      <c r="HB42" s="51"/>
      <c r="HC42" s="51"/>
      <c r="HD42" s="51"/>
      <c r="HE42" s="51"/>
      <c r="HF42" s="51"/>
      <c r="HG42" s="51"/>
      <c r="HH42" s="51"/>
      <c r="HI42" s="51"/>
      <c r="HJ42" s="51"/>
      <c r="HK42" s="51"/>
      <c r="HL42" s="51"/>
      <c r="HM42" s="51"/>
      <c r="HN42" s="51"/>
      <c r="HO42" s="51"/>
      <c r="HP42" s="51"/>
      <c r="HQ42" s="51"/>
      <c r="HR42" s="51"/>
      <c r="HS42" s="51"/>
      <c r="HT42" s="51"/>
      <c r="HU42" s="51"/>
      <c r="HV42" s="51"/>
      <c r="HW42" s="51"/>
      <c r="HX42" s="51"/>
      <c r="HY42" s="51"/>
      <c r="HZ42" s="51"/>
      <c r="IA42" s="51"/>
      <c r="IB42" s="51"/>
      <c r="IC42" s="51"/>
      <c r="ID42" s="51"/>
      <c r="IE42" s="51" t="s">
        <v>90</v>
      </c>
    </row>
    <row r="43" spans="1:239">
      <c r="A43" s="4" t="str">
        <f t="shared" si="88"/>
        <v>A</v>
      </c>
      <c r="B43" s="4" t="str">
        <f t="shared" si="89"/>
        <v>C'</v>
      </c>
      <c r="D43" s="4">
        <v>1.5</v>
      </c>
      <c r="E43" s="4">
        <f t="shared" si="20"/>
        <v>0.82699334313268802</v>
      </c>
      <c r="F43" s="4">
        <v>1.5</v>
      </c>
      <c r="G43" s="4">
        <f t="shared" si="21"/>
        <v>0.82699334313268802</v>
      </c>
      <c r="H43" s="4">
        <v>6</v>
      </c>
      <c r="I43" s="88">
        <f>I42</f>
        <v>-0.50000000000006539</v>
      </c>
      <c r="L43" s="4" t="s">
        <v>499</v>
      </c>
      <c r="X43" s="4">
        <v>10</v>
      </c>
      <c r="Y43" s="4" t="str">
        <f t="shared" si="72"/>
        <v>A</v>
      </c>
      <c r="Z43" s="4" t="str">
        <f t="shared" si="73"/>
        <v>C'</v>
      </c>
      <c r="AA43" s="4" t="str">
        <f t="shared" si="74"/>
        <v>B</v>
      </c>
      <c r="AB43" s="4" t="str">
        <f t="shared" si="75"/>
        <v>B</v>
      </c>
      <c r="AC43" s="4">
        <v>10</v>
      </c>
      <c r="AD43" s="129" t="str">
        <f t="shared" si="22"/>
        <v>A</v>
      </c>
      <c r="AE43" s="129" t="str">
        <f t="shared" si="22"/>
        <v>C'</v>
      </c>
      <c r="AF43" s="46">
        <f t="shared" si="23"/>
        <v>1</v>
      </c>
      <c r="AG43" s="46">
        <f t="shared" si="23"/>
        <v>1</v>
      </c>
      <c r="AH43" s="4">
        <f t="shared" si="85"/>
        <v>1</v>
      </c>
      <c r="AI43" s="4">
        <f t="shared" si="85"/>
        <v>0.50000000000000044</v>
      </c>
      <c r="AJ43" s="4">
        <f t="shared" si="24"/>
        <v>1.5000000000000004</v>
      </c>
      <c r="AK43" s="4">
        <f>SUM($AJ$33:AJ43)</f>
        <v>1.5000000000000024</v>
      </c>
      <c r="AL43" s="4">
        <f t="shared" si="90"/>
        <v>0.99999999999993705</v>
      </c>
      <c r="AM43" s="4">
        <f t="shared" si="26"/>
        <v>1.5000000000000004</v>
      </c>
      <c r="AN43" s="4">
        <f t="shared" si="27"/>
        <v>-1.1026336094177584E-15</v>
      </c>
      <c r="AP43" s="4">
        <f t="shared" si="28"/>
        <v>1</v>
      </c>
      <c r="AQ43" s="4">
        <f t="shared" si="28"/>
        <v>0</v>
      </c>
      <c r="AR43" s="4">
        <f t="shared" si="29"/>
        <v>0</v>
      </c>
      <c r="AS43" s="4">
        <f t="shared" si="29"/>
        <v>0</v>
      </c>
      <c r="AT43" s="4">
        <f t="shared" si="30"/>
        <v>0</v>
      </c>
      <c r="AU43" s="4">
        <f t="shared" si="30"/>
        <v>-1</v>
      </c>
      <c r="AV43" s="4">
        <f t="shared" si="91"/>
        <v>0</v>
      </c>
      <c r="AW43" s="4">
        <f t="shared" si="91"/>
        <v>0</v>
      </c>
      <c r="AX43" s="4">
        <f t="shared" si="32"/>
        <v>0</v>
      </c>
      <c r="AY43" s="4">
        <f t="shared" si="32"/>
        <v>0</v>
      </c>
      <c r="AZ43" s="4">
        <f t="shared" si="92"/>
        <v>0</v>
      </c>
      <c r="BA43" s="4">
        <f t="shared" si="92"/>
        <v>0</v>
      </c>
      <c r="BB43" s="4">
        <f t="shared" si="86"/>
        <v>1</v>
      </c>
      <c r="BC43" s="4">
        <f t="shared" si="87"/>
        <v>0</v>
      </c>
      <c r="BD43" s="4">
        <f t="shared" si="34"/>
        <v>-1</v>
      </c>
      <c r="BE43" s="4">
        <f t="shared" si="93"/>
        <v>0</v>
      </c>
      <c r="BF43" s="4">
        <f t="shared" si="36"/>
        <v>0</v>
      </c>
      <c r="BG43" s="4">
        <f t="shared" si="94"/>
        <v>0</v>
      </c>
      <c r="BH43" s="16">
        <f t="shared" si="38"/>
        <v>1</v>
      </c>
      <c r="BI43" s="4">
        <f t="shared" si="39"/>
        <v>-7.3508907294517201E-16</v>
      </c>
      <c r="BJ43" s="16">
        <f t="shared" si="40"/>
        <v>0</v>
      </c>
      <c r="BK43" s="4">
        <f t="shared" si="41"/>
        <v>0</v>
      </c>
      <c r="BL43" s="16">
        <f t="shared" si="42"/>
        <v>-1</v>
      </c>
      <c r="BM43" s="4">
        <f t="shared" si="43"/>
        <v>7.3508907294517201E-16</v>
      </c>
      <c r="BN43" s="4">
        <f t="shared" si="95"/>
        <v>0</v>
      </c>
      <c r="BO43" s="4">
        <f t="shared" si="96"/>
        <v>0</v>
      </c>
      <c r="BP43" s="4">
        <f t="shared" si="97"/>
        <v>0</v>
      </c>
      <c r="BQ43" s="4">
        <f t="shared" si="98"/>
        <v>0</v>
      </c>
      <c r="BR43" s="4">
        <f t="shared" si="99"/>
        <v>0</v>
      </c>
      <c r="BS43" s="4">
        <f t="shared" si="100"/>
        <v>0</v>
      </c>
      <c r="BT43" s="4">
        <f t="shared" si="50"/>
        <v>1</v>
      </c>
      <c r="BU43" s="4">
        <f t="shared" si="51"/>
        <v>0</v>
      </c>
      <c r="BV43" s="4">
        <f t="shared" si="52"/>
        <v>1</v>
      </c>
      <c r="BW43" s="4">
        <f t="shared" si="76"/>
        <v>0</v>
      </c>
      <c r="BX43" s="4">
        <f t="shared" si="77"/>
        <v>0</v>
      </c>
      <c r="BY43" s="4">
        <f t="shared" si="78"/>
        <v>0</v>
      </c>
      <c r="BZ43" s="4">
        <f t="shared" si="79"/>
        <v>0.9999999999998741</v>
      </c>
      <c r="CA43" s="17">
        <f t="shared" si="53"/>
        <v>9</v>
      </c>
      <c r="CB43" s="17">
        <f t="shared" si="54"/>
        <v>1</v>
      </c>
      <c r="CC43" s="17">
        <f t="shared" si="55"/>
        <v>-7.3508907294517201E-16</v>
      </c>
      <c r="CD43" s="17">
        <f t="shared" si="56"/>
        <v>0</v>
      </c>
      <c r="CE43" s="4">
        <f t="shared" si="57"/>
        <v>0</v>
      </c>
      <c r="CF43" s="4">
        <f t="shared" si="58"/>
        <v>-1</v>
      </c>
      <c r="CG43" s="4">
        <f t="shared" si="59"/>
        <v>7.3508907294517201E-16</v>
      </c>
      <c r="CH43" s="4">
        <f t="shared" si="101"/>
        <v>0</v>
      </c>
      <c r="CI43" s="4">
        <f t="shared" si="102"/>
        <v>0</v>
      </c>
      <c r="CJ43" s="4">
        <f t="shared" si="62"/>
        <v>0</v>
      </c>
      <c r="CK43" s="4">
        <f t="shared" si="63"/>
        <v>0</v>
      </c>
      <c r="CL43" s="4">
        <f t="shared" si="103"/>
        <v>0</v>
      </c>
      <c r="CM43" s="4">
        <f t="shared" si="104"/>
        <v>0</v>
      </c>
      <c r="CN43" s="4">
        <f t="shared" si="80"/>
        <v>1.5000000000000004</v>
      </c>
      <c r="CO43" s="16">
        <f t="shared" si="66"/>
        <v>-1.1026336094177584E-15</v>
      </c>
      <c r="CP43" s="16"/>
      <c r="CQ43" s="4">
        <f t="shared" si="81"/>
        <v>1</v>
      </c>
      <c r="CS43" s="4">
        <v>9</v>
      </c>
      <c r="CT43" s="4">
        <f t="shared" si="82"/>
        <v>4.5</v>
      </c>
      <c r="CU43" s="4">
        <f t="shared" si="83"/>
        <v>5</v>
      </c>
      <c r="CV43" s="4">
        <f t="shared" si="67"/>
        <v>0</v>
      </c>
      <c r="CW43" s="4">
        <v>10</v>
      </c>
      <c r="CX43" s="4">
        <f t="shared" si="105"/>
        <v>6</v>
      </c>
      <c r="CY43" s="4" t="s">
        <v>100</v>
      </c>
      <c r="CZ43" s="16" t="str">
        <f t="shared" si="84"/>
        <v>A</v>
      </c>
      <c r="DA43" s="16">
        <f t="shared" si="68"/>
        <v>9</v>
      </c>
      <c r="DB43" s="4" t="str">
        <f t="shared" si="69"/>
        <v>A'</v>
      </c>
      <c r="DE43" s="4">
        <f t="shared" si="70"/>
        <v>0</v>
      </c>
      <c r="DF43" s="4">
        <f t="shared" si="71"/>
        <v>0</v>
      </c>
      <c r="DI43" s="40" t="str">
        <f t="shared" si="8"/>
        <v>38.h</v>
      </c>
      <c r="DJ43" s="57">
        <v>38</v>
      </c>
      <c r="DK43" s="58" t="s">
        <v>406</v>
      </c>
      <c r="DL43" s="59"/>
      <c r="DM43" s="59"/>
      <c r="DN43" s="60"/>
      <c r="DO43" s="61" t="s">
        <v>87</v>
      </c>
      <c r="DP43" s="61" t="s">
        <v>98</v>
      </c>
      <c r="DQ43" s="61" t="s">
        <v>98</v>
      </c>
      <c r="DR43" s="61" t="s">
        <v>89</v>
      </c>
      <c r="DS43" s="61" t="s">
        <v>100</v>
      </c>
      <c r="DT43" s="61" t="s">
        <v>88</v>
      </c>
      <c r="DU43" s="61" t="s">
        <v>88</v>
      </c>
      <c r="DV43" s="61" t="s">
        <v>99</v>
      </c>
      <c r="DW43" s="61" t="s">
        <v>87</v>
      </c>
      <c r="DX43" s="61" t="s">
        <v>87</v>
      </c>
      <c r="DY43" s="61" t="s">
        <v>98</v>
      </c>
      <c r="DZ43" s="61" t="s">
        <v>89</v>
      </c>
      <c r="EA43" s="61" t="s">
        <v>100</v>
      </c>
      <c r="EB43" s="61" t="s">
        <v>100</v>
      </c>
      <c r="EC43" s="61" t="s">
        <v>88</v>
      </c>
      <c r="ED43" s="61" t="s">
        <v>99</v>
      </c>
      <c r="EE43" s="61" t="s">
        <v>87</v>
      </c>
      <c r="EF43" s="61" t="s">
        <v>98</v>
      </c>
      <c r="EG43" s="61" t="s">
        <v>89</v>
      </c>
      <c r="EH43" s="61" t="s">
        <v>89</v>
      </c>
      <c r="EI43" s="61" t="s">
        <v>100</v>
      </c>
      <c r="EJ43" s="61" t="s">
        <v>88</v>
      </c>
      <c r="EK43" s="61" t="s">
        <v>99</v>
      </c>
      <c r="EL43" s="61" t="s">
        <v>99</v>
      </c>
      <c r="EM43" s="61"/>
      <c r="EN43" s="61"/>
      <c r="EO43" s="61"/>
      <c r="EP43" s="61"/>
      <c r="EQ43" s="61"/>
      <c r="ER43" s="61"/>
      <c r="ES43" s="61"/>
      <c r="ET43" s="61"/>
      <c r="EU43" s="61"/>
      <c r="EV43" s="61"/>
      <c r="EW43" s="61"/>
      <c r="EX43" s="61"/>
      <c r="EY43" s="61"/>
      <c r="EZ43" s="61"/>
      <c r="FA43" s="61"/>
      <c r="FB43" s="61"/>
      <c r="FC43" s="61"/>
      <c r="FD43" s="61"/>
      <c r="FE43" s="61"/>
      <c r="FF43" s="61"/>
      <c r="FG43" s="61"/>
      <c r="FH43" s="61"/>
      <c r="FI43" s="61"/>
      <c r="FJ43" s="61"/>
      <c r="FK43" s="61"/>
      <c r="FL43" s="61"/>
      <c r="FM43" s="61"/>
      <c r="FN43" s="61"/>
      <c r="FO43" s="61"/>
      <c r="FP43" s="61"/>
      <c r="FQ43" s="61"/>
      <c r="FR43" s="61"/>
      <c r="FS43" s="61"/>
      <c r="FT43" s="61"/>
      <c r="FU43" s="61"/>
      <c r="FV43" s="61"/>
      <c r="FW43" s="61"/>
      <c r="FX43" s="61"/>
      <c r="FY43" s="61"/>
      <c r="FZ43" s="61"/>
      <c r="GA43" s="61"/>
      <c r="GB43" s="61"/>
      <c r="GC43" s="61"/>
      <c r="GD43" s="61"/>
      <c r="GE43" s="61"/>
      <c r="GF43" s="61"/>
      <c r="GG43" s="61"/>
      <c r="GH43" s="61"/>
      <c r="GI43" s="61"/>
      <c r="GJ43" s="61"/>
      <c r="GK43" s="61"/>
      <c r="GL43" s="61"/>
      <c r="GM43" s="61"/>
      <c r="GN43" s="61"/>
      <c r="GO43" s="61"/>
      <c r="GP43" s="61"/>
      <c r="GQ43" s="61"/>
      <c r="GR43" s="61"/>
      <c r="GS43" s="61"/>
      <c r="GT43" s="61"/>
      <c r="GU43" s="61"/>
      <c r="GV43" s="61"/>
      <c r="GW43" s="61"/>
      <c r="GX43" s="61"/>
      <c r="GY43" s="61"/>
      <c r="GZ43" s="61"/>
      <c r="HA43" s="61"/>
      <c r="HB43" s="61"/>
      <c r="HC43" s="61"/>
      <c r="HD43" s="61"/>
      <c r="HE43" s="61"/>
      <c r="HF43" s="61"/>
      <c r="HG43" s="61"/>
      <c r="HH43" s="61"/>
      <c r="HI43" s="61"/>
      <c r="HJ43" s="61"/>
      <c r="HK43" s="61"/>
      <c r="HL43" s="61"/>
      <c r="HM43" s="61"/>
      <c r="HN43" s="61"/>
      <c r="HO43" s="61"/>
      <c r="HP43" s="61"/>
      <c r="HQ43" s="61"/>
      <c r="HR43" s="61"/>
      <c r="HS43" s="61"/>
      <c r="HT43" s="61"/>
      <c r="HU43" s="61"/>
      <c r="HV43" s="61"/>
      <c r="HW43" s="61"/>
      <c r="HX43" s="61"/>
      <c r="HY43" s="61"/>
      <c r="HZ43" s="61"/>
      <c r="IA43" s="61"/>
      <c r="IB43" s="61"/>
      <c r="IC43" s="61"/>
      <c r="ID43" s="61"/>
      <c r="IE43" s="61" t="s">
        <v>90</v>
      </c>
    </row>
    <row r="44" spans="1:239">
      <c r="A44" s="4" t="str">
        <f t="shared" si="88"/>
        <v>B</v>
      </c>
      <c r="B44" s="4" t="str">
        <f t="shared" si="89"/>
        <v>A'</v>
      </c>
      <c r="D44" s="4">
        <v>1.6</v>
      </c>
      <c r="E44" s="4">
        <f t="shared" si="20"/>
        <v>0.80892155440806757</v>
      </c>
      <c r="F44" s="4">
        <v>1.6</v>
      </c>
      <c r="G44" s="4">
        <f t="shared" si="21"/>
        <v>0.80892155440806757</v>
      </c>
      <c r="H44" s="4">
        <v>6</v>
      </c>
      <c r="I44" s="88">
        <f>AL39</f>
        <v>-0.50000000000006406</v>
      </c>
      <c r="L44" s="4" t="s">
        <v>405</v>
      </c>
      <c r="X44" s="4">
        <v>11</v>
      </c>
      <c r="Y44" s="4" t="str">
        <f t="shared" si="72"/>
        <v>B</v>
      </c>
      <c r="Z44" s="4" t="str">
        <f t="shared" si="73"/>
        <v>A'</v>
      </c>
      <c r="AA44" s="4" t="str">
        <f t="shared" si="74"/>
        <v>B</v>
      </c>
      <c r="AB44" s="4" t="str">
        <f t="shared" si="75"/>
        <v>B</v>
      </c>
      <c r="AC44" s="4">
        <v>11</v>
      </c>
      <c r="AD44" s="129" t="str">
        <f t="shared" si="22"/>
        <v>B</v>
      </c>
      <c r="AE44" s="129" t="str">
        <f t="shared" si="22"/>
        <v>A'</v>
      </c>
      <c r="AF44" s="46">
        <f t="shared" si="23"/>
        <v>1</v>
      </c>
      <c r="AG44" s="46">
        <f t="shared" si="23"/>
        <v>1</v>
      </c>
      <c r="AH44" s="4">
        <f t="shared" si="85"/>
        <v>-0.49999999999999978</v>
      </c>
      <c r="AI44" s="4">
        <f t="shared" si="85"/>
        <v>-1</v>
      </c>
      <c r="AJ44" s="4">
        <f t="shared" si="24"/>
        <v>-1.4999999999999998</v>
      </c>
      <c r="AK44" s="4">
        <f>SUM($AJ$33:AJ44)</f>
        <v>2.6645352591003757E-15</v>
      </c>
      <c r="AL44" s="4">
        <f t="shared" si="90"/>
        <v>-0.50000000000006273</v>
      </c>
      <c r="AM44" s="4">
        <f t="shared" si="26"/>
        <v>0.74999999999999578</v>
      </c>
      <c r="AN44" s="4">
        <f t="shared" si="27"/>
        <v>-1.2990381056766602</v>
      </c>
      <c r="AP44" s="4">
        <f t="shared" si="28"/>
        <v>0</v>
      </c>
      <c r="AQ44" s="4">
        <f t="shared" si="28"/>
        <v>-1</v>
      </c>
      <c r="AR44" s="4">
        <f t="shared" si="29"/>
        <v>1</v>
      </c>
      <c r="AS44" s="4">
        <f t="shared" si="29"/>
        <v>0</v>
      </c>
      <c r="AT44" s="4">
        <f t="shared" si="30"/>
        <v>0</v>
      </c>
      <c r="AU44" s="4">
        <f t="shared" si="30"/>
        <v>0</v>
      </c>
      <c r="AV44" s="4">
        <f t="shared" si="91"/>
        <v>0</v>
      </c>
      <c r="AW44" s="4">
        <f t="shared" si="91"/>
        <v>0</v>
      </c>
      <c r="AX44" s="4">
        <f t="shared" si="32"/>
        <v>0</v>
      </c>
      <c r="AY44" s="4">
        <f t="shared" si="32"/>
        <v>0</v>
      </c>
      <c r="AZ44" s="4">
        <f t="shared" si="92"/>
        <v>0</v>
      </c>
      <c r="BA44" s="4">
        <f t="shared" si="92"/>
        <v>0</v>
      </c>
      <c r="BB44" s="4">
        <f t="shared" si="86"/>
        <v>-1</v>
      </c>
      <c r="BC44" s="4">
        <f t="shared" si="87"/>
        <v>1</v>
      </c>
      <c r="BD44" s="4">
        <f t="shared" si="34"/>
        <v>0</v>
      </c>
      <c r="BE44" s="4">
        <f t="shared" si="93"/>
        <v>0</v>
      </c>
      <c r="BF44" s="4">
        <f t="shared" si="36"/>
        <v>0</v>
      </c>
      <c r="BG44" s="4">
        <f t="shared" si="94"/>
        <v>0</v>
      </c>
      <c r="BH44" s="16">
        <f t="shared" si="38"/>
        <v>0.49999999999999722</v>
      </c>
      <c r="BI44" s="4">
        <f t="shared" si="39"/>
        <v>-0.86602540378444026</v>
      </c>
      <c r="BJ44" s="16">
        <f t="shared" si="40"/>
        <v>-0.49999999999999722</v>
      </c>
      <c r="BK44" s="4">
        <f t="shared" si="41"/>
        <v>0.86602540378444026</v>
      </c>
      <c r="BL44" s="16">
        <f t="shared" si="42"/>
        <v>0</v>
      </c>
      <c r="BM44" s="4">
        <f t="shared" si="43"/>
        <v>0</v>
      </c>
      <c r="BN44" s="4">
        <f t="shared" si="95"/>
        <v>0</v>
      </c>
      <c r="BO44" s="4">
        <f t="shared" si="96"/>
        <v>0</v>
      </c>
      <c r="BP44" s="4">
        <f t="shared" si="97"/>
        <v>0</v>
      </c>
      <c r="BQ44" s="4">
        <f t="shared" si="98"/>
        <v>0</v>
      </c>
      <c r="BR44" s="4">
        <f t="shared" si="99"/>
        <v>0</v>
      </c>
      <c r="BS44" s="4">
        <f t="shared" si="100"/>
        <v>0</v>
      </c>
      <c r="BT44" s="4">
        <f t="shared" si="50"/>
        <v>1</v>
      </c>
      <c r="BU44" s="4">
        <f t="shared" si="51"/>
        <v>1</v>
      </c>
      <c r="BV44" s="4">
        <f t="shared" si="52"/>
        <v>0</v>
      </c>
      <c r="BW44" s="4">
        <f t="shared" si="76"/>
        <v>0</v>
      </c>
      <c r="BX44" s="4">
        <f t="shared" si="77"/>
        <v>0</v>
      </c>
      <c r="BY44" s="4">
        <f t="shared" si="78"/>
        <v>0</v>
      </c>
      <c r="BZ44" s="4">
        <f t="shared" si="79"/>
        <v>0.25000000000006273</v>
      </c>
      <c r="CA44" s="17">
        <f t="shared" si="53"/>
        <v>10</v>
      </c>
      <c r="CB44" s="17">
        <f t="shared" si="54"/>
        <v>0.49999999999999722</v>
      </c>
      <c r="CC44" s="17">
        <f t="shared" si="55"/>
        <v>-0.86602540378444026</v>
      </c>
      <c r="CD44" s="17">
        <f t="shared" si="56"/>
        <v>-0.49999999999999722</v>
      </c>
      <c r="CE44" s="4">
        <f t="shared" si="57"/>
        <v>0.86602540378444026</v>
      </c>
      <c r="CF44" s="4">
        <f t="shared" si="58"/>
        <v>0</v>
      </c>
      <c r="CG44" s="4">
        <f t="shared" si="59"/>
        <v>0</v>
      </c>
      <c r="CH44" s="4">
        <f t="shared" si="101"/>
        <v>0</v>
      </c>
      <c r="CI44" s="4">
        <f t="shared" si="102"/>
        <v>0</v>
      </c>
      <c r="CJ44" s="4">
        <f t="shared" si="62"/>
        <v>0</v>
      </c>
      <c r="CK44" s="4">
        <f t="shared" si="63"/>
        <v>0</v>
      </c>
      <c r="CL44" s="4">
        <f t="shared" si="103"/>
        <v>0</v>
      </c>
      <c r="CM44" s="4">
        <f t="shared" si="104"/>
        <v>0</v>
      </c>
      <c r="CN44" s="4">
        <f t="shared" si="80"/>
        <v>0.74999999999999578</v>
      </c>
      <c r="CO44" s="16">
        <f t="shared" si="66"/>
        <v>-1.2990381056766602</v>
      </c>
      <c r="CP44" s="16"/>
      <c r="CQ44" s="4">
        <f t="shared" si="81"/>
        <v>1</v>
      </c>
      <c r="CS44" s="4">
        <v>10</v>
      </c>
      <c r="CT44" s="4">
        <f t="shared" si="82"/>
        <v>5</v>
      </c>
      <c r="CU44" s="4">
        <f t="shared" si="83"/>
        <v>5</v>
      </c>
      <c r="CV44" s="4">
        <f t="shared" si="67"/>
        <v>1</v>
      </c>
      <c r="CW44" s="4">
        <v>11</v>
      </c>
      <c r="CX44" s="4">
        <f t="shared" si="105"/>
        <v>6</v>
      </c>
      <c r="CY44" s="4" t="s">
        <v>89</v>
      </c>
      <c r="CZ44" s="16" t="str">
        <f t="shared" si="84"/>
        <v>B</v>
      </c>
      <c r="DA44" s="16">
        <f t="shared" si="68"/>
        <v>10</v>
      </c>
      <c r="DB44" s="4" t="str">
        <f t="shared" si="69"/>
        <v>B'</v>
      </c>
      <c r="DE44" s="4">
        <f t="shared" si="70"/>
        <v>0</v>
      </c>
      <c r="DF44" s="4">
        <f t="shared" si="71"/>
        <v>0</v>
      </c>
      <c r="DI44" s="40" t="str">
        <f t="shared" si="8"/>
        <v>39.h</v>
      </c>
      <c r="DJ44" s="57">
        <v>39</v>
      </c>
      <c r="DK44" s="58"/>
      <c r="DL44" s="59"/>
      <c r="DM44" s="59"/>
      <c r="DN44" s="60"/>
      <c r="DO44" s="61"/>
      <c r="DP44" s="61"/>
      <c r="DQ44" s="61"/>
      <c r="DR44" s="61"/>
      <c r="DS44" s="61"/>
      <c r="DT44" s="61"/>
      <c r="DU44" s="61"/>
      <c r="DV44" s="61"/>
      <c r="DW44" s="61"/>
      <c r="DX44" s="61"/>
      <c r="DY44" s="61"/>
      <c r="DZ44" s="61"/>
      <c r="EA44" s="61"/>
      <c r="EB44" s="61"/>
      <c r="EC44" s="61"/>
      <c r="ED44" s="61"/>
      <c r="EE44" s="61"/>
      <c r="EF44" s="61"/>
      <c r="EG44" s="61"/>
      <c r="EH44" s="61"/>
      <c r="EI44" s="61"/>
      <c r="EJ44" s="61"/>
      <c r="EK44" s="61"/>
      <c r="EL44" s="61"/>
      <c r="EM44" s="61"/>
      <c r="EN44" s="61"/>
      <c r="EO44" s="61"/>
      <c r="EP44" s="61"/>
      <c r="EQ44" s="61"/>
      <c r="ER44" s="61"/>
      <c r="ES44" s="61"/>
      <c r="ET44" s="61"/>
      <c r="EU44" s="61"/>
      <c r="EV44" s="61"/>
      <c r="EW44" s="61"/>
      <c r="EX44" s="61"/>
      <c r="EY44" s="61"/>
      <c r="EZ44" s="61"/>
      <c r="FA44" s="61"/>
      <c r="FB44" s="61"/>
      <c r="FC44" s="61"/>
      <c r="FD44" s="61"/>
      <c r="FE44" s="61"/>
      <c r="FF44" s="61"/>
      <c r="FG44" s="61"/>
      <c r="FH44" s="61"/>
      <c r="FI44" s="61"/>
      <c r="FJ44" s="61"/>
      <c r="FK44" s="61"/>
      <c r="FL44" s="61"/>
      <c r="FM44" s="61"/>
      <c r="FN44" s="61"/>
      <c r="FO44" s="61"/>
      <c r="FP44" s="61"/>
      <c r="FQ44" s="61"/>
      <c r="FR44" s="61"/>
      <c r="FS44" s="61"/>
      <c r="FT44" s="61"/>
      <c r="FU44" s="61"/>
      <c r="FV44" s="61"/>
      <c r="FW44" s="61"/>
      <c r="FX44" s="61"/>
      <c r="FY44" s="61"/>
      <c r="FZ44" s="61"/>
      <c r="GA44" s="61"/>
      <c r="GB44" s="61"/>
      <c r="GC44" s="61"/>
      <c r="GD44" s="61"/>
      <c r="GE44" s="61"/>
      <c r="GF44" s="61"/>
      <c r="GG44" s="61"/>
      <c r="GH44" s="61"/>
      <c r="GI44" s="61"/>
      <c r="GJ44" s="61"/>
      <c r="GK44" s="61"/>
      <c r="GL44" s="61"/>
      <c r="GM44" s="61"/>
      <c r="GN44" s="61"/>
      <c r="GO44" s="61"/>
      <c r="GP44" s="61"/>
      <c r="GQ44" s="61"/>
      <c r="GR44" s="61"/>
      <c r="GS44" s="61"/>
      <c r="GT44" s="61"/>
      <c r="GU44" s="61"/>
      <c r="GV44" s="61"/>
      <c r="GW44" s="61"/>
      <c r="GX44" s="61"/>
      <c r="GY44" s="61"/>
      <c r="GZ44" s="61"/>
      <c r="HA44" s="61"/>
      <c r="HB44" s="61"/>
      <c r="HC44" s="61"/>
      <c r="HD44" s="61"/>
      <c r="HE44" s="61"/>
      <c r="HF44" s="61"/>
      <c r="HG44" s="61"/>
      <c r="HH44" s="61"/>
      <c r="HI44" s="61"/>
      <c r="HJ44" s="61"/>
      <c r="HK44" s="61"/>
      <c r="HL44" s="61"/>
      <c r="HM44" s="61"/>
      <c r="HN44" s="61"/>
      <c r="HO44" s="61"/>
      <c r="HP44" s="61"/>
      <c r="HQ44" s="61"/>
      <c r="HR44" s="61"/>
      <c r="HS44" s="61"/>
      <c r="HT44" s="61"/>
      <c r="HU44" s="61"/>
      <c r="HV44" s="61"/>
      <c r="HW44" s="61"/>
      <c r="HX44" s="61"/>
      <c r="HY44" s="61"/>
      <c r="HZ44" s="61"/>
      <c r="IA44" s="61"/>
      <c r="IB44" s="61"/>
      <c r="IC44" s="61"/>
      <c r="ID44" s="61"/>
      <c r="IE44" s="61" t="s">
        <v>90</v>
      </c>
    </row>
    <row r="45" spans="1:239" ht="15">
      <c r="A45" s="4" t="str">
        <f t="shared" si="88"/>
        <v>C</v>
      </c>
      <c r="B45" s="4" t="str">
        <f t="shared" si="89"/>
        <v>B'</v>
      </c>
      <c r="D45" s="4">
        <v>1.7</v>
      </c>
      <c r="E45" s="4">
        <f t="shared" si="20"/>
        <v>0.75549601211953576</v>
      </c>
      <c r="F45" s="4">
        <v>1.7</v>
      </c>
      <c r="G45" s="4">
        <f t="shared" si="21"/>
        <v>0.75549601211953576</v>
      </c>
      <c r="H45" s="4">
        <v>7</v>
      </c>
      <c r="I45" s="88">
        <f>I44</f>
        <v>-0.50000000000006406</v>
      </c>
      <c r="L45" s="149"/>
      <c r="X45" s="4">
        <v>12</v>
      </c>
      <c r="Y45" s="4" t="str">
        <f t="shared" si="72"/>
        <v>C</v>
      </c>
      <c r="Z45" s="4" t="str">
        <f t="shared" si="73"/>
        <v>B'</v>
      </c>
      <c r="AA45" s="4" t="str">
        <f t="shared" si="74"/>
        <v>B</v>
      </c>
      <c r="AB45" s="4" t="str">
        <f t="shared" si="75"/>
        <v>B</v>
      </c>
      <c r="AC45" s="4">
        <v>12</v>
      </c>
      <c r="AD45" s="129" t="str">
        <f t="shared" si="22"/>
        <v>C</v>
      </c>
      <c r="AE45" s="129" t="str">
        <f t="shared" si="22"/>
        <v>B'</v>
      </c>
      <c r="AF45" s="46">
        <f t="shared" si="23"/>
        <v>1</v>
      </c>
      <c r="AG45" s="46">
        <f t="shared" si="23"/>
        <v>1</v>
      </c>
      <c r="AH45" s="4">
        <f t="shared" si="85"/>
        <v>-0.50000000000000044</v>
      </c>
      <c r="AI45" s="4">
        <f t="shared" si="85"/>
        <v>0.49999999999999978</v>
      </c>
      <c r="AJ45" s="4">
        <f t="shared" si="24"/>
        <v>0</v>
      </c>
      <c r="AK45" s="4">
        <f>SUM($AJ$33:AJ45)</f>
        <v>2.6645352591003757E-15</v>
      </c>
      <c r="AL45" s="4">
        <f t="shared" si="90"/>
        <v>-0.50000000000006273</v>
      </c>
      <c r="AM45" s="4">
        <f t="shared" si="26"/>
        <v>0</v>
      </c>
      <c r="AN45" s="4">
        <f t="shared" si="27"/>
        <v>0</v>
      </c>
      <c r="AP45" s="4">
        <f t="shared" si="28"/>
        <v>0</v>
      </c>
      <c r="AQ45" s="4">
        <f t="shared" si="28"/>
        <v>0</v>
      </c>
      <c r="AR45" s="4">
        <f t="shared" si="29"/>
        <v>0</v>
      </c>
      <c r="AS45" s="4">
        <f t="shared" si="29"/>
        <v>-1</v>
      </c>
      <c r="AT45" s="4">
        <f t="shared" si="30"/>
        <v>1</v>
      </c>
      <c r="AU45" s="4">
        <f t="shared" si="30"/>
        <v>0</v>
      </c>
      <c r="AV45" s="4">
        <f t="shared" si="91"/>
        <v>0</v>
      </c>
      <c r="AW45" s="4">
        <f t="shared" si="91"/>
        <v>0</v>
      </c>
      <c r="AX45" s="4">
        <f t="shared" si="32"/>
        <v>0</v>
      </c>
      <c r="AY45" s="4">
        <f t="shared" si="32"/>
        <v>0</v>
      </c>
      <c r="AZ45" s="4">
        <f t="shared" si="92"/>
        <v>0</v>
      </c>
      <c r="BA45" s="4">
        <f t="shared" si="92"/>
        <v>0</v>
      </c>
      <c r="BB45" s="4">
        <f t="shared" si="86"/>
        <v>0</v>
      </c>
      <c r="BC45" s="4">
        <f t="shared" si="87"/>
        <v>-1</v>
      </c>
      <c r="BD45" s="4">
        <f t="shared" si="34"/>
        <v>1</v>
      </c>
      <c r="BE45" s="4">
        <f t="shared" si="93"/>
        <v>0</v>
      </c>
      <c r="BF45" s="4">
        <f t="shared" si="36"/>
        <v>0</v>
      </c>
      <c r="BG45" s="4">
        <f t="shared" si="94"/>
        <v>0</v>
      </c>
      <c r="BH45" s="16">
        <f t="shared" si="38"/>
        <v>0</v>
      </c>
      <c r="BI45" s="4">
        <f t="shared" si="39"/>
        <v>0</v>
      </c>
      <c r="BJ45" s="16">
        <f t="shared" si="40"/>
        <v>0.50000000000000178</v>
      </c>
      <c r="BK45" s="4">
        <f t="shared" si="41"/>
        <v>0.8660254037844376</v>
      </c>
      <c r="BL45" s="16">
        <f t="shared" si="42"/>
        <v>-0.50000000000000178</v>
      </c>
      <c r="BM45" s="4">
        <f t="shared" si="43"/>
        <v>-0.8660254037844376</v>
      </c>
      <c r="BN45" s="4">
        <f t="shared" si="95"/>
        <v>0</v>
      </c>
      <c r="BO45" s="4">
        <f t="shared" si="96"/>
        <v>0</v>
      </c>
      <c r="BP45" s="4">
        <f t="shared" si="97"/>
        <v>0</v>
      </c>
      <c r="BQ45" s="4">
        <f t="shared" si="98"/>
        <v>0</v>
      </c>
      <c r="BR45" s="4">
        <f t="shared" si="99"/>
        <v>0</v>
      </c>
      <c r="BS45" s="4">
        <f t="shared" si="100"/>
        <v>0</v>
      </c>
      <c r="BT45" s="4">
        <f t="shared" si="50"/>
        <v>0</v>
      </c>
      <c r="BU45" s="4">
        <f t="shared" si="51"/>
        <v>1</v>
      </c>
      <c r="BV45" s="4">
        <f t="shared" si="52"/>
        <v>1</v>
      </c>
      <c r="BW45" s="4">
        <f t="shared" si="76"/>
        <v>0</v>
      </c>
      <c r="BX45" s="4">
        <f t="shared" si="77"/>
        <v>0</v>
      </c>
      <c r="BY45" s="4">
        <f t="shared" si="78"/>
        <v>0</v>
      </c>
      <c r="BZ45" s="4">
        <f t="shared" si="79"/>
        <v>0.25000000000006273</v>
      </c>
      <c r="CA45" s="17">
        <f t="shared" si="53"/>
        <v>11</v>
      </c>
      <c r="CB45" s="17">
        <f t="shared" si="54"/>
        <v>0</v>
      </c>
      <c r="CC45" s="17">
        <f t="shared" si="55"/>
        <v>0</v>
      </c>
      <c r="CD45" s="17">
        <f t="shared" si="56"/>
        <v>0.50000000000000178</v>
      </c>
      <c r="CE45" s="4">
        <f t="shared" si="57"/>
        <v>0.8660254037844376</v>
      </c>
      <c r="CF45" s="4">
        <f t="shared" si="58"/>
        <v>-0.50000000000000178</v>
      </c>
      <c r="CG45" s="4">
        <f t="shared" si="59"/>
        <v>-0.8660254037844376</v>
      </c>
      <c r="CH45" s="4">
        <f t="shared" si="101"/>
        <v>0</v>
      </c>
      <c r="CI45" s="4">
        <f t="shared" si="102"/>
        <v>0</v>
      </c>
      <c r="CJ45" s="4">
        <f t="shared" si="62"/>
        <v>0</v>
      </c>
      <c r="CK45" s="4">
        <f t="shared" si="63"/>
        <v>0</v>
      </c>
      <c r="CL45" s="4">
        <f t="shared" si="103"/>
        <v>0</v>
      </c>
      <c r="CM45" s="4">
        <f t="shared" si="104"/>
        <v>0</v>
      </c>
      <c r="CN45" s="4">
        <f t="shared" si="80"/>
        <v>0</v>
      </c>
      <c r="CO45" s="16">
        <f t="shared" si="66"/>
        <v>0</v>
      </c>
      <c r="CP45" s="16"/>
      <c r="CQ45" s="4">
        <f t="shared" si="81"/>
        <v>1</v>
      </c>
      <c r="CS45" s="4">
        <v>11</v>
      </c>
      <c r="CT45" s="4">
        <f t="shared" si="82"/>
        <v>5.5</v>
      </c>
      <c r="CU45" s="4">
        <f t="shared" si="83"/>
        <v>6</v>
      </c>
      <c r="CV45" s="4">
        <f t="shared" si="67"/>
        <v>0</v>
      </c>
      <c r="CW45" s="4">
        <v>12</v>
      </c>
      <c r="CX45" s="4">
        <f t="shared" si="105"/>
        <v>7</v>
      </c>
      <c r="CY45" s="4" t="s">
        <v>98</v>
      </c>
      <c r="CZ45" s="16" t="str">
        <f t="shared" si="84"/>
        <v>C</v>
      </c>
      <c r="DA45" s="16">
        <f t="shared" si="68"/>
        <v>11</v>
      </c>
      <c r="DB45" s="4" t="str">
        <f t="shared" si="69"/>
        <v>C'</v>
      </c>
      <c r="DE45" s="4">
        <f t="shared" si="70"/>
        <v>0</v>
      </c>
      <c r="DF45" s="4">
        <f t="shared" si="71"/>
        <v>0</v>
      </c>
      <c r="DI45" s="40" t="str">
        <f t="shared" si="8"/>
        <v>40.h</v>
      </c>
      <c r="DJ45" s="66">
        <v>40</v>
      </c>
      <c r="DK45" s="67"/>
      <c r="DL45" s="68"/>
      <c r="DM45" s="68"/>
      <c r="DN45" s="69"/>
      <c r="DO45" s="61"/>
      <c r="DP45" s="61"/>
      <c r="DQ45" s="61"/>
      <c r="DR45" s="61"/>
      <c r="DS45" s="61"/>
      <c r="DT45" s="61"/>
      <c r="DU45" s="61"/>
      <c r="DV45" s="61"/>
      <c r="DW45" s="61"/>
      <c r="DX45" s="61"/>
      <c r="DY45" s="61"/>
      <c r="DZ45" s="61"/>
      <c r="EA45" s="61"/>
      <c r="EB45" s="61"/>
      <c r="EC45" s="61"/>
      <c r="ED45" s="61"/>
      <c r="EE45" s="61"/>
      <c r="EF45" s="61"/>
      <c r="EG45" s="61"/>
      <c r="EH45" s="61"/>
      <c r="EI45" s="61"/>
      <c r="EJ45" s="61"/>
      <c r="EK45" s="61"/>
      <c r="EL45" s="61"/>
      <c r="EM45" s="61"/>
      <c r="EN45" s="61"/>
      <c r="EO45" s="61"/>
      <c r="EP45" s="61"/>
      <c r="EQ45" s="61"/>
      <c r="ER45" s="61"/>
      <c r="ES45" s="61"/>
      <c r="ET45" s="61"/>
      <c r="EU45" s="61"/>
      <c r="EV45" s="61"/>
      <c r="EW45" s="61"/>
      <c r="EX45" s="61"/>
      <c r="EY45" s="61"/>
      <c r="EZ45" s="61"/>
      <c r="FA45" s="61"/>
      <c r="FB45" s="61"/>
      <c r="FC45" s="61"/>
      <c r="FD45" s="61"/>
      <c r="FE45" s="61"/>
      <c r="FF45" s="61"/>
      <c r="FG45" s="61"/>
      <c r="FH45" s="61"/>
      <c r="FI45" s="61"/>
      <c r="FJ45" s="61"/>
      <c r="FK45" s="61"/>
      <c r="FL45" s="61"/>
      <c r="FM45" s="61"/>
      <c r="FN45" s="61"/>
      <c r="FO45" s="61"/>
      <c r="FP45" s="61"/>
      <c r="FQ45" s="61"/>
      <c r="FR45" s="61"/>
      <c r="FS45" s="61"/>
      <c r="FT45" s="61"/>
      <c r="FU45" s="61"/>
      <c r="FV45" s="61"/>
      <c r="FW45" s="61"/>
      <c r="FX45" s="61"/>
      <c r="FY45" s="61"/>
      <c r="FZ45" s="61"/>
      <c r="GA45" s="61"/>
      <c r="GB45" s="61"/>
      <c r="GC45" s="61"/>
      <c r="GD45" s="61"/>
      <c r="GE45" s="61"/>
      <c r="GF45" s="61"/>
      <c r="GG45" s="61"/>
      <c r="GH45" s="61"/>
      <c r="GI45" s="61"/>
      <c r="GJ45" s="61"/>
      <c r="GK45" s="61"/>
      <c r="GL45" s="61"/>
      <c r="GM45" s="61"/>
      <c r="GN45" s="61"/>
      <c r="GO45" s="61"/>
      <c r="GP45" s="61"/>
      <c r="GQ45" s="61"/>
      <c r="GR45" s="61"/>
      <c r="GS45" s="61"/>
      <c r="GT45" s="61"/>
      <c r="GU45" s="61"/>
      <c r="GV45" s="61"/>
      <c r="GW45" s="61"/>
      <c r="GX45" s="61"/>
      <c r="GY45" s="61"/>
      <c r="GZ45" s="61"/>
      <c r="HA45" s="61"/>
      <c r="HB45" s="61"/>
      <c r="HC45" s="61"/>
      <c r="HD45" s="61"/>
      <c r="HE45" s="61"/>
      <c r="HF45" s="61"/>
      <c r="HG45" s="61"/>
      <c r="HH45" s="61"/>
      <c r="HI45" s="61"/>
      <c r="HJ45" s="61"/>
      <c r="HK45" s="61"/>
      <c r="HL45" s="61"/>
      <c r="HM45" s="61"/>
      <c r="HN45" s="61"/>
      <c r="HO45" s="61"/>
      <c r="HP45" s="61"/>
      <c r="HQ45" s="61"/>
      <c r="HR45" s="61"/>
      <c r="HS45" s="61"/>
      <c r="HT45" s="61"/>
      <c r="HU45" s="61"/>
      <c r="HV45" s="61"/>
      <c r="HW45" s="61"/>
      <c r="HX45" s="61"/>
      <c r="HY45" s="61"/>
      <c r="HZ45" s="61"/>
      <c r="IA45" s="61"/>
      <c r="IB45" s="61"/>
      <c r="IC45" s="61"/>
      <c r="ID45" s="61"/>
      <c r="IE45" s="61" t="s">
        <v>90</v>
      </c>
    </row>
    <row r="46" spans="1:239" ht="14.25">
      <c r="A46" s="4" t="str">
        <f t="shared" si="88"/>
        <v>A</v>
      </c>
      <c r="B46" s="4" t="str">
        <f t="shared" si="89"/>
        <v>C'</v>
      </c>
      <c r="D46" s="4">
        <v>1.8</v>
      </c>
      <c r="E46" s="4">
        <f t="shared" si="20"/>
        <v>0.66905166882929645</v>
      </c>
      <c r="F46" s="4">
        <v>1.8</v>
      </c>
      <c r="G46" s="4">
        <f t="shared" si="21"/>
        <v>0.66905166882929645</v>
      </c>
      <c r="H46" s="4">
        <v>7</v>
      </c>
      <c r="I46" s="88">
        <f>AL40</f>
        <v>0.99999999999993638</v>
      </c>
      <c r="L46" s="16" t="s">
        <v>495</v>
      </c>
      <c r="M46" s="147"/>
      <c r="X46" s="4">
        <v>13</v>
      </c>
      <c r="Y46" s="4" t="str">
        <f>IF(AC46&lt;$Z$29+1,CZ46,"x")</f>
        <v>x</v>
      </c>
      <c r="Z46" s="4" t="str">
        <f t="shared" si="73"/>
        <v>x</v>
      </c>
      <c r="AA46" s="4" t="str">
        <f t="shared" si="74"/>
        <v>A'</v>
      </c>
      <c r="AB46" s="4" t="str">
        <f t="shared" si="75"/>
        <v>A'</v>
      </c>
      <c r="AC46" s="18">
        <v>13</v>
      </c>
      <c r="AD46" s="129" t="str">
        <f t="shared" si="22"/>
        <v>x</v>
      </c>
      <c r="AE46" s="129" t="str">
        <f t="shared" si="22"/>
        <v>x</v>
      </c>
      <c r="AF46" s="46">
        <f t="shared" si="23"/>
        <v>1</v>
      </c>
      <c r="AG46" s="46">
        <f t="shared" si="23"/>
        <v>1</v>
      </c>
      <c r="AH46" s="4">
        <f t="shared" si="85"/>
        <v>0</v>
      </c>
      <c r="AI46" s="4">
        <f t="shared" si="85"/>
        <v>0</v>
      </c>
      <c r="AJ46" s="4">
        <f t="shared" si="24"/>
        <v>0</v>
      </c>
      <c r="AK46" s="4">
        <f>SUM($AJ$33:AJ46)</f>
        <v>2.6645352591003757E-15</v>
      </c>
      <c r="AL46" s="4">
        <f t="shared" si="90"/>
        <v>0</v>
      </c>
      <c r="AM46" s="4">
        <f t="shared" si="26"/>
        <v>0</v>
      </c>
      <c r="AN46" s="4">
        <f t="shared" si="27"/>
        <v>0</v>
      </c>
      <c r="AP46" s="4" t="str">
        <f t="shared" si="28"/>
        <v/>
      </c>
      <c r="AQ46" s="4" t="str">
        <f t="shared" si="28"/>
        <v/>
      </c>
      <c r="AR46" s="4" t="str">
        <f t="shared" si="29"/>
        <v/>
      </c>
      <c r="AS46" s="4" t="str">
        <f t="shared" si="29"/>
        <v/>
      </c>
      <c r="AT46" s="4" t="str">
        <f t="shared" si="30"/>
        <v/>
      </c>
      <c r="AU46" s="4" t="str">
        <f t="shared" si="30"/>
        <v/>
      </c>
      <c r="AV46" s="4" t="str">
        <f t="shared" si="91"/>
        <v/>
      </c>
      <c r="AW46" s="4" t="str">
        <f t="shared" si="91"/>
        <v/>
      </c>
      <c r="AX46" s="4" t="str">
        <f t="shared" si="32"/>
        <v/>
      </c>
      <c r="AY46" s="4" t="str">
        <f t="shared" si="32"/>
        <v/>
      </c>
      <c r="AZ46" s="4" t="str">
        <f t="shared" si="92"/>
        <v/>
      </c>
      <c r="BA46" s="4" t="str">
        <f t="shared" si="92"/>
        <v/>
      </c>
      <c r="BB46" s="4" t="str">
        <f t="shared" si="86"/>
        <v/>
      </c>
      <c r="BC46" s="4" t="str">
        <f t="shared" si="87"/>
        <v/>
      </c>
      <c r="BD46" s="4" t="str">
        <f t="shared" si="34"/>
        <v/>
      </c>
      <c r="BE46" s="4" t="str">
        <f t="shared" si="93"/>
        <v/>
      </c>
      <c r="BF46" s="4" t="str">
        <f t="shared" si="36"/>
        <v/>
      </c>
      <c r="BG46" s="4" t="str">
        <f t="shared" si="94"/>
        <v/>
      </c>
      <c r="BH46" s="16">
        <f t="shared" si="38"/>
        <v>0</v>
      </c>
      <c r="BI46" s="4">
        <f t="shared" si="39"/>
        <v>0</v>
      </c>
      <c r="BJ46" s="16">
        <f t="shared" si="40"/>
        <v>0</v>
      </c>
      <c r="BK46" s="4">
        <f t="shared" si="41"/>
        <v>0</v>
      </c>
      <c r="BL46" s="16">
        <f t="shared" si="42"/>
        <v>0</v>
      </c>
      <c r="BM46" s="4">
        <f t="shared" si="43"/>
        <v>0</v>
      </c>
      <c r="BN46" s="4">
        <f t="shared" si="95"/>
        <v>0</v>
      </c>
      <c r="BO46" s="4">
        <f t="shared" si="96"/>
        <v>0</v>
      </c>
      <c r="BP46" s="4">
        <f t="shared" si="97"/>
        <v>0</v>
      </c>
      <c r="BQ46" s="4">
        <f t="shared" si="98"/>
        <v>0</v>
      </c>
      <c r="BR46" s="4">
        <f t="shared" si="99"/>
        <v>0</v>
      </c>
      <c r="BS46" s="4">
        <f t="shared" si="100"/>
        <v>0</v>
      </c>
      <c r="BT46" s="4" t="str">
        <f t="shared" si="50"/>
        <v/>
      </c>
      <c r="BU46" s="4" t="str">
        <f t="shared" si="51"/>
        <v/>
      </c>
      <c r="BV46" s="4" t="str">
        <f t="shared" si="52"/>
        <v/>
      </c>
      <c r="BW46" s="4" t="str">
        <f t="shared" si="76"/>
        <v/>
      </c>
      <c r="BX46" s="4" t="str">
        <f t="shared" si="77"/>
        <v/>
      </c>
      <c r="BY46" s="4" t="str">
        <f t="shared" si="78"/>
        <v/>
      </c>
      <c r="BZ46" s="4">
        <f t="shared" si="79"/>
        <v>0</v>
      </c>
      <c r="CA46" s="17" t="str">
        <f t="shared" si="53"/>
        <v/>
      </c>
      <c r="CB46" s="17" t="str">
        <f t="shared" si="54"/>
        <v/>
      </c>
      <c r="CC46" s="17" t="str">
        <f t="shared" si="55"/>
        <v/>
      </c>
      <c r="CD46" s="17" t="str">
        <f t="shared" si="56"/>
        <v/>
      </c>
      <c r="CE46" s="4" t="str">
        <f t="shared" si="57"/>
        <v/>
      </c>
      <c r="CF46" s="4" t="str">
        <f t="shared" si="58"/>
        <v/>
      </c>
      <c r="CG46" s="4" t="str">
        <f t="shared" si="59"/>
        <v/>
      </c>
      <c r="CH46" s="4" t="str">
        <f t="shared" si="101"/>
        <v/>
      </c>
      <c r="CI46" s="4" t="str">
        <f t="shared" si="102"/>
        <v/>
      </c>
      <c r="CJ46" s="4" t="str">
        <f t="shared" si="62"/>
        <v/>
      </c>
      <c r="CK46" s="4" t="str">
        <f t="shared" si="63"/>
        <v/>
      </c>
      <c r="CL46" s="4" t="str">
        <f t="shared" si="103"/>
        <v/>
      </c>
      <c r="CM46" s="4" t="str">
        <f t="shared" si="104"/>
        <v/>
      </c>
      <c r="CN46" s="4">
        <f t="shared" si="80"/>
        <v>0</v>
      </c>
      <c r="CO46" s="16">
        <f t="shared" si="66"/>
        <v>0</v>
      </c>
      <c r="CP46" s="16"/>
      <c r="CQ46" s="4">
        <f t="shared" si="81"/>
        <v>1</v>
      </c>
      <c r="CS46" s="4">
        <v>12</v>
      </c>
      <c r="CT46" s="4">
        <f t="shared" si="82"/>
        <v>6</v>
      </c>
      <c r="CU46" s="4">
        <f t="shared" si="83"/>
        <v>6</v>
      </c>
      <c r="CV46" s="4">
        <f t="shared" si="67"/>
        <v>1</v>
      </c>
      <c r="CW46" s="4">
        <v>13</v>
      </c>
      <c r="CX46" s="4">
        <f t="shared" si="105"/>
        <v>7</v>
      </c>
      <c r="CY46" s="4" t="s">
        <v>87</v>
      </c>
      <c r="CZ46" s="16" t="str">
        <f t="shared" si="84"/>
        <v>A</v>
      </c>
      <c r="DA46" s="16">
        <f t="shared" si="68"/>
        <v>0</v>
      </c>
      <c r="DB46" s="4" t="str">
        <f t="shared" si="69"/>
        <v>x</v>
      </c>
      <c r="DE46" s="4">
        <f t="shared" si="70"/>
        <v>0</v>
      </c>
      <c r="DF46" s="4">
        <f t="shared" si="71"/>
        <v>0</v>
      </c>
      <c r="DI46" s="40" t="str">
        <f t="shared" si="8"/>
        <v>41.h</v>
      </c>
      <c r="DJ46" s="47">
        <v>41</v>
      </c>
      <c r="DK46" s="48" t="s">
        <v>407</v>
      </c>
      <c r="DL46" s="49">
        <v>36</v>
      </c>
      <c r="DM46" s="49">
        <v>8</v>
      </c>
      <c r="DN46" s="50">
        <v>4</v>
      </c>
      <c r="DO46" s="51" t="s">
        <v>87</v>
      </c>
      <c r="DP46" s="51" t="s">
        <v>87</v>
      </c>
      <c r="DQ46" s="51" t="s">
        <v>87</v>
      </c>
      <c r="DR46" s="51" t="s">
        <v>89</v>
      </c>
      <c r="DS46" s="51" t="s">
        <v>89</v>
      </c>
      <c r="DT46" s="51" t="s">
        <v>89</v>
      </c>
      <c r="DU46" s="51" t="s">
        <v>88</v>
      </c>
      <c r="DV46" s="51" t="s">
        <v>88</v>
      </c>
      <c r="DW46" s="51" t="s">
        <v>99</v>
      </c>
      <c r="DX46" s="51" t="s">
        <v>99</v>
      </c>
      <c r="DY46" s="51" t="s">
        <v>98</v>
      </c>
      <c r="DZ46" s="51" t="s">
        <v>98</v>
      </c>
      <c r="EA46" s="51" t="s">
        <v>98</v>
      </c>
      <c r="EB46" s="51" t="s">
        <v>100</v>
      </c>
      <c r="EC46" s="51" t="s">
        <v>100</v>
      </c>
      <c r="ED46" s="51" t="s">
        <v>100</v>
      </c>
      <c r="EE46" s="51" t="s">
        <v>99</v>
      </c>
      <c r="EF46" s="51" t="s">
        <v>88</v>
      </c>
      <c r="EG46" s="51" t="s">
        <v>87</v>
      </c>
      <c r="EH46" s="51" t="s">
        <v>87</v>
      </c>
      <c r="EI46" s="51" t="s">
        <v>87</v>
      </c>
      <c r="EJ46" s="51" t="s">
        <v>89</v>
      </c>
      <c r="EK46" s="51" t="s">
        <v>89</v>
      </c>
      <c r="EL46" s="51" t="s">
        <v>89</v>
      </c>
      <c r="EM46" s="51" t="s">
        <v>88</v>
      </c>
      <c r="EN46" s="51" t="s">
        <v>88</v>
      </c>
      <c r="EO46" s="51" t="s">
        <v>99</v>
      </c>
      <c r="EP46" s="51" t="s">
        <v>99</v>
      </c>
      <c r="EQ46" s="51" t="s">
        <v>98</v>
      </c>
      <c r="ER46" s="51" t="s">
        <v>98</v>
      </c>
      <c r="ES46" s="51" t="s">
        <v>98</v>
      </c>
      <c r="ET46" s="51" t="s">
        <v>100</v>
      </c>
      <c r="EU46" s="51" t="s">
        <v>100</v>
      </c>
      <c r="EV46" s="51" t="s">
        <v>100</v>
      </c>
      <c r="EW46" s="51" t="s">
        <v>99</v>
      </c>
      <c r="EX46" s="51" t="s">
        <v>88</v>
      </c>
      <c r="EY46" s="51"/>
      <c r="EZ46" s="51"/>
      <c r="FA46" s="51"/>
      <c r="FB46" s="51"/>
      <c r="FC46" s="51"/>
      <c r="FD46" s="51"/>
      <c r="FE46" s="51"/>
      <c r="FF46" s="51"/>
      <c r="FG46" s="51"/>
      <c r="FH46" s="51"/>
      <c r="FI46" s="51"/>
      <c r="FJ46" s="51"/>
      <c r="FK46" s="51"/>
      <c r="FL46" s="51"/>
      <c r="FM46" s="51"/>
      <c r="FN46" s="51"/>
      <c r="FO46" s="51"/>
      <c r="FP46" s="51"/>
      <c r="FQ46" s="51"/>
      <c r="FR46" s="51"/>
      <c r="FS46" s="51"/>
      <c r="FT46" s="51"/>
      <c r="FU46" s="51"/>
      <c r="FV46" s="51"/>
      <c r="FW46" s="51"/>
      <c r="FX46" s="51"/>
      <c r="FY46" s="51"/>
      <c r="FZ46" s="51"/>
      <c r="GA46" s="51"/>
      <c r="GB46" s="51"/>
      <c r="GC46" s="51"/>
      <c r="GD46" s="51"/>
      <c r="GE46" s="51"/>
      <c r="GF46" s="51"/>
      <c r="GG46" s="51"/>
      <c r="GH46" s="51"/>
      <c r="GI46" s="51"/>
      <c r="GJ46" s="51"/>
      <c r="GK46" s="51"/>
      <c r="GL46" s="51"/>
      <c r="GM46" s="51"/>
      <c r="GN46" s="51"/>
      <c r="GO46" s="51"/>
      <c r="GP46" s="51"/>
      <c r="GQ46" s="51"/>
      <c r="GR46" s="51"/>
      <c r="GS46" s="51"/>
      <c r="GT46" s="51"/>
      <c r="GU46" s="51"/>
      <c r="GV46" s="51"/>
      <c r="GW46" s="51"/>
      <c r="GX46" s="51"/>
      <c r="GY46" s="51"/>
      <c r="GZ46" s="51"/>
      <c r="HA46" s="51"/>
      <c r="HB46" s="51"/>
      <c r="HC46" s="51"/>
      <c r="HD46" s="51"/>
      <c r="HE46" s="51"/>
      <c r="HF46" s="51"/>
      <c r="HG46" s="51"/>
      <c r="HH46" s="51"/>
      <c r="HI46" s="51"/>
      <c r="HJ46" s="51"/>
      <c r="HK46" s="51"/>
      <c r="HL46" s="51"/>
      <c r="HM46" s="51"/>
      <c r="HN46" s="51"/>
      <c r="HO46" s="51"/>
      <c r="HP46" s="51"/>
      <c r="HQ46" s="51"/>
      <c r="HR46" s="51"/>
      <c r="HS46" s="51"/>
      <c r="HT46" s="51"/>
      <c r="HU46" s="51"/>
      <c r="HV46" s="51"/>
      <c r="HW46" s="51"/>
      <c r="HX46" s="51"/>
      <c r="HY46" s="51"/>
      <c r="HZ46" s="51"/>
      <c r="IA46" s="51"/>
      <c r="IB46" s="51"/>
      <c r="IC46" s="51"/>
      <c r="ID46" s="51"/>
      <c r="IE46" s="51" t="s">
        <v>90</v>
      </c>
    </row>
    <row r="47" spans="1:239">
      <c r="A47" s="4" t="str">
        <f t="shared" si="88"/>
        <v>B</v>
      </c>
      <c r="B47" s="4" t="str">
        <f t="shared" si="89"/>
        <v>A'</v>
      </c>
      <c r="D47" s="4">
        <v>1.9</v>
      </c>
      <c r="E47" s="4">
        <f t="shared" si="20"/>
        <v>0.55336655714511496</v>
      </c>
      <c r="F47" s="4">
        <v>1.9</v>
      </c>
      <c r="G47" s="4">
        <f t="shared" si="21"/>
        <v>0.55336655714511496</v>
      </c>
      <c r="H47" s="4">
        <v>8</v>
      </c>
      <c r="I47" s="88">
        <f>I46</f>
        <v>0.99999999999993638</v>
      </c>
      <c r="L47" s="4" t="s">
        <v>491</v>
      </c>
      <c r="X47" s="4">
        <v>14</v>
      </c>
      <c r="Y47" s="4" t="str">
        <f t="shared" si="72"/>
        <v>x</v>
      </c>
      <c r="Z47" s="4" t="str">
        <f t="shared" si="73"/>
        <v>x</v>
      </c>
      <c r="AA47" s="4" t="str">
        <f t="shared" si="74"/>
        <v>A'</v>
      </c>
      <c r="AB47" s="4" t="str">
        <f t="shared" si="75"/>
        <v>A'</v>
      </c>
      <c r="AC47" s="18">
        <v>14</v>
      </c>
      <c r="AD47" s="129" t="str">
        <f t="shared" si="22"/>
        <v>x</v>
      </c>
      <c r="AE47" s="129" t="str">
        <f t="shared" si="22"/>
        <v>x</v>
      </c>
      <c r="AF47" s="46">
        <f t="shared" si="23"/>
        <v>1</v>
      </c>
      <c r="AG47" s="46">
        <f t="shared" si="23"/>
        <v>1</v>
      </c>
      <c r="AH47" s="4">
        <f t="shared" si="85"/>
        <v>0</v>
      </c>
      <c r="AI47" s="4">
        <f t="shared" si="85"/>
        <v>0</v>
      </c>
      <c r="AJ47" s="4">
        <f t="shared" si="24"/>
        <v>0</v>
      </c>
      <c r="AK47" s="4">
        <f>SUM($AJ$33:AJ47)</f>
        <v>2.6645352591003757E-15</v>
      </c>
      <c r="AL47" s="4">
        <f t="shared" si="90"/>
        <v>0</v>
      </c>
      <c r="AM47" s="4">
        <f t="shared" si="26"/>
        <v>0</v>
      </c>
      <c r="AN47" s="4">
        <f t="shared" si="27"/>
        <v>0</v>
      </c>
      <c r="AP47" s="4" t="str">
        <f t="shared" si="28"/>
        <v/>
      </c>
      <c r="AQ47" s="4" t="str">
        <f t="shared" si="28"/>
        <v/>
      </c>
      <c r="AR47" s="4" t="str">
        <f t="shared" si="29"/>
        <v/>
      </c>
      <c r="AS47" s="4" t="str">
        <f t="shared" si="29"/>
        <v/>
      </c>
      <c r="AT47" s="4" t="str">
        <f t="shared" si="30"/>
        <v/>
      </c>
      <c r="AU47" s="4" t="str">
        <f t="shared" si="30"/>
        <v/>
      </c>
      <c r="AV47" s="4" t="str">
        <f t="shared" si="91"/>
        <v/>
      </c>
      <c r="AW47" s="4" t="str">
        <f t="shared" si="91"/>
        <v/>
      </c>
      <c r="AX47" s="4" t="str">
        <f t="shared" si="32"/>
        <v/>
      </c>
      <c r="AY47" s="4" t="str">
        <f t="shared" si="32"/>
        <v/>
      </c>
      <c r="AZ47" s="4" t="str">
        <f t="shared" si="92"/>
        <v/>
      </c>
      <c r="BA47" s="4" t="str">
        <f t="shared" si="92"/>
        <v/>
      </c>
      <c r="BB47" s="4" t="str">
        <f t="shared" si="86"/>
        <v/>
      </c>
      <c r="BC47" s="4" t="str">
        <f t="shared" si="87"/>
        <v/>
      </c>
      <c r="BD47" s="4" t="str">
        <f t="shared" si="34"/>
        <v/>
      </c>
      <c r="BE47" s="4" t="str">
        <f t="shared" si="93"/>
        <v/>
      </c>
      <c r="BF47" s="4" t="str">
        <f t="shared" si="36"/>
        <v/>
      </c>
      <c r="BG47" s="4" t="str">
        <f t="shared" si="94"/>
        <v/>
      </c>
      <c r="BH47" s="16">
        <f t="shared" si="38"/>
        <v>0</v>
      </c>
      <c r="BI47" s="4">
        <f t="shared" si="39"/>
        <v>0</v>
      </c>
      <c r="BJ47" s="16">
        <f t="shared" si="40"/>
        <v>0</v>
      </c>
      <c r="BK47" s="4">
        <f t="shared" si="41"/>
        <v>0</v>
      </c>
      <c r="BL47" s="16">
        <f t="shared" si="42"/>
        <v>0</v>
      </c>
      <c r="BM47" s="4">
        <f t="shared" si="43"/>
        <v>0</v>
      </c>
      <c r="BN47" s="4">
        <f t="shared" si="95"/>
        <v>0</v>
      </c>
      <c r="BO47" s="4">
        <f t="shared" si="96"/>
        <v>0</v>
      </c>
      <c r="BP47" s="4">
        <f t="shared" si="97"/>
        <v>0</v>
      </c>
      <c r="BQ47" s="4">
        <f t="shared" si="98"/>
        <v>0</v>
      </c>
      <c r="BR47" s="4">
        <f t="shared" si="99"/>
        <v>0</v>
      </c>
      <c r="BS47" s="4">
        <f t="shared" si="100"/>
        <v>0</v>
      </c>
      <c r="BT47" s="4" t="str">
        <f t="shared" si="50"/>
        <v/>
      </c>
      <c r="BU47" s="4" t="str">
        <f t="shared" si="51"/>
        <v/>
      </c>
      <c r="BV47" s="4" t="str">
        <f t="shared" si="52"/>
        <v/>
      </c>
      <c r="BW47" s="4" t="str">
        <f t="shared" si="76"/>
        <v/>
      </c>
      <c r="BX47" s="4" t="str">
        <f t="shared" si="77"/>
        <v/>
      </c>
      <c r="BY47" s="4" t="str">
        <f t="shared" si="78"/>
        <v/>
      </c>
      <c r="BZ47" s="4">
        <f t="shared" si="79"/>
        <v>0</v>
      </c>
      <c r="CA47" s="17" t="str">
        <f t="shared" si="53"/>
        <v/>
      </c>
      <c r="CB47" s="17" t="str">
        <f t="shared" si="54"/>
        <v/>
      </c>
      <c r="CC47" s="17" t="str">
        <f t="shared" si="55"/>
        <v/>
      </c>
      <c r="CD47" s="17" t="str">
        <f t="shared" si="56"/>
        <v/>
      </c>
      <c r="CE47" s="4" t="str">
        <f t="shared" si="57"/>
        <v/>
      </c>
      <c r="CF47" s="4" t="str">
        <f t="shared" si="58"/>
        <v/>
      </c>
      <c r="CG47" s="4" t="str">
        <f t="shared" si="59"/>
        <v/>
      </c>
      <c r="CH47" s="4" t="str">
        <f t="shared" si="101"/>
        <v/>
      </c>
      <c r="CI47" s="4" t="str">
        <f t="shared" si="102"/>
        <v/>
      </c>
      <c r="CJ47" s="4" t="str">
        <f t="shared" si="62"/>
        <v/>
      </c>
      <c r="CK47" s="4" t="str">
        <f t="shared" si="63"/>
        <v/>
      </c>
      <c r="CL47" s="4" t="str">
        <f t="shared" si="103"/>
        <v/>
      </c>
      <c r="CM47" s="4" t="str">
        <f t="shared" si="104"/>
        <v/>
      </c>
      <c r="CN47" s="4">
        <f t="shared" si="80"/>
        <v>0</v>
      </c>
      <c r="CO47" s="16">
        <f t="shared" si="66"/>
        <v>0</v>
      </c>
      <c r="CP47" s="16"/>
      <c r="CQ47" s="4">
        <f t="shared" si="81"/>
        <v>0</v>
      </c>
      <c r="CS47" s="4">
        <v>13</v>
      </c>
      <c r="CT47" s="4">
        <f t="shared" si="82"/>
        <v>6.5</v>
      </c>
      <c r="CU47" s="4">
        <f t="shared" si="83"/>
        <v>7</v>
      </c>
      <c r="CV47" s="4">
        <f t="shared" si="67"/>
        <v>0</v>
      </c>
      <c r="CW47" s="4">
        <v>14</v>
      </c>
      <c r="CX47" s="4">
        <f t="shared" si="105"/>
        <v>8</v>
      </c>
      <c r="CY47" s="4" t="s">
        <v>99</v>
      </c>
      <c r="CZ47" s="16" t="str">
        <f t="shared" si="84"/>
        <v>B</v>
      </c>
      <c r="DA47" s="16">
        <f t="shared" si="68"/>
        <v>0</v>
      </c>
      <c r="DB47" s="4" t="str">
        <f t="shared" si="69"/>
        <v>x</v>
      </c>
      <c r="DE47" s="4">
        <f t="shared" si="70"/>
        <v>0</v>
      </c>
      <c r="DF47" s="4">
        <f t="shared" si="71"/>
        <v>0</v>
      </c>
      <c r="DI47" s="40" t="str">
        <f t="shared" si="8"/>
        <v>42.h</v>
      </c>
      <c r="DJ47" s="57">
        <v>42</v>
      </c>
      <c r="DK47" s="58" t="s">
        <v>408</v>
      </c>
      <c r="DL47" s="59"/>
      <c r="DM47" s="59"/>
      <c r="DN47" s="60"/>
      <c r="DO47" s="61" t="s">
        <v>87</v>
      </c>
      <c r="DP47" s="61" t="s">
        <v>87</v>
      </c>
      <c r="DQ47" s="61" t="s">
        <v>89</v>
      </c>
      <c r="DR47" s="61" t="s">
        <v>98</v>
      </c>
      <c r="DS47" s="61" t="s">
        <v>100</v>
      </c>
      <c r="DT47" s="61" t="s">
        <v>100</v>
      </c>
      <c r="DU47" s="61" t="s">
        <v>100</v>
      </c>
      <c r="DV47" s="61" t="s">
        <v>99</v>
      </c>
      <c r="DW47" s="61" t="s">
        <v>99</v>
      </c>
      <c r="DX47" s="61" t="s">
        <v>99</v>
      </c>
      <c r="DY47" s="61" t="s">
        <v>98</v>
      </c>
      <c r="DZ47" s="61" t="s">
        <v>98</v>
      </c>
      <c r="EA47" s="61" t="s">
        <v>89</v>
      </c>
      <c r="EB47" s="61" t="s">
        <v>89</v>
      </c>
      <c r="EC47" s="61" t="s">
        <v>88</v>
      </c>
      <c r="ED47" s="61" t="s">
        <v>88</v>
      </c>
      <c r="EE47" s="61" t="s">
        <v>88</v>
      </c>
      <c r="EF47" s="61" t="s">
        <v>87</v>
      </c>
      <c r="EG47" s="61" t="s">
        <v>87</v>
      </c>
      <c r="EH47" s="61" t="s">
        <v>87</v>
      </c>
      <c r="EI47" s="61" t="s">
        <v>89</v>
      </c>
      <c r="EJ47" s="61" t="s">
        <v>98</v>
      </c>
      <c r="EK47" s="61" t="s">
        <v>100</v>
      </c>
      <c r="EL47" s="61" t="s">
        <v>100</v>
      </c>
      <c r="EM47" s="61" t="s">
        <v>100</v>
      </c>
      <c r="EN47" s="61" t="s">
        <v>99</v>
      </c>
      <c r="EO47" s="61" t="s">
        <v>99</v>
      </c>
      <c r="EP47" s="61" t="s">
        <v>99</v>
      </c>
      <c r="EQ47" s="61" t="s">
        <v>98</v>
      </c>
      <c r="ER47" s="61" t="s">
        <v>98</v>
      </c>
      <c r="ES47" s="61" t="s">
        <v>89</v>
      </c>
      <c r="ET47" s="61" t="s">
        <v>89</v>
      </c>
      <c r="EU47" s="61" t="s">
        <v>88</v>
      </c>
      <c r="EV47" s="61" t="s">
        <v>88</v>
      </c>
      <c r="EW47" s="61" t="s">
        <v>88</v>
      </c>
      <c r="EX47" s="61" t="s">
        <v>87</v>
      </c>
      <c r="EY47" s="61"/>
      <c r="EZ47" s="61"/>
      <c r="FA47" s="61"/>
      <c r="FB47" s="61"/>
      <c r="FC47" s="61"/>
      <c r="FD47" s="61"/>
      <c r="FE47" s="61"/>
      <c r="FF47" s="61"/>
      <c r="FG47" s="61"/>
      <c r="FH47" s="61"/>
      <c r="FI47" s="61"/>
      <c r="FJ47" s="61"/>
      <c r="FK47" s="61"/>
      <c r="FL47" s="61"/>
      <c r="FM47" s="61"/>
      <c r="FN47" s="61"/>
      <c r="FO47" s="61"/>
      <c r="FP47" s="61"/>
      <c r="FQ47" s="61"/>
      <c r="FR47" s="61"/>
      <c r="FS47" s="61"/>
      <c r="FT47" s="61"/>
      <c r="FU47" s="61"/>
      <c r="FV47" s="61"/>
      <c r="FW47" s="61"/>
      <c r="FX47" s="61"/>
      <c r="FY47" s="61"/>
      <c r="FZ47" s="61"/>
      <c r="GA47" s="61"/>
      <c r="GB47" s="61"/>
      <c r="GC47" s="61"/>
      <c r="GD47" s="61"/>
      <c r="GE47" s="61"/>
      <c r="GF47" s="61"/>
      <c r="GG47" s="61"/>
      <c r="GH47" s="61"/>
      <c r="GI47" s="61"/>
      <c r="GJ47" s="61"/>
      <c r="GK47" s="61"/>
      <c r="GL47" s="61"/>
      <c r="GM47" s="61"/>
      <c r="GN47" s="61"/>
      <c r="GO47" s="61"/>
      <c r="GP47" s="61"/>
      <c r="GQ47" s="61"/>
      <c r="GR47" s="61"/>
      <c r="GS47" s="61"/>
      <c r="GT47" s="61"/>
      <c r="GU47" s="61"/>
      <c r="GV47" s="61"/>
      <c r="GW47" s="61"/>
      <c r="GX47" s="61"/>
      <c r="GY47" s="61"/>
      <c r="GZ47" s="61"/>
      <c r="HA47" s="61"/>
      <c r="HB47" s="61"/>
      <c r="HC47" s="61"/>
      <c r="HD47" s="61"/>
      <c r="HE47" s="61"/>
      <c r="HF47" s="61"/>
      <c r="HG47" s="61"/>
      <c r="HH47" s="61"/>
      <c r="HI47" s="61"/>
      <c r="HJ47" s="61"/>
      <c r="HK47" s="61"/>
      <c r="HL47" s="61"/>
      <c r="HM47" s="61"/>
      <c r="HN47" s="61"/>
      <c r="HO47" s="61"/>
      <c r="HP47" s="61"/>
      <c r="HQ47" s="61"/>
      <c r="HR47" s="61"/>
      <c r="HS47" s="61"/>
      <c r="HT47" s="61"/>
      <c r="HU47" s="61"/>
      <c r="HV47" s="61"/>
      <c r="HW47" s="61"/>
      <c r="HX47" s="61"/>
      <c r="HY47" s="61"/>
      <c r="HZ47" s="61"/>
      <c r="IA47" s="61"/>
      <c r="IB47" s="61"/>
      <c r="IC47" s="61"/>
      <c r="ID47" s="61"/>
      <c r="IE47" s="61" t="s">
        <v>90</v>
      </c>
    </row>
    <row r="48" spans="1:239">
      <c r="A48" s="4" t="str">
        <f t="shared" si="88"/>
        <v>C</v>
      </c>
      <c r="B48" s="4" t="str">
        <f t="shared" si="89"/>
        <v>B'</v>
      </c>
      <c r="D48" s="4">
        <v>2</v>
      </c>
      <c r="E48" s="4">
        <f t="shared" si="20"/>
        <v>0.41349667156634395</v>
      </c>
      <c r="F48" s="4">
        <v>2</v>
      </c>
      <c r="G48" s="4">
        <f t="shared" si="21"/>
        <v>0.41349667156634395</v>
      </c>
      <c r="H48" s="4">
        <v>8</v>
      </c>
      <c r="I48" s="88">
        <f>AL41</f>
        <v>-0.50000000000006339</v>
      </c>
      <c r="L48" s="4" t="s">
        <v>492</v>
      </c>
      <c r="X48" s="4">
        <v>15</v>
      </c>
      <c r="Y48" s="4" t="str">
        <f t="shared" si="72"/>
        <v>x</v>
      </c>
      <c r="Z48" s="4" t="str">
        <f t="shared" si="73"/>
        <v>x</v>
      </c>
      <c r="AA48" s="4" t="str">
        <f t="shared" si="74"/>
        <v>A'</v>
      </c>
      <c r="AB48" s="4" t="str">
        <f t="shared" si="75"/>
        <v>A'</v>
      </c>
      <c r="AC48" s="4">
        <v>15</v>
      </c>
      <c r="AD48" s="129" t="str">
        <f>IF($AX$3="Tervezett",Y48,AA48)</f>
        <v>x</v>
      </c>
      <c r="AE48" s="129" t="str">
        <f t="shared" si="22"/>
        <v>x</v>
      </c>
      <c r="AF48" s="46">
        <f t="shared" si="23"/>
        <v>1</v>
      </c>
      <c r="AG48" s="46">
        <f t="shared" si="23"/>
        <v>1</v>
      </c>
      <c r="AH48" s="4">
        <f t="shared" si="85"/>
        <v>0</v>
      </c>
      <c r="AI48" s="4">
        <f t="shared" si="85"/>
        <v>0</v>
      </c>
      <c r="AJ48" s="4">
        <f t="shared" si="24"/>
        <v>0</v>
      </c>
      <c r="AK48" s="4">
        <f>SUM($AJ$33:AJ48)</f>
        <v>2.6645352591003757E-15</v>
      </c>
      <c r="AL48" s="4">
        <f t="shared" si="90"/>
        <v>0</v>
      </c>
      <c r="AM48" s="4">
        <f t="shared" si="26"/>
        <v>0</v>
      </c>
      <c r="AN48" s="4">
        <f t="shared" si="27"/>
        <v>0</v>
      </c>
      <c r="AP48" s="4" t="str">
        <f t="shared" si="28"/>
        <v/>
      </c>
      <c r="AQ48" s="4" t="str">
        <f t="shared" si="28"/>
        <v/>
      </c>
      <c r="AR48" s="4" t="str">
        <f t="shared" si="29"/>
        <v/>
      </c>
      <c r="AS48" s="4" t="str">
        <f t="shared" si="29"/>
        <v/>
      </c>
      <c r="AT48" s="4" t="str">
        <f t="shared" si="30"/>
        <v/>
      </c>
      <c r="AU48" s="4" t="str">
        <f t="shared" si="30"/>
        <v/>
      </c>
      <c r="AV48" s="4" t="str">
        <f t="shared" si="91"/>
        <v/>
      </c>
      <c r="AW48" s="4" t="str">
        <f t="shared" si="91"/>
        <v/>
      </c>
      <c r="AX48" s="4" t="str">
        <f t="shared" si="32"/>
        <v/>
      </c>
      <c r="AY48" s="4" t="str">
        <f t="shared" si="32"/>
        <v/>
      </c>
      <c r="AZ48" s="4" t="str">
        <f t="shared" si="92"/>
        <v/>
      </c>
      <c r="BA48" s="4" t="str">
        <f t="shared" si="92"/>
        <v/>
      </c>
      <c r="BB48" s="4" t="str">
        <f t="shared" si="86"/>
        <v/>
      </c>
      <c r="BC48" s="4" t="str">
        <f t="shared" si="87"/>
        <v/>
      </c>
      <c r="BD48" s="4" t="str">
        <f t="shared" si="34"/>
        <v/>
      </c>
      <c r="BE48" s="4" t="str">
        <f t="shared" si="93"/>
        <v/>
      </c>
      <c r="BF48" s="4" t="str">
        <f t="shared" si="36"/>
        <v/>
      </c>
      <c r="BG48" s="4" t="str">
        <f t="shared" si="94"/>
        <v/>
      </c>
      <c r="BH48" s="16">
        <f t="shared" si="38"/>
        <v>0</v>
      </c>
      <c r="BI48" s="4">
        <f t="shared" si="39"/>
        <v>0</v>
      </c>
      <c r="BJ48" s="16">
        <f t="shared" si="40"/>
        <v>0</v>
      </c>
      <c r="BK48" s="4">
        <f t="shared" si="41"/>
        <v>0</v>
      </c>
      <c r="BL48" s="16">
        <f t="shared" si="42"/>
        <v>0</v>
      </c>
      <c r="BM48" s="4">
        <f t="shared" si="43"/>
        <v>0</v>
      </c>
      <c r="BN48" s="4">
        <f t="shared" si="95"/>
        <v>0</v>
      </c>
      <c r="BO48" s="4">
        <f t="shared" si="96"/>
        <v>0</v>
      </c>
      <c r="BP48" s="4">
        <f t="shared" si="97"/>
        <v>0</v>
      </c>
      <c r="BQ48" s="4">
        <f t="shared" si="98"/>
        <v>0</v>
      </c>
      <c r="BR48" s="4">
        <f t="shared" si="99"/>
        <v>0</v>
      </c>
      <c r="BS48" s="4">
        <f t="shared" si="100"/>
        <v>0</v>
      </c>
      <c r="BT48" s="4" t="str">
        <f t="shared" si="50"/>
        <v/>
      </c>
      <c r="BU48" s="4" t="str">
        <f t="shared" si="51"/>
        <v/>
      </c>
      <c r="BV48" s="4" t="str">
        <f t="shared" si="52"/>
        <v/>
      </c>
      <c r="BW48" s="4" t="str">
        <f t="shared" si="76"/>
        <v/>
      </c>
      <c r="BX48" s="4" t="str">
        <f t="shared" si="77"/>
        <v/>
      </c>
      <c r="BY48" s="4" t="str">
        <f t="shared" si="78"/>
        <v/>
      </c>
      <c r="BZ48" s="4">
        <f t="shared" si="79"/>
        <v>0</v>
      </c>
      <c r="CA48" s="17" t="str">
        <f t="shared" si="53"/>
        <v/>
      </c>
      <c r="CB48" s="17" t="str">
        <f t="shared" si="54"/>
        <v/>
      </c>
      <c r="CC48" s="17" t="str">
        <f t="shared" si="55"/>
        <v/>
      </c>
      <c r="CD48" s="17" t="str">
        <f t="shared" si="56"/>
        <v/>
      </c>
      <c r="CE48" s="4" t="str">
        <f t="shared" si="57"/>
        <v/>
      </c>
      <c r="CF48" s="4" t="str">
        <f t="shared" si="58"/>
        <v/>
      </c>
      <c r="CG48" s="4" t="str">
        <f t="shared" si="59"/>
        <v/>
      </c>
      <c r="CH48" s="4" t="str">
        <f t="shared" si="101"/>
        <v/>
      </c>
      <c r="CI48" s="4" t="str">
        <f t="shared" si="102"/>
        <v/>
      </c>
      <c r="CJ48" s="4" t="str">
        <f t="shared" si="62"/>
        <v/>
      </c>
      <c r="CK48" s="4" t="str">
        <f t="shared" si="63"/>
        <v/>
      </c>
      <c r="CL48" s="4" t="str">
        <f t="shared" si="103"/>
        <v/>
      </c>
      <c r="CM48" s="4" t="str">
        <f t="shared" si="104"/>
        <v/>
      </c>
      <c r="CN48" s="4">
        <f t="shared" si="80"/>
        <v>0</v>
      </c>
      <c r="CO48" s="16">
        <f t="shared" si="66"/>
        <v>0</v>
      </c>
      <c r="CP48" s="16"/>
      <c r="CQ48" s="4">
        <f t="shared" si="81"/>
        <v>0</v>
      </c>
      <c r="CS48" s="4">
        <v>14</v>
      </c>
      <c r="CT48" s="4">
        <f t="shared" si="82"/>
        <v>7</v>
      </c>
      <c r="CU48" s="4">
        <f t="shared" si="83"/>
        <v>7</v>
      </c>
      <c r="CV48" s="4">
        <f t="shared" si="67"/>
        <v>1</v>
      </c>
      <c r="CW48" s="4">
        <v>15</v>
      </c>
      <c r="CX48" s="4">
        <f t="shared" si="105"/>
        <v>8</v>
      </c>
      <c r="CY48" s="4" t="s">
        <v>88</v>
      </c>
      <c r="CZ48" s="16" t="str">
        <f t="shared" si="84"/>
        <v>C</v>
      </c>
      <c r="DA48" s="16">
        <f t="shared" si="68"/>
        <v>0</v>
      </c>
      <c r="DB48" s="4" t="str">
        <f t="shared" si="69"/>
        <v>x</v>
      </c>
      <c r="DE48" s="4">
        <f t="shared" si="70"/>
        <v>0</v>
      </c>
      <c r="DF48" s="4">
        <f t="shared" si="71"/>
        <v>0</v>
      </c>
      <c r="DI48" s="40" t="str">
        <f t="shared" si="8"/>
        <v>43.h</v>
      </c>
      <c r="DJ48" s="57">
        <v>43</v>
      </c>
      <c r="DK48" s="58"/>
      <c r="DL48" s="59"/>
      <c r="DM48" s="59"/>
      <c r="DN48" s="60"/>
      <c r="DO48" s="61"/>
      <c r="DP48" s="61"/>
      <c r="DQ48" s="61"/>
      <c r="DR48" s="61"/>
      <c r="DS48" s="61"/>
      <c r="DT48" s="61"/>
      <c r="DU48" s="61"/>
      <c r="DV48" s="61"/>
      <c r="DW48" s="61"/>
      <c r="DX48" s="61"/>
      <c r="DY48" s="61"/>
      <c r="DZ48" s="61"/>
      <c r="EA48" s="61"/>
      <c r="EB48" s="61"/>
      <c r="EC48" s="61"/>
      <c r="ED48" s="61"/>
      <c r="EE48" s="61"/>
      <c r="EF48" s="61"/>
      <c r="EG48" s="61"/>
      <c r="EH48" s="61"/>
      <c r="EI48" s="61"/>
      <c r="EJ48" s="61"/>
      <c r="EK48" s="61"/>
      <c r="EL48" s="61"/>
      <c r="EM48" s="61"/>
      <c r="EN48" s="61"/>
      <c r="EO48" s="61"/>
      <c r="EP48" s="61"/>
      <c r="EQ48" s="61"/>
      <c r="ER48" s="61"/>
      <c r="ES48" s="61"/>
      <c r="ET48" s="61"/>
      <c r="EU48" s="61"/>
      <c r="EV48" s="61"/>
      <c r="EW48" s="61"/>
      <c r="EX48" s="61"/>
      <c r="EY48" s="61"/>
      <c r="EZ48" s="61"/>
      <c r="FA48" s="61"/>
      <c r="FB48" s="61"/>
      <c r="FC48" s="61"/>
      <c r="FD48" s="61"/>
      <c r="FE48" s="61"/>
      <c r="FF48" s="61"/>
      <c r="FG48" s="61"/>
      <c r="FH48" s="61"/>
      <c r="FI48" s="61"/>
      <c r="FJ48" s="61"/>
      <c r="FK48" s="61"/>
      <c r="FL48" s="61"/>
      <c r="FM48" s="61"/>
      <c r="FN48" s="61"/>
      <c r="FO48" s="61"/>
      <c r="FP48" s="61"/>
      <c r="FQ48" s="61"/>
      <c r="FR48" s="61"/>
      <c r="FS48" s="61"/>
      <c r="FT48" s="61"/>
      <c r="FU48" s="61"/>
      <c r="FV48" s="61"/>
      <c r="FW48" s="61"/>
      <c r="FX48" s="61"/>
      <c r="FY48" s="61"/>
      <c r="FZ48" s="61"/>
      <c r="GA48" s="61"/>
      <c r="GB48" s="61"/>
      <c r="GC48" s="61"/>
      <c r="GD48" s="61"/>
      <c r="GE48" s="61"/>
      <c r="GF48" s="61"/>
      <c r="GG48" s="61"/>
      <c r="GH48" s="61"/>
      <c r="GI48" s="61"/>
      <c r="GJ48" s="61"/>
      <c r="GK48" s="61"/>
      <c r="GL48" s="61"/>
      <c r="GM48" s="61"/>
      <c r="GN48" s="61"/>
      <c r="GO48" s="61"/>
      <c r="GP48" s="61"/>
      <c r="GQ48" s="61"/>
      <c r="GR48" s="61"/>
      <c r="GS48" s="61"/>
      <c r="GT48" s="61"/>
      <c r="GU48" s="61"/>
      <c r="GV48" s="61"/>
      <c r="GW48" s="61"/>
      <c r="GX48" s="61"/>
      <c r="GY48" s="61"/>
      <c r="GZ48" s="61"/>
      <c r="HA48" s="61"/>
      <c r="HB48" s="61"/>
      <c r="HC48" s="61"/>
      <c r="HD48" s="61"/>
      <c r="HE48" s="61"/>
      <c r="HF48" s="61"/>
      <c r="HG48" s="61"/>
      <c r="HH48" s="61"/>
      <c r="HI48" s="61"/>
      <c r="HJ48" s="61"/>
      <c r="HK48" s="61"/>
      <c r="HL48" s="61"/>
      <c r="HM48" s="61"/>
      <c r="HN48" s="61"/>
      <c r="HO48" s="61"/>
      <c r="HP48" s="61"/>
      <c r="HQ48" s="61"/>
      <c r="HR48" s="61"/>
      <c r="HS48" s="61"/>
      <c r="HT48" s="61"/>
      <c r="HU48" s="61"/>
      <c r="HV48" s="61"/>
      <c r="HW48" s="61"/>
      <c r="HX48" s="61"/>
      <c r="HY48" s="61"/>
      <c r="HZ48" s="61"/>
      <c r="IA48" s="61"/>
      <c r="IB48" s="61"/>
      <c r="IC48" s="61"/>
      <c r="ID48" s="61"/>
      <c r="IE48" s="61" t="s">
        <v>90</v>
      </c>
    </row>
    <row r="49" spans="1:239">
      <c r="A49" s="4" t="str">
        <f t="shared" si="88"/>
        <v>x</v>
      </c>
      <c r="B49" s="4" t="str">
        <f t="shared" si="89"/>
        <v>x</v>
      </c>
      <c r="D49" s="4">
        <v>2.1</v>
      </c>
      <c r="E49" s="4">
        <f t="shared" si="20"/>
        <v>0.25555499726295289</v>
      </c>
      <c r="F49" s="4">
        <v>2.1</v>
      </c>
      <c r="G49" s="4">
        <f t="shared" si="21"/>
        <v>0.25555499726295289</v>
      </c>
      <c r="H49" s="4">
        <v>9</v>
      </c>
      <c r="I49" s="88">
        <f>I48</f>
        <v>-0.50000000000006339</v>
      </c>
      <c r="L49" s="4" t="s">
        <v>493</v>
      </c>
      <c r="X49" s="4">
        <v>16</v>
      </c>
      <c r="Y49" s="4" t="str">
        <f t="shared" si="72"/>
        <v>x</v>
      </c>
      <c r="Z49" s="4" t="str">
        <f t="shared" si="73"/>
        <v>x</v>
      </c>
      <c r="AA49" s="4" t="str">
        <f t="shared" si="74"/>
        <v>A'</v>
      </c>
      <c r="AB49" s="4" t="str">
        <f t="shared" si="75"/>
        <v>A'</v>
      </c>
      <c r="AC49" s="4">
        <v>16</v>
      </c>
      <c r="AD49" s="129" t="str">
        <f t="shared" si="22"/>
        <v>x</v>
      </c>
      <c r="AE49" s="129" t="str">
        <f t="shared" si="22"/>
        <v>x</v>
      </c>
      <c r="AF49" s="46">
        <f t="shared" si="23"/>
        <v>1</v>
      </c>
      <c r="AG49" s="46">
        <f t="shared" si="23"/>
        <v>1</v>
      </c>
      <c r="AH49" s="4">
        <f t="shared" si="85"/>
        <v>0</v>
      </c>
      <c r="AI49" s="4">
        <f t="shared" si="85"/>
        <v>0</v>
      </c>
      <c r="AJ49" s="4">
        <f t="shared" si="24"/>
        <v>0</v>
      </c>
      <c r="AK49" s="4">
        <f>SUM($AJ$33:AJ49)</f>
        <v>2.6645352591003757E-15</v>
      </c>
      <c r="AL49" s="4">
        <f t="shared" si="90"/>
        <v>0</v>
      </c>
      <c r="AM49" s="4">
        <f t="shared" si="26"/>
        <v>0</v>
      </c>
      <c r="AN49" s="4">
        <f t="shared" si="27"/>
        <v>0</v>
      </c>
      <c r="AP49" s="4" t="str">
        <f t="shared" si="28"/>
        <v/>
      </c>
      <c r="AQ49" s="4" t="str">
        <f t="shared" si="28"/>
        <v/>
      </c>
      <c r="AR49" s="4" t="str">
        <f t="shared" si="29"/>
        <v/>
      </c>
      <c r="AS49" s="4" t="str">
        <f t="shared" si="29"/>
        <v/>
      </c>
      <c r="AT49" s="4" t="str">
        <f t="shared" si="30"/>
        <v/>
      </c>
      <c r="AU49" s="4" t="str">
        <f t="shared" si="30"/>
        <v/>
      </c>
      <c r="AV49" s="4" t="str">
        <f t="shared" si="91"/>
        <v/>
      </c>
      <c r="AW49" s="4" t="str">
        <f t="shared" si="91"/>
        <v/>
      </c>
      <c r="AX49" s="4" t="str">
        <f t="shared" si="32"/>
        <v/>
      </c>
      <c r="AY49" s="4" t="str">
        <f t="shared" si="32"/>
        <v/>
      </c>
      <c r="AZ49" s="4" t="str">
        <f t="shared" si="92"/>
        <v/>
      </c>
      <c r="BA49" s="4" t="str">
        <f t="shared" si="92"/>
        <v/>
      </c>
      <c r="BB49" s="4" t="str">
        <f t="shared" si="86"/>
        <v/>
      </c>
      <c r="BC49" s="4" t="str">
        <f t="shared" si="87"/>
        <v/>
      </c>
      <c r="BD49" s="4" t="str">
        <f t="shared" si="34"/>
        <v/>
      </c>
      <c r="BE49" s="4" t="str">
        <f t="shared" si="93"/>
        <v/>
      </c>
      <c r="BF49" s="4" t="str">
        <f t="shared" si="36"/>
        <v/>
      </c>
      <c r="BG49" s="4" t="str">
        <f t="shared" si="94"/>
        <v/>
      </c>
      <c r="BH49" s="16">
        <f t="shared" si="38"/>
        <v>0</v>
      </c>
      <c r="BI49" s="4">
        <f t="shared" si="39"/>
        <v>0</v>
      </c>
      <c r="BJ49" s="16">
        <f t="shared" si="40"/>
        <v>0</v>
      </c>
      <c r="BK49" s="4">
        <f t="shared" si="41"/>
        <v>0</v>
      </c>
      <c r="BL49" s="16">
        <f t="shared" si="42"/>
        <v>0</v>
      </c>
      <c r="BM49" s="4">
        <f t="shared" si="43"/>
        <v>0</v>
      </c>
      <c r="BN49" s="4">
        <f t="shared" si="95"/>
        <v>0</v>
      </c>
      <c r="BO49" s="4">
        <f t="shared" si="96"/>
        <v>0</v>
      </c>
      <c r="BP49" s="4">
        <f t="shared" si="97"/>
        <v>0</v>
      </c>
      <c r="BQ49" s="4">
        <f t="shared" si="98"/>
        <v>0</v>
      </c>
      <c r="BR49" s="4">
        <f t="shared" si="99"/>
        <v>0</v>
      </c>
      <c r="BS49" s="4">
        <f t="shared" si="100"/>
        <v>0</v>
      </c>
      <c r="BT49" s="4" t="str">
        <f t="shared" si="50"/>
        <v/>
      </c>
      <c r="BU49" s="4" t="str">
        <f t="shared" si="51"/>
        <v/>
      </c>
      <c r="BV49" s="4" t="str">
        <f t="shared" si="52"/>
        <v/>
      </c>
      <c r="BW49" s="4" t="str">
        <f t="shared" si="76"/>
        <v/>
      </c>
      <c r="BX49" s="4" t="str">
        <f t="shared" si="77"/>
        <v/>
      </c>
      <c r="BY49" s="4" t="str">
        <f t="shared" si="78"/>
        <v/>
      </c>
      <c r="BZ49" s="4">
        <f t="shared" si="79"/>
        <v>0</v>
      </c>
      <c r="CA49" s="17" t="str">
        <f t="shared" si="53"/>
        <v/>
      </c>
      <c r="CB49" s="17" t="str">
        <f t="shared" si="54"/>
        <v/>
      </c>
      <c r="CC49" s="17" t="str">
        <f t="shared" si="55"/>
        <v/>
      </c>
      <c r="CD49" s="17" t="str">
        <f t="shared" si="56"/>
        <v/>
      </c>
      <c r="CE49" s="4" t="str">
        <f t="shared" si="57"/>
        <v/>
      </c>
      <c r="CF49" s="4" t="str">
        <f t="shared" si="58"/>
        <v/>
      </c>
      <c r="CG49" s="4" t="str">
        <f t="shared" si="59"/>
        <v/>
      </c>
      <c r="CH49" s="4" t="str">
        <f t="shared" si="101"/>
        <v/>
      </c>
      <c r="CI49" s="4" t="str">
        <f t="shared" si="102"/>
        <v/>
      </c>
      <c r="CJ49" s="4" t="str">
        <f t="shared" si="62"/>
        <v/>
      </c>
      <c r="CK49" s="4" t="str">
        <f t="shared" si="63"/>
        <v/>
      </c>
      <c r="CL49" s="4" t="str">
        <f t="shared" si="103"/>
        <v/>
      </c>
      <c r="CM49" s="4" t="str">
        <f t="shared" si="104"/>
        <v/>
      </c>
      <c r="CN49" s="4">
        <f t="shared" si="80"/>
        <v>0</v>
      </c>
      <c r="CO49" s="16">
        <f t="shared" si="66"/>
        <v>0</v>
      </c>
      <c r="CP49" s="16"/>
      <c r="CQ49" s="4">
        <f t="shared" si="81"/>
        <v>0</v>
      </c>
      <c r="CS49" s="4">
        <v>15</v>
      </c>
      <c r="CT49" s="4">
        <f t="shared" si="82"/>
        <v>7.5</v>
      </c>
      <c r="CU49" s="4">
        <f t="shared" si="83"/>
        <v>8</v>
      </c>
      <c r="CV49" s="4">
        <f t="shared" si="67"/>
        <v>0</v>
      </c>
      <c r="CW49" s="4">
        <v>16</v>
      </c>
      <c r="CX49" s="4">
        <f t="shared" si="105"/>
        <v>9</v>
      </c>
      <c r="CY49" s="4" t="s">
        <v>100</v>
      </c>
      <c r="CZ49" s="16" t="str">
        <f t="shared" si="84"/>
        <v>A</v>
      </c>
      <c r="DA49" s="16">
        <f t="shared" si="68"/>
        <v>0</v>
      </c>
      <c r="DB49" s="4" t="str">
        <f t="shared" si="69"/>
        <v>x</v>
      </c>
      <c r="DE49" s="4">
        <f t="shared" si="70"/>
        <v>0</v>
      </c>
      <c r="DF49" s="4">
        <f t="shared" si="71"/>
        <v>0</v>
      </c>
      <c r="DI49" s="40" t="str">
        <f t="shared" si="8"/>
        <v>44.h</v>
      </c>
      <c r="DJ49" s="66">
        <v>44</v>
      </c>
      <c r="DK49" s="67"/>
      <c r="DL49" s="68"/>
      <c r="DM49" s="68"/>
      <c r="DN49" s="69"/>
      <c r="DO49" s="61"/>
      <c r="DP49" s="61"/>
      <c r="DQ49" s="61"/>
      <c r="DR49" s="61"/>
      <c r="DS49" s="61"/>
      <c r="DT49" s="61"/>
      <c r="DU49" s="61"/>
      <c r="DV49" s="61"/>
      <c r="DW49" s="61"/>
      <c r="DX49" s="61"/>
      <c r="DY49" s="61"/>
      <c r="DZ49" s="61"/>
      <c r="EA49" s="61"/>
      <c r="EB49" s="61"/>
      <c r="EC49" s="61"/>
      <c r="ED49" s="61"/>
      <c r="EE49" s="61"/>
      <c r="EF49" s="61"/>
      <c r="EG49" s="61"/>
      <c r="EH49" s="61"/>
      <c r="EI49" s="61"/>
      <c r="EJ49" s="61"/>
      <c r="EK49" s="61"/>
      <c r="EL49" s="61"/>
      <c r="EM49" s="61"/>
      <c r="EN49" s="61"/>
      <c r="EO49" s="61"/>
      <c r="EP49" s="61"/>
      <c r="EQ49" s="61"/>
      <c r="ER49" s="61"/>
      <c r="ES49" s="61"/>
      <c r="ET49" s="61"/>
      <c r="EU49" s="61"/>
      <c r="EV49" s="61"/>
      <c r="EW49" s="61"/>
      <c r="EX49" s="61"/>
      <c r="EY49" s="61"/>
      <c r="EZ49" s="61"/>
      <c r="FA49" s="61"/>
      <c r="FB49" s="61"/>
      <c r="FC49" s="61"/>
      <c r="FD49" s="61"/>
      <c r="FE49" s="61"/>
      <c r="FF49" s="61"/>
      <c r="FG49" s="61"/>
      <c r="FH49" s="61"/>
      <c r="FI49" s="61"/>
      <c r="FJ49" s="61"/>
      <c r="FK49" s="61"/>
      <c r="FL49" s="61"/>
      <c r="FM49" s="61"/>
      <c r="FN49" s="61"/>
      <c r="FO49" s="61"/>
      <c r="FP49" s="61"/>
      <c r="FQ49" s="61"/>
      <c r="FR49" s="61"/>
      <c r="FS49" s="61"/>
      <c r="FT49" s="61"/>
      <c r="FU49" s="61"/>
      <c r="FV49" s="61"/>
      <c r="FW49" s="61"/>
      <c r="FX49" s="61"/>
      <c r="FY49" s="61"/>
      <c r="FZ49" s="61"/>
      <c r="GA49" s="61"/>
      <c r="GB49" s="61"/>
      <c r="GC49" s="61"/>
      <c r="GD49" s="61"/>
      <c r="GE49" s="61"/>
      <c r="GF49" s="61"/>
      <c r="GG49" s="61"/>
      <c r="GH49" s="61"/>
      <c r="GI49" s="61"/>
      <c r="GJ49" s="61"/>
      <c r="GK49" s="61"/>
      <c r="GL49" s="61"/>
      <c r="GM49" s="61"/>
      <c r="GN49" s="61"/>
      <c r="GO49" s="61"/>
      <c r="GP49" s="61"/>
      <c r="GQ49" s="61"/>
      <c r="GR49" s="61"/>
      <c r="GS49" s="61"/>
      <c r="GT49" s="61"/>
      <c r="GU49" s="61"/>
      <c r="GV49" s="61"/>
      <c r="GW49" s="61"/>
      <c r="GX49" s="61"/>
      <c r="GY49" s="61"/>
      <c r="GZ49" s="61"/>
      <c r="HA49" s="61"/>
      <c r="HB49" s="61"/>
      <c r="HC49" s="61"/>
      <c r="HD49" s="61"/>
      <c r="HE49" s="61"/>
      <c r="HF49" s="61"/>
      <c r="HG49" s="61"/>
      <c r="HH49" s="61"/>
      <c r="HI49" s="61"/>
      <c r="HJ49" s="61"/>
      <c r="HK49" s="61"/>
      <c r="HL49" s="61"/>
      <c r="HM49" s="61"/>
      <c r="HN49" s="61"/>
      <c r="HO49" s="61"/>
      <c r="HP49" s="61"/>
      <c r="HQ49" s="61"/>
      <c r="HR49" s="61"/>
      <c r="HS49" s="61"/>
      <c r="HT49" s="61"/>
      <c r="HU49" s="61"/>
      <c r="HV49" s="61"/>
      <c r="HW49" s="61"/>
      <c r="HX49" s="61"/>
      <c r="HY49" s="61"/>
      <c r="HZ49" s="61"/>
      <c r="IA49" s="61"/>
      <c r="IB49" s="61"/>
      <c r="IC49" s="61"/>
      <c r="ID49" s="61"/>
      <c r="IE49" s="61" t="s">
        <v>90</v>
      </c>
    </row>
    <row r="50" spans="1:239" ht="15.75">
      <c r="A50" s="4" t="str">
        <f t="shared" si="88"/>
        <v>x</v>
      </c>
      <c r="B50" s="4" t="str">
        <f t="shared" si="89"/>
        <v>x</v>
      </c>
      <c r="D50" s="4">
        <v>2.2000000000000002</v>
      </c>
      <c r="E50" s="4">
        <f t="shared" si="20"/>
        <v>8.6444343290238257E-2</v>
      </c>
      <c r="F50" s="4">
        <v>2.2000000000000002</v>
      </c>
      <c r="G50" s="4">
        <f t="shared" si="21"/>
        <v>8.6444343290238257E-2</v>
      </c>
      <c r="H50" s="4">
        <v>9</v>
      </c>
      <c r="I50" s="88">
        <f>AL42</f>
        <v>-0.50000000000006339</v>
      </c>
      <c r="L50" s="4" t="s">
        <v>490</v>
      </c>
      <c r="M50" s="148"/>
      <c r="X50" s="4">
        <v>17</v>
      </c>
      <c r="Y50" s="4" t="str">
        <f t="shared" si="72"/>
        <v>x</v>
      </c>
      <c r="Z50" s="4" t="str">
        <f t="shared" si="73"/>
        <v>x</v>
      </c>
      <c r="AA50" s="4" t="str">
        <f t="shared" si="74"/>
        <v>C'</v>
      </c>
      <c r="AB50" s="4" t="str">
        <f t="shared" si="75"/>
        <v>C'</v>
      </c>
      <c r="AC50" s="4">
        <v>17</v>
      </c>
      <c r="AD50" s="129" t="str">
        <f t="shared" si="22"/>
        <v>x</v>
      </c>
      <c r="AE50" s="129" t="str">
        <f t="shared" si="22"/>
        <v>x</v>
      </c>
      <c r="AF50" s="46">
        <f t="shared" si="23"/>
        <v>1</v>
      </c>
      <c r="AG50" s="46">
        <f t="shared" si="23"/>
        <v>1</v>
      </c>
      <c r="AH50" s="4">
        <f t="shared" si="85"/>
        <v>0</v>
      </c>
      <c r="AI50" s="4">
        <f t="shared" si="85"/>
        <v>0</v>
      </c>
      <c r="AJ50" s="4">
        <f>AH50+AI50</f>
        <v>0</v>
      </c>
      <c r="AK50" s="4">
        <f>SUM($AJ$33:AJ50)</f>
        <v>2.6645352591003757E-15</v>
      </c>
      <c r="AL50" s="4">
        <f t="shared" si="90"/>
        <v>0</v>
      </c>
      <c r="AM50" s="4">
        <f t="shared" si="26"/>
        <v>0</v>
      </c>
      <c r="AN50" s="4">
        <f t="shared" si="27"/>
        <v>0</v>
      </c>
      <c r="AP50" s="4" t="str">
        <f t="shared" si="28"/>
        <v/>
      </c>
      <c r="AQ50" s="4" t="str">
        <f t="shared" si="28"/>
        <v/>
      </c>
      <c r="AR50" s="4" t="str">
        <f t="shared" si="29"/>
        <v/>
      </c>
      <c r="AS50" s="4" t="str">
        <f t="shared" si="29"/>
        <v/>
      </c>
      <c r="AT50" s="4" t="str">
        <f t="shared" si="30"/>
        <v/>
      </c>
      <c r="AU50" s="4" t="str">
        <f t="shared" si="30"/>
        <v/>
      </c>
      <c r="AV50" s="4" t="str">
        <f t="shared" si="91"/>
        <v/>
      </c>
      <c r="AW50" s="4" t="str">
        <f t="shared" si="91"/>
        <v/>
      </c>
      <c r="AX50" s="4" t="str">
        <f t="shared" si="32"/>
        <v/>
      </c>
      <c r="AY50" s="4" t="str">
        <f t="shared" si="32"/>
        <v/>
      </c>
      <c r="AZ50" s="4" t="str">
        <f t="shared" si="92"/>
        <v/>
      </c>
      <c r="BA50" s="4" t="str">
        <f t="shared" si="92"/>
        <v/>
      </c>
      <c r="BB50" s="4" t="str">
        <f t="shared" si="86"/>
        <v/>
      </c>
      <c r="BC50" s="4" t="str">
        <f t="shared" si="87"/>
        <v/>
      </c>
      <c r="BD50" s="4" t="str">
        <f t="shared" si="34"/>
        <v/>
      </c>
      <c r="BE50" s="4" t="str">
        <f t="shared" si="93"/>
        <v/>
      </c>
      <c r="BF50" s="4" t="str">
        <f t="shared" si="36"/>
        <v/>
      </c>
      <c r="BG50" s="4" t="str">
        <f t="shared" si="94"/>
        <v/>
      </c>
      <c r="BH50" s="16">
        <f t="shared" si="38"/>
        <v>0</v>
      </c>
      <c r="BI50" s="4">
        <f t="shared" si="39"/>
        <v>0</v>
      </c>
      <c r="BJ50" s="16">
        <f t="shared" si="40"/>
        <v>0</v>
      </c>
      <c r="BK50" s="4">
        <f t="shared" si="41"/>
        <v>0</v>
      </c>
      <c r="BL50" s="16">
        <f t="shared" si="42"/>
        <v>0</v>
      </c>
      <c r="BM50" s="4">
        <f t="shared" si="43"/>
        <v>0</v>
      </c>
      <c r="BN50" s="4">
        <f t="shared" si="95"/>
        <v>0</v>
      </c>
      <c r="BO50" s="4">
        <f t="shared" si="96"/>
        <v>0</v>
      </c>
      <c r="BP50" s="4">
        <f t="shared" si="97"/>
        <v>0</v>
      </c>
      <c r="BQ50" s="4">
        <f t="shared" si="98"/>
        <v>0</v>
      </c>
      <c r="BR50" s="4">
        <f t="shared" si="99"/>
        <v>0</v>
      </c>
      <c r="BS50" s="4">
        <f t="shared" si="100"/>
        <v>0</v>
      </c>
      <c r="BT50" s="4" t="str">
        <f t="shared" si="50"/>
        <v/>
      </c>
      <c r="BU50" s="4" t="str">
        <f t="shared" si="51"/>
        <v/>
      </c>
      <c r="BV50" s="4" t="str">
        <f t="shared" si="52"/>
        <v/>
      </c>
      <c r="BW50" s="4" t="str">
        <f t="shared" si="76"/>
        <v/>
      </c>
      <c r="BX50" s="4" t="str">
        <f t="shared" si="77"/>
        <v/>
      </c>
      <c r="BY50" s="4" t="str">
        <f t="shared" si="78"/>
        <v/>
      </c>
      <c r="BZ50" s="4">
        <f t="shared" si="79"/>
        <v>0</v>
      </c>
      <c r="CA50" s="17" t="str">
        <f t="shared" si="53"/>
        <v/>
      </c>
      <c r="CB50" s="17" t="str">
        <f t="shared" si="54"/>
        <v/>
      </c>
      <c r="CC50" s="17" t="str">
        <f t="shared" si="55"/>
        <v/>
      </c>
      <c r="CD50" s="17" t="str">
        <f t="shared" si="56"/>
        <v/>
      </c>
      <c r="CE50" s="4" t="str">
        <f t="shared" si="57"/>
        <v/>
      </c>
      <c r="CF50" s="4" t="str">
        <f t="shared" si="58"/>
        <v/>
      </c>
      <c r="CG50" s="4" t="str">
        <f t="shared" si="59"/>
        <v/>
      </c>
      <c r="CH50" s="4" t="str">
        <f t="shared" si="101"/>
        <v/>
      </c>
      <c r="CI50" s="4" t="str">
        <f t="shared" si="102"/>
        <v/>
      </c>
      <c r="CJ50" s="4" t="str">
        <f t="shared" si="62"/>
        <v/>
      </c>
      <c r="CK50" s="4" t="str">
        <f t="shared" si="63"/>
        <v/>
      </c>
      <c r="CL50" s="4" t="str">
        <f t="shared" si="103"/>
        <v/>
      </c>
      <c r="CM50" s="4" t="str">
        <f t="shared" si="104"/>
        <v/>
      </c>
      <c r="CN50" s="4">
        <f t="shared" si="80"/>
        <v>0</v>
      </c>
      <c r="CO50" s="16">
        <f t="shared" si="66"/>
        <v>0</v>
      </c>
      <c r="CP50" s="16"/>
      <c r="CQ50" s="4">
        <f t="shared" si="81"/>
        <v>0</v>
      </c>
      <c r="CS50" s="4">
        <v>16</v>
      </c>
      <c r="CT50" s="4">
        <f t="shared" si="82"/>
        <v>8</v>
      </c>
      <c r="CU50" s="4">
        <f t="shared" si="83"/>
        <v>8</v>
      </c>
      <c r="CV50" s="4">
        <f t="shared" si="67"/>
        <v>1</v>
      </c>
      <c r="CW50" s="4">
        <v>17</v>
      </c>
      <c r="CX50" s="4">
        <f t="shared" si="105"/>
        <v>9</v>
      </c>
      <c r="CY50" s="4" t="s">
        <v>89</v>
      </c>
      <c r="CZ50" s="16" t="str">
        <f t="shared" si="84"/>
        <v>B</v>
      </c>
      <c r="DA50" s="16">
        <f t="shared" si="68"/>
        <v>0</v>
      </c>
      <c r="DB50" s="4" t="str">
        <f t="shared" si="69"/>
        <v>x</v>
      </c>
      <c r="DE50" s="4">
        <f t="shared" si="70"/>
        <v>0</v>
      </c>
      <c r="DF50" s="4">
        <f t="shared" si="71"/>
        <v>0</v>
      </c>
      <c r="DI50" s="40" t="str">
        <f t="shared" si="8"/>
        <v>45.h</v>
      </c>
      <c r="DJ50" s="47">
        <v>45</v>
      </c>
      <c r="DK50" s="48" t="s">
        <v>409</v>
      </c>
      <c r="DL50" s="49">
        <v>36</v>
      </c>
      <c r="DM50" s="49">
        <v>6</v>
      </c>
      <c r="DN50" s="50">
        <v>4</v>
      </c>
      <c r="DO50" s="51" t="s">
        <v>87</v>
      </c>
      <c r="DP50" s="51" t="s">
        <v>87</v>
      </c>
      <c r="DQ50" s="51" t="s">
        <v>87</v>
      </c>
      <c r="DR50" s="51" t="s">
        <v>99</v>
      </c>
      <c r="DS50" s="51" t="s">
        <v>99</v>
      </c>
      <c r="DT50" s="51" t="s">
        <v>99</v>
      </c>
      <c r="DU50" s="51" t="s">
        <v>88</v>
      </c>
      <c r="DV50" s="51" t="s">
        <v>88</v>
      </c>
      <c r="DW50" s="51" t="s">
        <v>89</v>
      </c>
      <c r="DX50" s="51" t="s">
        <v>89</v>
      </c>
      <c r="DY50" s="51" t="s">
        <v>98</v>
      </c>
      <c r="DZ50" s="51" t="s">
        <v>98</v>
      </c>
      <c r="EA50" s="51" t="s">
        <v>98</v>
      </c>
      <c r="EB50" s="51" t="s">
        <v>87</v>
      </c>
      <c r="EC50" s="51" t="s">
        <v>87</v>
      </c>
      <c r="ED50" s="51" t="s">
        <v>87</v>
      </c>
      <c r="EE50" s="51" t="s">
        <v>99</v>
      </c>
      <c r="EF50" s="51" t="s">
        <v>88</v>
      </c>
      <c r="EG50" s="51" t="s">
        <v>100</v>
      </c>
      <c r="EH50" s="51" t="s">
        <v>100</v>
      </c>
      <c r="EI50" s="51" t="s">
        <v>100</v>
      </c>
      <c r="EJ50" s="51" t="s">
        <v>89</v>
      </c>
      <c r="EK50" s="51" t="s">
        <v>89</v>
      </c>
      <c r="EL50" s="51" t="s">
        <v>89</v>
      </c>
      <c r="EM50" s="51" t="s">
        <v>98</v>
      </c>
      <c r="EN50" s="51" t="s">
        <v>98</v>
      </c>
      <c r="EO50" s="51" t="s">
        <v>99</v>
      </c>
      <c r="EP50" s="51" t="s">
        <v>99</v>
      </c>
      <c r="EQ50" s="51" t="s">
        <v>88</v>
      </c>
      <c r="ER50" s="51" t="s">
        <v>88</v>
      </c>
      <c r="ES50" s="51" t="s">
        <v>88</v>
      </c>
      <c r="ET50" s="51" t="s">
        <v>100</v>
      </c>
      <c r="EU50" s="51" t="s">
        <v>100</v>
      </c>
      <c r="EV50" s="51" t="s">
        <v>100</v>
      </c>
      <c r="EW50" s="51" t="s">
        <v>89</v>
      </c>
      <c r="EX50" s="51" t="s">
        <v>98</v>
      </c>
      <c r="EY50" s="51"/>
      <c r="EZ50" s="51"/>
      <c r="FA50" s="51"/>
      <c r="FB50" s="51"/>
      <c r="FC50" s="51"/>
      <c r="FD50" s="51"/>
      <c r="FE50" s="51"/>
      <c r="FF50" s="51"/>
      <c r="FG50" s="51"/>
      <c r="FH50" s="51"/>
      <c r="FI50" s="51"/>
      <c r="FJ50" s="51"/>
      <c r="FK50" s="51"/>
      <c r="FL50" s="51"/>
      <c r="FM50" s="51"/>
      <c r="FN50" s="51"/>
      <c r="FO50" s="51"/>
      <c r="FP50" s="51"/>
      <c r="FQ50" s="51"/>
      <c r="FR50" s="51"/>
      <c r="FS50" s="51"/>
      <c r="FT50" s="51"/>
      <c r="FU50" s="51"/>
      <c r="FV50" s="51"/>
      <c r="FW50" s="51"/>
      <c r="FX50" s="51"/>
      <c r="FY50" s="51"/>
      <c r="FZ50" s="51"/>
      <c r="GA50" s="51"/>
      <c r="GB50" s="51"/>
      <c r="GC50" s="51"/>
      <c r="GD50" s="51"/>
      <c r="GE50" s="51"/>
      <c r="GF50" s="51"/>
      <c r="GG50" s="51"/>
      <c r="GH50" s="51"/>
      <c r="GI50" s="51"/>
      <c r="GJ50" s="51"/>
      <c r="GK50" s="51"/>
      <c r="GL50" s="51"/>
      <c r="GM50" s="51"/>
      <c r="GN50" s="51"/>
      <c r="GO50" s="51"/>
      <c r="GP50" s="51"/>
      <c r="GQ50" s="51"/>
      <c r="GR50" s="51"/>
      <c r="GS50" s="51"/>
      <c r="GT50" s="51"/>
      <c r="GU50" s="51"/>
      <c r="GV50" s="51"/>
      <c r="GW50" s="51"/>
      <c r="GX50" s="51"/>
      <c r="GY50" s="51"/>
      <c r="GZ50" s="51"/>
      <c r="HA50" s="51"/>
      <c r="HB50" s="51"/>
      <c r="HC50" s="51"/>
      <c r="HD50" s="51"/>
      <c r="HE50" s="51"/>
      <c r="HF50" s="51"/>
      <c r="HG50" s="51"/>
      <c r="HH50" s="51"/>
      <c r="HI50" s="51"/>
      <c r="HJ50" s="51"/>
      <c r="HK50" s="51"/>
      <c r="HL50" s="51"/>
      <c r="HM50" s="51"/>
      <c r="HN50" s="51"/>
      <c r="HO50" s="51"/>
      <c r="HP50" s="51"/>
      <c r="HQ50" s="51"/>
      <c r="HR50" s="51"/>
      <c r="HS50" s="51"/>
      <c r="HT50" s="51"/>
      <c r="HU50" s="51"/>
      <c r="HV50" s="51"/>
      <c r="HW50" s="51"/>
      <c r="HX50" s="51"/>
      <c r="HY50" s="51"/>
      <c r="HZ50" s="51"/>
      <c r="IA50" s="51"/>
      <c r="IB50" s="51"/>
      <c r="IC50" s="51"/>
      <c r="ID50" s="51"/>
      <c r="IE50" s="51" t="s">
        <v>90</v>
      </c>
    </row>
    <row r="51" spans="1:239" ht="15.75">
      <c r="A51" s="4" t="str">
        <f t="shared" si="88"/>
        <v>x</v>
      </c>
      <c r="B51" s="4" t="str">
        <f t="shared" si="89"/>
        <v>x</v>
      </c>
      <c r="D51" s="4">
        <v>2.2999999999999998</v>
      </c>
      <c r="E51" s="4">
        <f t="shared" si="20"/>
        <v>-8.6444343290238784E-2</v>
      </c>
      <c r="F51" s="4">
        <v>2.2999999999999998</v>
      </c>
      <c r="G51" s="4">
        <f t="shared" si="21"/>
        <v>-8.6444343290238784E-2</v>
      </c>
      <c r="H51" s="4">
        <v>10</v>
      </c>
      <c r="I51" s="88">
        <f>I50</f>
        <v>-0.50000000000006339</v>
      </c>
      <c r="L51" s="4" t="s">
        <v>494</v>
      </c>
      <c r="M51" s="148"/>
      <c r="X51" s="4">
        <v>18</v>
      </c>
      <c r="Y51" s="4" t="str">
        <f t="shared" si="72"/>
        <v>x</v>
      </c>
      <c r="Z51" s="4" t="str">
        <f t="shared" si="73"/>
        <v>x</v>
      </c>
      <c r="AA51" s="4" t="str">
        <f t="shared" si="74"/>
        <v>C'</v>
      </c>
      <c r="AB51" s="4" t="str">
        <f t="shared" si="75"/>
        <v>C'</v>
      </c>
      <c r="AC51" s="4">
        <v>18</v>
      </c>
      <c r="AD51" s="129" t="str">
        <f t="shared" si="22"/>
        <v>x</v>
      </c>
      <c r="AE51" s="129" t="str">
        <f t="shared" si="22"/>
        <v>x</v>
      </c>
      <c r="AF51" s="46">
        <f t="shared" si="23"/>
        <v>1</v>
      </c>
      <c r="AG51" s="46">
        <f t="shared" si="23"/>
        <v>1</v>
      </c>
      <c r="AH51" s="4">
        <f t="shared" si="85"/>
        <v>0</v>
      </c>
      <c r="AI51" s="4">
        <f t="shared" si="85"/>
        <v>0</v>
      </c>
      <c r="AJ51" s="4">
        <f t="shared" si="24"/>
        <v>0</v>
      </c>
      <c r="AK51" s="4">
        <f>SUM($AJ$33:AJ51)</f>
        <v>2.6645352591003757E-15</v>
      </c>
      <c r="AL51" s="4">
        <f t="shared" si="90"/>
        <v>0</v>
      </c>
      <c r="AM51" s="4">
        <f t="shared" si="26"/>
        <v>0</v>
      </c>
      <c r="AN51" s="4">
        <f t="shared" si="27"/>
        <v>0</v>
      </c>
      <c r="AP51" s="4" t="str">
        <f t="shared" si="28"/>
        <v/>
      </c>
      <c r="AQ51" s="4" t="str">
        <f t="shared" si="28"/>
        <v/>
      </c>
      <c r="AR51" s="4" t="str">
        <f t="shared" si="29"/>
        <v/>
      </c>
      <c r="AS51" s="4" t="str">
        <f t="shared" si="29"/>
        <v/>
      </c>
      <c r="AT51" s="4" t="str">
        <f t="shared" si="30"/>
        <v/>
      </c>
      <c r="AU51" s="4" t="str">
        <f t="shared" si="30"/>
        <v/>
      </c>
      <c r="AV51" s="4" t="str">
        <f t="shared" si="91"/>
        <v/>
      </c>
      <c r="AW51" s="4" t="str">
        <f t="shared" si="91"/>
        <v/>
      </c>
      <c r="AX51" s="4" t="str">
        <f t="shared" si="32"/>
        <v/>
      </c>
      <c r="AY51" s="4" t="str">
        <f t="shared" si="32"/>
        <v/>
      </c>
      <c r="AZ51" s="4" t="str">
        <f t="shared" si="92"/>
        <v/>
      </c>
      <c r="BA51" s="4" t="str">
        <f t="shared" si="92"/>
        <v/>
      </c>
      <c r="BB51" s="4" t="str">
        <f t="shared" si="86"/>
        <v/>
      </c>
      <c r="BC51" s="4" t="str">
        <f t="shared" si="87"/>
        <v/>
      </c>
      <c r="BD51" s="4" t="str">
        <f t="shared" si="34"/>
        <v/>
      </c>
      <c r="BE51" s="4" t="str">
        <f t="shared" si="93"/>
        <v/>
      </c>
      <c r="BF51" s="4" t="str">
        <f t="shared" si="36"/>
        <v/>
      </c>
      <c r="BG51" s="4" t="str">
        <f t="shared" si="94"/>
        <v/>
      </c>
      <c r="BH51" s="16">
        <f t="shared" si="38"/>
        <v>0</v>
      </c>
      <c r="BI51" s="4">
        <f t="shared" si="39"/>
        <v>0</v>
      </c>
      <c r="BJ51" s="16">
        <f t="shared" si="40"/>
        <v>0</v>
      </c>
      <c r="BK51" s="4">
        <f t="shared" si="41"/>
        <v>0</v>
      </c>
      <c r="BL51" s="16">
        <f t="shared" si="42"/>
        <v>0</v>
      </c>
      <c r="BM51" s="4">
        <f t="shared" si="43"/>
        <v>0</v>
      </c>
      <c r="BN51" s="4">
        <f t="shared" si="95"/>
        <v>0</v>
      </c>
      <c r="BO51" s="4">
        <f t="shared" si="96"/>
        <v>0</v>
      </c>
      <c r="BP51" s="4">
        <f t="shared" si="97"/>
        <v>0</v>
      </c>
      <c r="BQ51" s="4">
        <f t="shared" si="98"/>
        <v>0</v>
      </c>
      <c r="BR51" s="4">
        <f t="shared" si="99"/>
        <v>0</v>
      </c>
      <c r="BS51" s="4">
        <f t="shared" si="100"/>
        <v>0</v>
      </c>
      <c r="BT51" s="4" t="str">
        <f t="shared" si="50"/>
        <v/>
      </c>
      <c r="BU51" s="4" t="str">
        <f t="shared" si="51"/>
        <v/>
      </c>
      <c r="BV51" s="4" t="str">
        <f t="shared" si="52"/>
        <v/>
      </c>
      <c r="BW51" s="4" t="str">
        <f t="shared" si="76"/>
        <v/>
      </c>
      <c r="BX51" s="4" t="str">
        <f t="shared" si="77"/>
        <v/>
      </c>
      <c r="BY51" s="4" t="str">
        <f t="shared" si="78"/>
        <v/>
      </c>
      <c r="BZ51" s="4">
        <f t="shared" si="79"/>
        <v>0</v>
      </c>
      <c r="CA51" s="17" t="str">
        <f t="shared" si="53"/>
        <v/>
      </c>
      <c r="CB51" s="17" t="str">
        <f t="shared" si="54"/>
        <v/>
      </c>
      <c r="CC51" s="17" t="str">
        <f t="shared" si="55"/>
        <v/>
      </c>
      <c r="CD51" s="17" t="str">
        <f t="shared" si="56"/>
        <v/>
      </c>
      <c r="CE51" s="4" t="str">
        <f t="shared" si="57"/>
        <v/>
      </c>
      <c r="CF51" s="4" t="str">
        <f t="shared" si="58"/>
        <v/>
      </c>
      <c r="CG51" s="4" t="str">
        <f t="shared" si="59"/>
        <v/>
      </c>
      <c r="CH51" s="4" t="str">
        <f t="shared" si="101"/>
        <v/>
      </c>
      <c r="CI51" s="4" t="str">
        <f t="shared" si="102"/>
        <v/>
      </c>
      <c r="CJ51" s="4" t="str">
        <f t="shared" si="62"/>
        <v/>
      </c>
      <c r="CK51" s="4" t="str">
        <f t="shared" si="63"/>
        <v/>
      </c>
      <c r="CL51" s="4" t="str">
        <f t="shared" si="103"/>
        <v/>
      </c>
      <c r="CM51" s="4" t="str">
        <f t="shared" si="104"/>
        <v/>
      </c>
      <c r="CN51" s="4">
        <f t="shared" si="80"/>
        <v>0</v>
      </c>
      <c r="CO51" s="16">
        <f t="shared" si="66"/>
        <v>0</v>
      </c>
      <c r="CP51" s="16"/>
      <c r="CQ51" s="4">
        <f t="shared" si="81"/>
        <v>0</v>
      </c>
      <c r="CS51" s="4">
        <v>17</v>
      </c>
      <c r="CT51" s="4">
        <f t="shared" si="82"/>
        <v>8.5</v>
      </c>
      <c r="CU51" s="4">
        <f t="shared" si="83"/>
        <v>9</v>
      </c>
      <c r="CV51" s="4">
        <f t="shared" si="67"/>
        <v>0</v>
      </c>
      <c r="CW51" s="4">
        <v>18</v>
      </c>
      <c r="CX51" s="4">
        <f t="shared" si="105"/>
        <v>10</v>
      </c>
      <c r="CY51" s="4" t="s">
        <v>98</v>
      </c>
      <c r="CZ51" s="16" t="str">
        <f t="shared" si="84"/>
        <v>C</v>
      </c>
      <c r="DA51" s="16">
        <f t="shared" si="68"/>
        <v>0</v>
      </c>
      <c r="DB51" s="4" t="str">
        <f t="shared" si="69"/>
        <v>x</v>
      </c>
      <c r="DE51" s="4">
        <f t="shared" si="70"/>
        <v>0</v>
      </c>
      <c r="DF51" s="4">
        <f t="shared" si="71"/>
        <v>0</v>
      </c>
      <c r="DI51" s="40" t="str">
        <f t="shared" si="8"/>
        <v>46.h</v>
      </c>
      <c r="DJ51" s="57">
        <v>46</v>
      </c>
      <c r="DK51" s="58" t="s">
        <v>410</v>
      </c>
      <c r="DL51" s="59"/>
      <c r="DM51" s="59"/>
      <c r="DN51" s="60"/>
      <c r="DO51" s="61" t="s">
        <v>87</v>
      </c>
      <c r="DP51" s="61" t="s">
        <v>87</v>
      </c>
      <c r="DQ51" s="61" t="s">
        <v>99</v>
      </c>
      <c r="DR51" s="61" t="s">
        <v>88</v>
      </c>
      <c r="DS51" s="61" t="s">
        <v>100</v>
      </c>
      <c r="DT51" s="61" t="s">
        <v>100</v>
      </c>
      <c r="DU51" s="61" t="s">
        <v>100</v>
      </c>
      <c r="DV51" s="61" t="s">
        <v>89</v>
      </c>
      <c r="DW51" s="61" t="s">
        <v>89</v>
      </c>
      <c r="DX51" s="61" t="s">
        <v>89</v>
      </c>
      <c r="DY51" s="61" t="s">
        <v>98</v>
      </c>
      <c r="DZ51" s="61" t="s">
        <v>98</v>
      </c>
      <c r="EA51" s="61" t="s">
        <v>99</v>
      </c>
      <c r="EB51" s="61" t="s">
        <v>99</v>
      </c>
      <c r="EC51" s="61" t="s">
        <v>88</v>
      </c>
      <c r="ED51" s="61" t="s">
        <v>88</v>
      </c>
      <c r="EE51" s="61" t="s">
        <v>88</v>
      </c>
      <c r="EF51" s="61" t="s">
        <v>100</v>
      </c>
      <c r="EG51" s="61" t="s">
        <v>100</v>
      </c>
      <c r="EH51" s="61" t="s">
        <v>100</v>
      </c>
      <c r="EI51" s="61" t="s">
        <v>89</v>
      </c>
      <c r="EJ51" s="61" t="s">
        <v>98</v>
      </c>
      <c r="EK51" s="61" t="s">
        <v>87</v>
      </c>
      <c r="EL51" s="61" t="s">
        <v>87</v>
      </c>
      <c r="EM51" s="61" t="s">
        <v>87</v>
      </c>
      <c r="EN51" s="61" t="s">
        <v>99</v>
      </c>
      <c r="EO51" s="61" t="s">
        <v>99</v>
      </c>
      <c r="EP51" s="61" t="s">
        <v>99</v>
      </c>
      <c r="EQ51" s="61" t="s">
        <v>88</v>
      </c>
      <c r="ER51" s="61" t="s">
        <v>88</v>
      </c>
      <c r="ES51" s="61" t="s">
        <v>89</v>
      </c>
      <c r="ET51" s="61" t="s">
        <v>89</v>
      </c>
      <c r="EU51" s="61" t="s">
        <v>98</v>
      </c>
      <c r="EV51" s="61" t="s">
        <v>98</v>
      </c>
      <c r="EW51" s="61" t="s">
        <v>98</v>
      </c>
      <c r="EX51" s="61" t="s">
        <v>87</v>
      </c>
      <c r="EY51" s="61"/>
      <c r="EZ51" s="61"/>
      <c r="FA51" s="61"/>
      <c r="FB51" s="61"/>
      <c r="FC51" s="61"/>
      <c r="FD51" s="61"/>
      <c r="FE51" s="61"/>
      <c r="FF51" s="61"/>
      <c r="FG51" s="61"/>
      <c r="FH51" s="61"/>
      <c r="FI51" s="61"/>
      <c r="FJ51" s="61"/>
      <c r="FK51" s="61"/>
      <c r="FL51" s="61"/>
      <c r="FM51" s="61"/>
      <c r="FN51" s="61"/>
      <c r="FO51" s="61"/>
      <c r="FP51" s="61"/>
      <c r="FQ51" s="61"/>
      <c r="FR51" s="61"/>
      <c r="FS51" s="61"/>
      <c r="FT51" s="61"/>
      <c r="FU51" s="61"/>
      <c r="FV51" s="61"/>
      <c r="FW51" s="61"/>
      <c r="FX51" s="61"/>
      <c r="FY51" s="61"/>
      <c r="FZ51" s="61"/>
      <c r="GA51" s="61"/>
      <c r="GB51" s="61"/>
      <c r="GC51" s="61"/>
      <c r="GD51" s="61"/>
      <c r="GE51" s="61"/>
      <c r="GF51" s="61"/>
      <c r="GG51" s="61"/>
      <c r="GH51" s="61"/>
      <c r="GI51" s="61"/>
      <c r="GJ51" s="61"/>
      <c r="GK51" s="61"/>
      <c r="GL51" s="61"/>
      <c r="GM51" s="61"/>
      <c r="GN51" s="61"/>
      <c r="GO51" s="61"/>
      <c r="GP51" s="61"/>
      <c r="GQ51" s="61"/>
      <c r="GR51" s="61"/>
      <c r="GS51" s="61"/>
      <c r="GT51" s="61"/>
      <c r="GU51" s="61"/>
      <c r="GV51" s="61"/>
      <c r="GW51" s="61"/>
      <c r="GX51" s="61"/>
      <c r="GY51" s="61"/>
      <c r="GZ51" s="61"/>
      <c r="HA51" s="61"/>
      <c r="HB51" s="61"/>
      <c r="HC51" s="61"/>
      <c r="HD51" s="61"/>
      <c r="HE51" s="61"/>
      <c r="HF51" s="61"/>
      <c r="HG51" s="61"/>
      <c r="HH51" s="61"/>
      <c r="HI51" s="61"/>
      <c r="HJ51" s="61"/>
      <c r="HK51" s="61"/>
      <c r="HL51" s="61"/>
      <c r="HM51" s="61"/>
      <c r="HN51" s="61"/>
      <c r="HO51" s="61"/>
      <c r="HP51" s="61"/>
      <c r="HQ51" s="61"/>
      <c r="HR51" s="61"/>
      <c r="HS51" s="61"/>
      <c r="HT51" s="61"/>
      <c r="HU51" s="61"/>
      <c r="HV51" s="61"/>
      <c r="HW51" s="61"/>
      <c r="HX51" s="61"/>
      <c r="HY51" s="61"/>
      <c r="HZ51" s="61"/>
      <c r="IA51" s="61"/>
      <c r="IB51" s="61"/>
      <c r="IC51" s="61"/>
      <c r="ID51" s="61"/>
      <c r="IE51" s="61" t="s">
        <v>90</v>
      </c>
    </row>
    <row r="52" spans="1:239" ht="15.75">
      <c r="A52" s="4" t="str">
        <f t="shared" si="88"/>
        <v>x</v>
      </c>
      <c r="B52" s="4" t="str">
        <f t="shared" si="89"/>
        <v>x</v>
      </c>
      <c r="D52" s="4">
        <v>2.4</v>
      </c>
      <c r="E52" s="4">
        <f t="shared" si="20"/>
        <v>-0.25555499726295305</v>
      </c>
      <c r="F52" s="4">
        <v>2.4</v>
      </c>
      <c r="G52" s="4">
        <f t="shared" si="21"/>
        <v>-0.25555499726295305</v>
      </c>
      <c r="H52" s="4">
        <v>10</v>
      </c>
      <c r="I52" s="88">
        <f>AL43</f>
        <v>0.99999999999993705</v>
      </c>
      <c r="L52" s="4" t="s">
        <v>496</v>
      </c>
      <c r="M52" s="148"/>
      <c r="X52" s="4">
        <v>19</v>
      </c>
      <c r="Y52" s="4" t="str">
        <f t="shared" si="72"/>
        <v>x</v>
      </c>
      <c r="Z52" s="4" t="str">
        <f t="shared" si="73"/>
        <v>x</v>
      </c>
      <c r="AA52" s="4" t="str">
        <f t="shared" si="74"/>
        <v>C'</v>
      </c>
      <c r="AB52" s="4" t="str">
        <f t="shared" si="75"/>
        <v>C'</v>
      </c>
      <c r="AC52" s="4">
        <v>19</v>
      </c>
      <c r="AD52" s="129" t="str">
        <f t="shared" si="22"/>
        <v>x</v>
      </c>
      <c r="AE52" s="129" t="str">
        <f t="shared" si="22"/>
        <v>x</v>
      </c>
      <c r="AF52" s="46">
        <f t="shared" si="23"/>
        <v>1</v>
      </c>
      <c r="AG52" s="46">
        <f t="shared" si="23"/>
        <v>1</v>
      </c>
      <c r="AH52" s="4">
        <f t="shared" si="85"/>
        <v>0</v>
      </c>
      <c r="AI52" s="4">
        <f t="shared" si="85"/>
        <v>0</v>
      </c>
      <c r="AJ52" s="4">
        <f t="shared" si="24"/>
        <v>0</v>
      </c>
      <c r="AK52" s="4">
        <f>SUM($AJ$33:AJ52)</f>
        <v>2.6645352591003757E-15</v>
      </c>
      <c r="AL52" s="4">
        <f t="shared" si="90"/>
        <v>0</v>
      </c>
      <c r="AM52" s="4">
        <f t="shared" si="26"/>
        <v>0</v>
      </c>
      <c r="AN52" s="4">
        <f t="shared" si="27"/>
        <v>0</v>
      </c>
      <c r="AP52" s="4" t="str">
        <f t="shared" si="28"/>
        <v/>
      </c>
      <c r="AQ52" s="4" t="str">
        <f t="shared" si="28"/>
        <v/>
      </c>
      <c r="AR52" s="4" t="str">
        <f t="shared" si="29"/>
        <v/>
      </c>
      <c r="AS52" s="4" t="str">
        <f t="shared" si="29"/>
        <v/>
      </c>
      <c r="AT52" s="4" t="str">
        <f t="shared" si="30"/>
        <v/>
      </c>
      <c r="AU52" s="4" t="str">
        <f t="shared" si="30"/>
        <v/>
      </c>
      <c r="AV52" s="4" t="str">
        <f t="shared" si="91"/>
        <v/>
      </c>
      <c r="AW52" s="4" t="str">
        <f t="shared" si="91"/>
        <v/>
      </c>
      <c r="AX52" s="4" t="str">
        <f t="shared" si="32"/>
        <v/>
      </c>
      <c r="AY52" s="4" t="str">
        <f t="shared" si="32"/>
        <v/>
      </c>
      <c r="AZ52" s="4" t="str">
        <f t="shared" si="92"/>
        <v/>
      </c>
      <c r="BA52" s="4" t="str">
        <f t="shared" si="92"/>
        <v/>
      </c>
      <c r="BB52" s="4" t="str">
        <f t="shared" si="86"/>
        <v/>
      </c>
      <c r="BC52" s="4" t="str">
        <f t="shared" si="87"/>
        <v/>
      </c>
      <c r="BD52" s="4" t="str">
        <f t="shared" si="34"/>
        <v/>
      </c>
      <c r="BE52" s="4" t="str">
        <f t="shared" si="93"/>
        <v/>
      </c>
      <c r="BF52" s="4" t="str">
        <f t="shared" si="36"/>
        <v/>
      </c>
      <c r="BG52" s="4" t="str">
        <f t="shared" si="94"/>
        <v/>
      </c>
      <c r="BH52" s="16">
        <f t="shared" si="38"/>
        <v>0</v>
      </c>
      <c r="BI52" s="4">
        <f t="shared" si="39"/>
        <v>0</v>
      </c>
      <c r="BJ52" s="16">
        <f t="shared" si="40"/>
        <v>0</v>
      </c>
      <c r="BK52" s="4">
        <f t="shared" si="41"/>
        <v>0</v>
      </c>
      <c r="BL52" s="16">
        <f t="shared" si="42"/>
        <v>0</v>
      </c>
      <c r="BM52" s="4">
        <f t="shared" si="43"/>
        <v>0</v>
      </c>
      <c r="BN52" s="4">
        <f t="shared" si="95"/>
        <v>0</v>
      </c>
      <c r="BO52" s="4">
        <f t="shared" si="96"/>
        <v>0</v>
      </c>
      <c r="BP52" s="4">
        <f t="shared" si="97"/>
        <v>0</v>
      </c>
      <c r="BQ52" s="4">
        <f t="shared" si="98"/>
        <v>0</v>
      </c>
      <c r="BR52" s="4">
        <f t="shared" si="99"/>
        <v>0</v>
      </c>
      <c r="BS52" s="4">
        <f t="shared" si="100"/>
        <v>0</v>
      </c>
      <c r="BT52" s="4" t="str">
        <f t="shared" si="50"/>
        <v/>
      </c>
      <c r="BU52" s="4" t="str">
        <f t="shared" si="51"/>
        <v/>
      </c>
      <c r="BV52" s="4" t="str">
        <f t="shared" si="52"/>
        <v/>
      </c>
      <c r="BW52" s="4" t="str">
        <f t="shared" si="76"/>
        <v/>
      </c>
      <c r="BX52" s="4" t="str">
        <f t="shared" si="77"/>
        <v/>
      </c>
      <c r="BY52" s="4" t="str">
        <f t="shared" si="78"/>
        <v/>
      </c>
      <c r="BZ52" s="4">
        <f t="shared" si="79"/>
        <v>0</v>
      </c>
      <c r="CA52" s="17" t="str">
        <f t="shared" si="53"/>
        <v/>
      </c>
      <c r="CB52" s="17" t="str">
        <f t="shared" si="54"/>
        <v/>
      </c>
      <c r="CC52" s="17" t="str">
        <f t="shared" si="55"/>
        <v/>
      </c>
      <c r="CD52" s="17" t="str">
        <f t="shared" si="56"/>
        <v/>
      </c>
      <c r="CE52" s="4" t="str">
        <f t="shared" si="57"/>
        <v/>
      </c>
      <c r="CF52" s="4" t="str">
        <f t="shared" si="58"/>
        <v/>
      </c>
      <c r="CG52" s="4" t="str">
        <f t="shared" si="59"/>
        <v/>
      </c>
      <c r="CH52" s="4" t="str">
        <f t="shared" si="101"/>
        <v/>
      </c>
      <c r="CI52" s="4" t="str">
        <f t="shared" si="102"/>
        <v/>
      </c>
      <c r="CJ52" s="4" t="str">
        <f t="shared" si="62"/>
        <v/>
      </c>
      <c r="CK52" s="4" t="str">
        <f t="shared" si="63"/>
        <v/>
      </c>
      <c r="CL52" s="4" t="str">
        <f t="shared" si="103"/>
        <v/>
      </c>
      <c r="CM52" s="4" t="str">
        <f t="shared" si="104"/>
        <v/>
      </c>
      <c r="CN52" s="4">
        <f t="shared" si="80"/>
        <v>0</v>
      </c>
      <c r="CO52" s="16">
        <f t="shared" si="66"/>
        <v>0</v>
      </c>
      <c r="CP52" s="16"/>
      <c r="CQ52" s="4">
        <f t="shared" si="81"/>
        <v>0</v>
      </c>
      <c r="CS52" s="4">
        <v>18</v>
      </c>
      <c r="CT52" s="4">
        <f t="shared" si="82"/>
        <v>9</v>
      </c>
      <c r="CU52" s="4">
        <f t="shared" si="83"/>
        <v>9</v>
      </c>
      <c r="CV52" s="4">
        <f t="shared" si="67"/>
        <v>1</v>
      </c>
      <c r="CW52" s="4">
        <v>19</v>
      </c>
      <c r="CX52" s="4">
        <f t="shared" si="105"/>
        <v>10</v>
      </c>
      <c r="CY52" s="4" t="s">
        <v>87</v>
      </c>
      <c r="CZ52" s="16" t="str">
        <f t="shared" si="84"/>
        <v>A</v>
      </c>
      <c r="DA52" s="16">
        <f t="shared" si="68"/>
        <v>0</v>
      </c>
      <c r="DB52" s="4" t="str">
        <f t="shared" si="69"/>
        <v>x</v>
      </c>
      <c r="DE52" s="4">
        <f t="shared" si="70"/>
        <v>0</v>
      </c>
      <c r="DF52" s="4">
        <f t="shared" si="71"/>
        <v>0</v>
      </c>
      <c r="DI52" s="40" t="str">
        <f t="shared" si="8"/>
        <v>47.h</v>
      </c>
      <c r="DJ52" s="57">
        <v>47</v>
      </c>
      <c r="DK52" s="58"/>
      <c r="DL52" s="59"/>
      <c r="DM52" s="59"/>
      <c r="DN52" s="60"/>
      <c r="DO52" s="61"/>
      <c r="DP52" s="61"/>
      <c r="DQ52" s="61"/>
      <c r="DR52" s="61"/>
      <c r="DS52" s="61"/>
      <c r="DT52" s="61"/>
      <c r="DU52" s="61"/>
      <c r="DV52" s="61"/>
      <c r="DW52" s="61"/>
      <c r="DX52" s="61"/>
      <c r="DY52" s="61"/>
      <c r="DZ52" s="61"/>
      <c r="EA52" s="61"/>
      <c r="EB52" s="61"/>
      <c r="EC52" s="61"/>
      <c r="ED52" s="61"/>
      <c r="EE52" s="61"/>
      <c r="EF52" s="61"/>
      <c r="EG52" s="61"/>
      <c r="EH52" s="61"/>
      <c r="EI52" s="61"/>
      <c r="EJ52" s="61"/>
      <c r="EK52" s="61"/>
      <c r="EL52" s="61"/>
      <c r="EM52" s="61"/>
      <c r="EN52" s="61"/>
      <c r="EO52" s="61"/>
      <c r="EP52" s="61"/>
      <c r="EQ52" s="61"/>
      <c r="ER52" s="61"/>
      <c r="ES52" s="61"/>
      <c r="ET52" s="61"/>
      <c r="EU52" s="61"/>
      <c r="EV52" s="61"/>
      <c r="EW52" s="61"/>
      <c r="EX52" s="61"/>
      <c r="EY52" s="61"/>
      <c r="EZ52" s="61"/>
      <c r="FA52" s="61"/>
      <c r="FB52" s="61"/>
      <c r="FC52" s="61"/>
      <c r="FD52" s="61"/>
      <c r="FE52" s="61"/>
      <c r="FF52" s="61"/>
      <c r="FG52" s="61"/>
      <c r="FH52" s="61"/>
      <c r="FI52" s="61"/>
      <c r="FJ52" s="61"/>
      <c r="FK52" s="61"/>
      <c r="FL52" s="61"/>
      <c r="FM52" s="61"/>
      <c r="FN52" s="61"/>
      <c r="FO52" s="61"/>
      <c r="FP52" s="61"/>
      <c r="FQ52" s="61"/>
      <c r="FR52" s="61"/>
      <c r="FS52" s="61"/>
      <c r="FT52" s="61"/>
      <c r="FU52" s="61"/>
      <c r="FV52" s="61"/>
      <c r="FW52" s="61"/>
      <c r="FX52" s="61"/>
      <c r="FY52" s="61"/>
      <c r="FZ52" s="61"/>
      <c r="GA52" s="61"/>
      <c r="GB52" s="61"/>
      <c r="GC52" s="61"/>
      <c r="GD52" s="61"/>
      <c r="GE52" s="61"/>
      <c r="GF52" s="61"/>
      <c r="GG52" s="61"/>
      <c r="GH52" s="61"/>
      <c r="GI52" s="61"/>
      <c r="GJ52" s="61"/>
      <c r="GK52" s="61"/>
      <c r="GL52" s="61"/>
      <c r="GM52" s="61"/>
      <c r="GN52" s="61"/>
      <c r="GO52" s="61"/>
      <c r="GP52" s="61"/>
      <c r="GQ52" s="61"/>
      <c r="GR52" s="61"/>
      <c r="GS52" s="61"/>
      <c r="GT52" s="61"/>
      <c r="GU52" s="61"/>
      <c r="GV52" s="61"/>
      <c r="GW52" s="61"/>
      <c r="GX52" s="61"/>
      <c r="GY52" s="61"/>
      <c r="GZ52" s="61"/>
      <c r="HA52" s="61"/>
      <c r="HB52" s="61"/>
      <c r="HC52" s="61"/>
      <c r="HD52" s="61"/>
      <c r="HE52" s="61"/>
      <c r="HF52" s="61"/>
      <c r="HG52" s="61"/>
      <c r="HH52" s="61"/>
      <c r="HI52" s="61"/>
      <c r="HJ52" s="61"/>
      <c r="HK52" s="61"/>
      <c r="HL52" s="61"/>
      <c r="HM52" s="61"/>
      <c r="HN52" s="61"/>
      <c r="HO52" s="61"/>
      <c r="HP52" s="61"/>
      <c r="HQ52" s="61"/>
      <c r="HR52" s="61"/>
      <c r="HS52" s="61"/>
      <c r="HT52" s="61"/>
      <c r="HU52" s="61"/>
      <c r="HV52" s="61"/>
      <c r="HW52" s="61"/>
      <c r="HX52" s="61"/>
      <c r="HY52" s="61"/>
      <c r="HZ52" s="61"/>
      <c r="IA52" s="61"/>
      <c r="IB52" s="61"/>
      <c r="IC52" s="61"/>
      <c r="ID52" s="61"/>
      <c r="IE52" s="61" t="s">
        <v>90</v>
      </c>
    </row>
    <row r="53" spans="1:239" ht="15.75">
      <c r="A53" s="4" t="str">
        <f t="shared" si="88"/>
        <v>x</v>
      </c>
      <c r="B53" s="4" t="str">
        <f t="shared" si="89"/>
        <v>x</v>
      </c>
      <c r="D53" s="4">
        <v>2.5</v>
      </c>
      <c r="E53" s="4">
        <f t="shared" si="20"/>
        <v>-0.41349667156634412</v>
      </c>
      <c r="F53" s="4">
        <v>2.5</v>
      </c>
      <c r="G53" s="4">
        <f t="shared" si="21"/>
        <v>-0.41349667156634412</v>
      </c>
      <c r="H53" s="4">
        <v>11</v>
      </c>
      <c r="I53" s="88">
        <f>I52</f>
        <v>0.99999999999993705</v>
      </c>
      <c r="K53" s="148"/>
      <c r="X53" s="4">
        <v>20</v>
      </c>
      <c r="Y53" s="4" t="str">
        <f t="shared" si="72"/>
        <v>x</v>
      </c>
      <c r="Z53" s="4" t="str">
        <f t="shared" si="73"/>
        <v>x</v>
      </c>
      <c r="AA53" s="4" t="str">
        <f t="shared" si="74"/>
        <v>C'</v>
      </c>
      <c r="AB53" s="4" t="str">
        <f t="shared" si="75"/>
        <v>C'</v>
      </c>
      <c r="AC53" s="4">
        <v>20</v>
      </c>
      <c r="AD53" s="129" t="str">
        <f t="shared" si="22"/>
        <v>x</v>
      </c>
      <c r="AE53" s="129" t="str">
        <f t="shared" si="22"/>
        <v>x</v>
      </c>
      <c r="AF53" s="46">
        <f t="shared" si="23"/>
        <v>1</v>
      </c>
      <c r="AG53" s="46">
        <f t="shared" si="23"/>
        <v>1</v>
      </c>
      <c r="AH53" s="4">
        <f t="shared" si="85"/>
        <v>0</v>
      </c>
      <c r="AI53" s="4">
        <f t="shared" si="85"/>
        <v>0</v>
      </c>
      <c r="AJ53" s="4">
        <f t="shared" si="24"/>
        <v>0</v>
      </c>
      <c r="AK53" s="4">
        <f>SUM($AJ$33:AJ53)</f>
        <v>2.6645352591003757E-15</v>
      </c>
      <c r="AL53" s="4">
        <f t="shared" si="90"/>
        <v>0</v>
      </c>
      <c r="AM53" s="4">
        <f t="shared" si="26"/>
        <v>0</v>
      </c>
      <c r="AN53" s="4">
        <f t="shared" si="27"/>
        <v>0</v>
      </c>
      <c r="AP53" s="4" t="str">
        <f t="shared" si="28"/>
        <v/>
      </c>
      <c r="AQ53" s="4" t="str">
        <f t="shared" si="28"/>
        <v/>
      </c>
      <c r="AR53" s="4" t="str">
        <f t="shared" si="29"/>
        <v/>
      </c>
      <c r="AS53" s="4" t="str">
        <f t="shared" si="29"/>
        <v/>
      </c>
      <c r="AT53" s="4" t="str">
        <f t="shared" si="30"/>
        <v/>
      </c>
      <c r="AU53" s="4" t="str">
        <f t="shared" si="30"/>
        <v/>
      </c>
      <c r="AV53" s="4" t="str">
        <f t="shared" si="91"/>
        <v/>
      </c>
      <c r="AW53" s="4" t="str">
        <f t="shared" si="91"/>
        <v/>
      </c>
      <c r="AX53" s="4" t="str">
        <f t="shared" si="32"/>
        <v/>
      </c>
      <c r="AY53" s="4" t="str">
        <f t="shared" si="32"/>
        <v/>
      </c>
      <c r="AZ53" s="4" t="str">
        <f t="shared" si="92"/>
        <v/>
      </c>
      <c r="BA53" s="4" t="str">
        <f t="shared" si="92"/>
        <v/>
      </c>
      <c r="BB53" s="4" t="str">
        <f t="shared" si="86"/>
        <v/>
      </c>
      <c r="BC53" s="4" t="str">
        <f t="shared" si="87"/>
        <v/>
      </c>
      <c r="BD53" s="4" t="str">
        <f t="shared" si="34"/>
        <v/>
      </c>
      <c r="BE53" s="4" t="str">
        <f t="shared" si="93"/>
        <v/>
      </c>
      <c r="BF53" s="4" t="str">
        <f t="shared" si="36"/>
        <v/>
      </c>
      <c r="BG53" s="4" t="str">
        <f t="shared" si="94"/>
        <v/>
      </c>
      <c r="BH53" s="16">
        <f t="shared" si="38"/>
        <v>0</v>
      </c>
      <c r="BI53" s="4">
        <f t="shared" si="39"/>
        <v>0</v>
      </c>
      <c r="BJ53" s="16">
        <f t="shared" si="40"/>
        <v>0</v>
      </c>
      <c r="BK53" s="4">
        <f t="shared" si="41"/>
        <v>0</v>
      </c>
      <c r="BL53" s="16">
        <f t="shared" si="42"/>
        <v>0</v>
      </c>
      <c r="BM53" s="4">
        <f t="shared" si="43"/>
        <v>0</v>
      </c>
      <c r="BN53" s="4">
        <f t="shared" si="95"/>
        <v>0</v>
      </c>
      <c r="BO53" s="4">
        <f t="shared" si="96"/>
        <v>0</v>
      </c>
      <c r="BP53" s="4">
        <f t="shared" si="97"/>
        <v>0</v>
      </c>
      <c r="BQ53" s="4">
        <f t="shared" si="98"/>
        <v>0</v>
      </c>
      <c r="BR53" s="4">
        <f t="shared" si="99"/>
        <v>0</v>
      </c>
      <c r="BS53" s="4">
        <f t="shared" si="100"/>
        <v>0</v>
      </c>
      <c r="BT53" s="4" t="str">
        <f t="shared" si="50"/>
        <v/>
      </c>
      <c r="BU53" s="4" t="str">
        <f t="shared" si="51"/>
        <v/>
      </c>
      <c r="BV53" s="4" t="str">
        <f t="shared" si="52"/>
        <v/>
      </c>
      <c r="BW53" s="4" t="str">
        <f t="shared" si="76"/>
        <v/>
      </c>
      <c r="BX53" s="4" t="str">
        <f t="shared" si="77"/>
        <v/>
      </c>
      <c r="BY53" s="4" t="str">
        <f t="shared" si="78"/>
        <v/>
      </c>
      <c r="BZ53" s="4">
        <f t="shared" si="79"/>
        <v>0</v>
      </c>
      <c r="CA53" s="17" t="str">
        <f t="shared" si="53"/>
        <v/>
      </c>
      <c r="CB53" s="17" t="str">
        <f t="shared" si="54"/>
        <v/>
      </c>
      <c r="CC53" s="17" t="str">
        <f t="shared" si="55"/>
        <v/>
      </c>
      <c r="CD53" s="17" t="str">
        <f t="shared" si="56"/>
        <v/>
      </c>
      <c r="CE53" s="4" t="str">
        <f t="shared" si="57"/>
        <v/>
      </c>
      <c r="CF53" s="4" t="str">
        <f t="shared" si="58"/>
        <v/>
      </c>
      <c r="CG53" s="4" t="str">
        <f t="shared" si="59"/>
        <v/>
      </c>
      <c r="CH53" s="4" t="str">
        <f t="shared" si="101"/>
        <v/>
      </c>
      <c r="CI53" s="4" t="str">
        <f t="shared" si="102"/>
        <v/>
      </c>
      <c r="CJ53" s="4" t="str">
        <f t="shared" si="62"/>
        <v/>
      </c>
      <c r="CK53" s="4" t="str">
        <f t="shared" si="63"/>
        <v/>
      </c>
      <c r="CL53" s="4" t="str">
        <f t="shared" si="103"/>
        <v/>
      </c>
      <c r="CM53" s="4" t="str">
        <f t="shared" si="104"/>
        <v/>
      </c>
      <c r="CN53" s="4">
        <f t="shared" si="80"/>
        <v>0</v>
      </c>
      <c r="CO53" s="16">
        <f t="shared" si="66"/>
        <v>0</v>
      </c>
      <c r="CP53" s="16"/>
      <c r="CQ53" s="4">
        <f t="shared" si="81"/>
        <v>0</v>
      </c>
      <c r="CS53" s="4">
        <v>19</v>
      </c>
      <c r="CT53" s="4">
        <f t="shared" si="82"/>
        <v>9.5</v>
      </c>
      <c r="CU53" s="4">
        <f t="shared" si="83"/>
        <v>10</v>
      </c>
      <c r="CV53" s="4">
        <f t="shared" si="67"/>
        <v>0</v>
      </c>
      <c r="CW53" s="4">
        <v>20</v>
      </c>
      <c r="CX53" s="4">
        <f t="shared" si="105"/>
        <v>11</v>
      </c>
      <c r="CY53" s="4" t="s">
        <v>99</v>
      </c>
      <c r="CZ53" s="16" t="str">
        <f t="shared" si="84"/>
        <v>B</v>
      </c>
      <c r="DA53" s="16">
        <f t="shared" si="68"/>
        <v>0</v>
      </c>
      <c r="DB53" s="4" t="str">
        <f t="shared" si="69"/>
        <v>x</v>
      </c>
      <c r="DE53" s="4">
        <f t="shared" si="70"/>
        <v>0</v>
      </c>
      <c r="DF53" s="4">
        <f t="shared" si="71"/>
        <v>0</v>
      </c>
      <c r="DI53" s="40" t="str">
        <f t="shared" si="8"/>
        <v>48.h</v>
      </c>
      <c r="DJ53" s="66">
        <v>48</v>
      </c>
      <c r="DK53" s="67"/>
      <c r="DL53" s="68"/>
      <c r="DM53" s="68"/>
      <c r="DN53" s="69"/>
      <c r="DO53" s="61"/>
      <c r="DP53" s="61"/>
      <c r="DQ53" s="61"/>
      <c r="DR53" s="61"/>
      <c r="DS53" s="61"/>
      <c r="DT53" s="61"/>
      <c r="DU53" s="61"/>
      <c r="DV53" s="61"/>
      <c r="DW53" s="61"/>
      <c r="DX53" s="61"/>
      <c r="DY53" s="61"/>
      <c r="DZ53" s="61"/>
      <c r="EA53" s="61"/>
      <c r="EB53" s="61"/>
      <c r="EC53" s="61"/>
      <c r="ED53" s="61"/>
      <c r="EE53" s="61"/>
      <c r="EF53" s="61"/>
      <c r="EG53" s="61"/>
      <c r="EH53" s="61"/>
      <c r="EI53" s="61"/>
      <c r="EJ53" s="61"/>
      <c r="EK53" s="61"/>
      <c r="EL53" s="61"/>
      <c r="EM53" s="61"/>
      <c r="EN53" s="61"/>
      <c r="EO53" s="61"/>
      <c r="EP53" s="61"/>
      <c r="EQ53" s="61"/>
      <c r="ER53" s="61"/>
      <c r="ES53" s="61"/>
      <c r="ET53" s="61"/>
      <c r="EU53" s="61"/>
      <c r="EV53" s="61"/>
      <c r="EW53" s="61"/>
      <c r="EX53" s="61"/>
      <c r="EY53" s="61"/>
      <c r="EZ53" s="61"/>
      <c r="FA53" s="61"/>
      <c r="FB53" s="61"/>
      <c r="FC53" s="61"/>
      <c r="FD53" s="61"/>
      <c r="FE53" s="61"/>
      <c r="FF53" s="61"/>
      <c r="FG53" s="61"/>
      <c r="FH53" s="61"/>
      <c r="FI53" s="61"/>
      <c r="FJ53" s="61"/>
      <c r="FK53" s="61"/>
      <c r="FL53" s="61"/>
      <c r="FM53" s="61"/>
      <c r="FN53" s="61"/>
      <c r="FO53" s="61"/>
      <c r="FP53" s="61"/>
      <c r="FQ53" s="61"/>
      <c r="FR53" s="61"/>
      <c r="FS53" s="61"/>
      <c r="FT53" s="61"/>
      <c r="FU53" s="61"/>
      <c r="FV53" s="61"/>
      <c r="FW53" s="61"/>
      <c r="FX53" s="61"/>
      <c r="FY53" s="61"/>
      <c r="FZ53" s="61"/>
      <c r="GA53" s="61"/>
      <c r="GB53" s="61"/>
      <c r="GC53" s="61"/>
      <c r="GD53" s="61"/>
      <c r="GE53" s="61"/>
      <c r="GF53" s="61"/>
      <c r="GG53" s="61"/>
      <c r="GH53" s="61"/>
      <c r="GI53" s="61"/>
      <c r="GJ53" s="61"/>
      <c r="GK53" s="61"/>
      <c r="GL53" s="61"/>
      <c r="GM53" s="61"/>
      <c r="GN53" s="61"/>
      <c r="GO53" s="61"/>
      <c r="GP53" s="61"/>
      <c r="GQ53" s="61"/>
      <c r="GR53" s="61"/>
      <c r="GS53" s="61"/>
      <c r="GT53" s="61"/>
      <c r="GU53" s="61"/>
      <c r="GV53" s="61"/>
      <c r="GW53" s="61"/>
      <c r="GX53" s="61"/>
      <c r="GY53" s="61"/>
      <c r="GZ53" s="61"/>
      <c r="HA53" s="61"/>
      <c r="HB53" s="61"/>
      <c r="HC53" s="61"/>
      <c r="HD53" s="61"/>
      <c r="HE53" s="61"/>
      <c r="HF53" s="61"/>
      <c r="HG53" s="61"/>
      <c r="HH53" s="61"/>
      <c r="HI53" s="61"/>
      <c r="HJ53" s="61"/>
      <c r="HK53" s="61"/>
      <c r="HL53" s="61"/>
      <c r="HM53" s="61"/>
      <c r="HN53" s="61"/>
      <c r="HO53" s="61"/>
      <c r="HP53" s="61"/>
      <c r="HQ53" s="61"/>
      <c r="HR53" s="61"/>
      <c r="HS53" s="61"/>
      <c r="HT53" s="61"/>
      <c r="HU53" s="61"/>
      <c r="HV53" s="61"/>
      <c r="HW53" s="61"/>
      <c r="HX53" s="61"/>
      <c r="HY53" s="61"/>
      <c r="HZ53" s="61"/>
      <c r="IA53" s="61"/>
      <c r="IB53" s="61"/>
      <c r="IC53" s="61"/>
      <c r="ID53" s="61"/>
      <c r="IE53" s="61" t="s">
        <v>90</v>
      </c>
    </row>
    <row r="54" spans="1:239" ht="15.75">
      <c r="A54" s="4" t="str">
        <f t="shared" si="88"/>
        <v>x</v>
      </c>
      <c r="B54" s="4" t="str">
        <f t="shared" si="89"/>
        <v>x</v>
      </c>
      <c r="D54" s="4">
        <v>2.6</v>
      </c>
      <c r="E54" s="4">
        <f t="shared" si="20"/>
        <v>-0.55336655714511485</v>
      </c>
      <c r="F54" s="4">
        <v>2.6</v>
      </c>
      <c r="G54" s="4">
        <f t="shared" si="21"/>
        <v>-0.55336655714511485</v>
      </c>
      <c r="H54" s="4">
        <v>11</v>
      </c>
      <c r="I54" s="88">
        <f>AL44</f>
        <v>-0.50000000000006273</v>
      </c>
      <c r="K54" s="148"/>
      <c r="X54" s="4">
        <v>21</v>
      </c>
      <c r="Y54" s="4" t="str">
        <f t="shared" si="72"/>
        <v>x</v>
      </c>
      <c r="Z54" s="4" t="str">
        <f t="shared" si="73"/>
        <v>x</v>
      </c>
      <c r="AA54" s="4" t="str">
        <f t="shared" si="74"/>
        <v>B'</v>
      </c>
      <c r="AB54" s="4" t="str">
        <f t="shared" si="75"/>
        <v>B'</v>
      </c>
      <c r="AC54" s="4">
        <v>21</v>
      </c>
      <c r="AD54" s="129" t="str">
        <f t="shared" si="22"/>
        <v>x</v>
      </c>
      <c r="AE54" s="129" t="str">
        <f t="shared" si="22"/>
        <v>x</v>
      </c>
      <c r="AF54" s="46">
        <f t="shared" si="23"/>
        <v>1</v>
      </c>
      <c r="AG54" s="46">
        <f t="shared" si="23"/>
        <v>1</v>
      </c>
      <c r="AH54" s="4">
        <f t="shared" si="85"/>
        <v>0</v>
      </c>
      <c r="AI54" s="4">
        <f t="shared" si="85"/>
        <v>0</v>
      </c>
      <c r="AJ54" s="4">
        <f t="shared" si="24"/>
        <v>0</v>
      </c>
      <c r="AK54" s="4">
        <f>SUM($AJ$33:AJ54)</f>
        <v>2.6645352591003757E-15</v>
      </c>
      <c r="AL54" s="4">
        <f t="shared" si="90"/>
        <v>0</v>
      </c>
      <c r="AM54" s="4">
        <f t="shared" si="26"/>
        <v>0</v>
      </c>
      <c r="AN54" s="4">
        <f t="shared" si="27"/>
        <v>0</v>
      </c>
      <c r="AP54" s="4" t="str">
        <f t="shared" si="28"/>
        <v/>
      </c>
      <c r="AQ54" s="4" t="str">
        <f t="shared" si="28"/>
        <v/>
      </c>
      <c r="AR54" s="4" t="str">
        <f t="shared" si="29"/>
        <v/>
      </c>
      <c r="AS54" s="4" t="str">
        <f t="shared" si="29"/>
        <v/>
      </c>
      <c r="AT54" s="4" t="str">
        <f t="shared" si="30"/>
        <v/>
      </c>
      <c r="AU54" s="4" t="str">
        <f t="shared" si="30"/>
        <v/>
      </c>
      <c r="AV54" s="4" t="str">
        <f t="shared" si="91"/>
        <v/>
      </c>
      <c r="AW54" s="4" t="str">
        <f t="shared" si="91"/>
        <v/>
      </c>
      <c r="AX54" s="4" t="str">
        <f t="shared" si="32"/>
        <v/>
      </c>
      <c r="AY54" s="4" t="str">
        <f t="shared" si="32"/>
        <v/>
      </c>
      <c r="AZ54" s="4" t="str">
        <f t="shared" si="92"/>
        <v/>
      </c>
      <c r="BA54" s="4" t="str">
        <f t="shared" si="92"/>
        <v/>
      </c>
      <c r="BB54" s="4" t="str">
        <f t="shared" si="86"/>
        <v/>
      </c>
      <c r="BC54" s="4" t="str">
        <f t="shared" si="87"/>
        <v/>
      </c>
      <c r="BD54" s="4" t="str">
        <f t="shared" si="34"/>
        <v/>
      </c>
      <c r="BE54" s="4" t="str">
        <f t="shared" si="93"/>
        <v/>
      </c>
      <c r="BF54" s="4" t="str">
        <f t="shared" si="36"/>
        <v/>
      </c>
      <c r="BG54" s="4" t="str">
        <f t="shared" si="94"/>
        <v/>
      </c>
      <c r="BH54" s="16">
        <f t="shared" si="38"/>
        <v>0</v>
      </c>
      <c r="BI54" s="4">
        <f t="shared" si="39"/>
        <v>0</v>
      </c>
      <c r="BJ54" s="16">
        <f t="shared" si="40"/>
        <v>0</v>
      </c>
      <c r="BK54" s="4">
        <f t="shared" si="41"/>
        <v>0</v>
      </c>
      <c r="BL54" s="16">
        <f t="shared" si="42"/>
        <v>0</v>
      </c>
      <c r="BM54" s="4">
        <f t="shared" si="43"/>
        <v>0</v>
      </c>
      <c r="BN54" s="4">
        <f t="shared" si="95"/>
        <v>0</v>
      </c>
      <c r="BO54" s="4">
        <f t="shared" si="96"/>
        <v>0</v>
      </c>
      <c r="BP54" s="4">
        <f t="shared" si="97"/>
        <v>0</v>
      </c>
      <c r="BQ54" s="4">
        <f t="shared" si="98"/>
        <v>0</v>
      </c>
      <c r="BR54" s="4">
        <f t="shared" si="99"/>
        <v>0</v>
      </c>
      <c r="BS54" s="4">
        <f t="shared" si="100"/>
        <v>0</v>
      </c>
      <c r="BT54" s="4" t="str">
        <f t="shared" si="50"/>
        <v/>
      </c>
      <c r="BU54" s="4" t="str">
        <f t="shared" si="51"/>
        <v/>
      </c>
      <c r="BV54" s="4" t="str">
        <f t="shared" si="52"/>
        <v/>
      </c>
      <c r="BW54" s="4" t="str">
        <f t="shared" si="76"/>
        <v/>
      </c>
      <c r="BX54" s="4" t="str">
        <f t="shared" si="77"/>
        <v/>
      </c>
      <c r="BY54" s="4" t="str">
        <f t="shared" si="78"/>
        <v/>
      </c>
      <c r="BZ54" s="4">
        <f t="shared" si="79"/>
        <v>0</v>
      </c>
      <c r="CA54" s="17" t="str">
        <f t="shared" si="53"/>
        <v/>
      </c>
      <c r="CB54" s="17" t="str">
        <f t="shared" si="54"/>
        <v/>
      </c>
      <c r="CC54" s="17" t="str">
        <f t="shared" si="55"/>
        <v/>
      </c>
      <c r="CD54" s="17" t="str">
        <f t="shared" si="56"/>
        <v/>
      </c>
      <c r="CE54" s="4" t="str">
        <f t="shared" si="57"/>
        <v/>
      </c>
      <c r="CF54" s="4" t="str">
        <f t="shared" si="58"/>
        <v/>
      </c>
      <c r="CG54" s="4" t="str">
        <f t="shared" si="59"/>
        <v/>
      </c>
      <c r="CH54" s="4" t="str">
        <f t="shared" si="101"/>
        <v/>
      </c>
      <c r="CI54" s="4" t="str">
        <f t="shared" si="102"/>
        <v/>
      </c>
      <c r="CJ54" s="4" t="str">
        <f t="shared" si="62"/>
        <v/>
      </c>
      <c r="CK54" s="4" t="str">
        <f t="shared" si="63"/>
        <v/>
      </c>
      <c r="CL54" s="4" t="str">
        <f t="shared" si="103"/>
        <v/>
      </c>
      <c r="CM54" s="4" t="str">
        <f t="shared" si="104"/>
        <v/>
      </c>
      <c r="CN54" s="4">
        <f t="shared" si="80"/>
        <v>0</v>
      </c>
      <c r="CO54" s="16">
        <f t="shared" si="66"/>
        <v>0</v>
      </c>
      <c r="CP54" s="16"/>
      <c r="CQ54" s="4">
        <f t="shared" si="81"/>
        <v>0</v>
      </c>
      <c r="CS54" s="4">
        <v>20</v>
      </c>
      <c r="CT54" s="4">
        <f t="shared" si="82"/>
        <v>10</v>
      </c>
      <c r="CU54" s="4">
        <f t="shared" si="83"/>
        <v>10</v>
      </c>
      <c r="CV54" s="4">
        <f t="shared" si="67"/>
        <v>1</v>
      </c>
      <c r="CW54" s="4">
        <v>21</v>
      </c>
      <c r="CX54" s="4">
        <f t="shared" si="105"/>
        <v>11</v>
      </c>
      <c r="CY54" s="4" t="s">
        <v>88</v>
      </c>
      <c r="CZ54" s="16" t="str">
        <f t="shared" si="84"/>
        <v>C</v>
      </c>
      <c r="DA54" s="16">
        <f t="shared" si="68"/>
        <v>0</v>
      </c>
      <c r="DB54" s="4" t="str">
        <f t="shared" si="69"/>
        <v>x</v>
      </c>
      <c r="DE54" s="4">
        <f t="shared" si="70"/>
        <v>0</v>
      </c>
      <c r="DF54" s="4">
        <f t="shared" si="71"/>
        <v>0</v>
      </c>
      <c r="DI54" s="40" t="str">
        <f t="shared" si="8"/>
        <v>49.h</v>
      </c>
      <c r="DJ54" s="47">
        <v>49</v>
      </c>
      <c r="DK54" s="48" t="s">
        <v>411</v>
      </c>
      <c r="DL54" s="49">
        <v>16</v>
      </c>
      <c r="DM54" s="49">
        <v>2</v>
      </c>
      <c r="DN54" s="50">
        <v>8</v>
      </c>
      <c r="DO54" s="51" t="s">
        <v>87</v>
      </c>
      <c r="DP54" s="51" t="s">
        <v>87</v>
      </c>
      <c r="DQ54" s="51" t="s">
        <v>412</v>
      </c>
      <c r="DR54" s="51" t="s">
        <v>98</v>
      </c>
      <c r="DS54" s="51" t="s">
        <v>98</v>
      </c>
      <c r="DT54" s="51" t="s">
        <v>412</v>
      </c>
      <c r="DU54" s="51" t="s">
        <v>89</v>
      </c>
      <c r="DV54" s="51" t="s">
        <v>89</v>
      </c>
      <c r="DW54" s="51" t="s">
        <v>100</v>
      </c>
      <c r="DX54" s="51" t="s">
        <v>100</v>
      </c>
      <c r="DY54" s="51" t="s">
        <v>412</v>
      </c>
      <c r="DZ54" s="51" t="s">
        <v>88</v>
      </c>
      <c r="EA54" s="51" t="s">
        <v>88</v>
      </c>
      <c r="EB54" s="51" t="s">
        <v>412</v>
      </c>
      <c r="EC54" s="51" t="s">
        <v>99</v>
      </c>
      <c r="ED54" s="51" t="s">
        <v>99</v>
      </c>
      <c r="EE54" s="51"/>
      <c r="EF54" s="51"/>
      <c r="EG54" s="51"/>
      <c r="EH54" s="51"/>
      <c r="EI54" s="51"/>
      <c r="EJ54" s="51"/>
      <c r="EK54" s="51"/>
      <c r="EL54" s="51"/>
      <c r="EM54" s="51"/>
      <c r="EN54" s="51"/>
      <c r="EO54" s="51"/>
      <c r="EP54" s="51"/>
      <c r="EQ54" s="51"/>
      <c r="ER54" s="51"/>
      <c r="ES54" s="51"/>
      <c r="ET54" s="51"/>
      <c r="EU54" s="51"/>
      <c r="EV54" s="51"/>
      <c r="EW54" s="51"/>
      <c r="EX54" s="51"/>
      <c r="EY54" s="51"/>
      <c r="EZ54" s="51"/>
      <c r="FA54" s="51"/>
      <c r="FB54" s="51"/>
      <c r="FC54" s="51"/>
      <c r="FD54" s="51"/>
      <c r="FE54" s="51"/>
      <c r="FF54" s="51"/>
      <c r="FG54" s="51"/>
      <c r="FH54" s="51"/>
      <c r="FI54" s="51"/>
      <c r="FJ54" s="51"/>
      <c r="FK54" s="51"/>
      <c r="FL54" s="51"/>
      <c r="FM54" s="51"/>
      <c r="FN54" s="51"/>
      <c r="FO54" s="51"/>
      <c r="FP54" s="51"/>
      <c r="FQ54" s="51"/>
      <c r="FR54" s="51"/>
      <c r="FS54" s="51"/>
      <c r="FT54" s="51"/>
      <c r="FU54" s="51"/>
      <c r="FV54" s="51"/>
      <c r="FW54" s="51"/>
      <c r="FX54" s="51"/>
      <c r="FY54" s="51"/>
      <c r="FZ54" s="51"/>
      <c r="GA54" s="51"/>
      <c r="GB54" s="51"/>
      <c r="GC54" s="51"/>
      <c r="GD54" s="51"/>
      <c r="GE54" s="51"/>
      <c r="GF54" s="51"/>
      <c r="GG54" s="51"/>
      <c r="GH54" s="51"/>
      <c r="GI54" s="51"/>
      <c r="GJ54" s="51"/>
      <c r="GK54" s="51"/>
      <c r="GL54" s="51"/>
      <c r="GM54" s="51"/>
      <c r="GN54" s="51"/>
      <c r="GO54" s="51"/>
      <c r="GP54" s="51"/>
      <c r="GQ54" s="51"/>
      <c r="GR54" s="51"/>
      <c r="GS54" s="51"/>
      <c r="GT54" s="51"/>
      <c r="GU54" s="51"/>
      <c r="GV54" s="51"/>
      <c r="GW54" s="51"/>
      <c r="GX54" s="51"/>
      <c r="GY54" s="51"/>
      <c r="GZ54" s="51"/>
      <c r="HA54" s="51"/>
      <c r="HB54" s="51"/>
      <c r="HC54" s="51"/>
      <c r="HD54" s="51"/>
      <c r="HE54" s="51"/>
      <c r="HF54" s="51"/>
      <c r="HG54" s="51"/>
      <c r="HH54" s="51"/>
      <c r="HI54" s="51"/>
      <c r="HJ54" s="51"/>
      <c r="HK54" s="51"/>
      <c r="HL54" s="51"/>
      <c r="HM54" s="51"/>
      <c r="HN54" s="51"/>
      <c r="HO54" s="51"/>
      <c r="HP54" s="51"/>
      <c r="HQ54" s="51"/>
      <c r="HR54" s="51"/>
      <c r="HS54" s="51"/>
      <c r="HT54" s="51"/>
      <c r="HU54" s="51"/>
      <c r="HV54" s="51"/>
      <c r="HW54" s="51"/>
      <c r="HX54" s="51"/>
      <c r="HY54" s="51"/>
      <c r="HZ54" s="51"/>
      <c r="IA54" s="51"/>
      <c r="IB54" s="51"/>
      <c r="IC54" s="51"/>
      <c r="ID54" s="51"/>
      <c r="IE54" s="51" t="s">
        <v>90</v>
      </c>
    </row>
    <row r="55" spans="1:239">
      <c r="A55" s="4" t="str">
        <f t="shared" si="88"/>
        <v>x</v>
      </c>
      <c r="B55" s="4" t="str">
        <f t="shared" si="89"/>
        <v>x</v>
      </c>
      <c r="D55" s="4">
        <v>2.7</v>
      </c>
      <c r="E55" s="4">
        <f t="shared" si="20"/>
        <v>-0.66905166882929679</v>
      </c>
      <c r="F55" s="4">
        <v>2.7</v>
      </c>
      <c r="G55" s="4">
        <f t="shared" si="21"/>
        <v>-0.66905166882929679</v>
      </c>
      <c r="H55" s="4">
        <v>12</v>
      </c>
      <c r="I55" s="88">
        <f>I54</f>
        <v>-0.50000000000006273</v>
      </c>
      <c r="X55" s="4">
        <v>22</v>
      </c>
      <c r="Y55" s="4" t="str">
        <f t="shared" si="72"/>
        <v>x</v>
      </c>
      <c r="Z55" s="4" t="str">
        <f t="shared" si="73"/>
        <v>x</v>
      </c>
      <c r="AA55" s="4" t="str">
        <f t="shared" si="74"/>
        <v>B'</v>
      </c>
      <c r="AB55" s="4" t="str">
        <f t="shared" si="75"/>
        <v>B'</v>
      </c>
      <c r="AC55" s="4">
        <v>22</v>
      </c>
      <c r="AD55" s="129" t="str">
        <f t="shared" si="22"/>
        <v>x</v>
      </c>
      <c r="AE55" s="129" t="str">
        <f t="shared" si="22"/>
        <v>x</v>
      </c>
      <c r="AF55" s="46">
        <f t="shared" si="23"/>
        <v>1</v>
      </c>
      <c r="AG55" s="46">
        <f t="shared" si="23"/>
        <v>1</v>
      </c>
      <c r="AH55" s="4">
        <f t="shared" si="85"/>
        <v>0</v>
      </c>
      <c r="AI55" s="4">
        <f t="shared" si="85"/>
        <v>0</v>
      </c>
      <c r="AJ55" s="4">
        <f t="shared" si="24"/>
        <v>0</v>
      </c>
      <c r="AK55" s="4">
        <f>SUM($AJ$33:AJ55)</f>
        <v>2.6645352591003757E-15</v>
      </c>
      <c r="AL55" s="4">
        <f t="shared" si="90"/>
        <v>0</v>
      </c>
      <c r="AM55" s="4">
        <f t="shared" si="26"/>
        <v>0</v>
      </c>
      <c r="AN55" s="4">
        <f t="shared" si="27"/>
        <v>0</v>
      </c>
      <c r="AP55" s="4" t="str">
        <f t="shared" si="28"/>
        <v/>
      </c>
      <c r="AQ55" s="4" t="str">
        <f t="shared" si="28"/>
        <v/>
      </c>
      <c r="AR55" s="4" t="str">
        <f t="shared" si="29"/>
        <v/>
      </c>
      <c r="AS55" s="4" t="str">
        <f t="shared" si="29"/>
        <v/>
      </c>
      <c r="AT55" s="4" t="str">
        <f t="shared" si="30"/>
        <v/>
      </c>
      <c r="AU55" s="4" t="str">
        <f t="shared" si="30"/>
        <v/>
      </c>
      <c r="AV55" s="4" t="str">
        <f t="shared" si="91"/>
        <v/>
      </c>
      <c r="AW55" s="4" t="str">
        <f t="shared" si="91"/>
        <v/>
      </c>
      <c r="AX55" s="4" t="str">
        <f t="shared" si="32"/>
        <v/>
      </c>
      <c r="AY55" s="4" t="str">
        <f t="shared" si="32"/>
        <v/>
      </c>
      <c r="AZ55" s="4" t="str">
        <f t="shared" si="92"/>
        <v/>
      </c>
      <c r="BA55" s="4" t="str">
        <f t="shared" si="92"/>
        <v/>
      </c>
      <c r="BB55" s="4" t="str">
        <f t="shared" si="86"/>
        <v/>
      </c>
      <c r="BC55" s="4" t="str">
        <f t="shared" si="87"/>
        <v/>
      </c>
      <c r="BD55" s="4" t="str">
        <f t="shared" si="34"/>
        <v/>
      </c>
      <c r="BE55" s="4" t="str">
        <f t="shared" si="93"/>
        <v/>
      </c>
      <c r="BF55" s="4" t="str">
        <f t="shared" si="36"/>
        <v/>
      </c>
      <c r="BG55" s="4" t="str">
        <f t="shared" si="94"/>
        <v/>
      </c>
      <c r="BH55" s="16">
        <f t="shared" si="38"/>
        <v>0</v>
      </c>
      <c r="BI55" s="4">
        <f t="shared" si="39"/>
        <v>0</v>
      </c>
      <c r="BJ55" s="16">
        <f t="shared" si="40"/>
        <v>0</v>
      </c>
      <c r="BK55" s="4">
        <f t="shared" si="41"/>
        <v>0</v>
      </c>
      <c r="BL55" s="16">
        <f t="shared" si="42"/>
        <v>0</v>
      </c>
      <c r="BM55" s="4">
        <f t="shared" si="43"/>
        <v>0</v>
      </c>
      <c r="BN55" s="4">
        <f t="shared" si="95"/>
        <v>0</v>
      </c>
      <c r="BO55" s="4">
        <f t="shared" si="96"/>
        <v>0</v>
      </c>
      <c r="BP55" s="4">
        <f t="shared" si="97"/>
        <v>0</v>
      </c>
      <c r="BQ55" s="4">
        <f t="shared" si="98"/>
        <v>0</v>
      </c>
      <c r="BR55" s="4">
        <f t="shared" si="99"/>
        <v>0</v>
      </c>
      <c r="BS55" s="4">
        <f t="shared" si="100"/>
        <v>0</v>
      </c>
      <c r="BT55" s="4" t="str">
        <f t="shared" si="50"/>
        <v/>
      </c>
      <c r="BU55" s="4" t="str">
        <f t="shared" si="51"/>
        <v/>
      </c>
      <c r="BV55" s="4" t="str">
        <f t="shared" si="52"/>
        <v/>
      </c>
      <c r="BW55" s="4" t="str">
        <f t="shared" si="76"/>
        <v/>
      </c>
      <c r="BX55" s="4" t="str">
        <f t="shared" si="77"/>
        <v/>
      </c>
      <c r="BY55" s="4" t="str">
        <f t="shared" si="78"/>
        <v/>
      </c>
      <c r="BZ55" s="4">
        <f t="shared" si="79"/>
        <v>0</v>
      </c>
      <c r="CA55" s="17" t="str">
        <f t="shared" si="53"/>
        <v/>
      </c>
      <c r="CB55" s="17" t="str">
        <f t="shared" si="54"/>
        <v/>
      </c>
      <c r="CC55" s="17" t="str">
        <f t="shared" si="55"/>
        <v/>
      </c>
      <c r="CD55" s="17" t="str">
        <f t="shared" si="56"/>
        <v/>
      </c>
      <c r="CE55" s="4" t="str">
        <f t="shared" si="57"/>
        <v/>
      </c>
      <c r="CF55" s="4" t="str">
        <f t="shared" si="58"/>
        <v/>
      </c>
      <c r="CG55" s="4" t="str">
        <f t="shared" si="59"/>
        <v/>
      </c>
      <c r="CH55" s="4" t="str">
        <f t="shared" si="101"/>
        <v/>
      </c>
      <c r="CI55" s="4" t="str">
        <f t="shared" si="102"/>
        <v/>
      </c>
      <c r="CJ55" s="4" t="str">
        <f t="shared" si="62"/>
        <v/>
      </c>
      <c r="CK55" s="4" t="str">
        <f t="shared" si="63"/>
        <v/>
      </c>
      <c r="CL55" s="4" t="str">
        <f t="shared" si="103"/>
        <v/>
      </c>
      <c r="CM55" s="4" t="str">
        <f t="shared" si="104"/>
        <v/>
      </c>
      <c r="CN55" s="4">
        <f t="shared" si="80"/>
        <v>0</v>
      </c>
      <c r="CO55" s="16">
        <f t="shared" si="66"/>
        <v>0</v>
      </c>
      <c r="CP55" s="16"/>
      <c r="CQ55" s="4">
        <f t="shared" si="81"/>
        <v>0</v>
      </c>
      <c r="CS55" s="4">
        <v>21</v>
      </c>
      <c r="CT55" s="4">
        <f t="shared" si="82"/>
        <v>10.5</v>
      </c>
      <c r="CU55" s="4">
        <f t="shared" si="83"/>
        <v>11</v>
      </c>
      <c r="CV55" s="4">
        <f t="shared" si="67"/>
        <v>0</v>
      </c>
      <c r="CW55" s="4">
        <v>22</v>
      </c>
      <c r="CX55" s="4">
        <f t="shared" si="105"/>
        <v>12</v>
      </c>
      <c r="CY55" s="4" t="s">
        <v>100</v>
      </c>
      <c r="CZ55" s="16" t="str">
        <f t="shared" si="84"/>
        <v>A</v>
      </c>
      <c r="DA55" s="16">
        <f t="shared" si="68"/>
        <v>0</v>
      </c>
      <c r="DB55" s="4" t="str">
        <f t="shared" si="69"/>
        <v>x</v>
      </c>
      <c r="DE55" s="4">
        <f t="shared" si="70"/>
        <v>0</v>
      </c>
      <c r="DF55" s="4">
        <f t="shared" si="71"/>
        <v>0</v>
      </c>
      <c r="DI55" s="40" t="str">
        <f t="shared" si="8"/>
        <v>50.h</v>
      </c>
      <c r="DJ55" s="57">
        <v>50</v>
      </c>
      <c r="DK55" s="58" t="s">
        <v>413</v>
      </c>
      <c r="DL55" s="59"/>
      <c r="DM55" s="59"/>
      <c r="DN55" s="60"/>
      <c r="DO55" s="61" t="s">
        <v>87</v>
      </c>
      <c r="DP55" s="61" t="s">
        <v>87</v>
      </c>
      <c r="DQ55" s="61" t="s">
        <v>412</v>
      </c>
      <c r="DR55" s="61" t="s">
        <v>98</v>
      </c>
      <c r="DS55" s="61" t="s">
        <v>98</v>
      </c>
      <c r="DT55" s="61" t="s">
        <v>412</v>
      </c>
      <c r="DU55" s="61" t="s">
        <v>89</v>
      </c>
      <c r="DV55" s="61" t="s">
        <v>89</v>
      </c>
      <c r="DW55" s="61" t="s">
        <v>100</v>
      </c>
      <c r="DX55" s="61" t="s">
        <v>100</v>
      </c>
      <c r="DY55" s="61" t="s">
        <v>412</v>
      </c>
      <c r="DZ55" s="61" t="s">
        <v>88</v>
      </c>
      <c r="EA55" s="61" t="s">
        <v>88</v>
      </c>
      <c r="EB55" s="61" t="s">
        <v>412</v>
      </c>
      <c r="EC55" s="61" t="s">
        <v>99</v>
      </c>
      <c r="ED55" s="61" t="s">
        <v>99</v>
      </c>
      <c r="EE55" s="61"/>
      <c r="EF55" s="61"/>
      <c r="EG55" s="61"/>
      <c r="EH55" s="61"/>
      <c r="EI55" s="61"/>
      <c r="EJ55" s="61"/>
      <c r="EK55" s="61"/>
      <c r="EL55" s="61"/>
      <c r="EM55" s="61"/>
      <c r="EN55" s="61"/>
      <c r="EO55" s="61"/>
      <c r="EP55" s="61"/>
      <c r="EQ55" s="61"/>
      <c r="ER55" s="61"/>
      <c r="ES55" s="61"/>
      <c r="ET55" s="61"/>
      <c r="EU55" s="61"/>
      <c r="EV55" s="61"/>
      <c r="EW55" s="61"/>
      <c r="EX55" s="61"/>
      <c r="EY55" s="61"/>
      <c r="EZ55" s="61"/>
      <c r="FA55" s="61"/>
      <c r="FB55" s="61"/>
      <c r="FC55" s="61"/>
      <c r="FD55" s="61"/>
      <c r="FE55" s="61"/>
      <c r="FF55" s="61"/>
      <c r="FG55" s="61"/>
      <c r="FH55" s="61"/>
      <c r="FI55" s="61"/>
      <c r="FJ55" s="61"/>
      <c r="FK55" s="61"/>
      <c r="FL55" s="61"/>
      <c r="FM55" s="61"/>
      <c r="FN55" s="61"/>
      <c r="FO55" s="61"/>
      <c r="FP55" s="61"/>
      <c r="FQ55" s="61"/>
      <c r="FR55" s="61"/>
      <c r="FS55" s="61"/>
      <c r="FT55" s="61"/>
      <c r="FU55" s="61"/>
      <c r="FV55" s="61"/>
      <c r="FW55" s="61"/>
      <c r="FX55" s="61"/>
      <c r="FY55" s="61"/>
      <c r="FZ55" s="61"/>
      <c r="GA55" s="61"/>
      <c r="GB55" s="61"/>
      <c r="GC55" s="61"/>
      <c r="GD55" s="61"/>
      <c r="GE55" s="61"/>
      <c r="GF55" s="61"/>
      <c r="GG55" s="61"/>
      <c r="GH55" s="61"/>
      <c r="GI55" s="61"/>
      <c r="GJ55" s="61"/>
      <c r="GK55" s="61"/>
      <c r="GL55" s="61"/>
      <c r="GM55" s="61"/>
      <c r="GN55" s="61"/>
      <c r="GO55" s="61"/>
      <c r="GP55" s="61"/>
      <c r="GQ55" s="61"/>
      <c r="GR55" s="61"/>
      <c r="GS55" s="61"/>
      <c r="GT55" s="61"/>
      <c r="GU55" s="61"/>
      <c r="GV55" s="61"/>
      <c r="GW55" s="61"/>
      <c r="GX55" s="61"/>
      <c r="GY55" s="61"/>
      <c r="GZ55" s="61"/>
      <c r="HA55" s="61"/>
      <c r="HB55" s="61"/>
      <c r="HC55" s="61"/>
      <c r="HD55" s="61"/>
      <c r="HE55" s="61"/>
      <c r="HF55" s="61"/>
      <c r="HG55" s="61"/>
      <c r="HH55" s="61"/>
      <c r="HI55" s="61"/>
      <c r="HJ55" s="61"/>
      <c r="HK55" s="61"/>
      <c r="HL55" s="61"/>
      <c r="HM55" s="61"/>
      <c r="HN55" s="61"/>
      <c r="HO55" s="61"/>
      <c r="HP55" s="61"/>
      <c r="HQ55" s="61"/>
      <c r="HR55" s="61"/>
      <c r="HS55" s="61"/>
      <c r="HT55" s="61"/>
      <c r="HU55" s="61"/>
      <c r="HV55" s="61"/>
      <c r="HW55" s="61"/>
      <c r="HX55" s="61"/>
      <c r="HY55" s="61"/>
      <c r="HZ55" s="61"/>
      <c r="IA55" s="61"/>
      <c r="IB55" s="61"/>
      <c r="IC55" s="61"/>
      <c r="ID55" s="61"/>
      <c r="IE55" s="61" t="s">
        <v>90</v>
      </c>
    </row>
    <row r="56" spans="1:239">
      <c r="A56" s="4" t="str">
        <f t="shared" si="88"/>
        <v>x</v>
      </c>
      <c r="B56" s="4" t="str">
        <f t="shared" si="89"/>
        <v>x</v>
      </c>
      <c r="D56" s="4">
        <v>2.8</v>
      </c>
      <c r="E56" s="4">
        <f t="shared" si="20"/>
        <v>-0.75549601211953599</v>
      </c>
      <c r="F56" s="4">
        <v>2.8</v>
      </c>
      <c r="G56" s="4">
        <f t="shared" si="21"/>
        <v>-0.75549601211953599</v>
      </c>
      <c r="H56" s="4">
        <v>12</v>
      </c>
      <c r="I56" s="88">
        <f>AL45</f>
        <v>-0.50000000000006273</v>
      </c>
      <c r="X56" s="4">
        <v>23</v>
      </c>
      <c r="Y56" s="4" t="str">
        <f t="shared" si="72"/>
        <v>x</v>
      </c>
      <c r="Z56" s="4" t="str">
        <f t="shared" si="73"/>
        <v>x</v>
      </c>
      <c r="AA56" s="4" t="str">
        <f t="shared" si="74"/>
        <v>B'</v>
      </c>
      <c r="AB56" s="4" t="str">
        <f t="shared" si="75"/>
        <v>B'</v>
      </c>
      <c r="AC56" s="4">
        <v>23</v>
      </c>
      <c r="AD56" s="129" t="str">
        <f t="shared" si="22"/>
        <v>x</v>
      </c>
      <c r="AE56" s="129" t="str">
        <f t="shared" si="22"/>
        <v>x</v>
      </c>
      <c r="AF56" s="46">
        <f t="shared" si="23"/>
        <v>1</v>
      </c>
      <c r="AG56" s="46">
        <f t="shared" si="23"/>
        <v>1</v>
      </c>
      <c r="AH56" s="4">
        <f t="shared" si="85"/>
        <v>0</v>
      </c>
      <c r="AI56" s="4">
        <f t="shared" si="85"/>
        <v>0</v>
      </c>
      <c r="AJ56" s="4">
        <f t="shared" si="24"/>
        <v>0</v>
      </c>
      <c r="AK56" s="4">
        <f>SUM($AJ$33:AJ56)</f>
        <v>2.6645352591003757E-15</v>
      </c>
      <c r="AL56" s="4">
        <f t="shared" si="90"/>
        <v>0</v>
      </c>
      <c r="AM56" s="4">
        <f t="shared" si="26"/>
        <v>0</v>
      </c>
      <c r="AN56" s="4">
        <f t="shared" si="27"/>
        <v>0</v>
      </c>
      <c r="AP56" s="4" t="str">
        <f t="shared" si="28"/>
        <v/>
      </c>
      <c r="AQ56" s="4" t="str">
        <f t="shared" si="28"/>
        <v/>
      </c>
      <c r="AR56" s="4" t="str">
        <f t="shared" si="29"/>
        <v/>
      </c>
      <c r="AS56" s="4" t="str">
        <f t="shared" si="29"/>
        <v/>
      </c>
      <c r="AT56" s="4" t="str">
        <f t="shared" si="30"/>
        <v/>
      </c>
      <c r="AU56" s="4" t="str">
        <f t="shared" si="30"/>
        <v/>
      </c>
      <c r="AV56" s="4" t="str">
        <f t="shared" si="91"/>
        <v/>
      </c>
      <c r="AW56" s="4" t="str">
        <f t="shared" si="91"/>
        <v/>
      </c>
      <c r="AX56" s="4" t="str">
        <f t="shared" si="32"/>
        <v/>
      </c>
      <c r="AY56" s="4" t="str">
        <f t="shared" si="32"/>
        <v/>
      </c>
      <c r="AZ56" s="4" t="str">
        <f t="shared" si="92"/>
        <v/>
      </c>
      <c r="BA56" s="4" t="str">
        <f t="shared" si="92"/>
        <v/>
      </c>
      <c r="BB56" s="4" t="str">
        <f t="shared" si="86"/>
        <v/>
      </c>
      <c r="BC56" s="4" t="str">
        <f t="shared" si="87"/>
        <v/>
      </c>
      <c r="BD56" s="4" t="str">
        <f t="shared" si="34"/>
        <v/>
      </c>
      <c r="BE56" s="4" t="str">
        <f t="shared" si="93"/>
        <v/>
      </c>
      <c r="BF56" s="4" t="str">
        <f t="shared" si="36"/>
        <v/>
      </c>
      <c r="BG56" s="4" t="str">
        <f t="shared" si="94"/>
        <v/>
      </c>
      <c r="BH56" s="16">
        <f t="shared" si="38"/>
        <v>0</v>
      </c>
      <c r="BI56" s="4">
        <f t="shared" si="39"/>
        <v>0</v>
      </c>
      <c r="BJ56" s="16">
        <f t="shared" si="40"/>
        <v>0</v>
      </c>
      <c r="BK56" s="4">
        <f t="shared" si="41"/>
        <v>0</v>
      </c>
      <c r="BL56" s="16">
        <f t="shared" si="42"/>
        <v>0</v>
      </c>
      <c r="BM56" s="4">
        <f t="shared" si="43"/>
        <v>0</v>
      </c>
      <c r="BN56" s="4">
        <f t="shared" si="95"/>
        <v>0</v>
      </c>
      <c r="BO56" s="4">
        <f t="shared" si="96"/>
        <v>0</v>
      </c>
      <c r="BP56" s="4">
        <f t="shared" si="97"/>
        <v>0</v>
      </c>
      <c r="BQ56" s="4">
        <f t="shared" si="98"/>
        <v>0</v>
      </c>
      <c r="BR56" s="4">
        <f t="shared" si="99"/>
        <v>0</v>
      </c>
      <c r="BS56" s="4">
        <f t="shared" si="100"/>
        <v>0</v>
      </c>
      <c r="BT56" s="4" t="str">
        <f t="shared" si="50"/>
        <v/>
      </c>
      <c r="BU56" s="4" t="str">
        <f t="shared" si="51"/>
        <v/>
      </c>
      <c r="BV56" s="4" t="str">
        <f t="shared" si="52"/>
        <v/>
      </c>
      <c r="BW56" s="4" t="str">
        <f t="shared" si="76"/>
        <v/>
      </c>
      <c r="BX56" s="4" t="str">
        <f t="shared" si="77"/>
        <v/>
      </c>
      <c r="BY56" s="4" t="str">
        <f t="shared" si="78"/>
        <v/>
      </c>
      <c r="BZ56" s="4">
        <f t="shared" si="79"/>
        <v>0</v>
      </c>
      <c r="CA56" s="17" t="str">
        <f t="shared" si="53"/>
        <v/>
      </c>
      <c r="CB56" s="17" t="str">
        <f t="shared" si="54"/>
        <v/>
      </c>
      <c r="CC56" s="17" t="str">
        <f t="shared" si="55"/>
        <v/>
      </c>
      <c r="CD56" s="17" t="str">
        <f t="shared" si="56"/>
        <v/>
      </c>
      <c r="CE56" s="4" t="str">
        <f t="shared" si="57"/>
        <v/>
      </c>
      <c r="CF56" s="4" t="str">
        <f t="shared" si="58"/>
        <v/>
      </c>
      <c r="CG56" s="4" t="str">
        <f t="shared" si="59"/>
        <v/>
      </c>
      <c r="CH56" s="4" t="str">
        <f t="shared" si="101"/>
        <v/>
      </c>
      <c r="CI56" s="4" t="str">
        <f t="shared" si="102"/>
        <v/>
      </c>
      <c r="CJ56" s="4" t="str">
        <f t="shared" si="62"/>
        <v/>
      </c>
      <c r="CK56" s="4" t="str">
        <f t="shared" si="63"/>
        <v/>
      </c>
      <c r="CL56" s="4" t="str">
        <f t="shared" si="103"/>
        <v/>
      </c>
      <c r="CM56" s="4" t="str">
        <f t="shared" si="104"/>
        <v/>
      </c>
      <c r="CN56" s="4">
        <f t="shared" si="80"/>
        <v>0</v>
      </c>
      <c r="CO56" s="16">
        <f t="shared" si="66"/>
        <v>0</v>
      </c>
      <c r="CP56" s="16"/>
      <c r="CQ56" s="4">
        <f t="shared" si="81"/>
        <v>0</v>
      </c>
      <c r="CS56" s="4">
        <v>22</v>
      </c>
      <c r="CT56" s="4">
        <f t="shared" si="82"/>
        <v>11</v>
      </c>
      <c r="CU56" s="4">
        <f t="shared" si="83"/>
        <v>11</v>
      </c>
      <c r="CV56" s="4">
        <f t="shared" si="67"/>
        <v>1</v>
      </c>
      <c r="CW56" s="4">
        <v>23</v>
      </c>
      <c r="CX56" s="4">
        <f t="shared" si="105"/>
        <v>12</v>
      </c>
      <c r="CY56" s="4" t="s">
        <v>89</v>
      </c>
      <c r="CZ56" s="16" t="str">
        <f t="shared" si="84"/>
        <v>B</v>
      </c>
      <c r="DA56" s="16">
        <f t="shared" si="68"/>
        <v>0</v>
      </c>
      <c r="DB56" s="4" t="str">
        <f t="shared" si="69"/>
        <v>x</v>
      </c>
      <c r="DE56" s="4">
        <f t="shared" si="70"/>
        <v>0</v>
      </c>
      <c r="DF56" s="4">
        <f t="shared" si="71"/>
        <v>0</v>
      </c>
      <c r="DJ56" s="57">
        <v>51</v>
      </c>
      <c r="DK56" s="58"/>
      <c r="DL56" s="59"/>
      <c r="DM56" s="59"/>
      <c r="DN56" s="60"/>
      <c r="DO56" s="61"/>
      <c r="DP56" s="61"/>
      <c r="DQ56" s="61"/>
      <c r="DR56" s="61"/>
      <c r="DS56" s="61"/>
      <c r="DT56" s="61"/>
      <c r="DU56" s="61"/>
      <c r="DV56" s="61"/>
      <c r="DW56" s="61"/>
      <c r="DX56" s="61"/>
      <c r="DY56" s="61"/>
      <c r="DZ56" s="61"/>
      <c r="EA56" s="61"/>
      <c r="EB56" s="61"/>
      <c r="EC56" s="61"/>
      <c r="ED56" s="61"/>
      <c r="EE56" s="61"/>
      <c r="EF56" s="61"/>
      <c r="EG56" s="61"/>
      <c r="EH56" s="61"/>
      <c r="EI56" s="61"/>
      <c r="EJ56" s="61"/>
      <c r="EK56" s="61"/>
      <c r="EL56" s="61"/>
      <c r="EM56" s="61"/>
      <c r="EN56" s="61"/>
      <c r="EO56" s="61"/>
      <c r="EP56" s="61"/>
      <c r="EQ56" s="61"/>
      <c r="ER56" s="61"/>
      <c r="ES56" s="61"/>
      <c r="ET56" s="61"/>
      <c r="EU56" s="61"/>
      <c r="EV56" s="61"/>
      <c r="EW56" s="61"/>
      <c r="EX56" s="61"/>
      <c r="EY56" s="61"/>
      <c r="EZ56" s="61"/>
      <c r="FA56" s="61"/>
      <c r="FB56" s="61"/>
      <c r="FC56" s="61"/>
      <c r="FD56" s="61"/>
      <c r="FE56" s="61"/>
      <c r="FF56" s="61"/>
      <c r="FG56" s="61"/>
      <c r="FH56" s="61"/>
      <c r="FI56" s="61"/>
      <c r="FJ56" s="61"/>
      <c r="FK56" s="61"/>
      <c r="FL56" s="61"/>
      <c r="FM56" s="61"/>
      <c r="FN56" s="61"/>
      <c r="FO56" s="61"/>
      <c r="FP56" s="61"/>
      <c r="FQ56" s="61"/>
      <c r="FR56" s="61"/>
      <c r="FS56" s="61"/>
      <c r="FT56" s="61"/>
      <c r="FU56" s="61"/>
      <c r="FV56" s="61"/>
      <c r="FW56" s="61"/>
      <c r="FX56" s="61"/>
      <c r="FY56" s="61"/>
      <c r="FZ56" s="61"/>
      <c r="GA56" s="61"/>
      <c r="GB56" s="61"/>
      <c r="GC56" s="61"/>
      <c r="GD56" s="61"/>
      <c r="GE56" s="61"/>
      <c r="GF56" s="61"/>
      <c r="GG56" s="61"/>
      <c r="GH56" s="61"/>
      <c r="GI56" s="61"/>
      <c r="GJ56" s="61"/>
      <c r="GK56" s="61"/>
      <c r="GL56" s="61"/>
      <c r="GM56" s="61"/>
      <c r="GN56" s="61"/>
      <c r="GO56" s="61"/>
      <c r="GP56" s="61"/>
      <c r="GQ56" s="61"/>
      <c r="GR56" s="61"/>
      <c r="GS56" s="61"/>
      <c r="GT56" s="61"/>
      <c r="GU56" s="61"/>
      <c r="GV56" s="61"/>
      <c r="GW56" s="61"/>
      <c r="GX56" s="61"/>
      <c r="GY56" s="61"/>
      <c r="GZ56" s="61"/>
      <c r="HA56" s="61"/>
      <c r="HB56" s="61"/>
      <c r="HC56" s="61"/>
      <c r="HD56" s="61"/>
      <c r="HE56" s="61"/>
      <c r="HF56" s="61"/>
      <c r="HG56" s="61"/>
      <c r="HH56" s="61"/>
      <c r="HI56" s="61"/>
      <c r="HJ56" s="61"/>
      <c r="HK56" s="61"/>
      <c r="HL56" s="61"/>
      <c r="HM56" s="61"/>
      <c r="HN56" s="61"/>
      <c r="HO56" s="61"/>
      <c r="HP56" s="61"/>
      <c r="HQ56" s="61"/>
      <c r="HR56" s="61"/>
      <c r="HS56" s="61"/>
      <c r="HT56" s="61"/>
      <c r="HU56" s="61"/>
      <c r="HV56" s="61"/>
      <c r="HW56" s="61"/>
      <c r="HX56" s="61"/>
      <c r="HY56" s="61"/>
      <c r="HZ56" s="61"/>
      <c r="IA56" s="61"/>
      <c r="IB56" s="61"/>
      <c r="IC56" s="61"/>
      <c r="ID56" s="61"/>
      <c r="IE56" s="61" t="s">
        <v>90</v>
      </c>
    </row>
    <row r="57" spans="1:239">
      <c r="A57" s="4" t="str">
        <f t="shared" si="88"/>
        <v>x</v>
      </c>
      <c r="B57" s="4" t="str">
        <f t="shared" si="89"/>
        <v>x</v>
      </c>
      <c r="D57" s="4">
        <v>2.9</v>
      </c>
      <c r="E57" s="4">
        <f t="shared" si="20"/>
        <v>-0.80892155440806757</v>
      </c>
      <c r="F57" s="4">
        <v>2.9</v>
      </c>
      <c r="G57" s="4">
        <f t="shared" si="21"/>
        <v>-0.80892155440806757</v>
      </c>
      <c r="H57" s="4">
        <v>13</v>
      </c>
      <c r="I57" s="88">
        <f>I56</f>
        <v>-0.50000000000006273</v>
      </c>
      <c r="X57" s="4">
        <v>24</v>
      </c>
      <c r="Y57" s="4" t="str">
        <f t="shared" si="72"/>
        <v>x</v>
      </c>
      <c r="Z57" s="4" t="str">
        <f t="shared" si="73"/>
        <v>x</v>
      </c>
      <c r="AA57" s="4" t="str">
        <f t="shared" si="74"/>
        <v>B'</v>
      </c>
      <c r="AB57" s="4" t="str">
        <f t="shared" si="75"/>
        <v>B'</v>
      </c>
      <c r="AC57" s="4">
        <v>24</v>
      </c>
      <c r="AD57" s="129" t="str">
        <f t="shared" si="22"/>
        <v>x</v>
      </c>
      <c r="AE57" s="129" t="str">
        <f t="shared" si="22"/>
        <v>x</v>
      </c>
      <c r="AF57" s="46">
        <f t="shared" si="23"/>
        <v>1</v>
      </c>
      <c r="AG57" s="46">
        <f t="shared" si="23"/>
        <v>1</v>
      </c>
      <c r="AH57" s="4">
        <f t="shared" si="85"/>
        <v>0</v>
      </c>
      <c r="AI57" s="4">
        <f t="shared" si="85"/>
        <v>0</v>
      </c>
      <c r="AJ57" s="4">
        <f t="shared" si="24"/>
        <v>0</v>
      </c>
      <c r="AK57" s="4">
        <f>SUM($AJ$33:AJ57)</f>
        <v>2.6645352591003757E-15</v>
      </c>
      <c r="AL57" s="4">
        <f t="shared" si="90"/>
        <v>0</v>
      </c>
      <c r="AM57" s="4">
        <f t="shared" si="26"/>
        <v>0</v>
      </c>
      <c r="AN57" s="4">
        <f t="shared" si="27"/>
        <v>0</v>
      </c>
      <c r="AP57" s="4" t="str">
        <f t="shared" si="28"/>
        <v/>
      </c>
      <c r="AQ57" s="4" t="str">
        <f t="shared" si="28"/>
        <v/>
      </c>
      <c r="AR57" s="4" t="str">
        <f t="shared" si="29"/>
        <v/>
      </c>
      <c r="AS57" s="4" t="str">
        <f t="shared" si="29"/>
        <v/>
      </c>
      <c r="AT57" s="4" t="str">
        <f t="shared" si="30"/>
        <v/>
      </c>
      <c r="AU57" s="4" t="str">
        <f t="shared" si="30"/>
        <v/>
      </c>
      <c r="AV57" s="4" t="str">
        <f t="shared" si="91"/>
        <v/>
      </c>
      <c r="AW57" s="4" t="str">
        <f t="shared" si="91"/>
        <v/>
      </c>
      <c r="AX57" s="4" t="str">
        <f t="shared" si="32"/>
        <v/>
      </c>
      <c r="AY57" s="4" t="str">
        <f t="shared" si="32"/>
        <v/>
      </c>
      <c r="AZ57" s="4" t="str">
        <f t="shared" si="92"/>
        <v/>
      </c>
      <c r="BA57" s="4" t="str">
        <f t="shared" si="92"/>
        <v/>
      </c>
      <c r="BB57" s="4" t="str">
        <f t="shared" si="86"/>
        <v/>
      </c>
      <c r="BC57" s="4" t="str">
        <f t="shared" si="87"/>
        <v/>
      </c>
      <c r="BD57" s="4" t="str">
        <f t="shared" si="34"/>
        <v/>
      </c>
      <c r="BE57" s="4" t="str">
        <f t="shared" si="93"/>
        <v/>
      </c>
      <c r="BF57" s="4" t="str">
        <f t="shared" si="36"/>
        <v/>
      </c>
      <c r="BG57" s="4" t="str">
        <f t="shared" si="94"/>
        <v/>
      </c>
      <c r="BH57" s="16">
        <f t="shared" si="38"/>
        <v>0</v>
      </c>
      <c r="BI57" s="4">
        <f t="shared" si="39"/>
        <v>0</v>
      </c>
      <c r="BJ57" s="16">
        <f t="shared" si="40"/>
        <v>0</v>
      </c>
      <c r="BK57" s="4">
        <f t="shared" si="41"/>
        <v>0</v>
      </c>
      <c r="BL57" s="16">
        <f t="shared" si="42"/>
        <v>0</v>
      </c>
      <c r="BM57" s="4">
        <f t="shared" si="43"/>
        <v>0</v>
      </c>
      <c r="BN57" s="4">
        <f t="shared" si="95"/>
        <v>0</v>
      </c>
      <c r="BO57" s="4">
        <f t="shared" si="96"/>
        <v>0</v>
      </c>
      <c r="BP57" s="4">
        <f t="shared" si="97"/>
        <v>0</v>
      </c>
      <c r="BQ57" s="4">
        <f t="shared" si="98"/>
        <v>0</v>
      </c>
      <c r="BR57" s="4">
        <f t="shared" si="99"/>
        <v>0</v>
      </c>
      <c r="BS57" s="4">
        <f t="shared" si="100"/>
        <v>0</v>
      </c>
      <c r="BT57" s="4" t="str">
        <f t="shared" si="50"/>
        <v/>
      </c>
      <c r="BU57" s="4" t="str">
        <f t="shared" si="51"/>
        <v/>
      </c>
      <c r="BV57" s="4" t="str">
        <f t="shared" si="52"/>
        <v/>
      </c>
      <c r="BW57" s="4" t="str">
        <f t="shared" si="76"/>
        <v/>
      </c>
      <c r="BX57" s="4" t="str">
        <f t="shared" si="77"/>
        <v/>
      </c>
      <c r="BY57" s="4" t="str">
        <f t="shared" si="78"/>
        <v/>
      </c>
      <c r="BZ57" s="4">
        <f t="shared" si="79"/>
        <v>0</v>
      </c>
      <c r="CA57" s="17" t="str">
        <f t="shared" si="53"/>
        <v/>
      </c>
      <c r="CB57" s="17" t="str">
        <f t="shared" si="54"/>
        <v/>
      </c>
      <c r="CC57" s="17" t="str">
        <f t="shared" si="55"/>
        <v/>
      </c>
      <c r="CD57" s="17" t="str">
        <f t="shared" si="56"/>
        <v/>
      </c>
      <c r="CE57" s="4" t="str">
        <f t="shared" si="57"/>
        <v/>
      </c>
      <c r="CF57" s="4" t="str">
        <f t="shared" si="58"/>
        <v/>
      </c>
      <c r="CG57" s="4" t="str">
        <f t="shared" si="59"/>
        <v/>
      </c>
      <c r="CH57" s="4" t="str">
        <f t="shared" si="101"/>
        <v/>
      </c>
      <c r="CI57" s="4" t="str">
        <f t="shared" si="102"/>
        <v/>
      </c>
      <c r="CJ57" s="4" t="str">
        <f t="shared" si="62"/>
        <v/>
      </c>
      <c r="CK57" s="4" t="str">
        <f t="shared" si="63"/>
        <v/>
      </c>
      <c r="CL57" s="4" t="str">
        <f t="shared" si="103"/>
        <v/>
      </c>
      <c r="CM57" s="4" t="str">
        <f t="shared" si="104"/>
        <v/>
      </c>
      <c r="CN57" s="4">
        <f t="shared" si="80"/>
        <v>0</v>
      </c>
      <c r="CO57" s="16">
        <f t="shared" si="66"/>
        <v>0</v>
      </c>
      <c r="CP57" s="16"/>
      <c r="CQ57" s="4">
        <f t="shared" si="81"/>
        <v>0</v>
      </c>
      <c r="CS57" s="4">
        <v>23</v>
      </c>
      <c r="CT57" s="4">
        <f t="shared" si="82"/>
        <v>11.5</v>
      </c>
      <c r="CU57" s="4">
        <f t="shared" si="83"/>
        <v>12</v>
      </c>
      <c r="CV57" s="4">
        <f t="shared" si="67"/>
        <v>0</v>
      </c>
      <c r="CW57" s="4">
        <v>24</v>
      </c>
      <c r="CX57" s="4">
        <f t="shared" si="105"/>
        <v>13</v>
      </c>
      <c r="CY57" s="4" t="s">
        <v>98</v>
      </c>
      <c r="CZ57" s="16" t="str">
        <f t="shared" si="84"/>
        <v>C</v>
      </c>
      <c r="DA57" s="16">
        <f t="shared" si="68"/>
        <v>0</v>
      </c>
      <c r="DB57" s="4" t="str">
        <f t="shared" si="69"/>
        <v>x</v>
      </c>
      <c r="DE57" s="4">
        <f t="shared" si="70"/>
        <v>0</v>
      </c>
      <c r="DF57" s="4">
        <f t="shared" si="71"/>
        <v>0</v>
      </c>
      <c r="DJ57" s="66">
        <v>52</v>
      </c>
      <c r="DK57" s="67"/>
      <c r="DL57" s="68"/>
      <c r="DM57" s="68"/>
      <c r="DN57" s="69"/>
      <c r="DO57" s="61"/>
      <c r="DP57" s="61"/>
      <c r="DQ57" s="61"/>
      <c r="DR57" s="61"/>
      <c r="DS57" s="61"/>
      <c r="DT57" s="61"/>
      <c r="DU57" s="61"/>
      <c r="DV57" s="61"/>
      <c r="DW57" s="61"/>
      <c r="DX57" s="61"/>
      <c r="DY57" s="61"/>
      <c r="DZ57" s="61"/>
      <c r="EA57" s="61"/>
      <c r="EB57" s="61"/>
      <c r="EC57" s="61"/>
      <c r="ED57" s="61"/>
      <c r="EE57" s="61"/>
      <c r="EF57" s="61"/>
      <c r="EG57" s="61"/>
      <c r="EH57" s="61"/>
      <c r="EI57" s="61"/>
      <c r="EJ57" s="61"/>
      <c r="EK57" s="61"/>
      <c r="EL57" s="61"/>
      <c r="EM57" s="61"/>
      <c r="EN57" s="61"/>
      <c r="EO57" s="61"/>
      <c r="EP57" s="61"/>
      <c r="EQ57" s="61"/>
      <c r="ER57" s="61"/>
      <c r="ES57" s="61"/>
      <c r="ET57" s="61"/>
      <c r="EU57" s="61"/>
      <c r="EV57" s="61"/>
      <c r="EW57" s="61"/>
      <c r="EX57" s="61"/>
      <c r="EY57" s="61"/>
      <c r="EZ57" s="61"/>
      <c r="FA57" s="61"/>
      <c r="FB57" s="61"/>
      <c r="FC57" s="61"/>
      <c r="FD57" s="61"/>
      <c r="FE57" s="61"/>
      <c r="FF57" s="61"/>
      <c r="FG57" s="61"/>
      <c r="FH57" s="61"/>
      <c r="FI57" s="61"/>
      <c r="FJ57" s="61"/>
      <c r="FK57" s="61"/>
      <c r="FL57" s="61"/>
      <c r="FM57" s="61"/>
      <c r="FN57" s="61"/>
      <c r="FO57" s="61"/>
      <c r="FP57" s="61"/>
      <c r="FQ57" s="61"/>
      <c r="FR57" s="61"/>
      <c r="FS57" s="61"/>
      <c r="FT57" s="61"/>
      <c r="FU57" s="61"/>
      <c r="FV57" s="61"/>
      <c r="FW57" s="61"/>
      <c r="FX57" s="61"/>
      <c r="FY57" s="61"/>
      <c r="FZ57" s="61"/>
      <c r="GA57" s="61"/>
      <c r="GB57" s="61"/>
      <c r="GC57" s="61"/>
      <c r="GD57" s="61"/>
      <c r="GE57" s="61"/>
      <c r="GF57" s="61"/>
      <c r="GG57" s="61"/>
      <c r="GH57" s="61"/>
      <c r="GI57" s="61"/>
      <c r="GJ57" s="61"/>
      <c r="GK57" s="61"/>
      <c r="GL57" s="61"/>
      <c r="GM57" s="61"/>
      <c r="GN57" s="61"/>
      <c r="GO57" s="61"/>
      <c r="GP57" s="61"/>
      <c r="GQ57" s="61"/>
      <c r="GR57" s="61"/>
      <c r="GS57" s="61"/>
      <c r="GT57" s="61"/>
      <c r="GU57" s="61"/>
      <c r="GV57" s="61"/>
      <c r="GW57" s="61"/>
      <c r="GX57" s="61"/>
      <c r="GY57" s="61"/>
      <c r="GZ57" s="61"/>
      <c r="HA57" s="61"/>
      <c r="HB57" s="61"/>
      <c r="HC57" s="61"/>
      <c r="HD57" s="61"/>
      <c r="HE57" s="61"/>
      <c r="HF57" s="61"/>
      <c r="HG57" s="61"/>
      <c r="HH57" s="61"/>
      <c r="HI57" s="61"/>
      <c r="HJ57" s="61"/>
      <c r="HK57" s="61"/>
      <c r="HL57" s="61"/>
      <c r="HM57" s="61"/>
      <c r="HN57" s="61"/>
      <c r="HO57" s="61"/>
      <c r="HP57" s="61"/>
      <c r="HQ57" s="61"/>
      <c r="HR57" s="61"/>
      <c r="HS57" s="61"/>
      <c r="HT57" s="61"/>
      <c r="HU57" s="61"/>
      <c r="HV57" s="61"/>
      <c r="HW57" s="61"/>
      <c r="HX57" s="61"/>
      <c r="HY57" s="61"/>
      <c r="HZ57" s="61"/>
      <c r="IA57" s="61"/>
      <c r="IB57" s="61"/>
      <c r="IC57" s="61"/>
      <c r="ID57" s="61"/>
      <c r="IE57" s="61" t="s">
        <v>90</v>
      </c>
    </row>
    <row r="58" spans="1:239">
      <c r="A58" s="4" t="str">
        <f t="shared" si="88"/>
        <v>x</v>
      </c>
      <c r="B58" s="4" t="str">
        <f t="shared" si="89"/>
        <v>x</v>
      </c>
      <c r="D58" s="4">
        <v>3</v>
      </c>
      <c r="E58" s="4">
        <f t="shared" si="20"/>
        <v>-0.82699334313268802</v>
      </c>
      <c r="F58" s="4">
        <v>3</v>
      </c>
      <c r="G58" s="4">
        <f t="shared" si="21"/>
        <v>-0.82699334313268802</v>
      </c>
      <c r="H58" s="4">
        <v>13</v>
      </c>
      <c r="I58" s="88">
        <f>AL46</f>
        <v>0</v>
      </c>
      <c r="X58" s="4">
        <v>25</v>
      </c>
      <c r="Y58" s="4" t="str">
        <f t="shared" si="72"/>
        <v>x</v>
      </c>
      <c r="Z58" s="4" t="str">
        <f t="shared" si="73"/>
        <v>x</v>
      </c>
      <c r="AA58" s="4" t="str">
        <f t="shared" si="74"/>
        <v>A</v>
      </c>
      <c r="AB58" s="4" t="str">
        <f t="shared" si="75"/>
        <v>A</v>
      </c>
      <c r="AC58" s="4">
        <v>25</v>
      </c>
      <c r="AD58" s="129" t="str">
        <f t="shared" si="22"/>
        <v>x</v>
      </c>
      <c r="AE58" s="129" t="str">
        <f t="shared" si="22"/>
        <v>x</v>
      </c>
      <c r="AF58" s="46">
        <f t="shared" si="23"/>
        <v>1</v>
      </c>
      <c r="AG58" s="46">
        <f t="shared" si="23"/>
        <v>1</v>
      </c>
      <c r="AH58" s="4">
        <f t="shared" si="85"/>
        <v>0</v>
      </c>
      <c r="AI58" s="4">
        <f t="shared" si="85"/>
        <v>0</v>
      </c>
      <c r="AJ58" s="4">
        <f t="shared" si="24"/>
        <v>0</v>
      </c>
      <c r="AK58" s="4">
        <f>SUM($AJ$33:AJ58)</f>
        <v>2.6645352591003757E-15</v>
      </c>
      <c r="AL58" s="4">
        <f t="shared" si="90"/>
        <v>0</v>
      </c>
      <c r="AM58" s="4">
        <f t="shared" si="26"/>
        <v>0</v>
      </c>
      <c r="AN58" s="4">
        <f t="shared" si="27"/>
        <v>0</v>
      </c>
      <c r="AP58" s="4" t="str">
        <f t="shared" ref="AP58:AQ121" si="106">IF(ROW()&gt;33+$AE$30,"",IF(AD58="A",AF58,IF(AD58="A'",-1*AF58,0)))</f>
        <v/>
      </c>
      <c r="AQ58" s="4" t="str">
        <f t="shared" si="106"/>
        <v/>
      </c>
      <c r="AR58" s="4" t="str">
        <f t="shared" ref="AR58:AS121" si="107">IF(ROW()&gt;33+$AE$30,"",IF(AD58="B",AF58,IF(AD58="B'",-1*AF58,0)))</f>
        <v/>
      </c>
      <c r="AS58" s="4" t="str">
        <f t="shared" si="107"/>
        <v/>
      </c>
      <c r="AT58" s="4" t="str">
        <f t="shared" ref="AT58:AU121" si="108">IF(ROW()&gt;33+$AE$30,"",IF(AD58="C",AF58,IF(AD58="C'",-1*AF58,0)))</f>
        <v/>
      </c>
      <c r="AU58" s="4" t="str">
        <f t="shared" si="108"/>
        <v/>
      </c>
      <c r="AV58" s="4" t="str">
        <f t="shared" ref="AV58:AW121" si="109">IF(ROW()&gt;33+$AE$30,"",IF(AD58="U",AF58,IF(AD58="U'",-1*AF58,0)))</f>
        <v/>
      </c>
      <c r="AW58" s="4" t="str">
        <f t="shared" si="109"/>
        <v/>
      </c>
      <c r="AX58" s="4" t="str">
        <f t="shared" ref="AX58:AY121" si="110">IF(ROW()&gt;33+$AE$30,"",IF(AD58="V",AF58,IF(AD58="V'",-1*AF58,0)))</f>
        <v/>
      </c>
      <c r="AY58" s="4" t="str">
        <f t="shared" si="110"/>
        <v/>
      </c>
      <c r="AZ58" s="4" t="str">
        <f t="shared" ref="AZ58:BA121" si="111">IF(ROW()&gt;33+$AE$30,"",IF(AD58="W",AF58,IF(AD58="W'",-1*AF58,0)))</f>
        <v/>
      </c>
      <c r="BA58" s="4" t="str">
        <f t="shared" si="111"/>
        <v/>
      </c>
      <c r="BB58" s="4" t="str">
        <f t="shared" si="86"/>
        <v/>
      </c>
      <c r="BC58" s="4" t="str">
        <f t="shared" si="87"/>
        <v/>
      </c>
      <c r="BD58" s="4" t="str">
        <f t="shared" si="34"/>
        <v/>
      </c>
      <c r="BE58" s="4" t="str">
        <f t="shared" si="93"/>
        <v/>
      </c>
      <c r="BF58" s="4" t="str">
        <f t="shared" si="36"/>
        <v/>
      </c>
      <c r="BG58" s="4" t="str">
        <f t="shared" si="94"/>
        <v/>
      </c>
      <c r="BH58" s="16">
        <f t="shared" si="38"/>
        <v>0</v>
      </c>
      <c r="BI58" s="4">
        <f t="shared" si="39"/>
        <v>0</v>
      </c>
      <c r="BJ58" s="16">
        <f t="shared" si="40"/>
        <v>0</v>
      </c>
      <c r="BK58" s="4">
        <f t="shared" si="41"/>
        <v>0</v>
      </c>
      <c r="BL58" s="16">
        <f t="shared" si="42"/>
        <v>0</v>
      </c>
      <c r="BM58" s="4">
        <f t="shared" si="43"/>
        <v>0</v>
      </c>
      <c r="BN58" s="4">
        <f t="shared" si="95"/>
        <v>0</v>
      </c>
      <c r="BO58" s="4">
        <f t="shared" si="96"/>
        <v>0</v>
      </c>
      <c r="BP58" s="4">
        <f t="shared" si="97"/>
        <v>0</v>
      </c>
      <c r="BQ58" s="4">
        <f t="shared" si="98"/>
        <v>0</v>
      </c>
      <c r="BR58" s="4">
        <f t="shared" si="99"/>
        <v>0</v>
      </c>
      <c r="BS58" s="4">
        <f t="shared" si="100"/>
        <v>0</v>
      </c>
      <c r="BT58" s="4" t="str">
        <f t="shared" si="50"/>
        <v/>
      </c>
      <c r="BU58" s="4" t="str">
        <f t="shared" si="51"/>
        <v/>
      </c>
      <c r="BV58" s="4" t="str">
        <f t="shared" si="52"/>
        <v/>
      </c>
      <c r="BW58" s="4" t="str">
        <f t="shared" si="76"/>
        <v/>
      </c>
      <c r="BX58" s="4" t="str">
        <f t="shared" si="77"/>
        <v/>
      </c>
      <c r="BY58" s="4" t="str">
        <f t="shared" si="78"/>
        <v/>
      </c>
      <c r="BZ58" s="4">
        <f t="shared" si="79"/>
        <v>0</v>
      </c>
      <c r="CA58" s="17" t="str">
        <f t="shared" si="53"/>
        <v/>
      </c>
      <c r="CB58" s="17" t="str">
        <f t="shared" si="54"/>
        <v/>
      </c>
      <c r="CC58" s="17" t="str">
        <f t="shared" si="55"/>
        <v/>
      </c>
      <c r="CD58" s="17" t="str">
        <f t="shared" si="56"/>
        <v/>
      </c>
      <c r="CE58" s="4" t="str">
        <f t="shared" si="57"/>
        <v/>
      </c>
      <c r="CF58" s="4" t="str">
        <f t="shared" si="58"/>
        <v/>
      </c>
      <c r="CG58" s="4" t="str">
        <f t="shared" si="59"/>
        <v/>
      </c>
      <c r="CH58" s="4" t="str">
        <f t="shared" si="101"/>
        <v/>
      </c>
      <c r="CI58" s="4" t="str">
        <f t="shared" si="102"/>
        <v/>
      </c>
      <c r="CJ58" s="4" t="str">
        <f t="shared" si="62"/>
        <v/>
      </c>
      <c r="CK58" s="4" t="str">
        <f t="shared" si="63"/>
        <v/>
      </c>
      <c r="CL58" s="4" t="str">
        <f t="shared" si="103"/>
        <v/>
      </c>
      <c r="CM58" s="4" t="str">
        <f t="shared" si="104"/>
        <v/>
      </c>
      <c r="CN58" s="4">
        <f t="shared" si="80"/>
        <v>0</v>
      </c>
      <c r="CO58" s="16">
        <f t="shared" si="66"/>
        <v>0</v>
      </c>
      <c r="CP58" s="16"/>
      <c r="CQ58" s="4">
        <f t="shared" si="81"/>
        <v>0</v>
      </c>
      <c r="CS58" s="4">
        <v>24</v>
      </c>
      <c r="CT58" s="4">
        <f t="shared" si="82"/>
        <v>12</v>
      </c>
      <c r="CU58" s="4">
        <f t="shared" si="83"/>
        <v>12</v>
      </c>
      <c r="CV58" s="4">
        <f t="shared" si="67"/>
        <v>1</v>
      </c>
      <c r="CW58" s="4">
        <v>25</v>
      </c>
      <c r="CX58" s="4">
        <f t="shared" si="105"/>
        <v>13</v>
      </c>
      <c r="CY58" s="4" t="s">
        <v>87</v>
      </c>
      <c r="CZ58" s="16" t="str">
        <f t="shared" si="84"/>
        <v>A</v>
      </c>
      <c r="DA58" s="16">
        <f t="shared" si="68"/>
        <v>0</v>
      </c>
      <c r="DB58" s="4" t="str">
        <f t="shared" si="69"/>
        <v>x</v>
      </c>
      <c r="DE58" s="4">
        <f t="shared" si="70"/>
        <v>0</v>
      </c>
      <c r="DF58" s="4">
        <f t="shared" si="71"/>
        <v>0</v>
      </c>
      <c r="DJ58" s="47">
        <v>53</v>
      </c>
      <c r="DK58" s="48" t="s">
        <v>414</v>
      </c>
      <c r="DL58" s="49">
        <v>36</v>
      </c>
      <c r="DM58" s="49">
        <v>8</v>
      </c>
      <c r="DN58" s="50">
        <v>6</v>
      </c>
      <c r="DO58" s="51" t="s">
        <v>87</v>
      </c>
      <c r="DP58" s="51" t="s">
        <v>87</v>
      </c>
      <c r="DQ58" s="51" t="s">
        <v>87</v>
      </c>
      <c r="DR58" s="51" t="s">
        <v>89</v>
      </c>
      <c r="DS58" s="51" t="s">
        <v>89</v>
      </c>
      <c r="DT58" s="51" t="s">
        <v>89</v>
      </c>
      <c r="DU58" s="51" t="s">
        <v>88</v>
      </c>
      <c r="DV58" s="51" t="s">
        <v>88</v>
      </c>
      <c r="DW58" s="51" t="s">
        <v>99</v>
      </c>
      <c r="DX58" s="51" t="s">
        <v>99</v>
      </c>
      <c r="DY58" s="51" t="s">
        <v>98</v>
      </c>
      <c r="DZ58" s="51" t="s">
        <v>98</v>
      </c>
      <c r="EA58" s="51" t="s">
        <v>98</v>
      </c>
      <c r="EB58" s="51" t="s">
        <v>100</v>
      </c>
      <c r="EC58" s="51" t="s">
        <v>100</v>
      </c>
      <c r="ED58" s="51" t="s">
        <v>100</v>
      </c>
      <c r="EE58" s="51" t="s">
        <v>99</v>
      </c>
      <c r="EF58" s="51" t="s">
        <v>88</v>
      </c>
      <c r="EG58" s="51" t="s">
        <v>87</v>
      </c>
      <c r="EH58" s="51" t="s">
        <v>87</v>
      </c>
      <c r="EI58" s="51" t="s">
        <v>87</v>
      </c>
      <c r="EJ58" s="51" t="s">
        <v>89</v>
      </c>
      <c r="EK58" s="51" t="s">
        <v>89</v>
      </c>
      <c r="EL58" s="51" t="s">
        <v>89</v>
      </c>
      <c r="EM58" s="51" t="s">
        <v>88</v>
      </c>
      <c r="EN58" s="51" t="s">
        <v>88</v>
      </c>
      <c r="EO58" s="51" t="s">
        <v>99</v>
      </c>
      <c r="EP58" s="51" t="s">
        <v>99</v>
      </c>
      <c r="EQ58" s="51" t="s">
        <v>98</v>
      </c>
      <c r="ER58" s="51" t="s">
        <v>98</v>
      </c>
      <c r="ES58" s="51" t="s">
        <v>98</v>
      </c>
      <c r="ET58" s="51" t="s">
        <v>100</v>
      </c>
      <c r="EU58" s="51" t="s">
        <v>100</v>
      </c>
      <c r="EV58" s="51" t="s">
        <v>100</v>
      </c>
      <c r="EW58" s="51" t="s">
        <v>99</v>
      </c>
      <c r="EX58" s="51" t="s">
        <v>88</v>
      </c>
      <c r="EY58" s="51"/>
      <c r="EZ58" s="51"/>
      <c r="FA58" s="51"/>
      <c r="FB58" s="51"/>
      <c r="FC58" s="51"/>
      <c r="FD58" s="51"/>
      <c r="FE58" s="51"/>
      <c r="FF58" s="51"/>
      <c r="FG58" s="51"/>
      <c r="FH58" s="51"/>
      <c r="FI58" s="51"/>
      <c r="FJ58" s="51"/>
      <c r="FK58" s="51"/>
      <c r="FL58" s="51"/>
      <c r="FM58" s="51"/>
      <c r="FN58" s="51"/>
      <c r="FO58" s="51"/>
      <c r="FP58" s="51"/>
      <c r="FQ58" s="51"/>
      <c r="FR58" s="51"/>
      <c r="FS58" s="51"/>
      <c r="FT58" s="51"/>
      <c r="FU58" s="51"/>
      <c r="FV58" s="51"/>
      <c r="FW58" s="51"/>
      <c r="FX58" s="51"/>
      <c r="FY58" s="51"/>
      <c r="FZ58" s="51"/>
      <c r="GA58" s="51"/>
      <c r="GB58" s="51"/>
      <c r="GC58" s="51"/>
      <c r="GD58" s="51"/>
      <c r="GE58" s="51"/>
      <c r="GF58" s="51"/>
      <c r="GG58" s="51"/>
      <c r="GH58" s="51"/>
      <c r="GI58" s="51"/>
      <c r="GJ58" s="51"/>
      <c r="GK58" s="51"/>
      <c r="GL58" s="51"/>
      <c r="GM58" s="51"/>
      <c r="GN58" s="51"/>
      <c r="GO58" s="51"/>
      <c r="GP58" s="51"/>
      <c r="GQ58" s="51"/>
      <c r="GR58" s="51"/>
      <c r="GS58" s="51"/>
      <c r="GT58" s="51"/>
      <c r="GU58" s="51"/>
      <c r="GV58" s="51"/>
      <c r="GW58" s="51"/>
      <c r="GX58" s="51"/>
      <c r="GY58" s="51"/>
      <c r="GZ58" s="51"/>
      <c r="HA58" s="51"/>
      <c r="HB58" s="51"/>
      <c r="HC58" s="51"/>
      <c r="HD58" s="51"/>
      <c r="HE58" s="51"/>
      <c r="HF58" s="51"/>
      <c r="HG58" s="51"/>
      <c r="HH58" s="51"/>
      <c r="HI58" s="51"/>
      <c r="HJ58" s="51"/>
      <c r="HK58" s="51"/>
      <c r="HL58" s="51"/>
      <c r="HM58" s="51"/>
      <c r="HN58" s="51"/>
      <c r="HO58" s="51"/>
      <c r="HP58" s="51"/>
      <c r="HQ58" s="51"/>
      <c r="HR58" s="51"/>
      <c r="HS58" s="51"/>
      <c r="HT58" s="51"/>
      <c r="HU58" s="51"/>
      <c r="HV58" s="51"/>
      <c r="HW58" s="51"/>
      <c r="HX58" s="51"/>
      <c r="HY58" s="51"/>
      <c r="HZ58" s="51"/>
      <c r="IA58" s="51"/>
      <c r="IB58" s="51"/>
      <c r="IC58" s="51"/>
      <c r="ID58" s="51"/>
      <c r="IE58" s="51" t="s">
        <v>90</v>
      </c>
    </row>
    <row r="59" spans="1:239">
      <c r="A59" s="4" t="str">
        <f t="shared" si="88"/>
        <v>x</v>
      </c>
      <c r="B59" s="4" t="str">
        <f t="shared" si="89"/>
        <v>x</v>
      </c>
      <c r="D59" s="4">
        <v>3.1</v>
      </c>
      <c r="E59" s="4">
        <f t="shared" si="20"/>
        <v>-0.80892155440806779</v>
      </c>
      <c r="F59" s="4">
        <v>3.1</v>
      </c>
      <c r="G59" s="4">
        <f t="shared" si="21"/>
        <v>-0.80892155440806779</v>
      </c>
      <c r="H59" s="4">
        <v>14</v>
      </c>
      <c r="I59" s="88">
        <f>I58</f>
        <v>0</v>
      </c>
      <c r="X59" s="4">
        <v>26</v>
      </c>
      <c r="Y59" s="4" t="str">
        <f t="shared" si="72"/>
        <v>x</v>
      </c>
      <c r="Z59" s="4" t="str">
        <f t="shared" si="73"/>
        <v>x</v>
      </c>
      <c r="AA59" s="4" t="str">
        <f t="shared" si="74"/>
        <v>A</v>
      </c>
      <c r="AB59" s="4" t="str">
        <f t="shared" si="75"/>
        <v>A</v>
      </c>
      <c r="AC59" s="4">
        <v>26</v>
      </c>
      <c r="AD59" s="129" t="str">
        <f t="shared" si="22"/>
        <v>x</v>
      </c>
      <c r="AE59" s="129" t="str">
        <f t="shared" si="22"/>
        <v>x</v>
      </c>
      <c r="AF59" s="46">
        <f t="shared" si="23"/>
        <v>1</v>
      </c>
      <c r="AG59" s="46">
        <f t="shared" si="23"/>
        <v>1</v>
      </c>
      <c r="AH59" s="4">
        <f t="shared" si="85"/>
        <v>0</v>
      </c>
      <c r="AI59" s="4">
        <f t="shared" si="85"/>
        <v>0</v>
      </c>
      <c r="AJ59" s="4">
        <f t="shared" si="24"/>
        <v>0</v>
      </c>
      <c r="AK59" s="4">
        <f>SUM($AJ$33:AJ59)</f>
        <v>2.6645352591003757E-15</v>
      </c>
      <c r="AL59" s="4">
        <f t="shared" si="90"/>
        <v>0</v>
      </c>
      <c r="AM59" s="4">
        <f t="shared" si="26"/>
        <v>0</v>
      </c>
      <c r="AN59" s="4">
        <f t="shared" si="27"/>
        <v>0</v>
      </c>
      <c r="AP59" s="4" t="str">
        <f t="shared" si="106"/>
        <v/>
      </c>
      <c r="AQ59" s="4" t="str">
        <f t="shared" si="106"/>
        <v/>
      </c>
      <c r="AR59" s="4" t="str">
        <f t="shared" si="107"/>
        <v/>
      </c>
      <c r="AS59" s="4" t="str">
        <f t="shared" si="107"/>
        <v/>
      </c>
      <c r="AT59" s="4" t="str">
        <f t="shared" si="108"/>
        <v/>
      </c>
      <c r="AU59" s="4" t="str">
        <f t="shared" si="108"/>
        <v/>
      </c>
      <c r="AV59" s="4" t="str">
        <f t="shared" si="109"/>
        <v/>
      </c>
      <c r="AW59" s="4" t="str">
        <f t="shared" si="109"/>
        <v/>
      </c>
      <c r="AX59" s="4" t="str">
        <f t="shared" si="110"/>
        <v/>
      </c>
      <c r="AY59" s="4" t="str">
        <f t="shared" si="110"/>
        <v/>
      </c>
      <c r="AZ59" s="4" t="str">
        <f t="shared" si="111"/>
        <v/>
      </c>
      <c r="BA59" s="4" t="str">
        <f t="shared" si="111"/>
        <v/>
      </c>
      <c r="BB59" s="4" t="str">
        <f t="shared" si="86"/>
        <v/>
      </c>
      <c r="BC59" s="4" t="str">
        <f t="shared" si="87"/>
        <v/>
      </c>
      <c r="BD59" s="4" t="str">
        <f t="shared" si="34"/>
        <v/>
      </c>
      <c r="BE59" s="4" t="str">
        <f t="shared" si="93"/>
        <v/>
      </c>
      <c r="BF59" s="4" t="str">
        <f t="shared" si="36"/>
        <v/>
      </c>
      <c r="BG59" s="4" t="str">
        <f t="shared" si="94"/>
        <v/>
      </c>
      <c r="BH59" s="16">
        <f t="shared" si="38"/>
        <v>0</v>
      </c>
      <c r="BI59" s="4">
        <f t="shared" si="39"/>
        <v>0</v>
      </c>
      <c r="BJ59" s="16">
        <f t="shared" si="40"/>
        <v>0</v>
      </c>
      <c r="BK59" s="4">
        <f t="shared" si="41"/>
        <v>0</v>
      </c>
      <c r="BL59" s="16">
        <f t="shared" si="42"/>
        <v>0</v>
      </c>
      <c r="BM59" s="4">
        <f t="shared" si="43"/>
        <v>0</v>
      </c>
      <c r="BN59" s="4">
        <f t="shared" si="95"/>
        <v>0</v>
      </c>
      <c r="BO59" s="4">
        <f t="shared" si="96"/>
        <v>0</v>
      </c>
      <c r="BP59" s="4">
        <f t="shared" si="97"/>
        <v>0</v>
      </c>
      <c r="BQ59" s="4">
        <f t="shared" si="98"/>
        <v>0</v>
      </c>
      <c r="BR59" s="4">
        <f t="shared" si="99"/>
        <v>0</v>
      </c>
      <c r="BS59" s="4">
        <f t="shared" si="100"/>
        <v>0</v>
      </c>
      <c r="BT59" s="4" t="str">
        <f t="shared" si="50"/>
        <v/>
      </c>
      <c r="BU59" s="4" t="str">
        <f t="shared" si="51"/>
        <v/>
      </c>
      <c r="BV59" s="4" t="str">
        <f t="shared" si="52"/>
        <v/>
      </c>
      <c r="BW59" s="4" t="str">
        <f t="shared" si="76"/>
        <v/>
      </c>
      <c r="BX59" s="4" t="str">
        <f t="shared" si="77"/>
        <v/>
      </c>
      <c r="BY59" s="4" t="str">
        <f t="shared" si="78"/>
        <v/>
      </c>
      <c r="BZ59" s="4">
        <f t="shared" si="79"/>
        <v>0</v>
      </c>
      <c r="CA59" s="17" t="str">
        <f t="shared" si="53"/>
        <v/>
      </c>
      <c r="CB59" s="17" t="str">
        <f t="shared" si="54"/>
        <v/>
      </c>
      <c r="CC59" s="17" t="str">
        <f t="shared" si="55"/>
        <v/>
      </c>
      <c r="CD59" s="17" t="str">
        <f t="shared" si="56"/>
        <v/>
      </c>
      <c r="CE59" s="4" t="str">
        <f t="shared" si="57"/>
        <v/>
      </c>
      <c r="CF59" s="4" t="str">
        <f t="shared" si="58"/>
        <v/>
      </c>
      <c r="CG59" s="4" t="str">
        <f t="shared" si="59"/>
        <v/>
      </c>
      <c r="CH59" s="4" t="str">
        <f t="shared" si="101"/>
        <v/>
      </c>
      <c r="CI59" s="4" t="str">
        <f t="shared" si="102"/>
        <v/>
      </c>
      <c r="CJ59" s="4" t="str">
        <f t="shared" si="62"/>
        <v/>
      </c>
      <c r="CK59" s="4" t="str">
        <f t="shared" si="63"/>
        <v/>
      </c>
      <c r="CL59" s="4" t="str">
        <f t="shared" si="103"/>
        <v/>
      </c>
      <c r="CM59" s="4" t="str">
        <f t="shared" si="104"/>
        <v/>
      </c>
      <c r="CN59" s="4">
        <f t="shared" si="80"/>
        <v>0</v>
      </c>
      <c r="CO59" s="16">
        <f t="shared" si="66"/>
        <v>0</v>
      </c>
      <c r="CP59" s="16"/>
      <c r="CQ59" s="4">
        <f t="shared" si="81"/>
        <v>0</v>
      </c>
      <c r="CS59" s="4">
        <v>25</v>
      </c>
      <c r="CT59" s="4">
        <f t="shared" si="82"/>
        <v>12.5</v>
      </c>
      <c r="CU59" s="4">
        <f t="shared" si="83"/>
        <v>13</v>
      </c>
      <c r="CV59" s="4">
        <f t="shared" si="67"/>
        <v>0</v>
      </c>
      <c r="CW59" s="4">
        <v>26</v>
      </c>
      <c r="CX59" s="4">
        <f t="shared" si="105"/>
        <v>14</v>
      </c>
      <c r="CY59" s="4" t="s">
        <v>99</v>
      </c>
      <c r="CZ59" s="16" t="str">
        <f t="shared" si="84"/>
        <v>B</v>
      </c>
      <c r="DA59" s="16">
        <f t="shared" si="68"/>
        <v>0</v>
      </c>
      <c r="DB59" s="4" t="str">
        <f t="shared" si="69"/>
        <v>x</v>
      </c>
      <c r="DE59" s="4">
        <f t="shared" si="70"/>
        <v>0</v>
      </c>
      <c r="DF59" s="4">
        <f t="shared" si="71"/>
        <v>0</v>
      </c>
      <c r="DJ59" s="57">
        <v>54</v>
      </c>
      <c r="DK59" s="58" t="s">
        <v>415</v>
      </c>
      <c r="DL59" s="59"/>
      <c r="DM59" s="59"/>
      <c r="DN59" s="60"/>
      <c r="DO59" s="61" t="s">
        <v>88</v>
      </c>
      <c r="DP59" s="61" t="s">
        <v>87</v>
      </c>
      <c r="DQ59" s="61" t="s">
        <v>87</v>
      </c>
      <c r="DR59" s="61" t="s">
        <v>87</v>
      </c>
      <c r="DS59" s="61" t="s">
        <v>89</v>
      </c>
      <c r="DT59" s="61" t="s">
        <v>98</v>
      </c>
      <c r="DU59" s="61" t="s">
        <v>100</v>
      </c>
      <c r="DV59" s="61" t="s">
        <v>100</v>
      </c>
      <c r="DW59" s="61" t="s">
        <v>100</v>
      </c>
      <c r="DX59" s="61" t="s">
        <v>99</v>
      </c>
      <c r="DY59" s="61" t="s">
        <v>99</v>
      </c>
      <c r="DZ59" s="61" t="s">
        <v>99</v>
      </c>
      <c r="EA59" s="61" t="s">
        <v>98</v>
      </c>
      <c r="EB59" s="61" t="s">
        <v>98</v>
      </c>
      <c r="EC59" s="61" t="s">
        <v>89</v>
      </c>
      <c r="ED59" s="61" t="s">
        <v>89</v>
      </c>
      <c r="EE59" s="61" t="s">
        <v>88</v>
      </c>
      <c r="EF59" s="61" t="s">
        <v>88</v>
      </c>
      <c r="EG59" s="61" t="s">
        <v>88</v>
      </c>
      <c r="EH59" s="61" t="s">
        <v>87</v>
      </c>
      <c r="EI59" s="61" t="s">
        <v>87</v>
      </c>
      <c r="EJ59" s="61" t="s">
        <v>87</v>
      </c>
      <c r="EK59" s="61" t="s">
        <v>89</v>
      </c>
      <c r="EL59" s="61" t="s">
        <v>98</v>
      </c>
      <c r="EM59" s="61" t="s">
        <v>100</v>
      </c>
      <c r="EN59" s="61" t="s">
        <v>100</v>
      </c>
      <c r="EO59" s="61" t="s">
        <v>100</v>
      </c>
      <c r="EP59" s="61" t="s">
        <v>99</v>
      </c>
      <c r="EQ59" s="61" t="s">
        <v>99</v>
      </c>
      <c r="ER59" s="61" t="s">
        <v>99</v>
      </c>
      <c r="ES59" s="61" t="s">
        <v>98</v>
      </c>
      <c r="ET59" s="61" t="s">
        <v>98</v>
      </c>
      <c r="EU59" s="61" t="s">
        <v>89</v>
      </c>
      <c r="EV59" s="61" t="s">
        <v>89</v>
      </c>
      <c r="EW59" s="61" t="s">
        <v>88</v>
      </c>
      <c r="EX59" s="61" t="s">
        <v>88</v>
      </c>
      <c r="EY59" s="61"/>
      <c r="EZ59" s="61"/>
      <c r="FA59" s="61"/>
      <c r="FB59" s="61"/>
      <c r="FC59" s="61"/>
      <c r="FD59" s="61"/>
      <c r="FE59" s="61"/>
      <c r="FF59" s="61"/>
      <c r="FG59" s="61"/>
      <c r="FH59" s="61"/>
      <c r="FI59" s="61"/>
      <c r="FJ59" s="61"/>
      <c r="FK59" s="61"/>
      <c r="FL59" s="61"/>
      <c r="FM59" s="61"/>
      <c r="FN59" s="61"/>
      <c r="FO59" s="61"/>
      <c r="FP59" s="61"/>
      <c r="FQ59" s="61"/>
      <c r="FR59" s="61"/>
      <c r="FS59" s="61"/>
      <c r="FT59" s="61"/>
      <c r="FU59" s="61"/>
      <c r="FV59" s="61"/>
      <c r="FW59" s="61"/>
      <c r="FX59" s="61"/>
      <c r="FY59" s="61"/>
      <c r="FZ59" s="61"/>
      <c r="GA59" s="61"/>
      <c r="GB59" s="61"/>
      <c r="GC59" s="61"/>
      <c r="GD59" s="61"/>
      <c r="GE59" s="61"/>
      <c r="GF59" s="61"/>
      <c r="GG59" s="61"/>
      <c r="GH59" s="61"/>
      <c r="GI59" s="61"/>
      <c r="GJ59" s="61"/>
      <c r="GK59" s="61"/>
      <c r="GL59" s="61"/>
      <c r="GM59" s="61"/>
      <c r="GN59" s="61"/>
      <c r="GO59" s="61"/>
      <c r="GP59" s="61"/>
      <c r="GQ59" s="61"/>
      <c r="GR59" s="61"/>
      <c r="GS59" s="61"/>
      <c r="GT59" s="61"/>
      <c r="GU59" s="61"/>
      <c r="GV59" s="61"/>
      <c r="GW59" s="61"/>
      <c r="GX59" s="61"/>
      <c r="GY59" s="61"/>
      <c r="GZ59" s="61"/>
      <c r="HA59" s="61"/>
      <c r="HB59" s="61"/>
      <c r="HC59" s="61"/>
      <c r="HD59" s="61"/>
      <c r="HE59" s="61"/>
      <c r="HF59" s="61"/>
      <c r="HG59" s="61"/>
      <c r="HH59" s="61"/>
      <c r="HI59" s="61"/>
      <c r="HJ59" s="61"/>
      <c r="HK59" s="61"/>
      <c r="HL59" s="61"/>
      <c r="HM59" s="61"/>
      <c r="HN59" s="61"/>
      <c r="HO59" s="61"/>
      <c r="HP59" s="61"/>
      <c r="HQ59" s="61"/>
      <c r="HR59" s="61"/>
      <c r="HS59" s="61"/>
      <c r="HT59" s="61"/>
      <c r="HU59" s="61"/>
      <c r="HV59" s="61"/>
      <c r="HW59" s="61"/>
      <c r="HX59" s="61"/>
      <c r="HY59" s="61"/>
      <c r="HZ59" s="61"/>
      <c r="IA59" s="61"/>
      <c r="IB59" s="61"/>
      <c r="IC59" s="61"/>
      <c r="ID59" s="61"/>
      <c r="IE59" s="61" t="s">
        <v>90</v>
      </c>
    </row>
    <row r="60" spans="1:239">
      <c r="A60" s="4" t="str">
        <f t="shared" si="88"/>
        <v>x</v>
      </c>
      <c r="B60" s="4" t="str">
        <f t="shared" si="89"/>
        <v>x</v>
      </c>
      <c r="D60" s="4">
        <v>3.2</v>
      </c>
      <c r="E60" s="4">
        <f t="shared" si="20"/>
        <v>-0.75549601211953588</v>
      </c>
      <c r="F60" s="4">
        <v>3.2</v>
      </c>
      <c r="G60" s="4">
        <f t="shared" si="21"/>
        <v>-0.75549601211953588</v>
      </c>
      <c r="H60" s="4">
        <v>14</v>
      </c>
      <c r="I60" s="88">
        <f>AL47</f>
        <v>0</v>
      </c>
      <c r="X60" s="4">
        <v>27</v>
      </c>
      <c r="Y60" s="4" t="str">
        <f t="shared" si="72"/>
        <v>x</v>
      </c>
      <c r="Z60" s="4" t="str">
        <f t="shared" si="73"/>
        <v>x</v>
      </c>
      <c r="AA60" s="4" t="str">
        <f t="shared" si="74"/>
        <v>A</v>
      </c>
      <c r="AB60" s="4" t="str">
        <f t="shared" si="75"/>
        <v>A</v>
      </c>
      <c r="AC60" s="4">
        <v>27</v>
      </c>
      <c r="AD60" s="129" t="str">
        <f t="shared" si="22"/>
        <v>x</v>
      </c>
      <c r="AE60" s="129" t="str">
        <f t="shared" si="22"/>
        <v>x</v>
      </c>
      <c r="AF60" s="46">
        <f t="shared" si="23"/>
        <v>1</v>
      </c>
      <c r="AG60" s="46">
        <f t="shared" si="23"/>
        <v>1</v>
      </c>
      <c r="AH60" s="4">
        <f t="shared" si="85"/>
        <v>0</v>
      </c>
      <c r="AI60" s="4">
        <f t="shared" si="85"/>
        <v>0</v>
      </c>
      <c r="AJ60" s="4">
        <f t="shared" si="24"/>
        <v>0</v>
      </c>
      <c r="AK60" s="4">
        <f>SUM($AJ$33:AJ60)</f>
        <v>2.6645352591003757E-15</v>
      </c>
      <c r="AL60" s="4">
        <f t="shared" si="90"/>
        <v>0</v>
      </c>
      <c r="AM60" s="4">
        <f t="shared" si="26"/>
        <v>0</v>
      </c>
      <c r="AN60" s="4">
        <f t="shared" si="27"/>
        <v>0</v>
      </c>
      <c r="AP60" s="4" t="str">
        <f t="shared" si="106"/>
        <v/>
      </c>
      <c r="AQ60" s="4" t="str">
        <f t="shared" si="106"/>
        <v/>
      </c>
      <c r="AR60" s="4" t="str">
        <f t="shared" si="107"/>
        <v/>
      </c>
      <c r="AS60" s="4" t="str">
        <f t="shared" si="107"/>
        <v/>
      </c>
      <c r="AT60" s="4" t="str">
        <f t="shared" si="108"/>
        <v/>
      </c>
      <c r="AU60" s="4" t="str">
        <f t="shared" si="108"/>
        <v/>
      </c>
      <c r="AV60" s="4" t="str">
        <f t="shared" si="109"/>
        <v/>
      </c>
      <c r="AW60" s="4" t="str">
        <f t="shared" si="109"/>
        <v/>
      </c>
      <c r="AX60" s="4" t="str">
        <f t="shared" si="110"/>
        <v/>
      </c>
      <c r="AY60" s="4" t="str">
        <f t="shared" si="110"/>
        <v/>
      </c>
      <c r="AZ60" s="4" t="str">
        <f t="shared" si="111"/>
        <v/>
      </c>
      <c r="BA60" s="4" t="str">
        <f t="shared" si="111"/>
        <v/>
      </c>
      <c r="BB60" s="4" t="str">
        <f t="shared" si="86"/>
        <v/>
      </c>
      <c r="BC60" s="4" t="str">
        <f t="shared" si="87"/>
        <v/>
      </c>
      <c r="BD60" s="4" t="str">
        <f t="shared" si="34"/>
        <v/>
      </c>
      <c r="BE60" s="4" t="str">
        <f t="shared" si="93"/>
        <v/>
      </c>
      <c r="BF60" s="4" t="str">
        <f t="shared" si="36"/>
        <v/>
      </c>
      <c r="BG60" s="4" t="str">
        <f t="shared" si="94"/>
        <v/>
      </c>
      <c r="BH60" s="16">
        <f t="shared" si="38"/>
        <v>0</v>
      </c>
      <c r="BI60" s="4">
        <f t="shared" si="39"/>
        <v>0</v>
      </c>
      <c r="BJ60" s="16">
        <f t="shared" si="40"/>
        <v>0</v>
      </c>
      <c r="BK60" s="4">
        <f t="shared" si="41"/>
        <v>0</v>
      </c>
      <c r="BL60" s="16">
        <f t="shared" si="42"/>
        <v>0</v>
      </c>
      <c r="BM60" s="4">
        <f t="shared" si="43"/>
        <v>0</v>
      </c>
      <c r="BN60" s="4">
        <f t="shared" si="95"/>
        <v>0</v>
      </c>
      <c r="BO60" s="4">
        <f t="shared" si="96"/>
        <v>0</v>
      </c>
      <c r="BP60" s="4">
        <f t="shared" si="97"/>
        <v>0</v>
      </c>
      <c r="BQ60" s="4">
        <f t="shared" si="98"/>
        <v>0</v>
      </c>
      <c r="BR60" s="4">
        <f t="shared" si="99"/>
        <v>0</v>
      </c>
      <c r="BS60" s="4">
        <f t="shared" si="100"/>
        <v>0</v>
      </c>
      <c r="BT60" s="4" t="str">
        <f t="shared" si="50"/>
        <v/>
      </c>
      <c r="BU60" s="4" t="str">
        <f t="shared" si="51"/>
        <v/>
      </c>
      <c r="BV60" s="4" t="str">
        <f t="shared" si="52"/>
        <v/>
      </c>
      <c r="BW60" s="4" t="str">
        <f t="shared" si="76"/>
        <v/>
      </c>
      <c r="BX60" s="4" t="str">
        <f t="shared" si="77"/>
        <v/>
      </c>
      <c r="BY60" s="4" t="str">
        <f t="shared" si="78"/>
        <v/>
      </c>
      <c r="BZ60" s="4">
        <f t="shared" si="79"/>
        <v>0</v>
      </c>
      <c r="CA60" s="17" t="str">
        <f t="shared" si="53"/>
        <v/>
      </c>
      <c r="CB60" s="17" t="str">
        <f t="shared" si="54"/>
        <v/>
      </c>
      <c r="CC60" s="17" t="str">
        <f t="shared" si="55"/>
        <v/>
      </c>
      <c r="CD60" s="17" t="str">
        <f t="shared" si="56"/>
        <v/>
      </c>
      <c r="CE60" s="4" t="str">
        <f t="shared" si="57"/>
        <v/>
      </c>
      <c r="CF60" s="4" t="str">
        <f t="shared" si="58"/>
        <v/>
      </c>
      <c r="CG60" s="4" t="str">
        <f t="shared" si="59"/>
        <v/>
      </c>
      <c r="CH60" s="4" t="str">
        <f t="shared" si="101"/>
        <v/>
      </c>
      <c r="CI60" s="4" t="str">
        <f t="shared" si="102"/>
        <v/>
      </c>
      <c r="CJ60" s="4" t="str">
        <f t="shared" si="62"/>
        <v/>
      </c>
      <c r="CK60" s="4" t="str">
        <f t="shared" si="63"/>
        <v/>
      </c>
      <c r="CL60" s="4" t="str">
        <f t="shared" si="103"/>
        <v/>
      </c>
      <c r="CM60" s="4" t="str">
        <f t="shared" si="104"/>
        <v/>
      </c>
      <c r="CN60" s="4">
        <f t="shared" si="80"/>
        <v>0</v>
      </c>
      <c r="CO60" s="16">
        <f t="shared" si="66"/>
        <v>0</v>
      </c>
      <c r="CP60" s="16"/>
      <c r="CQ60" s="4">
        <f t="shared" si="81"/>
        <v>0</v>
      </c>
      <c r="CS60" s="4">
        <v>26</v>
      </c>
      <c r="CT60" s="4">
        <f t="shared" si="82"/>
        <v>13</v>
      </c>
      <c r="CU60" s="4">
        <f t="shared" si="83"/>
        <v>13</v>
      </c>
      <c r="CV60" s="4">
        <f t="shared" si="67"/>
        <v>1</v>
      </c>
      <c r="CW60" s="4">
        <v>27</v>
      </c>
      <c r="CX60" s="4">
        <f t="shared" si="105"/>
        <v>14</v>
      </c>
      <c r="CY60" s="4" t="s">
        <v>88</v>
      </c>
      <c r="CZ60" s="16" t="str">
        <f t="shared" si="84"/>
        <v>C</v>
      </c>
      <c r="DA60" s="16">
        <f t="shared" si="68"/>
        <v>0</v>
      </c>
      <c r="DB60" s="4" t="str">
        <f t="shared" si="69"/>
        <v>x</v>
      </c>
      <c r="DE60" s="4">
        <f t="shared" si="70"/>
        <v>0</v>
      </c>
      <c r="DF60" s="4">
        <f t="shared" si="71"/>
        <v>0</v>
      </c>
      <c r="DJ60" s="57">
        <v>55</v>
      </c>
      <c r="DK60" s="58"/>
      <c r="DL60" s="59"/>
      <c r="DM60" s="59"/>
      <c r="DN60" s="60"/>
      <c r="DO60" s="61"/>
      <c r="DP60" s="61"/>
      <c r="DQ60" s="61"/>
      <c r="DR60" s="61"/>
      <c r="DS60" s="61"/>
      <c r="DT60" s="61"/>
      <c r="DU60" s="61"/>
      <c r="DV60" s="61"/>
      <c r="DW60" s="61"/>
      <c r="DX60" s="61"/>
      <c r="DY60" s="61"/>
      <c r="DZ60" s="61"/>
      <c r="EA60" s="61"/>
      <c r="EB60" s="61"/>
      <c r="EC60" s="61"/>
      <c r="ED60" s="61"/>
      <c r="EE60" s="61"/>
      <c r="EF60" s="61"/>
      <c r="EG60" s="61"/>
      <c r="EH60" s="61"/>
      <c r="EI60" s="61"/>
      <c r="EJ60" s="61"/>
      <c r="EK60" s="61"/>
      <c r="EL60" s="61"/>
      <c r="EM60" s="61"/>
      <c r="EN60" s="61"/>
      <c r="EO60" s="61"/>
      <c r="EP60" s="61"/>
      <c r="EQ60" s="61"/>
      <c r="ER60" s="61"/>
      <c r="ES60" s="61"/>
      <c r="ET60" s="61"/>
      <c r="EU60" s="61"/>
      <c r="EV60" s="61"/>
      <c r="EW60" s="61"/>
      <c r="EX60" s="61"/>
      <c r="EY60" s="61"/>
      <c r="EZ60" s="61"/>
      <c r="FA60" s="61"/>
      <c r="FB60" s="61"/>
      <c r="FC60" s="61"/>
      <c r="FD60" s="61"/>
      <c r="FE60" s="61"/>
      <c r="FF60" s="61"/>
      <c r="FG60" s="61"/>
      <c r="FH60" s="61"/>
      <c r="FI60" s="61"/>
      <c r="FJ60" s="61"/>
      <c r="FK60" s="61"/>
      <c r="FL60" s="61"/>
      <c r="FM60" s="61"/>
      <c r="FN60" s="61"/>
      <c r="FO60" s="61"/>
      <c r="FP60" s="61"/>
      <c r="FQ60" s="61"/>
      <c r="FR60" s="61"/>
      <c r="FS60" s="61"/>
      <c r="FT60" s="61"/>
      <c r="FU60" s="61"/>
      <c r="FV60" s="61"/>
      <c r="FW60" s="61"/>
      <c r="FX60" s="61"/>
      <c r="FY60" s="61"/>
      <c r="FZ60" s="61"/>
      <c r="GA60" s="61"/>
      <c r="GB60" s="61"/>
      <c r="GC60" s="61"/>
      <c r="GD60" s="61"/>
      <c r="GE60" s="61"/>
      <c r="GF60" s="61"/>
      <c r="GG60" s="61"/>
      <c r="GH60" s="61"/>
      <c r="GI60" s="61"/>
      <c r="GJ60" s="61"/>
      <c r="GK60" s="61"/>
      <c r="GL60" s="61"/>
      <c r="GM60" s="61"/>
      <c r="GN60" s="61"/>
      <c r="GO60" s="61"/>
      <c r="GP60" s="61"/>
      <c r="GQ60" s="61"/>
      <c r="GR60" s="61"/>
      <c r="GS60" s="61"/>
      <c r="GT60" s="61"/>
      <c r="GU60" s="61"/>
      <c r="GV60" s="61"/>
      <c r="GW60" s="61"/>
      <c r="GX60" s="61"/>
      <c r="GY60" s="61"/>
      <c r="GZ60" s="61"/>
      <c r="HA60" s="61"/>
      <c r="HB60" s="61"/>
      <c r="HC60" s="61"/>
      <c r="HD60" s="61"/>
      <c r="HE60" s="61"/>
      <c r="HF60" s="61"/>
      <c r="HG60" s="61"/>
      <c r="HH60" s="61"/>
      <c r="HI60" s="61"/>
      <c r="HJ60" s="61"/>
      <c r="HK60" s="61"/>
      <c r="HL60" s="61"/>
      <c r="HM60" s="61"/>
      <c r="HN60" s="61"/>
      <c r="HO60" s="61"/>
      <c r="HP60" s="61"/>
      <c r="HQ60" s="61"/>
      <c r="HR60" s="61"/>
      <c r="HS60" s="61"/>
      <c r="HT60" s="61"/>
      <c r="HU60" s="61"/>
      <c r="HV60" s="61"/>
      <c r="HW60" s="61"/>
      <c r="HX60" s="61"/>
      <c r="HY60" s="61"/>
      <c r="HZ60" s="61"/>
      <c r="IA60" s="61"/>
      <c r="IB60" s="61"/>
      <c r="IC60" s="61"/>
      <c r="ID60" s="61"/>
      <c r="IE60" s="61" t="s">
        <v>90</v>
      </c>
    </row>
    <row r="61" spans="1:239">
      <c r="A61" s="4" t="str">
        <f t="shared" si="88"/>
        <v>x</v>
      </c>
      <c r="B61" s="4" t="str">
        <f t="shared" si="89"/>
        <v>x</v>
      </c>
      <c r="D61" s="4">
        <v>3.3</v>
      </c>
      <c r="E61" s="4">
        <f t="shared" si="20"/>
        <v>-0.6690516688292969</v>
      </c>
      <c r="F61" s="4">
        <v>3.3</v>
      </c>
      <c r="G61" s="4">
        <f t="shared" si="21"/>
        <v>-0.6690516688292969</v>
      </c>
      <c r="H61" s="4">
        <v>15</v>
      </c>
      <c r="I61" s="88">
        <f>I60</f>
        <v>0</v>
      </c>
      <c r="X61" s="4">
        <v>28</v>
      </c>
      <c r="Y61" s="4" t="str">
        <f t="shared" si="72"/>
        <v>x</v>
      </c>
      <c r="Z61" s="4" t="str">
        <f t="shared" si="73"/>
        <v>x</v>
      </c>
      <c r="AA61" s="4" t="str">
        <f t="shared" si="74"/>
        <v>A</v>
      </c>
      <c r="AB61" s="4" t="str">
        <f t="shared" si="75"/>
        <v>A</v>
      </c>
      <c r="AC61" s="4">
        <v>28</v>
      </c>
      <c r="AD61" s="129" t="str">
        <f t="shared" si="22"/>
        <v>x</v>
      </c>
      <c r="AE61" s="129" t="str">
        <f t="shared" si="22"/>
        <v>x</v>
      </c>
      <c r="AF61" s="46">
        <f t="shared" si="23"/>
        <v>1</v>
      </c>
      <c r="AG61" s="46">
        <f t="shared" si="23"/>
        <v>1</v>
      </c>
      <c r="AH61" s="4">
        <f t="shared" si="85"/>
        <v>0</v>
      </c>
      <c r="AI61" s="4">
        <f t="shared" si="85"/>
        <v>0</v>
      </c>
      <c r="AJ61" s="4">
        <f t="shared" si="24"/>
        <v>0</v>
      </c>
      <c r="AK61" s="4">
        <f>SUM($AJ$33:AJ61)</f>
        <v>2.6645352591003757E-15</v>
      </c>
      <c r="AL61" s="4">
        <f t="shared" si="90"/>
        <v>0</v>
      </c>
      <c r="AM61" s="4">
        <f t="shared" si="26"/>
        <v>0</v>
      </c>
      <c r="AN61" s="4">
        <f t="shared" si="27"/>
        <v>0</v>
      </c>
      <c r="AP61" s="4" t="str">
        <f t="shared" si="106"/>
        <v/>
      </c>
      <c r="AQ61" s="4" t="str">
        <f t="shared" si="106"/>
        <v/>
      </c>
      <c r="AR61" s="4" t="str">
        <f t="shared" si="107"/>
        <v/>
      </c>
      <c r="AS61" s="4" t="str">
        <f t="shared" si="107"/>
        <v/>
      </c>
      <c r="AT61" s="4" t="str">
        <f t="shared" si="108"/>
        <v/>
      </c>
      <c r="AU61" s="4" t="str">
        <f t="shared" si="108"/>
        <v/>
      </c>
      <c r="AV61" s="4" t="str">
        <f t="shared" si="109"/>
        <v/>
      </c>
      <c r="AW61" s="4" t="str">
        <f t="shared" si="109"/>
        <v/>
      </c>
      <c r="AX61" s="4" t="str">
        <f t="shared" si="110"/>
        <v/>
      </c>
      <c r="AY61" s="4" t="str">
        <f t="shared" si="110"/>
        <v/>
      </c>
      <c r="AZ61" s="4" t="str">
        <f t="shared" si="111"/>
        <v/>
      </c>
      <c r="BA61" s="4" t="str">
        <f t="shared" si="111"/>
        <v/>
      </c>
      <c r="BB61" s="4" t="str">
        <f t="shared" si="86"/>
        <v/>
      </c>
      <c r="BC61" s="4" t="str">
        <f t="shared" si="87"/>
        <v/>
      </c>
      <c r="BD61" s="4" t="str">
        <f t="shared" si="34"/>
        <v/>
      </c>
      <c r="BE61" s="4" t="str">
        <f t="shared" si="93"/>
        <v/>
      </c>
      <c r="BF61" s="4" t="str">
        <f t="shared" si="36"/>
        <v/>
      </c>
      <c r="BG61" s="4" t="str">
        <f t="shared" si="94"/>
        <v/>
      </c>
      <c r="BH61" s="16">
        <f t="shared" si="38"/>
        <v>0</v>
      </c>
      <c r="BI61" s="4">
        <f t="shared" si="39"/>
        <v>0</v>
      </c>
      <c r="BJ61" s="16">
        <f t="shared" si="40"/>
        <v>0</v>
      </c>
      <c r="BK61" s="4">
        <f t="shared" si="41"/>
        <v>0</v>
      </c>
      <c r="BL61" s="16">
        <f t="shared" si="42"/>
        <v>0</v>
      </c>
      <c r="BM61" s="4">
        <f t="shared" si="43"/>
        <v>0</v>
      </c>
      <c r="BN61" s="4">
        <f t="shared" si="95"/>
        <v>0</v>
      </c>
      <c r="BO61" s="4">
        <f t="shared" si="96"/>
        <v>0</v>
      </c>
      <c r="BP61" s="4">
        <f t="shared" si="97"/>
        <v>0</v>
      </c>
      <c r="BQ61" s="4">
        <f t="shared" si="98"/>
        <v>0</v>
      </c>
      <c r="BR61" s="4">
        <f t="shared" si="99"/>
        <v>0</v>
      </c>
      <c r="BS61" s="4">
        <f t="shared" si="100"/>
        <v>0</v>
      </c>
      <c r="BT61" s="4" t="str">
        <f t="shared" si="50"/>
        <v/>
      </c>
      <c r="BU61" s="4" t="str">
        <f t="shared" si="51"/>
        <v/>
      </c>
      <c r="BV61" s="4" t="str">
        <f t="shared" si="52"/>
        <v/>
      </c>
      <c r="BW61" s="4" t="str">
        <f t="shared" si="76"/>
        <v/>
      </c>
      <c r="BX61" s="4" t="str">
        <f t="shared" si="77"/>
        <v/>
      </c>
      <c r="BY61" s="4" t="str">
        <f t="shared" si="78"/>
        <v/>
      </c>
      <c r="BZ61" s="4">
        <f t="shared" si="79"/>
        <v>0</v>
      </c>
      <c r="CA61" s="17" t="str">
        <f t="shared" si="53"/>
        <v/>
      </c>
      <c r="CB61" s="17" t="str">
        <f t="shared" si="54"/>
        <v/>
      </c>
      <c r="CC61" s="17" t="str">
        <f t="shared" si="55"/>
        <v/>
      </c>
      <c r="CD61" s="17" t="str">
        <f t="shared" si="56"/>
        <v/>
      </c>
      <c r="CE61" s="4" t="str">
        <f t="shared" si="57"/>
        <v/>
      </c>
      <c r="CF61" s="4" t="str">
        <f t="shared" si="58"/>
        <v/>
      </c>
      <c r="CG61" s="4" t="str">
        <f t="shared" si="59"/>
        <v/>
      </c>
      <c r="CH61" s="4" t="str">
        <f t="shared" si="101"/>
        <v/>
      </c>
      <c r="CI61" s="4" t="str">
        <f t="shared" si="102"/>
        <v/>
      </c>
      <c r="CJ61" s="4" t="str">
        <f t="shared" si="62"/>
        <v/>
      </c>
      <c r="CK61" s="4" t="str">
        <f t="shared" si="63"/>
        <v/>
      </c>
      <c r="CL61" s="4" t="str">
        <f t="shared" si="103"/>
        <v/>
      </c>
      <c r="CM61" s="4" t="str">
        <f t="shared" si="104"/>
        <v/>
      </c>
      <c r="CN61" s="4">
        <f t="shared" si="80"/>
        <v>0</v>
      </c>
      <c r="CO61" s="16">
        <f t="shared" si="66"/>
        <v>0</v>
      </c>
      <c r="CP61" s="16"/>
      <c r="CQ61" s="4">
        <f t="shared" si="81"/>
        <v>0</v>
      </c>
      <c r="CS61" s="4">
        <v>27</v>
      </c>
      <c r="CT61" s="4">
        <f t="shared" si="82"/>
        <v>13.5</v>
      </c>
      <c r="CU61" s="4">
        <f t="shared" si="83"/>
        <v>14</v>
      </c>
      <c r="CV61" s="4">
        <f t="shared" si="67"/>
        <v>0</v>
      </c>
      <c r="CW61" s="4">
        <v>28</v>
      </c>
      <c r="CX61" s="4">
        <f t="shared" si="105"/>
        <v>15</v>
      </c>
      <c r="CY61" s="4" t="s">
        <v>100</v>
      </c>
      <c r="CZ61" s="16" t="str">
        <f t="shared" si="84"/>
        <v>A</v>
      </c>
      <c r="DA61" s="16">
        <f t="shared" si="68"/>
        <v>0</v>
      </c>
      <c r="DB61" s="4" t="str">
        <f t="shared" si="69"/>
        <v>x</v>
      </c>
      <c r="DE61" s="4">
        <f t="shared" si="70"/>
        <v>0</v>
      </c>
      <c r="DF61" s="4">
        <f t="shared" si="71"/>
        <v>0</v>
      </c>
      <c r="DJ61" s="66">
        <v>56</v>
      </c>
      <c r="DK61" s="67"/>
      <c r="DL61" s="68"/>
      <c r="DM61" s="68"/>
      <c r="DN61" s="69"/>
      <c r="DO61" s="61"/>
      <c r="DP61" s="61"/>
      <c r="DQ61" s="61"/>
      <c r="DR61" s="61"/>
      <c r="DS61" s="61"/>
      <c r="DT61" s="61"/>
      <c r="DU61" s="61"/>
      <c r="DV61" s="61"/>
      <c r="DW61" s="61"/>
      <c r="DX61" s="61"/>
      <c r="DY61" s="61"/>
      <c r="DZ61" s="61"/>
      <c r="EA61" s="61"/>
      <c r="EB61" s="61"/>
      <c r="EC61" s="61"/>
      <c r="ED61" s="61"/>
      <c r="EE61" s="61"/>
      <c r="EF61" s="61"/>
      <c r="EG61" s="61"/>
      <c r="EH61" s="61"/>
      <c r="EI61" s="61"/>
      <c r="EJ61" s="61"/>
      <c r="EK61" s="61"/>
      <c r="EL61" s="61"/>
      <c r="EM61" s="61"/>
      <c r="EN61" s="61"/>
      <c r="EO61" s="61"/>
      <c r="EP61" s="61"/>
      <c r="EQ61" s="61"/>
      <c r="ER61" s="61"/>
      <c r="ES61" s="61"/>
      <c r="ET61" s="61"/>
      <c r="EU61" s="61"/>
      <c r="EV61" s="61"/>
      <c r="EW61" s="61"/>
      <c r="EX61" s="61"/>
      <c r="EY61" s="61"/>
      <c r="EZ61" s="61"/>
      <c r="FA61" s="61"/>
      <c r="FB61" s="61"/>
      <c r="FC61" s="61"/>
      <c r="FD61" s="61"/>
      <c r="FE61" s="61"/>
      <c r="FF61" s="61"/>
      <c r="FG61" s="61"/>
      <c r="FH61" s="61"/>
      <c r="FI61" s="61"/>
      <c r="FJ61" s="61"/>
      <c r="FK61" s="61"/>
      <c r="FL61" s="61"/>
      <c r="FM61" s="61"/>
      <c r="FN61" s="61"/>
      <c r="FO61" s="61"/>
      <c r="FP61" s="61"/>
      <c r="FQ61" s="61"/>
      <c r="FR61" s="61"/>
      <c r="FS61" s="61"/>
      <c r="FT61" s="61"/>
      <c r="FU61" s="61"/>
      <c r="FV61" s="61"/>
      <c r="FW61" s="61"/>
      <c r="FX61" s="61"/>
      <c r="FY61" s="61"/>
      <c r="FZ61" s="61"/>
      <c r="GA61" s="61"/>
      <c r="GB61" s="61"/>
      <c r="GC61" s="61"/>
      <c r="GD61" s="61"/>
      <c r="GE61" s="61"/>
      <c r="GF61" s="61"/>
      <c r="GG61" s="61"/>
      <c r="GH61" s="61"/>
      <c r="GI61" s="61"/>
      <c r="GJ61" s="61"/>
      <c r="GK61" s="61"/>
      <c r="GL61" s="61"/>
      <c r="GM61" s="61"/>
      <c r="GN61" s="61"/>
      <c r="GO61" s="61"/>
      <c r="GP61" s="61"/>
      <c r="GQ61" s="61"/>
      <c r="GR61" s="61"/>
      <c r="GS61" s="61"/>
      <c r="GT61" s="61"/>
      <c r="GU61" s="61"/>
      <c r="GV61" s="61"/>
      <c r="GW61" s="61"/>
      <c r="GX61" s="61"/>
      <c r="GY61" s="61"/>
      <c r="GZ61" s="61"/>
      <c r="HA61" s="61"/>
      <c r="HB61" s="61"/>
      <c r="HC61" s="61"/>
      <c r="HD61" s="61"/>
      <c r="HE61" s="61"/>
      <c r="HF61" s="61"/>
      <c r="HG61" s="61"/>
      <c r="HH61" s="61"/>
      <c r="HI61" s="61"/>
      <c r="HJ61" s="61"/>
      <c r="HK61" s="61"/>
      <c r="HL61" s="61"/>
      <c r="HM61" s="61"/>
      <c r="HN61" s="61"/>
      <c r="HO61" s="61"/>
      <c r="HP61" s="61"/>
      <c r="HQ61" s="61"/>
      <c r="HR61" s="61"/>
      <c r="HS61" s="61"/>
      <c r="HT61" s="61"/>
      <c r="HU61" s="61"/>
      <c r="HV61" s="61"/>
      <c r="HW61" s="61"/>
      <c r="HX61" s="61"/>
      <c r="HY61" s="61"/>
      <c r="HZ61" s="61"/>
      <c r="IA61" s="61"/>
      <c r="IB61" s="61"/>
      <c r="IC61" s="61"/>
      <c r="ID61" s="61"/>
      <c r="IE61" s="61" t="s">
        <v>90</v>
      </c>
    </row>
    <row r="62" spans="1:239">
      <c r="A62" s="4" t="str">
        <f t="shared" si="88"/>
        <v>x</v>
      </c>
      <c r="B62" s="4" t="str">
        <f t="shared" si="89"/>
        <v>x</v>
      </c>
      <c r="D62" s="4">
        <v>3.4</v>
      </c>
      <c r="E62" s="4">
        <f t="shared" si="20"/>
        <v>-0.55336655714511473</v>
      </c>
      <c r="F62" s="4">
        <v>3.4</v>
      </c>
      <c r="G62" s="4">
        <f t="shared" si="21"/>
        <v>-0.55336655714511473</v>
      </c>
      <c r="H62" s="4">
        <v>15</v>
      </c>
      <c r="I62" s="88">
        <f>AL48</f>
        <v>0</v>
      </c>
      <c r="X62" s="4">
        <v>29</v>
      </c>
      <c r="Y62" s="4" t="str">
        <f t="shared" si="72"/>
        <v>x</v>
      </c>
      <c r="Z62" s="4" t="str">
        <f t="shared" si="73"/>
        <v>x</v>
      </c>
      <c r="AA62" s="4" t="str">
        <f t="shared" si="74"/>
        <v>C</v>
      </c>
      <c r="AB62" s="4" t="str">
        <f t="shared" si="75"/>
        <v>C</v>
      </c>
      <c r="AC62" s="4">
        <v>29</v>
      </c>
      <c r="AD62" s="129" t="str">
        <f t="shared" si="22"/>
        <v>x</v>
      </c>
      <c r="AE62" s="129" t="str">
        <f t="shared" si="22"/>
        <v>x</v>
      </c>
      <c r="AF62" s="46">
        <f t="shared" si="23"/>
        <v>1</v>
      </c>
      <c r="AG62" s="46">
        <f t="shared" si="23"/>
        <v>1</v>
      </c>
      <c r="AH62" s="4">
        <f t="shared" si="85"/>
        <v>0</v>
      </c>
      <c r="AI62" s="4">
        <f t="shared" si="85"/>
        <v>0</v>
      </c>
      <c r="AJ62" s="4">
        <f t="shared" si="24"/>
        <v>0</v>
      </c>
      <c r="AK62" s="4">
        <f>SUM($AJ$33:AJ62)</f>
        <v>2.6645352591003757E-15</v>
      </c>
      <c r="AL62" s="4">
        <f t="shared" si="90"/>
        <v>0</v>
      </c>
      <c r="AM62" s="4">
        <f t="shared" si="26"/>
        <v>0</v>
      </c>
      <c r="AN62" s="4">
        <f t="shared" si="27"/>
        <v>0</v>
      </c>
      <c r="AP62" s="4" t="str">
        <f t="shared" si="106"/>
        <v/>
      </c>
      <c r="AQ62" s="4" t="str">
        <f t="shared" si="106"/>
        <v/>
      </c>
      <c r="AR62" s="4" t="str">
        <f t="shared" si="107"/>
        <v/>
      </c>
      <c r="AS62" s="4" t="str">
        <f t="shared" si="107"/>
        <v/>
      </c>
      <c r="AT62" s="4" t="str">
        <f t="shared" si="108"/>
        <v/>
      </c>
      <c r="AU62" s="4" t="str">
        <f t="shared" si="108"/>
        <v/>
      </c>
      <c r="AV62" s="4" t="str">
        <f t="shared" si="109"/>
        <v/>
      </c>
      <c r="AW62" s="4" t="str">
        <f t="shared" si="109"/>
        <v/>
      </c>
      <c r="AX62" s="4" t="str">
        <f t="shared" si="110"/>
        <v/>
      </c>
      <c r="AY62" s="4" t="str">
        <f t="shared" si="110"/>
        <v/>
      </c>
      <c r="AZ62" s="4" t="str">
        <f t="shared" si="111"/>
        <v/>
      </c>
      <c r="BA62" s="4" t="str">
        <f t="shared" si="111"/>
        <v/>
      </c>
      <c r="BB62" s="4" t="str">
        <f t="shared" si="86"/>
        <v/>
      </c>
      <c r="BC62" s="4" t="str">
        <f t="shared" si="87"/>
        <v/>
      </c>
      <c r="BD62" s="4" t="str">
        <f t="shared" si="34"/>
        <v/>
      </c>
      <c r="BE62" s="4" t="str">
        <f t="shared" si="93"/>
        <v/>
      </c>
      <c r="BF62" s="4" t="str">
        <f t="shared" si="36"/>
        <v/>
      </c>
      <c r="BG62" s="4" t="str">
        <f t="shared" si="94"/>
        <v/>
      </c>
      <c r="BH62" s="16">
        <f t="shared" si="38"/>
        <v>0</v>
      </c>
      <c r="BI62" s="4">
        <f t="shared" si="39"/>
        <v>0</v>
      </c>
      <c r="BJ62" s="16">
        <f t="shared" si="40"/>
        <v>0</v>
      </c>
      <c r="BK62" s="4">
        <f t="shared" si="41"/>
        <v>0</v>
      </c>
      <c r="BL62" s="16">
        <f t="shared" si="42"/>
        <v>0</v>
      </c>
      <c r="BM62" s="4">
        <f t="shared" si="43"/>
        <v>0</v>
      </c>
      <c r="BN62" s="4">
        <f t="shared" si="95"/>
        <v>0</v>
      </c>
      <c r="BO62" s="4">
        <f t="shared" si="96"/>
        <v>0</v>
      </c>
      <c r="BP62" s="4">
        <f t="shared" si="97"/>
        <v>0</v>
      </c>
      <c r="BQ62" s="4">
        <f t="shared" si="98"/>
        <v>0</v>
      </c>
      <c r="BR62" s="4">
        <f t="shared" si="99"/>
        <v>0</v>
      </c>
      <c r="BS62" s="4">
        <f t="shared" si="100"/>
        <v>0</v>
      </c>
      <c r="BT62" s="4" t="str">
        <f t="shared" si="50"/>
        <v/>
      </c>
      <c r="BU62" s="4" t="str">
        <f t="shared" si="51"/>
        <v/>
      </c>
      <c r="BV62" s="4" t="str">
        <f t="shared" si="52"/>
        <v/>
      </c>
      <c r="BW62" s="4" t="str">
        <f t="shared" si="76"/>
        <v/>
      </c>
      <c r="BX62" s="4" t="str">
        <f t="shared" si="77"/>
        <v/>
      </c>
      <c r="BY62" s="4" t="str">
        <f t="shared" si="78"/>
        <v/>
      </c>
      <c r="BZ62" s="4">
        <f t="shared" si="79"/>
        <v>0</v>
      </c>
      <c r="CA62" s="17" t="str">
        <f t="shared" si="53"/>
        <v/>
      </c>
      <c r="CB62" s="17" t="str">
        <f t="shared" si="54"/>
        <v/>
      </c>
      <c r="CC62" s="17" t="str">
        <f t="shared" si="55"/>
        <v/>
      </c>
      <c r="CD62" s="17" t="str">
        <f t="shared" si="56"/>
        <v/>
      </c>
      <c r="CE62" s="4" t="str">
        <f t="shared" si="57"/>
        <v/>
      </c>
      <c r="CF62" s="4" t="str">
        <f t="shared" si="58"/>
        <v/>
      </c>
      <c r="CG62" s="4" t="str">
        <f t="shared" si="59"/>
        <v/>
      </c>
      <c r="CH62" s="4" t="str">
        <f t="shared" si="101"/>
        <v/>
      </c>
      <c r="CI62" s="4" t="str">
        <f t="shared" si="102"/>
        <v/>
      </c>
      <c r="CJ62" s="4" t="str">
        <f t="shared" si="62"/>
        <v/>
      </c>
      <c r="CK62" s="4" t="str">
        <f t="shared" si="63"/>
        <v/>
      </c>
      <c r="CL62" s="4" t="str">
        <f t="shared" si="103"/>
        <v/>
      </c>
      <c r="CM62" s="4" t="str">
        <f t="shared" si="104"/>
        <v/>
      </c>
      <c r="CN62" s="4">
        <f t="shared" si="80"/>
        <v>0</v>
      </c>
      <c r="CO62" s="16">
        <f t="shared" si="66"/>
        <v>0</v>
      </c>
      <c r="CP62" s="16"/>
      <c r="CQ62" s="4">
        <f t="shared" si="81"/>
        <v>0</v>
      </c>
      <c r="CS62" s="4">
        <v>28</v>
      </c>
      <c r="CT62" s="4">
        <f t="shared" si="82"/>
        <v>14</v>
      </c>
      <c r="CU62" s="4">
        <f t="shared" si="83"/>
        <v>14</v>
      </c>
      <c r="CV62" s="4">
        <f t="shared" si="67"/>
        <v>1</v>
      </c>
      <c r="CW62" s="4">
        <v>29</v>
      </c>
      <c r="CX62" s="4">
        <f t="shared" si="105"/>
        <v>15</v>
      </c>
      <c r="CY62" s="4" t="s">
        <v>89</v>
      </c>
      <c r="CZ62" s="16" t="str">
        <f t="shared" si="84"/>
        <v>B</v>
      </c>
      <c r="DA62" s="16">
        <f t="shared" si="68"/>
        <v>0</v>
      </c>
      <c r="DB62" s="4" t="str">
        <f t="shared" si="69"/>
        <v>x</v>
      </c>
      <c r="DE62" s="4">
        <f t="shared" si="70"/>
        <v>0</v>
      </c>
      <c r="DF62" s="4">
        <f t="shared" si="71"/>
        <v>0</v>
      </c>
      <c r="DJ62" s="47">
        <v>57</v>
      </c>
      <c r="DK62" s="48" t="s">
        <v>416</v>
      </c>
      <c r="DL62" s="49">
        <v>30</v>
      </c>
      <c r="DM62" s="49">
        <v>2</v>
      </c>
      <c r="DN62" s="50">
        <v>13</v>
      </c>
      <c r="DO62" s="51" t="s">
        <v>87</v>
      </c>
      <c r="DP62" s="51" t="s">
        <v>87</v>
      </c>
      <c r="DQ62" s="51" t="s">
        <v>87</v>
      </c>
      <c r="DR62" s="51" t="s">
        <v>87</v>
      </c>
      <c r="DS62" s="51" t="s">
        <v>87</v>
      </c>
      <c r="DT62" s="51" t="s">
        <v>99</v>
      </c>
      <c r="DU62" s="51" t="s">
        <v>99</v>
      </c>
      <c r="DV62" s="51" t="s">
        <v>99</v>
      </c>
      <c r="DW62" s="51" t="s">
        <v>99</v>
      </c>
      <c r="DX62" s="51" t="s">
        <v>99</v>
      </c>
      <c r="DY62" s="51" t="s">
        <v>88</v>
      </c>
      <c r="DZ62" s="51" t="s">
        <v>88</v>
      </c>
      <c r="EA62" s="51" t="s">
        <v>88</v>
      </c>
      <c r="EB62" s="51" t="s">
        <v>88</v>
      </c>
      <c r="EC62" s="51" t="s">
        <v>88</v>
      </c>
      <c r="ED62" s="51" t="s">
        <v>100</v>
      </c>
      <c r="EE62" s="51" t="s">
        <v>100</v>
      </c>
      <c r="EF62" s="51" t="s">
        <v>100</v>
      </c>
      <c r="EG62" s="51" t="s">
        <v>100</v>
      </c>
      <c r="EH62" s="51" t="s">
        <v>100</v>
      </c>
      <c r="EI62" s="51" t="s">
        <v>89</v>
      </c>
      <c r="EJ62" s="51" t="s">
        <v>89</v>
      </c>
      <c r="EK62" s="51" t="s">
        <v>89</v>
      </c>
      <c r="EL62" s="51" t="s">
        <v>89</v>
      </c>
      <c r="EM62" s="51" t="s">
        <v>89</v>
      </c>
      <c r="EN62" s="51" t="s">
        <v>98</v>
      </c>
      <c r="EO62" s="51" t="s">
        <v>98</v>
      </c>
      <c r="EP62" s="51" t="s">
        <v>98</v>
      </c>
      <c r="EQ62" s="51" t="s">
        <v>98</v>
      </c>
      <c r="ER62" s="51" t="s">
        <v>98</v>
      </c>
      <c r="ES62" s="51"/>
      <c r="ET62" s="51"/>
      <c r="EU62" s="51"/>
      <c r="EV62" s="51"/>
      <c r="EW62" s="51"/>
      <c r="EX62" s="51"/>
      <c r="EY62" s="51"/>
      <c r="EZ62" s="51"/>
      <c r="FA62" s="51"/>
      <c r="FB62" s="51"/>
      <c r="FC62" s="51"/>
      <c r="FD62" s="51"/>
      <c r="FE62" s="51"/>
      <c r="FF62" s="51"/>
      <c r="FG62" s="51"/>
      <c r="FH62" s="51"/>
      <c r="FI62" s="51"/>
      <c r="FJ62" s="51"/>
      <c r="FK62" s="51"/>
      <c r="FL62" s="51"/>
      <c r="FM62" s="51"/>
      <c r="FN62" s="51"/>
      <c r="FO62" s="51"/>
      <c r="FP62" s="51"/>
      <c r="FQ62" s="51"/>
      <c r="FR62" s="51"/>
      <c r="FS62" s="51"/>
      <c r="FT62" s="51"/>
      <c r="FU62" s="51"/>
      <c r="FV62" s="51"/>
      <c r="FW62" s="51"/>
      <c r="FX62" s="51"/>
      <c r="FY62" s="51"/>
      <c r="FZ62" s="51"/>
      <c r="GA62" s="51"/>
      <c r="GB62" s="51"/>
      <c r="GC62" s="51"/>
      <c r="GD62" s="51"/>
      <c r="GE62" s="51"/>
      <c r="GF62" s="51"/>
      <c r="GG62" s="51"/>
      <c r="GH62" s="51"/>
      <c r="GI62" s="51"/>
      <c r="GJ62" s="51"/>
      <c r="GK62" s="51"/>
      <c r="GL62" s="51"/>
      <c r="GM62" s="51"/>
      <c r="GN62" s="51"/>
      <c r="GO62" s="51"/>
      <c r="GP62" s="51"/>
      <c r="GQ62" s="51"/>
      <c r="GR62" s="51"/>
      <c r="GS62" s="51"/>
      <c r="GT62" s="51"/>
      <c r="GU62" s="51"/>
      <c r="GV62" s="51"/>
      <c r="GW62" s="51"/>
      <c r="GX62" s="51"/>
      <c r="GY62" s="51"/>
      <c r="GZ62" s="51"/>
      <c r="HA62" s="51"/>
      <c r="HB62" s="51"/>
      <c r="HC62" s="51"/>
      <c r="HD62" s="51"/>
      <c r="HE62" s="51"/>
      <c r="HF62" s="51"/>
      <c r="HG62" s="51"/>
      <c r="HH62" s="51"/>
      <c r="HI62" s="51"/>
      <c r="HJ62" s="51"/>
      <c r="HK62" s="51"/>
      <c r="HL62" s="51"/>
      <c r="HM62" s="51"/>
      <c r="HN62" s="51"/>
      <c r="HO62" s="51"/>
      <c r="HP62" s="51"/>
      <c r="HQ62" s="51"/>
      <c r="HR62" s="51"/>
      <c r="HS62" s="51"/>
      <c r="HT62" s="51"/>
      <c r="HU62" s="51"/>
      <c r="HV62" s="51"/>
      <c r="HW62" s="51"/>
      <c r="HX62" s="51"/>
      <c r="HY62" s="51"/>
      <c r="HZ62" s="51"/>
      <c r="IA62" s="51"/>
      <c r="IB62" s="51"/>
      <c r="IC62" s="51"/>
      <c r="ID62" s="51"/>
      <c r="IE62" s="51" t="s">
        <v>90</v>
      </c>
    </row>
    <row r="63" spans="1:239">
      <c r="A63" s="4" t="str">
        <f t="shared" si="88"/>
        <v>x</v>
      </c>
      <c r="B63" s="4" t="str">
        <f t="shared" si="89"/>
        <v>x</v>
      </c>
      <c r="D63" s="4">
        <v>3.5</v>
      </c>
      <c r="E63" s="4">
        <f t="shared" si="20"/>
        <v>-0.4134966715663444</v>
      </c>
      <c r="F63" s="4">
        <v>3.5</v>
      </c>
      <c r="G63" s="4">
        <f t="shared" si="21"/>
        <v>-0.4134966715663444</v>
      </c>
      <c r="H63" s="4">
        <v>16</v>
      </c>
      <c r="I63" s="88">
        <f>I62</f>
        <v>0</v>
      </c>
      <c r="X63" s="4">
        <v>30</v>
      </c>
      <c r="Y63" s="4" t="str">
        <f t="shared" si="72"/>
        <v>x</v>
      </c>
      <c r="Z63" s="4" t="str">
        <f t="shared" si="73"/>
        <v>x</v>
      </c>
      <c r="AA63" s="4" t="str">
        <f t="shared" si="74"/>
        <v>C</v>
      </c>
      <c r="AB63" s="4" t="str">
        <f t="shared" si="75"/>
        <v>C</v>
      </c>
      <c r="AC63" s="4">
        <v>30</v>
      </c>
      <c r="AD63" s="129" t="str">
        <f t="shared" si="22"/>
        <v>x</v>
      </c>
      <c r="AE63" s="129" t="str">
        <f t="shared" si="22"/>
        <v>x</v>
      </c>
      <c r="AF63" s="46">
        <f t="shared" si="23"/>
        <v>1</v>
      </c>
      <c r="AG63" s="46">
        <f t="shared" si="23"/>
        <v>1</v>
      </c>
      <c r="AH63" s="4">
        <f t="shared" si="85"/>
        <v>0</v>
      </c>
      <c r="AI63" s="4">
        <f t="shared" si="85"/>
        <v>0</v>
      </c>
      <c r="AJ63" s="4">
        <f t="shared" si="24"/>
        <v>0</v>
      </c>
      <c r="AK63" s="4">
        <f>SUM($AJ$33:AJ63)</f>
        <v>2.6645352591003757E-15</v>
      </c>
      <c r="AL63" s="4">
        <f t="shared" si="90"/>
        <v>0</v>
      </c>
      <c r="AM63" s="4">
        <f t="shared" si="26"/>
        <v>0</v>
      </c>
      <c r="AN63" s="4">
        <f t="shared" si="27"/>
        <v>0</v>
      </c>
      <c r="AP63" s="4" t="str">
        <f t="shared" si="106"/>
        <v/>
      </c>
      <c r="AQ63" s="4" t="str">
        <f t="shared" si="106"/>
        <v/>
      </c>
      <c r="AR63" s="4" t="str">
        <f t="shared" si="107"/>
        <v/>
      </c>
      <c r="AS63" s="4" t="str">
        <f t="shared" si="107"/>
        <v/>
      </c>
      <c r="AT63" s="4" t="str">
        <f t="shared" si="108"/>
        <v/>
      </c>
      <c r="AU63" s="4" t="str">
        <f t="shared" si="108"/>
        <v/>
      </c>
      <c r="AV63" s="4" t="str">
        <f t="shared" si="109"/>
        <v/>
      </c>
      <c r="AW63" s="4" t="str">
        <f t="shared" si="109"/>
        <v/>
      </c>
      <c r="AX63" s="4" t="str">
        <f t="shared" si="110"/>
        <v/>
      </c>
      <c r="AY63" s="4" t="str">
        <f t="shared" si="110"/>
        <v/>
      </c>
      <c r="AZ63" s="4" t="str">
        <f t="shared" si="111"/>
        <v/>
      </c>
      <c r="BA63" s="4" t="str">
        <f t="shared" si="111"/>
        <v/>
      </c>
      <c r="BB63" s="4" t="str">
        <f t="shared" si="86"/>
        <v/>
      </c>
      <c r="BC63" s="4" t="str">
        <f t="shared" si="87"/>
        <v/>
      </c>
      <c r="BD63" s="4" t="str">
        <f t="shared" si="34"/>
        <v/>
      </c>
      <c r="BE63" s="4" t="str">
        <f t="shared" si="93"/>
        <v/>
      </c>
      <c r="BF63" s="4" t="str">
        <f t="shared" si="36"/>
        <v/>
      </c>
      <c r="BG63" s="4" t="str">
        <f t="shared" si="94"/>
        <v/>
      </c>
      <c r="BH63" s="16">
        <f t="shared" si="38"/>
        <v>0</v>
      </c>
      <c r="BI63" s="4">
        <f t="shared" si="39"/>
        <v>0</v>
      </c>
      <c r="BJ63" s="16">
        <f t="shared" si="40"/>
        <v>0</v>
      </c>
      <c r="BK63" s="4">
        <f t="shared" si="41"/>
        <v>0</v>
      </c>
      <c r="BL63" s="16">
        <f t="shared" si="42"/>
        <v>0</v>
      </c>
      <c r="BM63" s="4">
        <f t="shared" si="43"/>
        <v>0</v>
      </c>
      <c r="BN63" s="4">
        <f t="shared" si="95"/>
        <v>0</v>
      </c>
      <c r="BO63" s="4">
        <f t="shared" si="96"/>
        <v>0</v>
      </c>
      <c r="BP63" s="4">
        <f t="shared" si="97"/>
        <v>0</v>
      </c>
      <c r="BQ63" s="4">
        <f t="shared" si="98"/>
        <v>0</v>
      </c>
      <c r="BR63" s="4">
        <f t="shared" si="99"/>
        <v>0</v>
      </c>
      <c r="BS63" s="4">
        <f t="shared" si="100"/>
        <v>0</v>
      </c>
      <c r="BT63" s="4" t="str">
        <f t="shared" si="50"/>
        <v/>
      </c>
      <c r="BU63" s="4" t="str">
        <f t="shared" si="51"/>
        <v/>
      </c>
      <c r="BV63" s="4" t="str">
        <f t="shared" si="52"/>
        <v/>
      </c>
      <c r="BW63" s="4" t="str">
        <f t="shared" si="76"/>
        <v/>
      </c>
      <c r="BX63" s="4" t="str">
        <f t="shared" si="77"/>
        <v/>
      </c>
      <c r="BY63" s="4" t="str">
        <f t="shared" si="78"/>
        <v/>
      </c>
      <c r="BZ63" s="4">
        <f t="shared" si="79"/>
        <v>0</v>
      </c>
      <c r="CA63" s="17" t="str">
        <f t="shared" si="53"/>
        <v/>
      </c>
      <c r="CB63" s="17" t="str">
        <f t="shared" si="54"/>
        <v/>
      </c>
      <c r="CC63" s="17" t="str">
        <f t="shared" si="55"/>
        <v/>
      </c>
      <c r="CD63" s="17" t="str">
        <f t="shared" si="56"/>
        <v/>
      </c>
      <c r="CE63" s="4" t="str">
        <f t="shared" si="57"/>
        <v/>
      </c>
      <c r="CF63" s="4" t="str">
        <f t="shared" si="58"/>
        <v/>
      </c>
      <c r="CG63" s="4" t="str">
        <f t="shared" si="59"/>
        <v/>
      </c>
      <c r="CH63" s="4" t="str">
        <f t="shared" si="101"/>
        <v/>
      </c>
      <c r="CI63" s="4" t="str">
        <f t="shared" si="102"/>
        <v/>
      </c>
      <c r="CJ63" s="4" t="str">
        <f t="shared" si="62"/>
        <v/>
      </c>
      <c r="CK63" s="4" t="str">
        <f t="shared" si="63"/>
        <v/>
      </c>
      <c r="CL63" s="4" t="str">
        <f t="shared" si="103"/>
        <v/>
      </c>
      <c r="CM63" s="4" t="str">
        <f t="shared" si="104"/>
        <v/>
      </c>
      <c r="CN63" s="4">
        <f t="shared" si="80"/>
        <v>0</v>
      </c>
      <c r="CO63" s="16">
        <f t="shared" si="66"/>
        <v>0</v>
      </c>
      <c r="CP63" s="16"/>
      <c r="CQ63" s="4">
        <f t="shared" si="81"/>
        <v>0</v>
      </c>
      <c r="CS63" s="4">
        <v>29</v>
      </c>
      <c r="CT63" s="4">
        <f t="shared" si="82"/>
        <v>14.5</v>
      </c>
      <c r="CU63" s="4">
        <f t="shared" si="83"/>
        <v>15</v>
      </c>
      <c r="CV63" s="4">
        <f t="shared" si="67"/>
        <v>0</v>
      </c>
      <c r="CW63" s="4">
        <v>30</v>
      </c>
      <c r="CX63" s="4">
        <f t="shared" si="105"/>
        <v>16</v>
      </c>
      <c r="CY63" s="4" t="s">
        <v>98</v>
      </c>
      <c r="CZ63" s="16" t="str">
        <f t="shared" si="84"/>
        <v>C</v>
      </c>
      <c r="DA63" s="16">
        <f t="shared" si="68"/>
        <v>0</v>
      </c>
      <c r="DB63" s="4" t="str">
        <f t="shared" si="69"/>
        <v>x</v>
      </c>
      <c r="DE63" s="4">
        <f t="shared" si="70"/>
        <v>0</v>
      </c>
      <c r="DF63" s="4">
        <f t="shared" si="71"/>
        <v>0</v>
      </c>
      <c r="DJ63" s="57">
        <v>58</v>
      </c>
      <c r="DK63" s="58" t="s">
        <v>417</v>
      </c>
      <c r="DL63" s="59"/>
      <c r="DM63" s="59"/>
      <c r="DN63" s="60"/>
      <c r="DO63" s="61" t="s">
        <v>87</v>
      </c>
      <c r="DP63" s="61" t="s">
        <v>87</v>
      </c>
      <c r="DQ63" s="61" t="s">
        <v>87</v>
      </c>
      <c r="DR63" s="61" t="s">
        <v>99</v>
      </c>
      <c r="DS63" s="61" t="s">
        <v>99</v>
      </c>
      <c r="DT63" s="61" t="s">
        <v>99</v>
      </c>
      <c r="DU63" s="61" t="s">
        <v>99</v>
      </c>
      <c r="DV63" s="61" t="s">
        <v>99</v>
      </c>
      <c r="DW63" s="61" t="s">
        <v>88</v>
      </c>
      <c r="DX63" s="61" t="s">
        <v>88</v>
      </c>
      <c r="DY63" s="61" t="s">
        <v>88</v>
      </c>
      <c r="DZ63" s="61" t="s">
        <v>88</v>
      </c>
      <c r="EA63" s="61" t="s">
        <v>88</v>
      </c>
      <c r="EB63" s="61" t="s">
        <v>100</v>
      </c>
      <c r="EC63" s="61" t="s">
        <v>100</v>
      </c>
      <c r="ED63" s="61" t="s">
        <v>100</v>
      </c>
      <c r="EE63" s="61" t="s">
        <v>100</v>
      </c>
      <c r="EF63" s="61" t="s">
        <v>100</v>
      </c>
      <c r="EG63" s="61" t="s">
        <v>89</v>
      </c>
      <c r="EH63" s="61" t="s">
        <v>89</v>
      </c>
      <c r="EI63" s="61" t="s">
        <v>89</v>
      </c>
      <c r="EJ63" s="61" t="s">
        <v>89</v>
      </c>
      <c r="EK63" s="61" t="s">
        <v>89</v>
      </c>
      <c r="EL63" s="61" t="s">
        <v>98</v>
      </c>
      <c r="EM63" s="61" t="s">
        <v>98</v>
      </c>
      <c r="EN63" s="61" t="s">
        <v>98</v>
      </c>
      <c r="EO63" s="61" t="s">
        <v>98</v>
      </c>
      <c r="EP63" s="61" t="s">
        <v>98</v>
      </c>
      <c r="EQ63" s="61" t="s">
        <v>87</v>
      </c>
      <c r="ER63" s="61" t="s">
        <v>87</v>
      </c>
      <c r="ES63" s="61"/>
      <c r="ET63" s="61"/>
      <c r="EU63" s="61"/>
      <c r="EV63" s="61"/>
      <c r="EW63" s="61"/>
      <c r="EX63" s="61"/>
      <c r="EY63" s="61"/>
      <c r="EZ63" s="61"/>
      <c r="FA63" s="61"/>
      <c r="FB63" s="61"/>
      <c r="FC63" s="61"/>
      <c r="FD63" s="61"/>
      <c r="FE63" s="61"/>
      <c r="FF63" s="61"/>
      <c r="FG63" s="61"/>
      <c r="FH63" s="61"/>
      <c r="FI63" s="61"/>
      <c r="FJ63" s="61"/>
      <c r="FK63" s="61"/>
      <c r="FL63" s="61"/>
      <c r="FM63" s="61"/>
      <c r="FN63" s="61"/>
      <c r="FO63" s="61"/>
      <c r="FP63" s="61"/>
      <c r="FQ63" s="61"/>
      <c r="FR63" s="61"/>
      <c r="FS63" s="61"/>
      <c r="FT63" s="61"/>
      <c r="FU63" s="61"/>
      <c r="FV63" s="61"/>
      <c r="FW63" s="61"/>
      <c r="FX63" s="61"/>
      <c r="FY63" s="61"/>
      <c r="FZ63" s="61"/>
      <c r="GA63" s="61"/>
      <c r="GB63" s="61"/>
      <c r="GC63" s="61"/>
      <c r="GD63" s="61"/>
      <c r="GE63" s="61"/>
      <c r="GF63" s="61"/>
      <c r="GG63" s="61"/>
      <c r="GH63" s="61"/>
      <c r="GI63" s="61"/>
      <c r="GJ63" s="61"/>
      <c r="GK63" s="61"/>
      <c r="GL63" s="61"/>
      <c r="GM63" s="61"/>
      <c r="GN63" s="61"/>
      <c r="GO63" s="61"/>
      <c r="GP63" s="61"/>
      <c r="GQ63" s="61"/>
      <c r="GR63" s="61"/>
      <c r="GS63" s="61"/>
      <c r="GT63" s="61"/>
      <c r="GU63" s="61"/>
      <c r="GV63" s="61"/>
      <c r="GW63" s="61"/>
      <c r="GX63" s="61"/>
      <c r="GY63" s="61"/>
      <c r="GZ63" s="61"/>
      <c r="HA63" s="61"/>
      <c r="HB63" s="61"/>
      <c r="HC63" s="61"/>
      <c r="HD63" s="61"/>
      <c r="HE63" s="61"/>
      <c r="HF63" s="61"/>
      <c r="HG63" s="61"/>
      <c r="HH63" s="61"/>
      <c r="HI63" s="61"/>
      <c r="HJ63" s="61"/>
      <c r="HK63" s="61"/>
      <c r="HL63" s="61"/>
      <c r="HM63" s="61"/>
      <c r="HN63" s="61"/>
      <c r="HO63" s="61"/>
      <c r="HP63" s="61"/>
      <c r="HQ63" s="61"/>
      <c r="HR63" s="61"/>
      <c r="HS63" s="61"/>
      <c r="HT63" s="61"/>
      <c r="HU63" s="61"/>
      <c r="HV63" s="61"/>
      <c r="HW63" s="61"/>
      <c r="HX63" s="61"/>
      <c r="HY63" s="61"/>
      <c r="HZ63" s="61"/>
      <c r="IA63" s="61"/>
      <c r="IB63" s="61"/>
      <c r="IC63" s="61"/>
      <c r="ID63" s="61"/>
      <c r="IE63" s="61" t="s">
        <v>90</v>
      </c>
    </row>
    <row r="64" spans="1:239">
      <c r="A64" s="4" t="str">
        <f t="shared" si="88"/>
        <v>x</v>
      </c>
      <c r="B64" s="4" t="str">
        <f t="shared" si="89"/>
        <v>x</v>
      </c>
      <c r="D64" s="4">
        <v>3.6</v>
      </c>
      <c r="E64" s="4">
        <f t="shared" si="20"/>
        <v>-0.255554997262953</v>
      </c>
      <c r="F64" s="4">
        <v>3.6</v>
      </c>
      <c r="G64" s="4">
        <f t="shared" si="21"/>
        <v>-0.255554997262953</v>
      </c>
      <c r="H64" s="4">
        <v>16</v>
      </c>
      <c r="I64" s="88">
        <f>AL49</f>
        <v>0</v>
      </c>
      <c r="X64" s="4">
        <v>31</v>
      </c>
      <c r="Y64" s="4" t="str">
        <f t="shared" si="72"/>
        <v>x</v>
      </c>
      <c r="Z64" s="4" t="str">
        <f t="shared" si="73"/>
        <v>x</v>
      </c>
      <c r="AA64" s="4" t="str">
        <f t="shared" si="74"/>
        <v>C</v>
      </c>
      <c r="AB64" s="4" t="str">
        <f t="shared" si="75"/>
        <v>C</v>
      </c>
      <c r="AC64" s="4">
        <v>31</v>
      </c>
      <c r="AD64" s="129" t="str">
        <f t="shared" si="22"/>
        <v>x</v>
      </c>
      <c r="AE64" s="129" t="str">
        <f t="shared" si="22"/>
        <v>x</v>
      </c>
      <c r="AF64" s="46">
        <f t="shared" si="23"/>
        <v>1</v>
      </c>
      <c r="AG64" s="46">
        <f t="shared" si="23"/>
        <v>1</v>
      </c>
      <c r="AH64" s="4">
        <f t="shared" si="85"/>
        <v>0</v>
      </c>
      <c r="AI64" s="4">
        <f t="shared" si="85"/>
        <v>0</v>
      </c>
      <c r="AJ64" s="4">
        <f t="shared" si="24"/>
        <v>0</v>
      </c>
      <c r="AK64" s="4">
        <f>SUM($AJ$33:AJ64)</f>
        <v>2.6645352591003757E-15</v>
      </c>
      <c r="AL64" s="4">
        <f t="shared" si="90"/>
        <v>0</v>
      </c>
      <c r="AM64" s="4">
        <f t="shared" si="26"/>
        <v>0</v>
      </c>
      <c r="AN64" s="4">
        <f t="shared" si="27"/>
        <v>0</v>
      </c>
      <c r="AP64" s="4" t="str">
        <f t="shared" si="106"/>
        <v/>
      </c>
      <c r="AQ64" s="4" t="str">
        <f t="shared" si="106"/>
        <v/>
      </c>
      <c r="AR64" s="4" t="str">
        <f t="shared" si="107"/>
        <v/>
      </c>
      <c r="AS64" s="4" t="str">
        <f t="shared" si="107"/>
        <v/>
      </c>
      <c r="AT64" s="4" t="str">
        <f t="shared" si="108"/>
        <v/>
      </c>
      <c r="AU64" s="4" t="str">
        <f t="shared" si="108"/>
        <v/>
      </c>
      <c r="AV64" s="4" t="str">
        <f t="shared" si="109"/>
        <v/>
      </c>
      <c r="AW64" s="4" t="str">
        <f t="shared" si="109"/>
        <v/>
      </c>
      <c r="AX64" s="4" t="str">
        <f t="shared" si="110"/>
        <v/>
      </c>
      <c r="AY64" s="4" t="str">
        <f t="shared" si="110"/>
        <v/>
      </c>
      <c r="AZ64" s="4" t="str">
        <f t="shared" si="111"/>
        <v/>
      </c>
      <c r="BA64" s="4" t="str">
        <f t="shared" si="111"/>
        <v/>
      </c>
      <c r="BB64" s="4" t="str">
        <f t="shared" si="86"/>
        <v/>
      </c>
      <c r="BC64" s="4" t="str">
        <f t="shared" si="87"/>
        <v/>
      </c>
      <c r="BD64" s="4" t="str">
        <f t="shared" si="34"/>
        <v/>
      </c>
      <c r="BE64" s="4" t="str">
        <f t="shared" si="93"/>
        <v/>
      </c>
      <c r="BF64" s="4" t="str">
        <f t="shared" si="36"/>
        <v/>
      </c>
      <c r="BG64" s="4" t="str">
        <f t="shared" si="94"/>
        <v/>
      </c>
      <c r="BH64" s="16">
        <f t="shared" si="38"/>
        <v>0</v>
      </c>
      <c r="BI64" s="4">
        <f t="shared" si="39"/>
        <v>0</v>
      </c>
      <c r="BJ64" s="16">
        <f t="shared" si="40"/>
        <v>0</v>
      </c>
      <c r="BK64" s="4">
        <f t="shared" si="41"/>
        <v>0</v>
      </c>
      <c r="BL64" s="16">
        <f t="shared" si="42"/>
        <v>0</v>
      </c>
      <c r="BM64" s="4">
        <f t="shared" si="43"/>
        <v>0</v>
      </c>
      <c r="BN64" s="4">
        <f t="shared" si="95"/>
        <v>0</v>
      </c>
      <c r="BO64" s="4">
        <f t="shared" si="96"/>
        <v>0</v>
      </c>
      <c r="BP64" s="4">
        <f t="shared" si="97"/>
        <v>0</v>
      </c>
      <c r="BQ64" s="4">
        <f t="shared" si="98"/>
        <v>0</v>
      </c>
      <c r="BR64" s="4">
        <f t="shared" si="99"/>
        <v>0</v>
      </c>
      <c r="BS64" s="4">
        <f t="shared" si="100"/>
        <v>0</v>
      </c>
      <c r="BT64" s="4" t="str">
        <f t="shared" si="50"/>
        <v/>
      </c>
      <c r="BU64" s="4" t="str">
        <f t="shared" si="51"/>
        <v/>
      </c>
      <c r="BV64" s="4" t="str">
        <f t="shared" si="52"/>
        <v/>
      </c>
      <c r="BW64" s="4" t="str">
        <f t="shared" si="76"/>
        <v/>
      </c>
      <c r="BX64" s="4" t="str">
        <f t="shared" si="77"/>
        <v/>
      </c>
      <c r="BY64" s="4" t="str">
        <f t="shared" si="78"/>
        <v/>
      </c>
      <c r="BZ64" s="4">
        <f t="shared" si="79"/>
        <v>0</v>
      </c>
      <c r="CA64" s="17" t="str">
        <f t="shared" si="53"/>
        <v/>
      </c>
      <c r="CB64" s="17" t="str">
        <f t="shared" si="54"/>
        <v/>
      </c>
      <c r="CC64" s="17" t="str">
        <f t="shared" si="55"/>
        <v/>
      </c>
      <c r="CD64" s="17" t="str">
        <f t="shared" si="56"/>
        <v/>
      </c>
      <c r="CE64" s="4" t="str">
        <f t="shared" si="57"/>
        <v/>
      </c>
      <c r="CF64" s="4" t="str">
        <f t="shared" si="58"/>
        <v/>
      </c>
      <c r="CG64" s="4" t="str">
        <f t="shared" si="59"/>
        <v/>
      </c>
      <c r="CH64" s="4" t="str">
        <f t="shared" si="101"/>
        <v/>
      </c>
      <c r="CI64" s="4" t="str">
        <f t="shared" si="102"/>
        <v/>
      </c>
      <c r="CJ64" s="4" t="str">
        <f t="shared" si="62"/>
        <v/>
      </c>
      <c r="CK64" s="4" t="str">
        <f t="shared" si="63"/>
        <v/>
      </c>
      <c r="CL64" s="4" t="str">
        <f t="shared" si="103"/>
        <v/>
      </c>
      <c r="CM64" s="4" t="str">
        <f t="shared" si="104"/>
        <v/>
      </c>
      <c r="CN64" s="4">
        <f t="shared" si="80"/>
        <v>0</v>
      </c>
      <c r="CO64" s="16">
        <f t="shared" si="66"/>
        <v>0</v>
      </c>
      <c r="CP64" s="16"/>
      <c r="CQ64" s="4">
        <f t="shared" si="81"/>
        <v>0</v>
      </c>
      <c r="CS64" s="4">
        <v>30</v>
      </c>
      <c r="CT64" s="4">
        <f t="shared" si="82"/>
        <v>15</v>
      </c>
      <c r="CU64" s="4">
        <f t="shared" si="83"/>
        <v>15</v>
      </c>
      <c r="CV64" s="4">
        <f t="shared" si="67"/>
        <v>1</v>
      </c>
      <c r="CW64" s="4">
        <v>31</v>
      </c>
      <c r="CX64" s="4">
        <f t="shared" si="105"/>
        <v>16</v>
      </c>
      <c r="CY64" s="4" t="s">
        <v>87</v>
      </c>
      <c r="CZ64" s="16" t="str">
        <f t="shared" si="84"/>
        <v>A</v>
      </c>
      <c r="DA64" s="16">
        <f t="shared" si="68"/>
        <v>0</v>
      </c>
      <c r="DB64" s="4" t="str">
        <f t="shared" si="69"/>
        <v>x</v>
      </c>
      <c r="DE64" s="4">
        <f t="shared" si="70"/>
        <v>0</v>
      </c>
      <c r="DF64" s="4">
        <f t="shared" si="71"/>
        <v>0</v>
      </c>
      <c r="DJ64" s="57">
        <v>59</v>
      </c>
      <c r="DK64" s="58"/>
      <c r="DL64" s="59"/>
      <c r="DM64" s="59"/>
      <c r="DN64" s="60"/>
      <c r="DO64" s="61">
        <v>5</v>
      </c>
      <c r="DP64" s="61">
        <v>4</v>
      </c>
      <c r="DQ64" s="61">
        <v>4</v>
      </c>
      <c r="DR64" s="61">
        <v>4</v>
      </c>
      <c r="DS64" s="61">
        <v>5</v>
      </c>
      <c r="DT64" s="61">
        <v>5</v>
      </c>
      <c r="DU64" s="61">
        <v>4</v>
      </c>
      <c r="DV64" s="61">
        <v>4</v>
      </c>
      <c r="DW64" s="61">
        <v>4</v>
      </c>
      <c r="DX64" s="61">
        <v>5</v>
      </c>
      <c r="DY64" s="61">
        <v>5</v>
      </c>
      <c r="DZ64" s="61">
        <v>4</v>
      </c>
      <c r="EA64" s="61">
        <v>4</v>
      </c>
      <c r="EB64" s="61">
        <v>4</v>
      </c>
      <c r="EC64" s="61">
        <v>5</v>
      </c>
      <c r="ED64" s="61">
        <v>5</v>
      </c>
      <c r="EE64" s="61">
        <v>4</v>
      </c>
      <c r="EF64" s="61">
        <v>4</v>
      </c>
      <c r="EG64" s="61">
        <v>4</v>
      </c>
      <c r="EH64" s="61">
        <v>5</v>
      </c>
      <c r="EI64" s="61">
        <v>5</v>
      </c>
      <c r="EJ64" s="61">
        <v>4</v>
      </c>
      <c r="EK64" s="61">
        <v>4</v>
      </c>
      <c r="EL64" s="61">
        <v>4</v>
      </c>
      <c r="EM64" s="61">
        <v>5</v>
      </c>
      <c r="EN64" s="61">
        <v>5</v>
      </c>
      <c r="EO64" s="61">
        <v>4</v>
      </c>
      <c r="EP64" s="61">
        <v>4</v>
      </c>
      <c r="EQ64" s="61">
        <v>4</v>
      </c>
      <c r="ER64" s="61">
        <v>5</v>
      </c>
      <c r="ES64" s="61"/>
      <c r="ET64" s="61"/>
      <c r="EU64" s="61"/>
      <c r="EV64" s="61"/>
      <c r="EW64" s="61"/>
      <c r="EX64" s="61"/>
      <c r="EY64" s="61"/>
      <c r="EZ64" s="61"/>
      <c r="FA64" s="61"/>
      <c r="FB64" s="61"/>
      <c r="FC64" s="61"/>
      <c r="FD64" s="61"/>
      <c r="FE64" s="61"/>
      <c r="FF64" s="61"/>
      <c r="FG64" s="61"/>
      <c r="FH64" s="61"/>
      <c r="FI64" s="61"/>
      <c r="FJ64" s="61"/>
      <c r="FK64" s="61"/>
      <c r="FL64" s="61"/>
      <c r="FM64" s="61"/>
      <c r="FN64" s="61"/>
      <c r="FO64" s="61"/>
      <c r="FP64" s="61"/>
      <c r="FQ64" s="61"/>
      <c r="FR64" s="61"/>
      <c r="FS64" s="61"/>
      <c r="FT64" s="61"/>
      <c r="FU64" s="61"/>
      <c r="FV64" s="61"/>
      <c r="FW64" s="61"/>
      <c r="FX64" s="61"/>
      <c r="FY64" s="61"/>
      <c r="FZ64" s="61"/>
      <c r="GA64" s="61"/>
      <c r="GB64" s="61"/>
      <c r="GC64" s="61"/>
      <c r="GD64" s="61"/>
      <c r="GE64" s="61"/>
      <c r="GF64" s="61"/>
      <c r="GG64" s="61"/>
      <c r="GH64" s="61"/>
      <c r="GI64" s="61"/>
      <c r="GJ64" s="61"/>
      <c r="GK64" s="61"/>
      <c r="GL64" s="61"/>
      <c r="GM64" s="61"/>
      <c r="GN64" s="61"/>
      <c r="GO64" s="61"/>
      <c r="GP64" s="61"/>
      <c r="GQ64" s="61"/>
      <c r="GR64" s="61"/>
      <c r="GS64" s="61"/>
      <c r="GT64" s="61"/>
      <c r="GU64" s="61"/>
      <c r="GV64" s="61"/>
      <c r="GW64" s="61"/>
      <c r="GX64" s="61"/>
      <c r="GY64" s="61"/>
      <c r="GZ64" s="61"/>
      <c r="HA64" s="61"/>
      <c r="HB64" s="61"/>
      <c r="HC64" s="61"/>
      <c r="HD64" s="61"/>
      <c r="HE64" s="61"/>
      <c r="HF64" s="61"/>
      <c r="HG64" s="61"/>
      <c r="HH64" s="61"/>
      <c r="HI64" s="61"/>
      <c r="HJ64" s="61"/>
      <c r="HK64" s="61"/>
      <c r="HL64" s="61"/>
      <c r="HM64" s="61"/>
      <c r="HN64" s="61"/>
      <c r="HO64" s="61"/>
      <c r="HP64" s="61"/>
      <c r="HQ64" s="61"/>
      <c r="HR64" s="61"/>
      <c r="HS64" s="61"/>
      <c r="HT64" s="61"/>
      <c r="HU64" s="61"/>
      <c r="HV64" s="61"/>
      <c r="HW64" s="61"/>
      <c r="HX64" s="61"/>
      <c r="HY64" s="61"/>
      <c r="HZ64" s="61"/>
      <c r="IA64" s="61"/>
      <c r="IB64" s="61"/>
      <c r="IC64" s="61"/>
      <c r="ID64" s="61"/>
      <c r="IE64" s="61" t="s">
        <v>90</v>
      </c>
    </row>
    <row r="65" spans="1:239">
      <c r="A65" s="4" t="str">
        <f t="shared" si="88"/>
        <v>x</v>
      </c>
      <c r="B65" s="4" t="str">
        <f t="shared" si="89"/>
        <v>x</v>
      </c>
      <c r="D65" s="4">
        <v>3.7</v>
      </c>
      <c r="E65" s="4">
        <f t="shared" si="20"/>
        <v>-8.6444343290239076E-2</v>
      </c>
      <c r="F65" s="4">
        <v>3.7</v>
      </c>
      <c r="G65" s="4">
        <f t="shared" si="21"/>
        <v>-8.6444343290239076E-2</v>
      </c>
      <c r="H65" s="4">
        <v>17</v>
      </c>
      <c r="I65" s="88">
        <f>I64</f>
        <v>0</v>
      </c>
      <c r="X65" s="4">
        <v>32</v>
      </c>
      <c r="Y65" s="4" t="str">
        <f t="shared" si="72"/>
        <v>x</v>
      </c>
      <c r="Z65" s="4" t="str">
        <f t="shared" si="73"/>
        <v>x</v>
      </c>
      <c r="AA65" s="4" t="str">
        <f t="shared" si="74"/>
        <v>C</v>
      </c>
      <c r="AB65" s="4" t="str">
        <f t="shared" si="75"/>
        <v>C</v>
      </c>
      <c r="AC65" s="4">
        <v>32</v>
      </c>
      <c r="AD65" s="129" t="str">
        <f t="shared" si="22"/>
        <v>x</v>
      </c>
      <c r="AE65" s="129" t="str">
        <f t="shared" si="22"/>
        <v>x</v>
      </c>
      <c r="AF65" s="46">
        <f t="shared" si="23"/>
        <v>1</v>
      </c>
      <c r="AG65" s="46">
        <f t="shared" si="23"/>
        <v>1</v>
      </c>
      <c r="AH65" s="4">
        <f t="shared" si="85"/>
        <v>0</v>
      </c>
      <c r="AI65" s="4">
        <f t="shared" si="85"/>
        <v>0</v>
      </c>
      <c r="AJ65" s="4">
        <f t="shared" si="24"/>
        <v>0</v>
      </c>
      <c r="AK65" s="4">
        <f>SUM($AJ$33:AJ65)</f>
        <v>2.6645352591003757E-15</v>
      </c>
      <c r="AL65" s="4">
        <f t="shared" si="90"/>
        <v>0</v>
      </c>
      <c r="AM65" s="4">
        <f t="shared" si="26"/>
        <v>0</v>
      </c>
      <c r="AN65" s="4">
        <f t="shared" si="27"/>
        <v>0</v>
      </c>
      <c r="AP65" s="4" t="str">
        <f t="shared" si="106"/>
        <v/>
      </c>
      <c r="AQ65" s="4" t="str">
        <f t="shared" si="106"/>
        <v/>
      </c>
      <c r="AR65" s="4" t="str">
        <f t="shared" si="107"/>
        <v/>
      </c>
      <c r="AS65" s="4" t="str">
        <f t="shared" si="107"/>
        <v/>
      </c>
      <c r="AT65" s="4" t="str">
        <f t="shared" si="108"/>
        <v/>
      </c>
      <c r="AU65" s="4" t="str">
        <f t="shared" si="108"/>
        <v/>
      </c>
      <c r="AV65" s="4" t="str">
        <f t="shared" si="109"/>
        <v/>
      </c>
      <c r="AW65" s="4" t="str">
        <f t="shared" si="109"/>
        <v/>
      </c>
      <c r="AX65" s="4" t="str">
        <f t="shared" si="110"/>
        <v/>
      </c>
      <c r="AY65" s="4" t="str">
        <f t="shared" si="110"/>
        <v/>
      </c>
      <c r="AZ65" s="4" t="str">
        <f t="shared" si="111"/>
        <v/>
      </c>
      <c r="BA65" s="4" t="str">
        <f t="shared" si="111"/>
        <v/>
      </c>
      <c r="BB65" s="4" t="str">
        <f t="shared" si="86"/>
        <v/>
      </c>
      <c r="BC65" s="4" t="str">
        <f t="shared" si="87"/>
        <v/>
      </c>
      <c r="BD65" s="4" t="str">
        <f t="shared" si="34"/>
        <v/>
      </c>
      <c r="BE65" s="4" t="str">
        <f t="shared" si="93"/>
        <v/>
      </c>
      <c r="BF65" s="4" t="str">
        <f t="shared" si="36"/>
        <v/>
      </c>
      <c r="BG65" s="4" t="str">
        <f t="shared" si="94"/>
        <v/>
      </c>
      <c r="BH65" s="16">
        <f t="shared" si="38"/>
        <v>0</v>
      </c>
      <c r="BI65" s="4">
        <f t="shared" si="39"/>
        <v>0</v>
      </c>
      <c r="BJ65" s="16">
        <f t="shared" si="40"/>
        <v>0</v>
      </c>
      <c r="BK65" s="4">
        <f t="shared" si="41"/>
        <v>0</v>
      </c>
      <c r="BL65" s="16">
        <f t="shared" si="42"/>
        <v>0</v>
      </c>
      <c r="BM65" s="4">
        <f t="shared" si="43"/>
        <v>0</v>
      </c>
      <c r="BN65" s="4">
        <f t="shared" si="95"/>
        <v>0</v>
      </c>
      <c r="BO65" s="4">
        <f t="shared" si="96"/>
        <v>0</v>
      </c>
      <c r="BP65" s="4">
        <f t="shared" si="97"/>
        <v>0</v>
      </c>
      <c r="BQ65" s="4">
        <f t="shared" si="98"/>
        <v>0</v>
      </c>
      <c r="BR65" s="4">
        <f t="shared" si="99"/>
        <v>0</v>
      </c>
      <c r="BS65" s="4">
        <f t="shared" si="100"/>
        <v>0</v>
      </c>
      <c r="BT65" s="4" t="str">
        <f t="shared" si="50"/>
        <v/>
      </c>
      <c r="BU65" s="4" t="str">
        <f t="shared" si="51"/>
        <v/>
      </c>
      <c r="BV65" s="4" t="str">
        <f t="shared" si="52"/>
        <v/>
      </c>
      <c r="BW65" s="4" t="str">
        <f t="shared" si="76"/>
        <v/>
      </c>
      <c r="BX65" s="4" t="str">
        <f t="shared" si="77"/>
        <v/>
      </c>
      <c r="BY65" s="4" t="str">
        <f t="shared" si="78"/>
        <v/>
      </c>
      <c r="BZ65" s="4">
        <f t="shared" si="79"/>
        <v>0</v>
      </c>
      <c r="CA65" s="17" t="str">
        <f t="shared" si="53"/>
        <v/>
      </c>
      <c r="CB65" s="17" t="str">
        <f t="shared" si="54"/>
        <v/>
      </c>
      <c r="CC65" s="17" t="str">
        <f t="shared" si="55"/>
        <v/>
      </c>
      <c r="CD65" s="17" t="str">
        <f t="shared" si="56"/>
        <v/>
      </c>
      <c r="CE65" s="4" t="str">
        <f t="shared" si="57"/>
        <v/>
      </c>
      <c r="CF65" s="4" t="str">
        <f t="shared" si="58"/>
        <v/>
      </c>
      <c r="CG65" s="4" t="str">
        <f t="shared" si="59"/>
        <v/>
      </c>
      <c r="CH65" s="4" t="str">
        <f t="shared" si="101"/>
        <v/>
      </c>
      <c r="CI65" s="4" t="str">
        <f t="shared" si="102"/>
        <v/>
      </c>
      <c r="CJ65" s="4" t="str">
        <f t="shared" si="62"/>
        <v/>
      </c>
      <c r="CK65" s="4" t="str">
        <f t="shared" si="63"/>
        <v/>
      </c>
      <c r="CL65" s="4" t="str">
        <f t="shared" si="103"/>
        <v/>
      </c>
      <c r="CM65" s="4" t="str">
        <f t="shared" si="104"/>
        <v/>
      </c>
      <c r="CN65" s="4">
        <f t="shared" si="80"/>
        <v>0</v>
      </c>
      <c r="CO65" s="16">
        <f t="shared" si="66"/>
        <v>0</v>
      </c>
      <c r="CP65" s="16"/>
      <c r="CQ65" s="4">
        <f t="shared" si="81"/>
        <v>0</v>
      </c>
      <c r="CS65" s="4">
        <v>31</v>
      </c>
      <c r="CT65" s="4">
        <f t="shared" si="82"/>
        <v>15.5</v>
      </c>
      <c r="CU65" s="4">
        <f t="shared" si="83"/>
        <v>16</v>
      </c>
      <c r="CV65" s="4">
        <f t="shared" si="67"/>
        <v>0</v>
      </c>
      <c r="CW65" s="4">
        <v>32</v>
      </c>
      <c r="CX65" s="4">
        <f t="shared" si="105"/>
        <v>17</v>
      </c>
      <c r="CY65" s="4" t="s">
        <v>99</v>
      </c>
      <c r="CZ65" s="16" t="str">
        <f t="shared" si="84"/>
        <v>B</v>
      </c>
      <c r="DA65" s="16">
        <f t="shared" si="68"/>
        <v>0</v>
      </c>
      <c r="DB65" s="4" t="str">
        <f t="shared" si="69"/>
        <v>x</v>
      </c>
      <c r="DE65" s="4">
        <f t="shared" si="70"/>
        <v>0</v>
      </c>
      <c r="DF65" s="4">
        <f t="shared" si="71"/>
        <v>0</v>
      </c>
      <c r="DJ65" s="66">
        <v>60</v>
      </c>
      <c r="DK65" s="67"/>
      <c r="DL65" s="68"/>
      <c r="DM65" s="68"/>
      <c r="DN65" s="69"/>
      <c r="DO65" s="61">
        <v>4</v>
      </c>
      <c r="DP65" s="61">
        <v>4</v>
      </c>
      <c r="DQ65" s="61">
        <v>5</v>
      </c>
      <c r="DR65" s="61">
        <v>5</v>
      </c>
      <c r="DS65" s="61">
        <v>4</v>
      </c>
      <c r="DT65" s="61">
        <v>4</v>
      </c>
      <c r="DU65" s="61">
        <v>4</v>
      </c>
      <c r="DV65" s="61">
        <v>5</v>
      </c>
      <c r="DW65" s="61">
        <v>5</v>
      </c>
      <c r="DX65" s="61">
        <v>4</v>
      </c>
      <c r="DY65" s="61">
        <v>4</v>
      </c>
      <c r="DZ65" s="61">
        <v>4</v>
      </c>
      <c r="EA65" s="61">
        <v>5</v>
      </c>
      <c r="EB65" s="61">
        <v>5</v>
      </c>
      <c r="EC65" s="61">
        <v>4</v>
      </c>
      <c r="ED65" s="61">
        <v>4</v>
      </c>
      <c r="EE65" s="61">
        <v>4</v>
      </c>
      <c r="EF65" s="61">
        <v>5</v>
      </c>
      <c r="EG65" s="61">
        <v>5</v>
      </c>
      <c r="EH65" s="61">
        <v>4</v>
      </c>
      <c r="EI65" s="61">
        <v>4</v>
      </c>
      <c r="EJ65" s="61">
        <v>4</v>
      </c>
      <c r="EK65" s="61">
        <v>5</v>
      </c>
      <c r="EL65" s="61">
        <v>5</v>
      </c>
      <c r="EM65" s="61">
        <v>4</v>
      </c>
      <c r="EN65" s="61">
        <v>4</v>
      </c>
      <c r="EO65" s="61">
        <v>4</v>
      </c>
      <c r="EP65" s="61">
        <v>5</v>
      </c>
      <c r="EQ65" s="61">
        <v>5</v>
      </c>
      <c r="ER65" s="61">
        <v>4</v>
      </c>
      <c r="ES65" s="61"/>
      <c r="ET65" s="61"/>
      <c r="EU65" s="61"/>
      <c r="EV65" s="61"/>
      <c r="EW65" s="61"/>
      <c r="EX65" s="61"/>
      <c r="EY65" s="61"/>
      <c r="EZ65" s="61"/>
      <c r="FA65" s="61"/>
      <c r="FB65" s="61"/>
      <c r="FC65" s="61"/>
      <c r="FD65" s="61"/>
      <c r="FE65" s="61"/>
      <c r="FF65" s="61"/>
      <c r="FG65" s="61"/>
      <c r="FH65" s="61"/>
      <c r="FI65" s="61"/>
      <c r="FJ65" s="61"/>
      <c r="FK65" s="61"/>
      <c r="FL65" s="61"/>
      <c r="FM65" s="61"/>
      <c r="FN65" s="61"/>
      <c r="FO65" s="61"/>
      <c r="FP65" s="61"/>
      <c r="FQ65" s="61"/>
      <c r="FR65" s="61"/>
      <c r="FS65" s="61"/>
      <c r="FT65" s="61"/>
      <c r="FU65" s="61"/>
      <c r="FV65" s="61"/>
      <c r="FW65" s="61"/>
      <c r="FX65" s="61"/>
      <c r="FY65" s="61"/>
      <c r="FZ65" s="61"/>
      <c r="GA65" s="61"/>
      <c r="GB65" s="61"/>
      <c r="GC65" s="61"/>
      <c r="GD65" s="61"/>
      <c r="GE65" s="61"/>
      <c r="GF65" s="61"/>
      <c r="GG65" s="61"/>
      <c r="GH65" s="61"/>
      <c r="GI65" s="61"/>
      <c r="GJ65" s="61"/>
      <c r="GK65" s="61"/>
      <c r="GL65" s="61"/>
      <c r="GM65" s="61"/>
      <c r="GN65" s="61"/>
      <c r="GO65" s="61"/>
      <c r="GP65" s="61"/>
      <c r="GQ65" s="61"/>
      <c r="GR65" s="61"/>
      <c r="GS65" s="61"/>
      <c r="GT65" s="61"/>
      <c r="GU65" s="61"/>
      <c r="GV65" s="61"/>
      <c r="GW65" s="61"/>
      <c r="GX65" s="61"/>
      <c r="GY65" s="61"/>
      <c r="GZ65" s="61"/>
      <c r="HA65" s="61"/>
      <c r="HB65" s="61"/>
      <c r="HC65" s="61"/>
      <c r="HD65" s="61"/>
      <c r="HE65" s="61"/>
      <c r="HF65" s="61"/>
      <c r="HG65" s="61"/>
      <c r="HH65" s="61"/>
      <c r="HI65" s="61"/>
      <c r="HJ65" s="61"/>
      <c r="HK65" s="61"/>
      <c r="HL65" s="61"/>
      <c r="HM65" s="61"/>
      <c r="HN65" s="61"/>
      <c r="HO65" s="61"/>
      <c r="HP65" s="61"/>
      <c r="HQ65" s="61"/>
      <c r="HR65" s="61"/>
      <c r="HS65" s="61"/>
      <c r="HT65" s="61"/>
      <c r="HU65" s="61"/>
      <c r="HV65" s="61"/>
      <c r="HW65" s="61"/>
      <c r="HX65" s="61"/>
      <c r="HY65" s="61"/>
      <c r="HZ65" s="61"/>
      <c r="IA65" s="61"/>
      <c r="IB65" s="61"/>
      <c r="IC65" s="61"/>
      <c r="ID65" s="61"/>
      <c r="IE65" s="61" t="s">
        <v>90</v>
      </c>
    </row>
    <row r="66" spans="1:239">
      <c r="A66" s="4" t="str">
        <f t="shared" si="88"/>
        <v>x</v>
      </c>
      <c r="B66" s="4" t="str">
        <f t="shared" si="89"/>
        <v>x</v>
      </c>
      <c r="D66" s="4">
        <v>3.8</v>
      </c>
      <c r="E66" s="4">
        <f t="shared" si="20"/>
        <v>8.6444343290238673E-2</v>
      </c>
      <c r="F66" s="4">
        <v>3.8</v>
      </c>
      <c r="G66" s="4">
        <f t="shared" si="21"/>
        <v>8.6444343290238673E-2</v>
      </c>
      <c r="H66" s="4">
        <v>17</v>
      </c>
      <c r="I66" s="88">
        <f>AL50</f>
        <v>0</v>
      </c>
      <c r="X66" s="4">
        <v>33</v>
      </c>
      <c r="Y66" s="4" t="str">
        <f t="shared" si="72"/>
        <v>x</v>
      </c>
      <c r="Z66" s="4" t="str">
        <f t="shared" si="73"/>
        <v>x</v>
      </c>
      <c r="AA66" s="4" t="str">
        <f t="shared" si="74"/>
        <v>B</v>
      </c>
      <c r="AB66" s="4" t="str">
        <f t="shared" si="75"/>
        <v>B</v>
      </c>
      <c r="AC66" s="4">
        <v>33</v>
      </c>
      <c r="AD66" s="129" t="str">
        <f t="shared" ref="AD66:AE97" si="112">IF($AX$3="Tervezett",Y66,AA66)</f>
        <v>x</v>
      </c>
      <c r="AE66" s="129" t="str">
        <f t="shared" si="112"/>
        <v>x</v>
      </c>
      <c r="AF66" s="46">
        <f t="shared" ref="AF66:AG97" si="113">IF($AX$3="Tervezett",1,IF(DE66&gt;0,DE66,1))</f>
        <v>1</v>
      </c>
      <c r="AG66" s="46">
        <f t="shared" si="113"/>
        <v>1</v>
      </c>
      <c r="AH66" s="4">
        <f t="shared" si="85"/>
        <v>0</v>
      </c>
      <c r="AI66" s="4">
        <f t="shared" si="85"/>
        <v>0</v>
      </c>
      <c r="AJ66" s="4">
        <f t="shared" si="24"/>
        <v>0</v>
      </c>
      <c r="AK66" s="4">
        <f>SUM($AJ$33:AJ66)</f>
        <v>2.6645352591003757E-15</v>
      </c>
      <c r="AL66" s="4">
        <f t="shared" si="90"/>
        <v>0</v>
      </c>
      <c r="AM66" s="4">
        <f t="shared" si="26"/>
        <v>0</v>
      </c>
      <c r="AN66" s="4">
        <f t="shared" si="27"/>
        <v>0</v>
      </c>
      <c r="AP66" s="4" t="str">
        <f t="shared" si="106"/>
        <v/>
      </c>
      <c r="AQ66" s="4" t="str">
        <f t="shared" si="106"/>
        <v/>
      </c>
      <c r="AR66" s="4" t="str">
        <f t="shared" si="107"/>
        <v/>
      </c>
      <c r="AS66" s="4" t="str">
        <f t="shared" si="107"/>
        <v/>
      </c>
      <c r="AT66" s="4" t="str">
        <f t="shared" si="108"/>
        <v/>
      </c>
      <c r="AU66" s="4" t="str">
        <f t="shared" si="108"/>
        <v/>
      </c>
      <c r="AV66" s="4" t="str">
        <f t="shared" si="109"/>
        <v/>
      </c>
      <c r="AW66" s="4" t="str">
        <f t="shared" si="109"/>
        <v/>
      </c>
      <c r="AX66" s="4" t="str">
        <f t="shared" si="110"/>
        <v/>
      </c>
      <c r="AY66" s="4" t="str">
        <f t="shared" si="110"/>
        <v/>
      </c>
      <c r="AZ66" s="4" t="str">
        <f t="shared" si="111"/>
        <v/>
      </c>
      <c r="BA66" s="4" t="str">
        <f t="shared" si="111"/>
        <v/>
      </c>
      <c r="BB66" s="4" t="str">
        <f t="shared" si="86"/>
        <v/>
      </c>
      <c r="BC66" s="4" t="str">
        <f t="shared" si="87"/>
        <v/>
      </c>
      <c r="BD66" s="4" t="str">
        <f t="shared" si="34"/>
        <v/>
      </c>
      <c r="BE66" s="4" t="str">
        <f t="shared" si="93"/>
        <v/>
      </c>
      <c r="BF66" s="4" t="str">
        <f t="shared" si="36"/>
        <v/>
      </c>
      <c r="BG66" s="4" t="str">
        <f t="shared" si="94"/>
        <v/>
      </c>
      <c r="BH66" s="16">
        <f t="shared" si="38"/>
        <v>0</v>
      </c>
      <c r="BI66" s="4">
        <f t="shared" si="39"/>
        <v>0</v>
      </c>
      <c r="BJ66" s="16">
        <f t="shared" si="40"/>
        <v>0</v>
      </c>
      <c r="BK66" s="4">
        <f t="shared" si="41"/>
        <v>0</v>
      </c>
      <c r="BL66" s="16">
        <f t="shared" si="42"/>
        <v>0</v>
      </c>
      <c r="BM66" s="4">
        <f t="shared" si="43"/>
        <v>0</v>
      </c>
      <c r="BN66" s="4">
        <f t="shared" si="95"/>
        <v>0</v>
      </c>
      <c r="BO66" s="4">
        <f t="shared" si="96"/>
        <v>0</v>
      </c>
      <c r="BP66" s="4">
        <f t="shared" si="97"/>
        <v>0</v>
      </c>
      <c r="BQ66" s="4">
        <f t="shared" si="98"/>
        <v>0</v>
      </c>
      <c r="BR66" s="4">
        <f t="shared" si="99"/>
        <v>0</v>
      </c>
      <c r="BS66" s="4">
        <f t="shared" si="100"/>
        <v>0</v>
      </c>
      <c r="BT66" s="4" t="str">
        <f t="shared" si="50"/>
        <v/>
      </c>
      <c r="BU66" s="4" t="str">
        <f t="shared" si="51"/>
        <v/>
      </c>
      <c r="BV66" s="4" t="str">
        <f t="shared" si="52"/>
        <v/>
      </c>
      <c r="BW66" s="4" t="str">
        <f t="shared" si="76"/>
        <v/>
      </c>
      <c r="BX66" s="4" t="str">
        <f t="shared" si="77"/>
        <v/>
      </c>
      <c r="BY66" s="4" t="str">
        <f t="shared" si="78"/>
        <v/>
      </c>
      <c r="BZ66" s="4">
        <f t="shared" si="79"/>
        <v>0</v>
      </c>
      <c r="CA66" s="17" t="str">
        <f t="shared" si="53"/>
        <v/>
      </c>
      <c r="CB66" s="17" t="str">
        <f t="shared" si="54"/>
        <v/>
      </c>
      <c r="CC66" s="17" t="str">
        <f t="shared" si="55"/>
        <v/>
      </c>
      <c r="CD66" s="17" t="str">
        <f t="shared" si="56"/>
        <v/>
      </c>
      <c r="CE66" s="4" t="str">
        <f t="shared" si="57"/>
        <v/>
      </c>
      <c r="CF66" s="4" t="str">
        <f t="shared" si="58"/>
        <v/>
      </c>
      <c r="CG66" s="4" t="str">
        <f t="shared" si="59"/>
        <v/>
      </c>
      <c r="CH66" s="4" t="str">
        <f t="shared" si="101"/>
        <v/>
      </c>
      <c r="CI66" s="4" t="str">
        <f t="shared" si="102"/>
        <v/>
      </c>
      <c r="CJ66" s="4" t="str">
        <f t="shared" si="62"/>
        <v/>
      </c>
      <c r="CK66" s="4" t="str">
        <f t="shared" si="63"/>
        <v/>
      </c>
      <c r="CL66" s="4" t="str">
        <f t="shared" si="103"/>
        <v/>
      </c>
      <c r="CM66" s="4" t="str">
        <f t="shared" si="104"/>
        <v/>
      </c>
      <c r="CN66" s="4">
        <f t="shared" si="80"/>
        <v>0</v>
      </c>
      <c r="CO66" s="16">
        <f t="shared" si="66"/>
        <v>0</v>
      </c>
      <c r="CP66" s="16"/>
      <c r="CQ66" s="4">
        <f t="shared" si="81"/>
        <v>0</v>
      </c>
      <c r="CS66" s="4">
        <v>32</v>
      </c>
      <c r="CT66" s="4">
        <f t="shared" si="82"/>
        <v>16</v>
      </c>
      <c r="CU66" s="4">
        <f t="shared" si="83"/>
        <v>16</v>
      </c>
      <c r="CV66" s="4">
        <f t="shared" si="67"/>
        <v>1</v>
      </c>
      <c r="CW66" s="4">
        <v>33</v>
      </c>
      <c r="CX66" s="4">
        <f t="shared" si="105"/>
        <v>17</v>
      </c>
      <c r="CY66" s="4" t="s">
        <v>88</v>
      </c>
      <c r="CZ66" s="16" t="str">
        <f t="shared" si="84"/>
        <v>C</v>
      </c>
      <c r="DA66" s="16">
        <f t="shared" si="68"/>
        <v>0</v>
      </c>
      <c r="DB66" s="4" t="str">
        <f t="shared" si="69"/>
        <v>x</v>
      </c>
      <c r="DE66" s="4">
        <f t="shared" si="70"/>
        <v>0</v>
      </c>
      <c r="DF66" s="4">
        <f t="shared" si="71"/>
        <v>0</v>
      </c>
      <c r="DJ66" s="47">
        <v>61</v>
      </c>
      <c r="DK66" s="48" t="s">
        <v>418</v>
      </c>
      <c r="DL66" s="49">
        <v>18</v>
      </c>
      <c r="DM66" s="49">
        <v>2</v>
      </c>
      <c r="DN66" s="50">
        <v>8</v>
      </c>
      <c r="DO66" s="51" t="s">
        <v>87</v>
      </c>
      <c r="DP66" s="51" t="s">
        <v>87</v>
      </c>
      <c r="DQ66" s="51" t="s">
        <v>197</v>
      </c>
      <c r="DR66" s="51" t="s">
        <v>197</v>
      </c>
      <c r="DS66" s="51" t="s">
        <v>99</v>
      </c>
      <c r="DT66" s="51" t="s">
        <v>99</v>
      </c>
      <c r="DU66" s="51" t="s">
        <v>236</v>
      </c>
      <c r="DV66" s="51" t="s">
        <v>236</v>
      </c>
      <c r="DW66" s="51" t="s">
        <v>88</v>
      </c>
      <c r="DX66" s="51" t="s">
        <v>88</v>
      </c>
      <c r="DY66" s="51" t="s">
        <v>203</v>
      </c>
      <c r="DZ66" s="51" t="s">
        <v>203</v>
      </c>
      <c r="EA66" s="51" t="s">
        <v>100</v>
      </c>
      <c r="EB66" s="51" t="s">
        <v>100</v>
      </c>
      <c r="EC66" s="51" t="s">
        <v>223</v>
      </c>
      <c r="ED66" s="51" t="s">
        <v>223</v>
      </c>
      <c r="EE66" s="51" t="s">
        <v>89</v>
      </c>
      <c r="EF66" s="51" t="s">
        <v>89</v>
      </c>
      <c r="EG66" s="51" t="s">
        <v>207</v>
      </c>
      <c r="EH66" s="51" t="s">
        <v>207</v>
      </c>
      <c r="EI66" s="51" t="s">
        <v>98</v>
      </c>
      <c r="EJ66" s="51" t="s">
        <v>98</v>
      </c>
      <c r="EK66" s="51" t="s">
        <v>229</v>
      </c>
      <c r="EL66" s="51" t="s">
        <v>229</v>
      </c>
      <c r="EM66" s="51"/>
      <c r="EN66" s="51"/>
      <c r="EO66" s="51"/>
      <c r="EP66" s="51"/>
      <c r="EQ66" s="51"/>
      <c r="ER66" s="51"/>
      <c r="ES66" s="51"/>
      <c r="ET66" s="51"/>
      <c r="EU66" s="51"/>
      <c r="EV66" s="51"/>
      <c r="EW66" s="51"/>
      <c r="EX66" s="51"/>
      <c r="EY66" s="51"/>
      <c r="EZ66" s="51"/>
      <c r="FA66" s="51"/>
      <c r="FB66" s="51"/>
      <c r="FC66" s="51"/>
      <c r="FD66" s="51"/>
      <c r="FE66" s="51"/>
      <c r="FF66" s="51"/>
      <c r="FG66" s="51"/>
      <c r="FH66" s="51"/>
      <c r="FI66" s="51"/>
      <c r="FJ66" s="51"/>
      <c r="FK66" s="51"/>
      <c r="FL66" s="51"/>
      <c r="FM66" s="51"/>
      <c r="FN66" s="51"/>
      <c r="FO66" s="51"/>
      <c r="FP66" s="51"/>
      <c r="FQ66" s="51"/>
      <c r="FR66" s="51"/>
      <c r="FS66" s="51"/>
      <c r="FT66" s="51"/>
      <c r="FU66" s="51"/>
      <c r="FV66" s="51"/>
      <c r="FW66" s="51"/>
      <c r="FX66" s="51"/>
      <c r="FY66" s="51"/>
      <c r="FZ66" s="51"/>
      <c r="GA66" s="51"/>
      <c r="GB66" s="51"/>
      <c r="GC66" s="51"/>
      <c r="GD66" s="51"/>
      <c r="GE66" s="51"/>
      <c r="GF66" s="51"/>
      <c r="GG66" s="51"/>
      <c r="GH66" s="51"/>
      <c r="GI66" s="51"/>
      <c r="GJ66" s="51"/>
      <c r="GK66" s="51"/>
      <c r="GL66" s="51"/>
      <c r="GM66" s="51"/>
      <c r="GN66" s="51"/>
      <c r="GO66" s="51"/>
      <c r="GP66" s="51"/>
      <c r="GQ66" s="51"/>
      <c r="GR66" s="51"/>
      <c r="GS66" s="51"/>
      <c r="GT66" s="51"/>
      <c r="GU66" s="51"/>
      <c r="GV66" s="51"/>
      <c r="GW66" s="51"/>
      <c r="GX66" s="51"/>
      <c r="GY66" s="51"/>
      <c r="GZ66" s="51"/>
      <c r="HA66" s="51"/>
      <c r="HB66" s="51"/>
      <c r="HC66" s="51"/>
      <c r="HD66" s="51"/>
      <c r="HE66" s="51"/>
      <c r="HF66" s="51"/>
      <c r="HG66" s="51"/>
      <c r="HH66" s="51"/>
      <c r="HI66" s="51"/>
      <c r="HJ66" s="51"/>
      <c r="HK66" s="51"/>
      <c r="HL66" s="51"/>
      <c r="HM66" s="51"/>
      <c r="HN66" s="51"/>
      <c r="HO66" s="51"/>
      <c r="HP66" s="51"/>
      <c r="HQ66" s="51"/>
      <c r="HR66" s="51"/>
      <c r="HS66" s="51"/>
      <c r="HT66" s="51"/>
      <c r="HU66" s="51"/>
      <c r="HV66" s="51"/>
      <c r="HW66" s="51"/>
      <c r="HX66" s="51"/>
      <c r="HY66" s="51"/>
      <c r="HZ66" s="51"/>
      <c r="IA66" s="51"/>
      <c r="IB66" s="51"/>
      <c r="IC66" s="51"/>
      <c r="ID66" s="51"/>
      <c r="IE66" s="51" t="s">
        <v>90</v>
      </c>
    </row>
    <row r="67" spans="1:239">
      <c r="A67" s="4" t="str">
        <f t="shared" si="88"/>
        <v>x</v>
      </c>
      <c r="B67" s="4" t="str">
        <f t="shared" si="89"/>
        <v>x</v>
      </c>
      <c r="D67" s="4">
        <v>3.9</v>
      </c>
      <c r="E67" s="4">
        <f t="shared" si="20"/>
        <v>0.25555499726295261</v>
      </c>
      <c r="F67" s="4">
        <v>3.9</v>
      </c>
      <c r="G67" s="4">
        <f t="shared" si="21"/>
        <v>0.25555499726295261</v>
      </c>
      <c r="H67" s="4">
        <v>18</v>
      </c>
      <c r="I67" s="88">
        <f>I66</f>
        <v>0</v>
      </c>
      <c r="X67" s="4">
        <v>34</v>
      </c>
      <c r="Y67" s="4" t="str">
        <f t="shared" si="72"/>
        <v>x</v>
      </c>
      <c r="Z67" s="4" t="str">
        <f t="shared" si="73"/>
        <v>x</v>
      </c>
      <c r="AA67" s="4" t="str">
        <f t="shared" si="74"/>
        <v>B</v>
      </c>
      <c r="AB67" s="4" t="str">
        <f t="shared" si="75"/>
        <v>B</v>
      </c>
      <c r="AC67" s="4">
        <v>34</v>
      </c>
      <c r="AD67" s="129" t="str">
        <f t="shared" si="112"/>
        <v>x</v>
      </c>
      <c r="AE67" s="129" t="str">
        <f t="shared" si="112"/>
        <v>x</v>
      </c>
      <c r="AF67" s="46">
        <f t="shared" si="113"/>
        <v>1</v>
      </c>
      <c r="AG67" s="46">
        <f t="shared" si="113"/>
        <v>1</v>
      </c>
      <c r="AH67" s="4">
        <f t="shared" si="85"/>
        <v>0</v>
      </c>
      <c r="AI67" s="4">
        <f t="shared" si="85"/>
        <v>0</v>
      </c>
      <c r="AJ67" s="4">
        <f t="shared" si="24"/>
        <v>0</v>
      </c>
      <c r="AK67" s="4">
        <f>SUM($AJ$33:AJ67)</f>
        <v>2.6645352591003757E-15</v>
      </c>
      <c r="AL67" s="4">
        <f t="shared" si="90"/>
        <v>0</v>
      </c>
      <c r="AM67" s="4">
        <f t="shared" si="26"/>
        <v>0</v>
      </c>
      <c r="AN67" s="4">
        <f t="shared" si="27"/>
        <v>0</v>
      </c>
      <c r="AP67" s="4" t="str">
        <f t="shared" si="106"/>
        <v/>
      </c>
      <c r="AQ67" s="4" t="str">
        <f t="shared" si="106"/>
        <v/>
      </c>
      <c r="AR67" s="4" t="str">
        <f t="shared" si="107"/>
        <v/>
      </c>
      <c r="AS67" s="4" t="str">
        <f t="shared" si="107"/>
        <v/>
      </c>
      <c r="AT67" s="4" t="str">
        <f t="shared" si="108"/>
        <v/>
      </c>
      <c r="AU67" s="4" t="str">
        <f t="shared" si="108"/>
        <v/>
      </c>
      <c r="AV67" s="4" t="str">
        <f t="shared" si="109"/>
        <v/>
      </c>
      <c r="AW67" s="4" t="str">
        <f t="shared" si="109"/>
        <v/>
      </c>
      <c r="AX67" s="4" t="str">
        <f t="shared" si="110"/>
        <v/>
      </c>
      <c r="AY67" s="4" t="str">
        <f t="shared" si="110"/>
        <v/>
      </c>
      <c r="AZ67" s="4" t="str">
        <f t="shared" si="111"/>
        <v/>
      </c>
      <c r="BA67" s="4" t="str">
        <f t="shared" si="111"/>
        <v/>
      </c>
      <c r="BB67" s="4" t="str">
        <f t="shared" si="86"/>
        <v/>
      </c>
      <c r="BC67" s="4" t="str">
        <f t="shared" si="87"/>
        <v/>
      </c>
      <c r="BD67" s="4" t="str">
        <f t="shared" si="34"/>
        <v/>
      </c>
      <c r="BE67" s="4" t="str">
        <f t="shared" si="93"/>
        <v/>
      </c>
      <c r="BF67" s="4" t="str">
        <f t="shared" si="36"/>
        <v/>
      </c>
      <c r="BG67" s="4" t="str">
        <f t="shared" si="94"/>
        <v/>
      </c>
      <c r="BH67" s="16">
        <f t="shared" si="38"/>
        <v>0</v>
      </c>
      <c r="BI67" s="4">
        <f t="shared" si="39"/>
        <v>0</v>
      </c>
      <c r="BJ67" s="16">
        <f t="shared" si="40"/>
        <v>0</v>
      </c>
      <c r="BK67" s="4">
        <f t="shared" si="41"/>
        <v>0</v>
      </c>
      <c r="BL67" s="16">
        <f t="shared" si="42"/>
        <v>0</v>
      </c>
      <c r="BM67" s="4">
        <f t="shared" si="43"/>
        <v>0</v>
      </c>
      <c r="BN67" s="4">
        <f t="shared" si="95"/>
        <v>0</v>
      </c>
      <c r="BO67" s="4">
        <f t="shared" si="96"/>
        <v>0</v>
      </c>
      <c r="BP67" s="4">
        <f t="shared" si="97"/>
        <v>0</v>
      </c>
      <c r="BQ67" s="4">
        <f t="shared" si="98"/>
        <v>0</v>
      </c>
      <c r="BR67" s="4">
        <f t="shared" si="99"/>
        <v>0</v>
      </c>
      <c r="BS67" s="4">
        <f t="shared" si="100"/>
        <v>0</v>
      </c>
      <c r="BT67" s="4" t="str">
        <f t="shared" si="50"/>
        <v/>
      </c>
      <c r="BU67" s="4" t="str">
        <f t="shared" si="51"/>
        <v/>
      </c>
      <c r="BV67" s="4" t="str">
        <f t="shared" si="52"/>
        <v/>
      </c>
      <c r="BW67" s="4" t="str">
        <f t="shared" si="76"/>
        <v/>
      </c>
      <c r="BX67" s="4" t="str">
        <f t="shared" si="77"/>
        <v/>
      </c>
      <c r="BY67" s="4" t="str">
        <f t="shared" si="78"/>
        <v/>
      </c>
      <c r="BZ67" s="4">
        <f t="shared" si="79"/>
        <v>0</v>
      </c>
      <c r="CA67" s="17" t="str">
        <f t="shared" si="53"/>
        <v/>
      </c>
      <c r="CB67" s="17" t="str">
        <f t="shared" si="54"/>
        <v/>
      </c>
      <c r="CC67" s="17" t="str">
        <f t="shared" si="55"/>
        <v/>
      </c>
      <c r="CD67" s="17" t="str">
        <f t="shared" si="56"/>
        <v/>
      </c>
      <c r="CE67" s="4" t="str">
        <f t="shared" si="57"/>
        <v/>
      </c>
      <c r="CF67" s="4" t="str">
        <f t="shared" si="58"/>
        <v/>
      </c>
      <c r="CG67" s="4" t="str">
        <f t="shared" si="59"/>
        <v/>
      </c>
      <c r="CH67" s="4" t="str">
        <f t="shared" si="101"/>
        <v/>
      </c>
      <c r="CI67" s="4" t="str">
        <f t="shared" si="102"/>
        <v/>
      </c>
      <c r="CJ67" s="4" t="str">
        <f t="shared" si="62"/>
        <v/>
      </c>
      <c r="CK67" s="4" t="str">
        <f t="shared" si="63"/>
        <v/>
      </c>
      <c r="CL67" s="4" t="str">
        <f t="shared" si="103"/>
        <v/>
      </c>
      <c r="CM67" s="4" t="str">
        <f t="shared" si="104"/>
        <v/>
      </c>
      <c r="CN67" s="4">
        <f t="shared" si="80"/>
        <v>0</v>
      </c>
      <c r="CO67" s="16">
        <f t="shared" si="66"/>
        <v>0</v>
      </c>
      <c r="CP67" s="16"/>
      <c r="CQ67" s="4">
        <f t="shared" si="81"/>
        <v>0</v>
      </c>
      <c r="CS67" s="4">
        <v>33</v>
      </c>
      <c r="CT67" s="4">
        <f t="shared" si="82"/>
        <v>16.5</v>
      </c>
      <c r="CU67" s="4">
        <f t="shared" si="83"/>
        <v>17</v>
      </c>
      <c r="CV67" s="4">
        <f t="shared" si="67"/>
        <v>0</v>
      </c>
      <c r="CW67" s="4">
        <v>34</v>
      </c>
      <c r="CX67" s="4">
        <f t="shared" si="105"/>
        <v>18</v>
      </c>
      <c r="CY67" s="4" t="s">
        <v>100</v>
      </c>
      <c r="CZ67" s="16" t="str">
        <f t="shared" si="84"/>
        <v>A</v>
      </c>
      <c r="DA67" s="16">
        <f t="shared" si="68"/>
        <v>0</v>
      </c>
      <c r="DB67" s="4" t="str">
        <f t="shared" si="69"/>
        <v>x</v>
      </c>
      <c r="DE67" s="4">
        <f t="shared" si="70"/>
        <v>0</v>
      </c>
      <c r="DF67" s="4">
        <f t="shared" si="71"/>
        <v>0</v>
      </c>
      <c r="DJ67" s="57">
        <v>62</v>
      </c>
      <c r="DK67" s="58" t="s">
        <v>419</v>
      </c>
      <c r="DL67" s="59"/>
      <c r="DM67" s="59"/>
      <c r="DN67" s="60"/>
      <c r="DO67" s="61" t="s">
        <v>99</v>
      </c>
      <c r="DP67" s="61" t="s">
        <v>99</v>
      </c>
      <c r="DQ67" s="61" t="s">
        <v>236</v>
      </c>
      <c r="DR67" s="61" t="s">
        <v>236</v>
      </c>
      <c r="DS67" s="61" t="s">
        <v>88</v>
      </c>
      <c r="DT67" s="61" t="s">
        <v>88</v>
      </c>
      <c r="DU67" s="61" t="s">
        <v>203</v>
      </c>
      <c r="DV67" s="61" t="s">
        <v>203</v>
      </c>
      <c r="DW67" s="61" t="s">
        <v>100</v>
      </c>
      <c r="DX67" s="61" t="s">
        <v>100</v>
      </c>
      <c r="DY67" s="61" t="s">
        <v>223</v>
      </c>
      <c r="DZ67" s="61" t="s">
        <v>223</v>
      </c>
      <c r="EA67" s="61" t="s">
        <v>89</v>
      </c>
      <c r="EB67" s="61" t="s">
        <v>89</v>
      </c>
      <c r="EC67" s="61" t="s">
        <v>207</v>
      </c>
      <c r="ED67" s="61" t="s">
        <v>207</v>
      </c>
      <c r="EE67" s="61" t="s">
        <v>98</v>
      </c>
      <c r="EF67" s="61" t="s">
        <v>98</v>
      </c>
      <c r="EG67" s="61" t="s">
        <v>229</v>
      </c>
      <c r="EH67" s="61" t="s">
        <v>229</v>
      </c>
      <c r="EI67" s="61" t="s">
        <v>87</v>
      </c>
      <c r="EJ67" s="61" t="s">
        <v>87</v>
      </c>
      <c r="EK67" s="61" t="s">
        <v>197</v>
      </c>
      <c r="EL67" s="61" t="s">
        <v>197</v>
      </c>
      <c r="EM67" s="61"/>
      <c r="EN67" s="61"/>
      <c r="EO67" s="61"/>
      <c r="EP67" s="61"/>
      <c r="EQ67" s="61"/>
      <c r="ER67" s="61"/>
      <c r="ES67" s="61"/>
      <c r="ET67" s="61"/>
      <c r="EU67" s="61"/>
      <c r="EV67" s="61"/>
      <c r="EW67" s="61"/>
      <c r="EX67" s="61"/>
      <c r="EY67" s="61"/>
      <c r="EZ67" s="61"/>
      <c r="FA67" s="61"/>
      <c r="FB67" s="61"/>
      <c r="FC67" s="61"/>
      <c r="FD67" s="61"/>
      <c r="FE67" s="61"/>
      <c r="FF67" s="61"/>
      <c r="FG67" s="61"/>
      <c r="FH67" s="61"/>
      <c r="FI67" s="61"/>
      <c r="FJ67" s="61"/>
      <c r="FK67" s="61"/>
      <c r="FL67" s="61"/>
      <c r="FM67" s="61"/>
      <c r="FN67" s="61"/>
      <c r="FO67" s="61"/>
      <c r="FP67" s="61"/>
      <c r="FQ67" s="61"/>
      <c r="FR67" s="61"/>
      <c r="FS67" s="61"/>
      <c r="FT67" s="61"/>
      <c r="FU67" s="61"/>
      <c r="FV67" s="61"/>
      <c r="FW67" s="61"/>
      <c r="FX67" s="61"/>
      <c r="FY67" s="61"/>
      <c r="FZ67" s="61"/>
      <c r="GA67" s="61"/>
      <c r="GB67" s="61"/>
      <c r="GC67" s="61"/>
      <c r="GD67" s="61"/>
      <c r="GE67" s="61"/>
      <c r="GF67" s="61"/>
      <c r="GG67" s="61"/>
      <c r="GH67" s="61"/>
      <c r="GI67" s="61"/>
      <c r="GJ67" s="61"/>
      <c r="GK67" s="61"/>
      <c r="GL67" s="61"/>
      <c r="GM67" s="61"/>
      <c r="GN67" s="61"/>
      <c r="GO67" s="61"/>
      <c r="GP67" s="61"/>
      <c r="GQ67" s="61"/>
      <c r="GR67" s="61"/>
      <c r="GS67" s="61"/>
      <c r="GT67" s="61"/>
      <c r="GU67" s="61"/>
      <c r="GV67" s="61"/>
      <c r="GW67" s="61"/>
      <c r="GX67" s="61"/>
      <c r="GY67" s="61"/>
      <c r="GZ67" s="61"/>
      <c r="HA67" s="61"/>
      <c r="HB67" s="61"/>
      <c r="HC67" s="61"/>
      <c r="HD67" s="61"/>
      <c r="HE67" s="61"/>
      <c r="HF67" s="61"/>
      <c r="HG67" s="61"/>
      <c r="HH67" s="61"/>
      <c r="HI67" s="61"/>
      <c r="HJ67" s="61"/>
      <c r="HK67" s="61"/>
      <c r="HL67" s="61"/>
      <c r="HM67" s="61"/>
      <c r="HN67" s="61"/>
      <c r="HO67" s="61"/>
      <c r="HP67" s="61"/>
      <c r="HQ67" s="61"/>
      <c r="HR67" s="61"/>
      <c r="HS67" s="61"/>
      <c r="HT67" s="61"/>
      <c r="HU67" s="61"/>
      <c r="HV67" s="61"/>
      <c r="HW67" s="61"/>
      <c r="HX67" s="61"/>
      <c r="HY67" s="61"/>
      <c r="HZ67" s="61"/>
      <c r="IA67" s="61"/>
      <c r="IB67" s="61"/>
      <c r="IC67" s="61"/>
      <c r="ID67" s="61"/>
      <c r="IE67" s="61" t="s">
        <v>90</v>
      </c>
    </row>
    <row r="68" spans="1:239">
      <c r="A68" s="4" t="str">
        <f t="shared" si="88"/>
        <v>x</v>
      </c>
      <c r="B68" s="4" t="str">
        <f t="shared" si="89"/>
        <v>x</v>
      </c>
      <c r="D68" s="4">
        <v>4</v>
      </c>
      <c r="E68" s="4">
        <f t="shared" si="20"/>
        <v>0.4134966715663434</v>
      </c>
      <c r="F68" s="4">
        <v>4</v>
      </c>
      <c r="G68" s="4">
        <f t="shared" si="21"/>
        <v>0.4134966715663434</v>
      </c>
      <c r="H68" s="4">
        <v>18</v>
      </c>
      <c r="I68" s="88">
        <f>AL51</f>
        <v>0</v>
      </c>
      <c r="X68" s="4">
        <v>35</v>
      </c>
      <c r="Y68" s="4" t="str">
        <f t="shared" si="72"/>
        <v>x</v>
      </c>
      <c r="Z68" s="4" t="str">
        <f t="shared" si="73"/>
        <v>x</v>
      </c>
      <c r="AA68" s="4" t="str">
        <f t="shared" si="74"/>
        <v>B</v>
      </c>
      <c r="AB68" s="4" t="str">
        <f t="shared" si="75"/>
        <v>B</v>
      </c>
      <c r="AC68" s="4">
        <v>35</v>
      </c>
      <c r="AD68" s="129" t="str">
        <f t="shared" si="112"/>
        <v>x</v>
      </c>
      <c r="AE68" s="129" t="str">
        <f t="shared" si="112"/>
        <v>x</v>
      </c>
      <c r="AF68" s="46">
        <f t="shared" si="113"/>
        <v>1</v>
      </c>
      <c r="AG68" s="46">
        <f t="shared" si="113"/>
        <v>1</v>
      </c>
      <c r="AH68" s="4">
        <f t="shared" ref="AH68:AI99" si="114">IF(ROW()&gt;33+$AE$30,0,IF(AD68="x",0,INDEX($AG$14:$AG$25,MATCH(AD68,$AF$14:$AF$25,0))*AF68))</f>
        <v>0</v>
      </c>
      <c r="AI68" s="4">
        <f t="shared" si="114"/>
        <v>0</v>
      </c>
      <c r="AJ68" s="4">
        <f t="shared" si="24"/>
        <v>0</v>
      </c>
      <c r="AK68" s="4">
        <f>SUM($AJ$33:AJ68)</f>
        <v>2.6645352591003757E-15</v>
      </c>
      <c r="AL68" s="4">
        <f t="shared" si="90"/>
        <v>0</v>
      </c>
      <c r="AM68" s="4">
        <f t="shared" si="26"/>
        <v>0</v>
      </c>
      <c r="AN68" s="4">
        <f t="shared" si="27"/>
        <v>0</v>
      </c>
      <c r="AP68" s="4" t="str">
        <f t="shared" si="106"/>
        <v/>
      </c>
      <c r="AQ68" s="4" t="str">
        <f t="shared" si="106"/>
        <v/>
      </c>
      <c r="AR68" s="4" t="str">
        <f t="shared" si="107"/>
        <v/>
      </c>
      <c r="AS68" s="4" t="str">
        <f t="shared" si="107"/>
        <v/>
      </c>
      <c r="AT68" s="4" t="str">
        <f t="shared" si="108"/>
        <v/>
      </c>
      <c r="AU68" s="4" t="str">
        <f t="shared" si="108"/>
        <v/>
      </c>
      <c r="AV68" s="4" t="str">
        <f t="shared" si="109"/>
        <v/>
      </c>
      <c r="AW68" s="4" t="str">
        <f t="shared" si="109"/>
        <v/>
      </c>
      <c r="AX68" s="4" t="str">
        <f t="shared" si="110"/>
        <v/>
      </c>
      <c r="AY68" s="4" t="str">
        <f t="shared" si="110"/>
        <v/>
      </c>
      <c r="AZ68" s="4" t="str">
        <f t="shared" si="111"/>
        <v/>
      </c>
      <c r="BA68" s="4" t="str">
        <f t="shared" si="111"/>
        <v/>
      </c>
      <c r="BB68" s="4" t="str">
        <f t="shared" si="86"/>
        <v/>
      </c>
      <c r="BC68" s="4" t="str">
        <f t="shared" si="87"/>
        <v/>
      </c>
      <c r="BD68" s="4" t="str">
        <f t="shared" si="34"/>
        <v/>
      </c>
      <c r="BE68" s="4" t="str">
        <f t="shared" si="93"/>
        <v/>
      </c>
      <c r="BF68" s="4" t="str">
        <f t="shared" si="36"/>
        <v/>
      </c>
      <c r="BG68" s="4" t="str">
        <f t="shared" si="94"/>
        <v/>
      </c>
      <c r="BH68" s="16">
        <f t="shared" si="38"/>
        <v>0</v>
      </c>
      <c r="BI68" s="4">
        <f t="shared" si="39"/>
        <v>0</v>
      </c>
      <c r="BJ68" s="16">
        <f t="shared" si="40"/>
        <v>0</v>
      </c>
      <c r="BK68" s="4">
        <f t="shared" si="41"/>
        <v>0</v>
      </c>
      <c r="BL68" s="16">
        <f t="shared" si="42"/>
        <v>0</v>
      </c>
      <c r="BM68" s="4">
        <f t="shared" si="43"/>
        <v>0</v>
      </c>
      <c r="BN68" s="4">
        <f t="shared" si="95"/>
        <v>0</v>
      </c>
      <c r="BO68" s="4">
        <f t="shared" si="96"/>
        <v>0</v>
      </c>
      <c r="BP68" s="4">
        <f t="shared" si="97"/>
        <v>0</v>
      </c>
      <c r="BQ68" s="4">
        <f t="shared" si="98"/>
        <v>0</v>
      </c>
      <c r="BR68" s="4">
        <f t="shared" si="99"/>
        <v>0</v>
      </c>
      <c r="BS68" s="4">
        <f t="shared" si="100"/>
        <v>0</v>
      </c>
      <c r="BT68" s="4" t="str">
        <f t="shared" si="50"/>
        <v/>
      </c>
      <c r="BU68" s="4" t="str">
        <f t="shared" si="51"/>
        <v/>
      </c>
      <c r="BV68" s="4" t="str">
        <f t="shared" si="52"/>
        <v/>
      </c>
      <c r="BW68" s="4" t="str">
        <f t="shared" si="76"/>
        <v/>
      </c>
      <c r="BX68" s="4" t="str">
        <f t="shared" si="77"/>
        <v/>
      </c>
      <c r="BY68" s="4" t="str">
        <f t="shared" si="78"/>
        <v/>
      </c>
      <c r="BZ68" s="4">
        <f t="shared" si="79"/>
        <v>0</v>
      </c>
      <c r="CA68" s="17" t="str">
        <f t="shared" si="53"/>
        <v/>
      </c>
      <c r="CB68" s="17" t="str">
        <f t="shared" si="54"/>
        <v/>
      </c>
      <c r="CC68" s="17" t="str">
        <f t="shared" si="55"/>
        <v/>
      </c>
      <c r="CD68" s="17" t="str">
        <f t="shared" si="56"/>
        <v/>
      </c>
      <c r="CE68" s="4" t="str">
        <f t="shared" si="57"/>
        <v/>
      </c>
      <c r="CF68" s="4" t="str">
        <f t="shared" si="58"/>
        <v/>
      </c>
      <c r="CG68" s="4" t="str">
        <f t="shared" si="59"/>
        <v/>
      </c>
      <c r="CH68" s="4" t="str">
        <f t="shared" si="101"/>
        <v/>
      </c>
      <c r="CI68" s="4" t="str">
        <f t="shared" si="102"/>
        <v/>
      </c>
      <c r="CJ68" s="4" t="str">
        <f t="shared" si="62"/>
        <v/>
      </c>
      <c r="CK68" s="4" t="str">
        <f t="shared" si="63"/>
        <v/>
      </c>
      <c r="CL68" s="4" t="str">
        <f t="shared" si="103"/>
        <v/>
      </c>
      <c r="CM68" s="4" t="str">
        <f t="shared" si="104"/>
        <v/>
      </c>
      <c r="CN68" s="4">
        <f t="shared" si="80"/>
        <v>0</v>
      </c>
      <c r="CO68" s="16">
        <f t="shared" si="66"/>
        <v>0</v>
      </c>
      <c r="CP68" s="16"/>
      <c r="CQ68" s="4">
        <f t="shared" si="81"/>
        <v>0</v>
      </c>
      <c r="CS68" s="4">
        <v>34</v>
      </c>
      <c r="CT68" s="4">
        <f t="shared" si="82"/>
        <v>17</v>
      </c>
      <c r="CU68" s="4">
        <f t="shared" si="83"/>
        <v>17</v>
      </c>
      <c r="CV68" s="4">
        <f t="shared" si="67"/>
        <v>1</v>
      </c>
      <c r="CW68" s="4">
        <v>35</v>
      </c>
      <c r="CX68" s="4">
        <f t="shared" si="105"/>
        <v>18</v>
      </c>
      <c r="CY68" s="4" t="s">
        <v>89</v>
      </c>
      <c r="CZ68" s="16" t="str">
        <f t="shared" si="84"/>
        <v>B</v>
      </c>
      <c r="DA68" s="16">
        <f t="shared" si="68"/>
        <v>0</v>
      </c>
      <c r="DB68" s="4" t="str">
        <f t="shared" si="69"/>
        <v>x</v>
      </c>
      <c r="DE68" s="4">
        <f t="shared" si="70"/>
        <v>0</v>
      </c>
      <c r="DF68" s="4">
        <f t="shared" si="71"/>
        <v>0</v>
      </c>
      <c r="DJ68" s="57">
        <v>63</v>
      </c>
      <c r="DK68" s="58"/>
      <c r="DL68" s="59"/>
      <c r="DM68" s="59"/>
      <c r="DN68" s="60"/>
      <c r="DO68" s="61">
        <v>1</v>
      </c>
      <c r="DP68" s="61">
        <v>1</v>
      </c>
      <c r="DQ68" s="61">
        <v>1.73</v>
      </c>
      <c r="DR68" s="61">
        <v>1.73</v>
      </c>
      <c r="DS68" s="61">
        <v>1</v>
      </c>
      <c r="DT68" s="61">
        <v>1</v>
      </c>
      <c r="DU68" s="61">
        <v>1.73</v>
      </c>
      <c r="DV68" s="61">
        <v>1.73</v>
      </c>
      <c r="DW68" s="61">
        <v>1</v>
      </c>
      <c r="DX68" s="61">
        <v>1</v>
      </c>
      <c r="DY68" s="61">
        <v>1.73</v>
      </c>
      <c r="DZ68" s="61">
        <v>1.73</v>
      </c>
      <c r="EA68" s="61">
        <v>1</v>
      </c>
      <c r="EB68" s="61">
        <v>1</v>
      </c>
      <c r="EC68" s="61">
        <v>1.73</v>
      </c>
      <c r="ED68" s="61">
        <v>1.73</v>
      </c>
      <c r="EE68" s="61">
        <v>1</v>
      </c>
      <c r="EF68" s="61">
        <v>1</v>
      </c>
      <c r="EG68" s="61">
        <v>1.73</v>
      </c>
      <c r="EH68" s="61">
        <v>1.73</v>
      </c>
      <c r="EI68" s="61">
        <v>1</v>
      </c>
      <c r="EJ68" s="61">
        <v>1</v>
      </c>
      <c r="EK68" s="61">
        <v>1.73</v>
      </c>
      <c r="EL68" s="61">
        <v>1.73</v>
      </c>
      <c r="EM68" s="61"/>
      <c r="EN68" s="61"/>
      <c r="EO68" s="61"/>
      <c r="EP68" s="61"/>
      <c r="EQ68" s="61"/>
      <c r="ER68" s="61"/>
      <c r="ES68" s="61"/>
      <c r="ET68" s="61"/>
      <c r="EU68" s="61"/>
      <c r="EV68" s="61"/>
      <c r="EW68" s="61"/>
      <c r="EX68" s="61"/>
      <c r="EY68" s="61"/>
      <c r="EZ68" s="61"/>
      <c r="FA68" s="61"/>
      <c r="FB68" s="61"/>
      <c r="FC68" s="61"/>
      <c r="FD68" s="61"/>
      <c r="FE68" s="61"/>
      <c r="FF68" s="61"/>
      <c r="FG68" s="61"/>
      <c r="FH68" s="61"/>
      <c r="FI68" s="61"/>
      <c r="FJ68" s="61"/>
      <c r="FK68" s="61"/>
      <c r="FL68" s="61"/>
      <c r="FM68" s="61"/>
      <c r="FN68" s="61"/>
      <c r="FO68" s="61"/>
      <c r="FP68" s="61"/>
      <c r="FQ68" s="61"/>
      <c r="FR68" s="61"/>
      <c r="FS68" s="61"/>
      <c r="FT68" s="61"/>
      <c r="FU68" s="61"/>
      <c r="FV68" s="61"/>
      <c r="FW68" s="61"/>
      <c r="FX68" s="61"/>
      <c r="FY68" s="61"/>
      <c r="FZ68" s="61"/>
      <c r="GA68" s="61"/>
      <c r="GB68" s="61"/>
      <c r="GC68" s="61"/>
      <c r="GD68" s="61"/>
      <c r="GE68" s="61"/>
      <c r="GF68" s="61"/>
      <c r="GG68" s="61"/>
      <c r="GH68" s="61"/>
      <c r="GI68" s="61"/>
      <c r="GJ68" s="61"/>
      <c r="GK68" s="61"/>
      <c r="GL68" s="61"/>
      <c r="GM68" s="61"/>
      <c r="GN68" s="61"/>
      <c r="GO68" s="61"/>
      <c r="GP68" s="61"/>
      <c r="GQ68" s="61"/>
      <c r="GR68" s="61"/>
      <c r="GS68" s="61"/>
      <c r="GT68" s="61"/>
      <c r="GU68" s="61"/>
      <c r="GV68" s="61"/>
      <c r="GW68" s="61"/>
      <c r="GX68" s="61"/>
      <c r="GY68" s="61"/>
      <c r="GZ68" s="61"/>
      <c r="HA68" s="61"/>
      <c r="HB68" s="61"/>
      <c r="HC68" s="61"/>
      <c r="HD68" s="61"/>
      <c r="HE68" s="61"/>
      <c r="HF68" s="61"/>
      <c r="HG68" s="61"/>
      <c r="HH68" s="61"/>
      <c r="HI68" s="61"/>
      <c r="HJ68" s="61"/>
      <c r="HK68" s="61"/>
      <c r="HL68" s="61"/>
      <c r="HM68" s="61"/>
      <c r="HN68" s="61"/>
      <c r="HO68" s="61"/>
      <c r="HP68" s="61"/>
      <c r="HQ68" s="61"/>
      <c r="HR68" s="61"/>
      <c r="HS68" s="61"/>
      <c r="HT68" s="61"/>
      <c r="HU68" s="61"/>
      <c r="HV68" s="61"/>
      <c r="HW68" s="61"/>
      <c r="HX68" s="61"/>
      <c r="HY68" s="61"/>
      <c r="HZ68" s="61"/>
      <c r="IA68" s="61"/>
      <c r="IB68" s="61"/>
      <c r="IC68" s="61"/>
      <c r="ID68" s="61"/>
      <c r="IE68" s="61" t="s">
        <v>90</v>
      </c>
    </row>
    <row r="69" spans="1:239">
      <c r="A69" s="4" t="str">
        <f t="shared" si="88"/>
        <v>x</v>
      </c>
      <c r="B69" s="4" t="str">
        <f t="shared" si="89"/>
        <v>x</v>
      </c>
      <c r="D69" s="4">
        <v>4.0999999999999996</v>
      </c>
      <c r="E69" s="4">
        <f t="shared" si="20"/>
        <v>0.55336655714511507</v>
      </c>
      <c r="F69" s="4">
        <v>4.0999999999999996</v>
      </c>
      <c r="G69" s="4">
        <f t="shared" si="21"/>
        <v>0.55336655714511507</v>
      </c>
      <c r="H69" s="4">
        <v>19</v>
      </c>
      <c r="I69" s="88">
        <f>I68</f>
        <v>0</v>
      </c>
      <c r="X69" s="4">
        <v>36</v>
      </c>
      <c r="Y69" s="4" t="str">
        <f t="shared" si="72"/>
        <v>x</v>
      </c>
      <c r="Z69" s="4" t="str">
        <f t="shared" si="73"/>
        <v>x</v>
      </c>
      <c r="AA69" s="4" t="str">
        <f t="shared" si="74"/>
        <v>B</v>
      </c>
      <c r="AB69" s="4" t="str">
        <f t="shared" si="75"/>
        <v>B</v>
      </c>
      <c r="AC69" s="4">
        <v>36</v>
      </c>
      <c r="AD69" s="129" t="str">
        <f t="shared" si="112"/>
        <v>x</v>
      </c>
      <c r="AE69" s="129" t="str">
        <f t="shared" si="112"/>
        <v>x</v>
      </c>
      <c r="AF69" s="46">
        <f t="shared" si="113"/>
        <v>1</v>
      </c>
      <c r="AG69" s="46">
        <f t="shared" si="113"/>
        <v>1</v>
      </c>
      <c r="AH69" s="4">
        <f t="shared" si="114"/>
        <v>0</v>
      </c>
      <c r="AI69" s="4">
        <f t="shared" si="114"/>
        <v>0</v>
      </c>
      <c r="AJ69" s="4">
        <f t="shared" si="24"/>
        <v>0</v>
      </c>
      <c r="AK69" s="4">
        <f>SUM($AJ$33:AJ69)</f>
        <v>2.6645352591003757E-15</v>
      </c>
      <c r="AL69" s="4">
        <f t="shared" si="90"/>
        <v>0</v>
      </c>
      <c r="AM69" s="4">
        <f t="shared" si="26"/>
        <v>0</v>
      </c>
      <c r="AN69" s="4">
        <f t="shared" si="27"/>
        <v>0</v>
      </c>
      <c r="AP69" s="4" t="str">
        <f t="shared" si="106"/>
        <v/>
      </c>
      <c r="AQ69" s="4" t="str">
        <f t="shared" si="106"/>
        <v/>
      </c>
      <c r="AR69" s="4" t="str">
        <f t="shared" si="107"/>
        <v/>
      </c>
      <c r="AS69" s="4" t="str">
        <f t="shared" si="107"/>
        <v/>
      </c>
      <c r="AT69" s="4" t="str">
        <f t="shared" si="108"/>
        <v/>
      </c>
      <c r="AU69" s="4" t="str">
        <f t="shared" si="108"/>
        <v/>
      </c>
      <c r="AV69" s="4" t="str">
        <f t="shared" si="109"/>
        <v/>
      </c>
      <c r="AW69" s="4" t="str">
        <f t="shared" si="109"/>
        <v/>
      </c>
      <c r="AX69" s="4" t="str">
        <f t="shared" si="110"/>
        <v/>
      </c>
      <c r="AY69" s="4" t="str">
        <f t="shared" si="110"/>
        <v/>
      </c>
      <c r="AZ69" s="4" t="str">
        <f t="shared" si="111"/>
        <v/>
      </c>
      <c r="BA69" s="4" t="str">
        <f t="shared" si="111"/>
        <v/>
      </c>
      <c r="BB69" s="4" t="str">
        <f t="shared" si="86"/>
        <v/>
      </c>
      <c r="BC69" s="4" t="str">
        <f t="shared" si="87"/>
        <v/>
      </c>
      <c r="BD69" s="4" t="str">
        <f t="shared" si="34"/>
        <v/>
      </c>
      <c r="BE69" s="4" t="str">
        <f t="shared" si="93"/>
        <v/>
      </c>
      <c r="BF69" s="4" t="str">
        <f t="shared" si="36"/>
        <v/>
      </c>
      <c r="BG69" s="4" t="str">
        <f t="shared" si="94"/>
        <v/>
      </c>
      <c r="BH69" s="16">
        <f t="shared" si="38"/>
        <v>0</v>
      </c>
      <c r="BI69" s="4">
        <f t="shared" si="39"/>
        <v>0</v>
      </c>
      <c r="BJ69" s="16">
        <f t="shared" si="40"/>
        <v>0</v>
      </c>
      <c r="BK69" s="4">
        <f t="shared" si="41"/>
        <v>0</v>
      </c>
      <c r="BL69" s="16">
        <f t="shared" si="42"/>
        <v>0</v>
      </c>
      <c r="BM69" s="4">
        <f t="shared" si="43"/>
        <v>0</v>
      </c>
      <c r="BN69" s="4">
        <f t="shared" si="95"/>
        <v>0</v>
      </c>
      <c r="BO69" s="4">
        <f t="shared" si="96"/>
        <v>0</v>
      </c>
      <c r="BP69" s="4">
        <f t="shared" si="97"/>
        <v>0</v>
      </c>
      <c r="BQ69" s="4">
        <f t="shared" si="98"/>
        <v>0</v>
      </c>
      <c r="BR69" s="4">
        <f t="shared" si="99"/>
        <v>0</v>
      </c>
      <c r="BS69" s="4">
        <f t="shared" si="100"/>
        <v>0</v>
      </c>
      <c r="BT69" s="4" t="str">
        <f t="shared" si="50"/>
        <v/>
      </c>
      <c r="BU69" s="4" t="str">
        <f t="shared" si="51"/>
        <v/>
      </c>
      <c r="BV69" s="4" t="str">
        <f t="shared" si="52"/>
        <v/>
      </c>
      <c r="BW69" s="4" t="str">
        <f t="shared" si="76"/>
        <v/>
      </c>
      <c r="BX69" s="4" t="str">
        <f t="shared" si="77"/>
        <v/>
      </c>
      <c r="BY69" s="4" t="str">
        <f t="shared" si="78"/>
        <v/>
      </c>
      <c r="BZ69" s="4">
        <f t="shared" si="79"/>
        <v>0</v>
      </c>
      <c r="CA69" s="17" t="str">
        <f t="shared" si="53"/>
        <v/>
      </c>
      <c r="CB69" s="17" t="str">
        <f t="shared" si="54"/>
        <v/>
      </c>
      <c r="CC69" s="17" t="str">
        <f t="shared" si="55"/>
        <v/>
      </c>
      <c r="CD69" s="17" t="str">
        <f t="shared" si="56"/>
        <v/>
      </c>
      <c r="CE69" s="4" t="str">
        <f t="shared" si="57"/>
        <v/>
      </c>
      <c r="CF69" s="4" t="str">
        <f t="shared" si="58"/>
        <v/>
      </c>
      <c r="CG69" s="4" t="str">
        <f t="shared" si="59"/>
        <v/>
      </c>
      <c r="CH69" s="4" t="str">
        <f t="shared" si="101"/>
        <v/>
      </c>
      <c r="CI69" s="4" t="str">
        <f t="shared" si="102"/>
        <v/>
      </c>
      <c r="CJ69" s="4" t="str">
        <f t="shared" si="62"/>
        <v/>
      </c>
      <c r="CK69" s="4" t="str">
        <f t="shared" si="63"/>
        <v/>
      </c>
      <c r="CL69" s="4" t="str">
        <f t="shared" si="103"/>
        <v/>
      </c>
      <c r="CM69" s="4" t="str">
        <f t="shared" si="104"/>
        <v/>
      </c>
      <c r="CN69" s="4">
        <f t="shared" si="80"/>
        <v>0</v>
      </c>
      <c r="CO69" s="16">
        <f t="shared" si="66"/>
        <v>0</v>
      </c>
      <c r="CP69" s="16"/>
      <c r="CQ69" s="4">
        <f t="shared" si="81"/>
        <v>0</v>
      </c>
      <c r="CS69" s="4">
        <v>35</v>
      </c>
      <c r="CT69" s="4">
        <f t="shared" si="82"/>
        <v>17.5</v>
      </c>
      <c r="CU69" s="4">
        <f t="shared" si="83"/>
        <v>18</v>
      </c>
      <c r="CV69" s="4">
        <f t="shared" si="67"/>
        <v>0</v>
      </c>
      <c r="CW69" s="4">
        <v>36</v>
      </c>
      <c r="CX69" s="4">
        <f t="shared" si="105"/>
        <v>19</v>
      </c>
      <c r="CY69" s="4" t="s">
        <v>98</v>
      </c>
      <c r="CZ69" s="16" t="str">
        <f t="shared" si="84"/>
        <v>C</v>
      </c>
      <c r="DA69" s="16">
        <f t="shared" si="68"/>
        <v>0</v>
      </c>
      <c r="DB69" s="4" t="str">
        <f t="shared" si="69"/>
        <v>x</v>
      </c>
      <c r="DE69" s="4">
        <f t="shared" si="70"/>
        <v>0</v>
      </c>
      <c r="DF69" s="4">
        <f t="shared" si="71"/>
        <v>0</v>
      </c>
      <c r="DJ69" s="66">
        <v>64</v>
      </c>
      <c r="DK69" s="67"/>
      <c r="DL69" s="68"/>
      <c r="DM69" s="68"/>
      <c r="DN69" s="69"/>
      <c r="DO69" s="61">
        <v>1</v>
      </c>
      <c r="DP69" s="61">
        <v>1</v>
      </c>
      <c r="DQ69" s="61">
        <v>1.73</v>
      </c>
      <c r="DR69" s="61">
        <v>1.73</v>
      </c>
      <c r="DS69" s="61">
        <v>1</v>
      </c>
      <c r="DT69" s="61">
        <v>1</v>
      </c>
      <c r="DU69" s="61">
        <v>1.73</v>
      </c>
      <c r="DV69" s="61">
        <v>1.73</v>
      </c>
      <c r="DW69" s="61">
        <v>1</v>
      </c>
      <c r="DX69" s="61">
        <v>1</v>
      </c>
      <c r="DY69" s="61">
        <v>1.73</v>
      </c>
      <c r="DZ69" s="61">
        <v>1.73</v>
      </c>
      <c r="EA69" s="61">
        <v>1</v>
      </c>
      <c r="EB69" s="61">
        <v>1</v>
      </c>
      <c r="EC69" s="61">
        <v>1.73</v>
      </c>
      <c r="ED69" s="61">
        <v>1.73</v>
      </c>
      <c r="EE69" s="61">
        <v>1</v>
      </c>
      <c r="EF69" s="61">
        <v>1</v>
      </c>
      <c r="EG69" s="61">
        <v>1.73</v>
      </c>
      <c r="EH69" s="61">
        <v>1.73</v>
      </c>
      <c r="EI69" s="61">
        <v>1</v>
      </c>
      <c r="EJ69" s="61">
        <v>1</v>
      </c>
      <c r="EK69" s="61">
        <v>1.73</v>
      </c>
      <c r="EL69" s="61">
        <v>1.73</v>
      </c>
      <c r="EM69" s="61"/>
      <c r="EN69" s="61"/>
      <c r="EO69" s="61"/>
      <c r="EP69" s="61"/>
      <c r="EQ69" s="61"/>
      <c r="ER69" s="61"/>
      <c r="ES69" s="61"/>
      <c r="ET69" s="61"/>
      <c r="EU69" s="61"/>
      <c r="EV69" s="61"/>
      <c r="EW69" s="61"/>
      <c r="EX69" s="61"/>
      <c r="EY69" s="61"/>
      <c r="EZ69" s="61"/>
      <c r="FA69" s="61"/>
      <c r="FB69" s="61"/>
      <c r="FC69" s="61"/>
      <c r="FD69" s="61"/>
      <c r="FE69" s="61"/>
      <c r="FF69" s="61"/>
      <c r="FG69" s="61"/>
      <c r="FH69" s="61"/>
      <c r="FI69" s="61"/>
      <c r="FJ69" s="61"/>
      <c r="FK69" s="61"/>
      <c r="FL69" s="61"/>
      <c r="FM69" s="61"/>
      <c r="FN69" s="61"/>
      <c r="FO69" s="61"/>
      <c r="FP69" s="61"/>
      <c r="FQ69" s="61"/>
      <c r="FR69" s="61"/>
      <c r="FS69" s="61"/>
      <c r="FT69" s="61"/>
      <c r="FU69" s="61"/>
      <c r="FV69" s="61"/>
      <c r="FW69" s="61"/>
      <c r="FX69" s="61"/>
      <c r="FY69" s="61"/>
      <c r="FZ69" s="61"/>
      <c r="GA69" s="61"/>
      <c r="GB69" s="61"/>
      <c r="GC69" s="61"/>
      <c r="GD69" s="61"/>
      <c r="GE69" s="61"/>
      <c r="GF69" s="61"/>
      <c r="GG69" s="61"/>
      <c r="GH69" s="61"/>
      <c r="GI69" s="61"/>
      <c r="GJ69" s="61"/>
      <c r="GK69" s="61"/>
      <c r="GL69" s="61"/>
      <c r="GM69" s="61"/>
      <c r="GN69" s="61"/>
      <c r="GO69" s="61"/>
      <c r="GP69" s="61"/>
      <c r="GQ69" s="61"/>
      <c r="GR69" s="61"/>
      <c r="GS69" s="61"/>
      <c r="GT69" s="61"/>
      <c r="GU69" s="61"/>
      <c r="GV69" s="61"/>
      <c r="GW69" s="61"/>
      <c r="GX69" s="61"/>
      <c r="GY69" s="61"/>
      <c r="GZ69" s="61"/>
      <c r="HA69" s="61"/>
      <c r="HB69" s="61"/>
      <c r="HC69" s="61"/>
      <c r="HD69" s="61"/>
      <c r="HE69" s="61"/>
      <c r="HF69" s="61"/>
      <c r="HG69" s="61"/>
      <c r="HH69" s="61"/>
      <c r="HI69" s="61"/>
      <c r="HJ69" s="61"/>
      <c r="HK69" s="61"/>
      <c r="HL69" s="61"/>
      <c r="HM69" s="61"/>
      <c r="HN69" s="61"/>
      <c r="HO69" s="61"/>
      <c r="HP69" s="61"/>
      <c r="HQ69" s="61"/>
      <c r="HR69" s="61"/>
      <c r="HS69" s="61"/>
      <c r="HT69" s="61"/>
      <c r="HU69" s="61"/>
      <c r="HV69" s="61"/>
      <c r="HW69" s="61"/>
      <c r="HX69" s="61"/>
      <c r="HY69" s="61"/>
      <c r="HZ69" s="61"/>
      <c r="IA69" s="61"/>
      <c r="IB69" s="61"/>
      <c r="IC69" s="61"/>
      <c r="ID69" s="61"/>
      <c r="IE69" s="61" t="s">
        <v>90</v>
      </c>
    </row>
    <row r="70" spans="1:239">
      <c r="A70" s="4" t="str">
        <f t="shared" si="88"/>
        <v>x</v>
      </c>
      <c r="B70" s="4" t="str">
        <f t="shared" si="89"/>
        <v>x</v>
      </c>
      <c r="D70" s="4">
        <v>4.2</v>
      </c>
      <c r="E70" s="4">
        <f t="shared" si="20"/>
        <v>0.66905166882929634</v>
      </c>
      <c r="F70" s="4">
        <v>4.2</v>
      </c>
      <c r="G70" s="4">
        <f t="shared" si="21"/>
        <v>0.66905166882929634</v>
      </c>
      <c r="H70" s="4">
        <v>19</v>
      </c>
      <c r="I70" s="88">
        <f>AL52</f>
        <v>0</v>
      </c>
      <c r="X70" s="4">
        <v>37</v>
      </c>
      <c r="Y70" s="4" t="str">
        <f t="shared" si="72"/>
        <v>x</v>
      </c>
      <c r="Z70" s="4" t="str">
        <f t="shared" si="73"/>
        <v>x</v>
      </c>
      <c r="AA70" s="4" t="str">
        <f t="shared" si="74"/>
        <v>A'</v>
      </c>
      <c r="AB70" s="4" t="str">
        <f t="shared" si="75"/>
        <v>A'</v>
      </c>
      <c r="AC70" s="4">
        <v>37</v>
      </c>
      <c r="AD70" s="129" t="str">
        <f t="shared" si="112"/>
        <v>x</v>
      </c>
      <c r="AE70" s="129" t="str">
        <f t="shared" si="112"/>
        <v>x</v>
      </c>
      <c r="AF70" s="46">
        <f t="shared" si="113"/>
        <v>1</v>
      </c>
      <c r="AG70" s="46">
        <f t="shared" si="113"/>
        <v>1</v>
      </c>
      <c r="AH70" s="4">
        <f t="shared" si="114"/>
        <v>0</v>
      </c>
      <c r="AI70" s="4">
        <f t="shared" si="114"/>
        <v>0</v>
      </c>
      <c r="AJ70" s="4">
        <f t="shared" si="24"/>
        <v>0</v>
      </c>
      <c r="AK70" s="4">
        <f>SUM($AJ$33:AJ70)</f>
        <v>2.6645352591003757E-15</v>
      </c>
      <c r="AL70" s="4">
        <f t="shared" si="90"/>
        <v>0</v>
      </c>
      <c r="AM70" s="4">
        <f t="shared" si="26"/>
        <v>0</v>
      </c>
      <c r="AN70" s="4">
        <f t="shared" si="27"/>
        <v>0</v>
      </c>
      <c r="AP70" s="4" t="str">
        <f t="shared" si="106"/>
        <v/>
      </c>
      <c r="AQ70" s="4" t="str">
        <f t="shared" si="106"/>
        <v/>
      </c>
      <c r="AR70" s="4" t="str">
        <f t="shared" si="107"/>
        <v/>
      </c>
      <c r="AS70" s="4" t="str">
        <f t="shared" si="107"/>
        <v/>
      </c>
      <c r="AT70" s="4" t="str">
        <f t="shared" si="108"/>
        <v/>
      </c>
      <c r="AU70" s="4" t="str">
        <f t="shared" si="108"/>
        <v/>
      </c>
      <c r="AV70" s="4" t="str">
        <f t="shared" si="109"/>
        <v/>
      </c>
      <c r="AW70" s="4" t="str">
        <f t="shared" si="109"/>
        <v/>
      </c>
      <c r="AX70" s="4" t="str">
        <f t="shared" si="110"/>
        <v/>
      </c>
      <c r="AY70" s="4" t="str">
        <f t="shared" si="110"/>
        <v/>
      </c>
      <c r="AZ70" s="4" t="str">
        <f t="shared" si="111"/>
        <v/>
      </c>
      <c r="BA70" s="4" t="str">
        <f t="shared" si="111"/>
        <v/>
      </c>
      <c r="BB70" s="4" t="str">
        <f t="shared" si="86"/>
        <v/>
      </c>
      <c r="BC70" s="4" t="str">
        <f t="shared" si="87"/>
        <v/>
      </c>
      <c r="BD70" s="4" t="str">
        <f t="shared" si="34"/>
        <v/>
      </c>
      <c r="BE70" s="4" t="str">
        <f t="shared" si="93"/>
        <v/>
      </c>
      <c r="BF70" s="4" t="str">
        <f t="shared" si="36"/>
        <v/>
      </c>
      <c r="BG70" s="4" t="str">
        <f t="shared" si="94"/>
        <v/>
      </c>
      <c r="BH70" s="16">
        <f t="shared" si="38"/>
        <v>0</v>
      </c>
      <c r="BI70" s="4">
        <f t="shared" si="39"/>
        <v>0</v>
      </c>
      <c r="BJ70" s="16">
        <f t="shared" si="40"/>
        <v>0</v>
      </c>
      <c r="BK70" s="4">
        <f t="shared" si="41"/>
        <v>0</v>
      </c>
      <c r="BL70" s="16">
        <f t="shared" si="42"/>
        <v>0</v>
      </c>
      <c r="BM70" s="4">
        <f t="shared" si="43"/>
        <v>0</v>
      </c>
      <c r="BN70" s="4">
        <f t="shared" si="95"/>
        <v>0</v>
      </c>
      <c r="BO70" s="4">
        <f t="shared" si="96"/>
        <v>0</v>
      </c>
      <c r="BP70" s="4">
        <f t="shared" si="97"/>
        <v>0</v>
      </c>
      <c r="BQ70" s="4">
        <f t="shared" si="98"/>
        <v>0</v>
      </c>
      <c r="BR70" s="4">
        <f t="shared" si="99"/>
        <v>0</v>
      </c>
      <c r="BS70" s="4">
        <f t="shared" si="100"/>
        <v>0</v>
      </c>
      <c r="BT70" s="4" t="str">
        <f t="shared" si="50"/>
        <v/>
      </c>
      <c r="BU70" s="4" t="str">
        <f t="shared" si="51"/>
        <v/>
      </c>
      <c r="BV70" s="4" t="str">
        <f t="shared" si="52"/>
        <v/>
      </c>
      <c r="BW70" s="4" t="str">
        <f t="shared" si="76"/>
        <v/>
      </c>
      <c r="BX70" s="4" t="str">
        <f t="shared" si="77"/>
        <v/>
      </c>
      <c r="BY70" s="4" t="str">
        <f t="shared" si="78"/>
        <v/>
      </c>
      <c r="BZ70" s="4">
        <f t="shared" si="79"/>
        <v>0</v>
      </c>
      <c r="CA70" s="17" t="str">
        <f t="shared" si="53"/>
        <v/>
      </c>
      <c r="CB70" s="17" t="str">
        <f t="shared" si="54"/>
        <v/>
      </c>
      <c r="CC70" s="17" t="str">
        <f t="shared" si="55"/>
        <v/>
      </c>
      <c r="CD70" s="17" t="str">
        <f t="shared" si="56"/>
        <v/>
      </c>
      <c r="CE70" s="4" t="str">
        <f t="shared" si="57"/>
        <v/>
      </c>
      <c r="CF70" s="4" t="str">
        <f t="shared" si="58"/>
        <v/>
      </c>
      <c r="CG70" s="4" t="str">
        <f t="shared" si="59"/>
        <v/>
      </c>
      <c r="CH70" s="4" t="str">
        <f t="shared" si="101"/>
        <v/>
      </c>
      <c r="CI70" s="4" t="str">
        <f t="shared" si="102"/>
        <v/>
      </c>
      <c r="CJ70" s="4" t="str">
        <f t="shared" si="62"/>
        <v/>
      </c>
      <c r="CK70" s="4" t="str">
        <f t="shared" si="63"/>
        <v/>
      </c>
      <c r="CL70" s="4" t="str">
        <f t="shared" si="103"/>
        <v/>
      </c>
      <c r="CM70" s="4" t="str">
        <f t="shared" si="104"/>
        <v/>
      </c>
      <c r="CN70" s="4">
        <f t="shared" si="80"/>
        <v>0</v>
      </c>
      <c r="CO70" s="16">
        <f t="shared" si="66"/>
        <v>0</v>
      </c>
      <c r="CQ70" s="4">
        <f t="shared" si="81"/>
        <v>0</v>
      </c>
      <c r="CS70" s="4">
        <v>36</v>
      </c>
      <c r="CT70" s="4">
        <f t="shared" si="82"/>
        <v>18</v>
      </c>
      <c r="CU70" s="4">
        <f t="shared" si="83"/>
        <v>18</v>
      </c>
      <c r="CV70" s="4">
        <f t="shared" si="67"/>
        <v>1</v>
      </c>
      <c r="CW70" s="4">
        <v>37</v>
      </c>
      <c r="CX70" s="4">
        <f t="shared" si="105"/>
        <v>19</v>
      </c>
      <c r="CY70" s="4" t="s">
        <v>87</v>
      </c>
      <c r="CZ70" s="16" t="str">
        <f t="shared" si="84"/>
        <v>A</v>
      </c>
      <c r="DA70" s="16">
        <f t="shared" si="68"/>
        <v>0</v>
      </c>
      <c r="DB70" s="4" t="str">
        <f t="shared" si="69"/>
        <v>x</v>
      </c>
      <c r="DE70" s="4">
        <f t="shared" si="70"/>
        <v>0</v>
      </c>
      <c r="DF70" s="4">
        <f t="shared" si="71"/>
        <v>0</v>
      </c>
      <c r="DJ70" s="47">
        <v>65</v>
      </c>
      <c r="DK70" s="48" t="s">
        <v>420</v>
      </c>
      <c r="DL70" s="49">
        <v>36</v>
      </c>
      <c r="DM70" s="49">
        <v>2</v>
      </c>
      <c r="DN70" s="50">
        <v>18</v>
      </c>
      <c r="DO70" s="51" t="s">
        <v>87</v>
      </c>
      <c r="DP70" s="51" t="s">
        <v>87</v>
      </c>
      <c r="DQ70" s="51" t="s">
        <v>87</v>
      </c>
      <c r="DR70" s="51" t="s">
        <v>197</v>
      </c>
      <c r="DS70" s="51" t="s">
        <v>197</v>
      </c>
      <c r="DT70" s="51" t="s">
        <v>197</v>
      </c>
      <c r="DU70" s="51" t="s">
        <v>99</v>
      </c>
      <c r="DV70" s="51" t="s">
        <v>99</v>
      </c>
      <c r="DW70" s="51" t="s">
        <v>99</v>
      </c>
      <c r="DX70" s="51" t="s">
        <v>236</v>
      </c>
      <c r="DY70" s="51" t="s">
        <v>236</v>
      </c>
      <c r="DZ70" s="51" t="s">
        <v>236</v>
      </c>
      <c r="EA70" s="51" t="s">
        <v>88</v>
      </c>
      <c r="EB70" s="51" t="s">
        <v>88</v>
      </c>
      <c r="EC70" s="51" t="s">
        <v>88</v>
      </c>
      <c r="ED70" s="51" t="s">
        <v>203</v>
      </c>
      <c r="EE70" s="51" t="s">
        <v>203</v>
      </c>
      <c r="EF70" s="51" t="s">
        <v>203</v>
      </c>
      <c r="EG70" s="51" t="s">
        <v>100</v>
      </c>
      <c r="EH70" s="51" t="s">
        <v>100</v>
      </c>
      <c r="EI70" s="51" t="s">
        <v>100</v>
      </c>
      <c r="EJ70" s="51" t="s">
        <v>223</v>
      </c>
      <c r="EK70" s="51" t="s">
        <v>223</v>
      </c>
      <c r="EL70" s="51" t="s">
        <v>223</v>
      </c>
      <c r="EM70" s="51" t="s">
        <v>89</v>
      </c>
      <c r="EN70" s="51" t="s">
        <v>89</v>
      </c>
      <c r="EO70" s="51" t="s">
        <v>89</v>
      </c>
      <c r="EP70" s="51" t="s">
        <v>207</v>
      </c>
      <c r="EQ70" s="51" t="s">
        <v>207</v>
      </c>
      <c r="ER70" s="51" t="s">
        <v>207</v>
      </c>
      <c r="ES70" s="51" t="s">
        <v>98</v>
      </c>
      <c r="ET70" s="51" t="s">
        <v>98</v>
      </c>
      <c r="EU70" s="51" t="s">
        <v>98</v>
      </c>
      <c r="EV70" s="51" t="s">
        <v>229</v>
      </c>
      <c r="EW70" s="51" t="s">
        <v>229</v>
      </c>
      <c r="EX70" s="51" t="s">
        <v>229</v>
      </c>
      <c r="EY70" s="51"/>
      <c r="EZ70" s="51"/>
      <c r="FA70" s="51"/>
      <c r="FB70" s="51"/>
      <c r="FC70" s="51"/>
      <c r="FD70" s="51"/>
      <c r="FE70" s="51"/>
      <c r="FF70" s="51"/>
      <c r="FG70" s="51"/>
      <c r="FH70" s="51"/>
      <c r="FI70" s="51"/>
      <c r="FJ70" s="51"/>
      <c r="FK70" s="51"/>
      <c r="FL70" s="51"/>
      <c r="FM70" s="51"/>
      <c r="FN70" s="51"/>
      <c r="FO70" s="51"/>
      <c r="FP70" s="51"/>
      <c r="FQ70" s="51"/>
      <c r="FR70" s="51"/>
      <c r="FS70" s="51"/>
      <c r="FT70" s="51"/>
      <c r="FU70" s="51"/>
      <c r="FV70" s="51"/>
      <c r="FW70" s="51"/>
      <c r="FX70" s="51"/>
      <c r="FY70" s="51"/>
      <c r="FZ70" s="51"/>
      <c r="GA70" s="51"/>
      <c r="GB70" s="51"/>
      <c r="GC70" s="51"/>
      <c r="GD70" s="51"/>
      <c r="GE70" s="51"/>
      <c r="GF70" s="51"/>
      <c r="GG70" s="51"/>
      <c r="GH70" s="51"/>
      <c r="GI70" s="51"/>
      <c r="GJ70" s="51"/>
      <c r="GK70" s="51"/>
      <c r="GL70" s="51"/>
      <c r="GM70" s="51"/>
      <c r="GN70" s="51"/>
      <c r="GO70" s="51"/>
      <c r="GP70" s="51"/>
      <c r="GQ70" s="51"/>
      <c r="GR70" s="51"/>
      <c r="GS70" s="51"/>
      <c r="GT70" s="51"/>
      <c r="GU70" s="51"/>
      <c r="GV70" s="51"/>
      <c r="GW70" s="51"/>
      <c r="GX70" s="51"/>
      <c r="GY70" s="51"/>
      <c r="GZ70" s="51"/>
      <c r="HA70" s="51"/>
      <c r="HB70" s="51"/>
      <c r="HC70" s="51"/>
      <c r="HD70" s="51"/>
      <c r="HE70" s="51"/>
      <c r="HF70" s="51"/>
      <c r="HG70" s="51"/>
      <c r="HH70" s="51"/>
      <c r="HI70" s="51"/>
      <c r="HJ70" s="51"/>
      <c r="HK70" s="51"/>
      <c r="HL70" s="51"/>
      <c r="HM70" s="51"/>
      <c r="HN70" s="51"/>
      <c r="HO70" s="51"/>
      <c r="HP70" s="51"/>
      <c r="HQ70" s="51"/>
      <c r="HR70" s="51"/>
      <c r="HS70" s="51"/>
      <c r="HT70" s="51"/>
      <c r="HU70" s="51"/>
      <c r="HV70" s="51"/>
      <c r="HW70" s="51"/>
      <c r="HX70" s="51"/>
      <c r="HY70" s="51"/>
      <c r="HZ70" s="51"/>
      <c r="IA70" s="51"/>
      <c r="IB70" s="51"/>
      <c r="IC70" s="51"/>
      <c r="ID70" s="51"/>
      <c r="IE70" s="51" t="s">
        <v>90</v>
      </c>
    </row>
    <row r="71" spans="1:239">
      <c r="A71" s="4" t="str">
        <f t="shared" si="88"/>
        <v>x</v>
      </c>
      <c r="B71" s="4" t="str">
        <f t="shared" si="89"/>
        <v>x</v>
      </c>
      <c r="D71" s="4">
        <v>4.3</v>
      </c>
      <c r="E71" s="4">
        <f t="shared" si="20"/>
        <v>0.75549601211953588</v>
      </c>
      <c r="F71" s="4">
        <v>4.3</v>
      </c>
      <c r="G71" s="4">
        <f t="shared" si="21"/>
        <v>0.75549601211953588</v>
      </c>
      <c r="H71" s="4">
        <v>20</v>
      </c>
      <c r="I71" s="88">
        <f>I70</f>
        <v>0</v>
      </c>
      <c r="X71" s="4">
        <v>38</v>
      </c>
      <c r="Y71" s="4" t="str">
        <f t="shared" si="72"/>
        <v>x</v>
      </c>
      <c r="Z71" s="4" t="str">
        <f t="shared" si="73"/>
        <v>x</v>
      </c>
      <c r="AA71" s="4" t="str">
        <f t="shared" si="74"/>
        <v>A'</v>
      </c>
      <c r="AB71" s="4" t="str">
        <f t="shared" si="75"/>
        <v>A'</v>
      </c>
      <c r="AC71" s="4">
        <v>38</v>
      </c>
      <c r="AD71" s="129" t="str">
        <f t="shared" si="112"/>
        <v>x</v>
      </c>
      <c r="AE71" s="129" t="str">
        <f t="shared" si="112"/>
        <v>x</v>
      </c>
      <c r="AF71" s="46">
        <f t="shared" si="113"/>
        <v>1</v>
      </c>
      <c r="AG71" s="46">
        <f t="shared" si="113"/>
        <v>1</v>
      </c>
      <c r="AH71" s="4">
        <f t="shared" si="114"/>
        <v>0</v>
      </c>
      <c r="AI71" s="4">
        <f t="shared" si="114"/>
        <v>0</v>
      </c>
      <c r="AJ71" s="4">
        <f t="shared" si="24"/>
        <v>0</v>
      </c>
      <c r="AK71" s="4">
        <f>SUM($AJ$33:AJ71)</f>
        <v>2.6645352591003757E-15</v>
      </c>
      <c r="AL71" s="4">
        <f t="shared" si="90"/>
        <v>0</v>
      </c>
      <c r="AM71" s="4">
        <f t="shared" si="26"/>
        <v>0</v>
      </c>
      <c r="AN71" s="4">
        <f t="shared" si="27"/>
        <v>0</v>
      </c>
      <c r="AP71" s="4" t="str">
        <f t="shared" si="106"/>
        <v/>
      </c>
      <c r="AQ71" s="4" t="str">
        <f t="shared" si="106"/>
        <v/>
      </c>
      <c r="AR71" s="4" t="str">
        <f t="shared" si="107"/>
        <v/>
      </c>
      <c r="AS71" s="4" t="str">
        <f t="shared" si="107"/>
        <v/>
      </c>
      <c r="AT71" s="4" t="str">
        <f t="shared" si="108"/>
        <v/>
      </c>
      <c r="AU71" s="4" t="str">
        <f t="shared" si="108"/>
        <v/>
      </c>
      <c r="AV71" s="4" t="str">
        <f t="shared" si="109"/>
        <v/>
      </c>
      <c r="AW71" s="4" t="str">
        <f t="shared" si="109"/>
        <v/>
      </c>
      <c r="AX71" s="4" t="str">
        <f t="shared" si="110"/>
        <v/>
      </c>
      <c r="AY71" s="4" t="str">
        <f t="shared" si="110"/>
        <v/>
      </c>
      <c r="AZ71" s="4" t="str">
        <f t="shared" si="111"/>
        <v/>
      </c>
      <c r="BA71" s="4" t="str">
        <f t="shared" si="111"/>
        <v/>
      </c>
      <c r="BB71" s="4" t="str">
        <f t="shared" si="86"/>
        <v/>
      </c>
      <c r="BC71" s="4" t="str">
        <f t="shared" si="87"/>
        <v/>
      </c>
      <c r="BD71" s="4" t="str">
        <f t="shared" si="34"/>
        <v/>
      </c>
      <c r="BE71" s="4" t="str">
        <f t="shared" si="93"/>
        <v/>
      </c>
      <c r="BF71" s="4" t="str">
        <f t="shared" si="36"/>
        <v/>
      </c>
      <c r="BG71" s="4" t="str">
        <f t="shared" si="94"/>
        <v/>
      </c>
      <c r="BH71" s="16">
        <f t="shared" si="38"/>
        <v>0</v>
      </c>
      <c r="BI71" s="4">
        <f t="shared" si="39"/>
        <v>0</v>
      </c>
      <c r="BJ71" s="16">
        <f t="shared" si="40"/>
        <v>0</v>
      </c>
      <c r="BK71" s="4">
        <f t="shared" si="41"/>
        <v>0</v>
      </c>
      <c r="BL71" s="16">
        <f t="shared" si="42"/>
        <v>0</v>
      </c>
      <c r="BM71" s="4">
        <f t="shared" si="43"/>
        <v>0</v>
      </c>
      <c r="BN71" s="4">
        <f t="shared" si="95"/>
        <v>0</v>
      </c>
      <c r="BO71" s="4">
        <f t="shared" si="96"/>
        <v>0</v>
      </c>
      <c r="BP71" s="4">
        <f t="shared" si="97"/>
        <v>0</v>
      </c>
      <c r="BQ71" s="4">
        <f t="shared" si="98"/>
        <v>0</v>
      </c>
      <c r="BR71" s="4">
        <f t="shared" si="99"/>
        <v>0</v>
      </c>
      <c r="BS71" s="4">
        <f t="shared" si="100"/>
        <v>0</v>
      </c>
      <c r="BT71" s="4" t="str">
        <f t="shared" si="50"/>
        <v/>
      </c>
      <c r="BU71" s="4" t="str">
        <f t="shared" si="51"/>
        <v/>
      </c>
      <c r="BV71" s="4" t="str">
        <f t="shared" si="52"/>
        <v/>
      </c>
      <c r="BW71" s="4" t="str">
        <f t="shared" si="76"/>
        <v/>
      </c>
      <c r="BX71" s="4" t="str">
        <f t="shared" si="77"/>
        <v/>
      </c>
      <c r="BY71" s="4" t="str">
        <f t="shared" si="78"/>
        <v/>
      </c>
      <c r="BZ71" s="4">
        <f t="shared" si="79"/>
        <v>0</v>
      </c>
      <c r="CA71" s="17" t="str">
        <f t="shared" si="53"/>
        <v/>
      </c>
      <c r="CB71" s="17" t="str">
        <f t="shared" si="54"/>
        <v/>
      </c>
      <c r="CC71" s="17" t="str">
        <f t="shared" si="55"/>
        <v/>
      </c>
      <c r="CD71" s="17" t="str">
        <f t="shared" si="56"/>
        <v/>
      </c>
      <c r="CE71" s="4" t="str">
        <f t="shared" si="57"/>
        <v/>
      </c>
      <c r="CF71" s="4" t="str">
        <f t="shared" si="58"/>
        <v/>
      </c>
      <c r="CG71" s="4" t="str">
        <f t="shared" si="59"/>
        <v/>
      </c>
      <c r="CH71" s="4" t="str">
        <f t="shared" si="101"/>
        <v/>
      </c>
      <c r="CI71" s="4" t="str">
        <f t="shared" si="102"/>
        <v/>
      </c>
      <c r="CJ71" s="4" t="str">
        <f t="shared" si="62"/>
        <v/>
      </c>
      <c r="CK71" s="4" t="str">
        <f t="shared" si="63"/>
        <v/>
      </c>
      <c r="CL71" s="4" t="str">
        <f t="shared" si="103"/>
        <v/>
      </c>
      <c r="CM71" s="4" t="str">
        <f t="shared" si="104"/>
        <v/>
      </c>
      <c r="CN71" s="4">
        <f t="shared" si="80"/>
        <v>0</v>
      </c>
      <c r="CO71" s="16">
        <f t="shared" si="66"/>
        <v>0</v>
      </c>
      <c r="CQ71" s="4">
        <f t="shared" si="81"/>
        <v>0</v>
      </c>
      <c r="CS71" s="4">
        <v>37</v>
      </c>
      <c r="CT71" s="4">
        <f t="shared" si="82"/>
        <v>18.5</v>
      </c>
      <c r="CU71" s="4">
        <f t="shared" si="83"/>
        <v>19</v>
      </c>
      <c r="CV71" s="4">
        <f t="shared" si="67"/>
        <v>0</v>
      </c>
      <c r="CW71" s="4">
        <v>38</v>
      </c>
      <c r="CX71" s="4">
        <f t="shared" si="105"/>
        <v>20</v>
      </c>
      <c r="CY71" s="4" t="s">
        <v>99</v>
      </c>
      <c r="CZ71" s="16" t="str">
        <f t="shared" si="84"/>
        <v>B</v>
      </c>
      <c r="DA71" s="16">
        <f t="shared" si="68"/>
        <v>0</v>
      </c>
      <c r="DB71" s="4" t="str">
        <f t="shared" si="69"/>
        <v>x</v>
      </c>
      <c r="DE71" s="4">
        <f t="shared" si="70"/>
        <v>0</v>
      </c>
      <c r="DF71" s="4">
        <f t="shared" si="71"/>
        <v>0</v>
      </c>
      <c r="DJ71" s="57">
        <v>66</v>
      </c>
      <c r="DK71" s="58" t="s">
        <v>421</v>
      </c>
      <c r="DL71" s="59"/>
      <c r="DM71" s="59"/>
      <c r="DN71" s="60"/>
      <c r="DO71" s="61" t="s">
        <v>87</v>
      </c>
      <c r="DP71" s="61" t="s">
        <v>87</v>
      </c>
      <c r="DQ71" s="61" t="s">
        <v>87</v>
      </c>
      <c r="DR71" s="61" t="s">
        <v>197</v>
      </c>
      <c r="DS71" s="61" t="s">
        <v>197</v>
      </c>
      <c r="DT71" s="61" t="s">
        <v>197</v>
      </c>
      <c r="DU71" s="61" t="s">
        <v>99</v>
      </c>
      <c r="DV71" s="61" t="s">
        <v>99</v>
      </c>
      <c r="DW71" s="61" t="s">
        <v>99</v>
      </c>
      <c r="DX71" s="61" t="s">
        <v>236</v>
      </c>
      <c r="DY71" s="61" t="s">
        <v>236</v>
      </c>
      <c r="DZ71" s="61" t="s">
        <v>236</v>
      </c>
      <c r="EA71" s="61" t="s">
        <v>88</v>
      </c>
      <c r="EB71" s="61" t="s">
        <v>88</v>
      </c>
      <c r="EC71" s="61" t="s">
        <v>88</v>
      </c>
      <c r="ED71" s="61" t="s">
        <v>203</v>
      </c>
      <c r="EE71" s="61" t="s">
        <v>203</v>
      </c>
      <c r="EF71" s="61" t="s">
        <v>203</v>
      </c>
      <c r="EG71" s="61" t="s">
        <v>100</v>
      </c>
      <c r="EH71" s="61" t="s">
        <v>100</v>
      </c>
      <c r="EI71" s="61" t="s">
        <v>100</v>
      </c>
      <c r="EJ71" s="61" t="s">
        <v>223</v>
      </c>
      <c r="EK71" s="61" t="s">
        <v>223</v>
      </c>
      <c r="EL71" s="61" t="s">
        <v>223</v>
      </c>
      <c r="EM71" s="61" t="s">
        <v>89</v>
      </c>
      <c r="EN71" s="61" t="s">
        <v>89</v>
      </c>
      <c r="EO71" s="61" t="s">
        <v>89</v>
      </c>
      <c r="EP71" s="61" t="s">
        <v>207</v>
      </c>
      <c r="EQ71" s="61" t="s">
        <v>207</v>
      </c>
      <c r="ER71" s="61" t="s">
        <v>207</v>
      </c>
      <c r="ES71" s="61" t="s">
        <v>98</v>
      </c>
      <c r="ET71" s="61" t="s">
        <v>98</v>
      </c>
      <c r="EU71" s="61" t="s">
        <v>98</v>
      </c>
      <c r="EV71" s="61" t="s">
        <v>229</v>
      </c>
      <c r="EW71" s="61" t="s">
        <v>229</v>
      </c>
      <c r="EX71" s="61" t="s">
        <v>229</v>
      </c>
      <c r="EY71" s="61"/>
      <c r="EZ71" s="61"/>
      <c r="FA71" s="61"/>
      <c r="FB71" s="61"/>
      <c r="FC71" s="61"/>
      <c r="FD71" s="61"/>
      <c r="FE71" s="61"/>
      <c r="FF71" s="61"/>
      <c r="FG71" s="61"/>
      <c r="FH71" s="61"/>
      <c r="FI71" s="61"/>
      <c r="FJ71" s="61"/>
      <c r="FK71" s="61"/>
      <c r="FL71" s="61"/>
      <c r="FM71" s="61"/>
      <c r="FN71" s="61"/>
      <c r="FO71" s="61"/>
      <c r="FP71" s="61"/>
      <c r="FQ71" s="61"/>
      <c r="FR71" s="61"/>
      <c r="FS71" s="61"/>
      <c r="FT71" s="61"/>
      <c r="FU71" s="61"/>
      <c r="FV71" s="61"/>
      <c r="FW71" s="61"/>
      <c r="FX71" s="61"/>
      <c r="FY71" s="61"/>
      <c r="FZ71" s="61"/>
      <c r="GA71" s="61"/>
      <c r="GB71" s="61"/>
      <c r="GC71" s="61"/>
      <c r="GD71" s="61"/>
      <c r="GE71" s="61"/>
      <c r="GF71" s="61"/>
      <c r="GG71" s="61"/>
      <c r="GH71" s="61"/>
      <c r="GI71" s="61"/>
      <c r="GJ71" s="61"/>
      <c r="GK71" s="61"/>
      <c r="GL71" s="61"/>
      <c r="GM71" s="61"/>
      <c r="GN71" s="61"/>
      <c r="GO71" s="61"/>
      <c r="GP71" s="61"/>
      <c r="GQ71" s="61"/>
      <c r="GR71" s="61"/>
      <c r="GS71" s="61"/>
      <c r="GT71" s="61"/>
      <c r="GU71" s="61"/>
      <c r="GV71" s="61"/>
      <c r="GW71" s="61"/>
      <c r="GX71" s="61"/>
      <c r="GY71" s="61"/>
      <c r="GZ71" s="61"/>
      <c r="HA71" s="61"/>
      <c r="HB71" s="61"/>
      <c r="HC71" s="61"/>
      <c r="HD71" s="61"/>
      <c r="HE71" s="61"/>
      <c r="HF71" s="61"/>
      <c r="HG71" s="61"/>
      <c r="HH71" s="61"/>
      <c r="HI71" s="61"/>
      <c r="HJ71" s="61"/>
      <c r="HK71" s="61"/>
      <c r="HL71" s="61"/>
      <c r="HM71" s="61"/>
      <c r="HN71" s="61"/>
      <c r="HO71" s="61"/>
      <c r="HP71" s="61"/>
      <c r="HQ71" s="61"/>
      <c r="HR71" s="61"/>
      <c r="HS71" s="61"/>
      <c r="HT71" s="61"/>
      <c r="HU71" s="61"/>
      <c r="HV71" s="61"/>
      <c r="HW71" s="61"/>
      <c r="HX71" s="61"/>
      <c r="HY71" s="61"/>
      <c r="HZ71" s="61"/>
      <c r="IA71" s="61"/>
      <c r="IB71" s="61"/>
      <c r="IC71" s="61"/>
      <c r="ID71" s="61"/>
      <c r="IE71" s="61" t="s">
        <v>90</v>
      </c>
    </row>
    <row r="72" spans="1:239">
      <c r="A72" s="4" t="str">
        <f t="shared" si="88"/>
        <v>x</v>
      </c>
      <c r="B72" s="4" t="str">
        <f t="shared" si="89"/>
        <v>x</v>
      </c>
      <c r="D72" s="4">
        <v>4.4000000000000004</v>
      </c>
      <c r="E72" s="4">
        <f t="shared" si="20"/>
        <v>0.8089215544080679</v>
      </c>
      <c r="F72" s="4">
        <v>4.4000000000000004</v>
      </c>
      <c r="G72" s="4">
        <f t="shared" si="21"/>
        <v>0.8089215544080679</v>
      </c>
      <c r="H72" s="4">
        <v>20</v>
      </c>
      <c r="I72" s="88">
        <f>AL53</f>
        <v>0</v>
      </c>
      <c r="X72" s="4">
        <v>39</v>
      </c>
      <c r="Y72" s="4" t="str">
        <f t="shared" si="72"/>
        <v>x</v>
      </c>
      <c r="Z72" s="4" t="str">
        <f t="shared" si="73"/>
        <v>x</v>
      </c>
      <c r="AA72" s="4" t="str">
        <f t="shared" si="74"/>
        <v>A'</v>
      </c>
      <c r="AB72" s="4" t="str">
        <f t="shared" si="75"/>
        <v>A'</v>
      </c>
      <c r="AC72" s="4">
        <v>39</v>
      </c>
      <c r="AD72" s="129" t="str">
        <f t="shared" si="112"/>
        <v>x</v>
      </c>
      <c r="AE72" s="129" t="str">
        <f t="shared" si="112"/>
        <v>x</v>
      </c>
      <c r="AF72" s="46">
        <f t="shared" si="113"/>
        <v>1</v>
      </c>
      <c r="AG72" s="46">
        <f t="shared" si="113"/>
        <v>1</v>
      </c>
      <c r="AH72" s="4">
        <f t="shared" si="114"/>
        <v>0</v>
      </c>
      <c r="AI72" s="4">
        <f t="shared" si="114"/>
        <v>0</v>
      </c>
      <c r="AJ72" s="4">
        <f t="shared" si="24"/>
        <v>0</v>
      </c>
      <c r="AK72" s="4">
        <f>SUM($AJ$33:AJ72)</f>
        <v>2.6645352591003757E-15</v>
      </c>
      <c r="AL72" s="4">
        <f t="shared" si="90"/>
        <v>0</v>
      </c>
      <c r="AM72" s="4">
        <f t="shared" si="26"/>
        <v>0</v>
      </c>
      <c r="AN72" s="4">
        <f t="shared" si="27"/>
        <v>0</v>
      </c>
      <c r="AP72" s="4" t="str">
        <f t="shared" si="106"/>
        <v/>
      </c>
      <c r="AQ72" s="4" t="str">
        <f t="shared" si="106"/>
        <v/>
      </c>
      <c r="AR72" s="4" t="str">
        <f t="shared" si="107"/>
        <v/>
      </c>
      <c r="AS72" s="4" t="str">
        <f t="shared" si="107"/>
        <v/>
      </c>
      <c r="AT72" s="4" t="str">
        <f t="shared" si="108"/>
        <v/>
      </c>
      <c r="AU72" s="4" t="str">
        <f t="shared" si="108"/>
        <v/>
      </c>
      <c r="AV72" s="4" t="str">
        <f t="shared" si="109"/>
        <v/>
      </c>
      <c r="AW72" s="4" t="str">
        <f t="shared" si="109"/>
        <v/>
      </c>
      <c r="AX72" s="4" t="str">
        <f t="shared" si="110"/>
        <v/>
      </c>
      <c r="AY72" s="4" t="str">
        <f t="shared" si="110"/>
        <v/>
      </c>
      <c r="AZ72" s="4" t="str">
        <f t="shared" si="111"/>
        <v/>
      </c>
      <c r="BA72" s="4" t="str">
        <f t="shared" si="111"/>
        <v/>
      </c>
      <c r="BB72" s="4" t="str">
        <f t="shared" si="86"/>
        <v/>
      </c>
      <c r="BC72" s="4" t="str">
        <f t="shared" si="87"/>
        <v/>
      </c>
      <c r="BD72" s="4" t="str">
        <f t="shared" si="34"/>
        <v/>
      </c>
      <c r="BE72" s="4" t="str">
        <f t="shared" si="93"/>
        <v/>
      </c>
      <c r="BF72" s="4" t="str">
        <f t="shared" si="36"/>
        <v/>
      </c>
      <c r="BG72" s="4" t="str">
        <f t="shared" si="94"/>
        <v/>
      </c>
      <c r="BH72" s="16">
        <f t="shared" si="38"/>
        <v>0</v>
      </c>
      <c r="BI72" s="4">
        <f t="shared" si="39"/>
        <v>0</v>
      </c>
      <c r="BJ72" s="16">
        <f t="shared" si="40"/>
        <v>0</v>
      </c>
      <c r="BK72" s="4">
        <f t="shared" si="41"/>
        <v>0</v>
      </c>
      <c r="BL72" s="16">
        <f t="shared" si="42"/>
        <v>0</v>
      </c>
      <c r="BM72" s="4">
        <f t="shared" si="43"/>
        <v>0</v>
      </c>
      <c r="BN72" s="4">
        <f t="shared" si="95"/>
        <v>0</v>
      </c>
      <c r="BO72" s="4">
        <f t="shared" si="96"/>
        <v>0</v>
      </c>
      <c r="BP72" s="4">
        <f t="shared" si="97"/>
        <v>0</v>
      </c>
      <c r="BQ72" s="4">
        <f t="shared" si="98"/>
        <v>0</v>
      </c>
      <c r="BR72" s="4">
        <f t="shared" si="99"/>
        <v>0</v>
      </c>
      <c r="BS72" s="4">
        <f t="shared" si="100"/>
        <v>0</v>
      </c>
      <c r="BT72" s="4" t="str">
        <f t="shared" si="50"/>
        <v/>
      </c>
      <c r="BU72" s="4" t="str">
        <f t="shared" si="51"/>
        <v/>
      </c>
      <c r="BV72" s="4" t="str">
        <f t="shared" si="52"/>
        <v/>
      </c>
      <c r="BW72" s="4" t="str">
        <f t="shared" si="76"/>
        <v/>
      </c>
      <c r="BX72" s="4" t="str">
        <f t="shared" si="77"/>
        <v/>
      </c>
      <c r="BY72" s="4" t="str">
        <f t="shared" si="78"/>
        <v/>
      </c>
      <c r="BZ72" s="4">
        <f t="shared" si="79"/>
        <v>0</v>
      </c>
      <c r="CA72" s="17" t="str">
        <f t="shared" si="53"/>
        <v/>
      </c>
      <c r="CB72" s="17" t="str">
        <f t="shared" si="54"/>
        <v/>
      </c>
      <c r="CC72" s="17" t="str">
        <f t="shared" si="55"/>
        <v/>
      </c>
      <c r="CD72" s="17" t="str">
        <f t="shared" si="56"/>
        <v/>
      </c>
      <c r="CE72" s="4" t="str">
        <f t="shared" si="57"/>
        <v/>
      </c>
      <c r="CF72" s="4" t="str">
        <f t="shared" si="58"/>
        <v/>
      </c>
      <c r="CG72" s="4" t="str">
        <f t="shared" si="59"/>
        <v/>
      </c>
      <c r="CH72" s="4" t="str">
        <f t="shared" si="101"/>
        <v/>
      </c>
      <c r="CI72" s="4" t="str">
        <f t="shared" si="102"/>
        <v/>
      </c>
      <c r="CJ72" s="4" t="str">
        <f t="shared" si="62"/>
        <v/>
      </c>
      <c r="CK72" s="4" t="str">
        <f t="shared" si="63"/>
        <v/>
      </c>
      <c r="CL72" s="4" t="str">
        <f t="shared" si="103"/>
        <v/>
      </c>
      <c r="CM72" s="4" t="str">
        <f t="shared" si="104"/>
        <v/>
      </c>
      <c r="CN72" s="4">
        <f t="shared" si="80"/>
        <v>0</v>
      </c>
      <c r="CO72" s="16">
        <f t="shared" si="66"/>
        <v>0</v>
      </c>
      <c r="CQ72" s="4">
        <f t="shared" si="81"/>
        <v>0</v>
      </c>
      <c r="CS72" s="4">
        <v>38</v>
      </c>
      <c r="CT72" s="4">
        <f t="shared" si="82"/>
        <v>19</v>
      </c>
      <c r="CU72" s="4">
        <f t="shared" si="83"/>
        <v>19</v>
      </c>
      <c r="CV72" s="4">
        <f t="shared" si="67"/>
        <v>1</v>
      </c>
      <c r="CW72" s="4">
        <v>39</v>
      </c>
      <c r="CX72" s="4">
        <f t="shared" si="105"/>
        <v>20</v>
      </c>
      <c r="CY72" s="4" t="s">
        <v>88</v>
      </c>
      <c r="CZ72" s="16" t="str">
        <f t="shared" si="84"/>
        <v>C</v>
      </c>
      <c r="DA72" s="16">
        <f t="shared" si="68"/>
        <v>0</v>
      </c>
      <c r="DB72" s="4" t="str">
        <f t="shared" si="69"/>
        <v>x</v>
      </c>
      <c r="DE72" s="4">
        <f t="shared" si="70"/>
        <v>0</v>
      </c>
      <c r="DF72" s="4">
        <f t="shared" si="71"/>
        <v>0</v>
      </c>
      <c r="DJ72" s="57">
        <v>67</v>
      </c>
      <c r="DK72" s="58"/>
      <c r="DL72" s="59"/>
      <c r="DM72" s="59"/>
      <c r="DN72" s="60"/>
      <c r="DO72" s="61">
        <v>1</v>
      </c>
      <c r="DP72" s="61">
        <v>1</v>
      </c>
      <c r="DQ72" s="61">
        <v>1</v>
      </c>
      <c r="DR72" s="61">
        <v>1.73</v>
      </c>
      <c r="DS72" s="61">
        <v>1.73</v>
      </c>
      <c r="DT72" s="61">
        <v>1.73</v>
      </c>
      <c r="DU72" s="61">
        <v>1</v>
      </c>
      <c r="DV72" s="61">
        <v>1</v>
      </c>
      <c r="DW72" s="61">
        <v>1</v>
      </c>
      <c r="DX72" s="61">
        <v>1.73</v>
      </c>
      <c r="DY72" s="61">
        <v>1.73</v>
      </c>
      <c r="DZ72" s="61">
        <v>1.73</v>
      </c>
      <c r="EA72" s="61">
        <v>1</v>
      </c>
      <c r="EB72" s="61">
        <v>1</v>
      </c>
      <c r="EC72" s="61">
        <v>1</v>
      </c>
      <c r="ED72" s="61">
        <v>1.73</v>
      </c>
      <c r="EE72" s="61">
        <v>1.73</v>
      </c>
      <c r="EF72" s="61">
        <v>1.73</v>
      </c>
      <c r="EG72" s="61">
        <v>1</v>
      </c>
      <c r="EH72" s="61">
        <v>1</v>
      </c>
      <c r="EI72" s="61">
        <v>1</v>
      </c>
      <c r="EJ72" s="61">
        <v>1.73</v>
      </c>
      <c r="EK72" s="61">
        <v>1.73</v>
      </c>
      <c r="EL72" s="61">
        <v>1.73</v>
      </c>
      <c r="EM72" s="61">
        <v>1</v>
      </c>
      <c r="EN72" s="61">
        <v>1</v>
      </c>
      <c r="EO72" s="61">
        <v>1</v>
      </c>
      <c r="EP72" s="61">
        <v>1.73</v>
      </c>
      <c r="EQ72" s="61">
        <v>1.73</v>
      </c>
      <c r="ER72" s="61">
        <v>1.73</v>
      </c>
      <c r="ES72" s="61">
        <v>1</v>
      </c>
      <c r="ET72" s="61">
        <v>1</v>
      </c>
      <c r="EU72" s="61">
        <v>1</v>
      </c>
      <c r="EV72" s="61">
        <v>1.73</v>
      </c>
      <c r="EW72" s="61">
        <v>1.73</v>
      </c>
      <c r="EX72" s="61">
        <v>1.73</v>
      </c>
      <c r="EY72" s="61"/>
      <c r="EZ72" s="61"/>
      <c r="FA72" s="61"/>
      <c r="FB72" s="61"/>
      <c r="FC72" s="61"/>
      <c r="FD72" s="61"/>
      <c r="FE72" s="61"/>
      <c r="FF72" s="61"/>
      <c r="FG72" s="61"/>
      <c r="FH72" s="61"/>
      <c r="FI72" s="61"/>
      <c r="FJ72" s="61"/>
      <c r="FK72" s="61"/>
      <c r="FL72" s="61"/>
      <c r="FM72" s="61"/>
      <c r="FN72" s="61"/>
      <c r="FO72" s="61"/>
      <c r="FP72" s="61"/>
      <c r="FQ72" s="61"/>
      <c r="FR72" s="61"/>
      <c r="FS72" s="61"/>
      <c r="FT72" s="61"/>
      <c r="FU72" s="61"/>
      <c r="FV72" s="61"/>
      <c r="FW72" s="61"/>
      <c r="FX72" s="61"/>
      <c r="FY72" s="61"/>
      <c r="FZ72" s="61"/>
      <c r="GA72" s="61"/>
      <c r="GB72" s="61"/>
      <c r="GC72" s="61"/>
      <c r="GD72" s="61"/>
      <c r="GE72" s="61"/>
      <c r="GF72" s="61"/>
      <c r="GG72" s="61"/>
      <c r="GH72" s="61"/>
      <c r="GI72" s="61"/>
      <c r="GJ72" s="61"/>
      <c r="GK72" s="61"/>
      <c r="GL72" s="61"/>
      <c r="GM72" s="61"/>
      <c r="GN72" s="61"/>
      <c r="GO72" s="61"/>
      <c r="GP72" s="61"/>
      <c r="GQ72" s="61"/>
      <c r="GR72" s="61"/>
      <c r="GS72" s="61"/>
      <c r="GT72" s="61"/>
      <c r="GU72" s="61"/>
      <c r="GV72" s="61"/>
      <c r="GW72" s="61"/>
      <c r="GX72" s="61"/>
      <c r="GY72" s="61"/>
      <c r="GZ72" s="61"/>
      <c r="HA72" s="61"/>
      <c r="HB72" s="61"/>
      <c r="HC72" s="61"/>
      <c r="HD72" s="61"/>
      <c r="HE72" s="61"/>
      <c r="HF72" s="61"/>
      <c r="HG72" s="61"/>
      <c r="HH72" s="61"/>
      <c r="HI72" s="61"/>
      <c r="HJ72" s="61"/>
      <c r="HK72" s="61"/>
      <c r="HL72" s="61"/>
      <c r="HM72" s="61"/>
      <c r="HN72" s="61"/>
      <c r="HO72" s="61"/>
      <c r="HP72" s="61"/>
      <c r="HQ72" s="61"/>
      <c r="HR72" s="61"/>
      <c r="HS72" s="61"/>
      <c r="HT72" s="61"/>
      <c r="HU72" s="61"/>
      <c r="HV72" s="61"/>
      <c r="HW72" s="61"/>
      <c r="HX72" s="61"/>
      <c r="HY72" s="61"/>
      <c r="HZ72" s="61"/>
      <c r="IA72" s="61"/>
      <c r="IB72" s="61"/>
      <c r="IC72" s="61"/>
      <c r="ID72" s="61"/>
      <c r="IE72" s="61" t="s">
        <v>90</v>
      </c>
    </row>
    <row r="73" spans="1:239">
      <c r="A73" s="4" t="str">
        <f t="shared" si="88"/>
        <v>x</v>
      </c>
      <c r="B73" s="4" t="str">
        <f t="shared" si="89"/>
        <v>x</v>
      </c>
      <c r="D73" s="4">
        <v>4.5</v>
      </c>
      <c r="E73" s="4">
        <f t="shared" si="20"/>
        <v>0.82699334313268802</v>
      </c>
      <c r="F73" s="4">
        <v>4.5</v>
      </c>
      <c r="G73" s="4">
        <f t="shared" si="21"/>
        <v>0.82699334313268802</v>
      </c>
      <c r="H73" s="4">
        <v>21</v>
      </c>
      <c r="I73" s="88">
        <f>I72</f>
        <v>0</v>
      </c>
      <c r="X73" s="4">
        <v>40</v>
      </c>
      <c r="Y73" s="4" t="str">
        <f t="shared" si="72"/>
        <v>x</v>
      </c>
      <c r="Z73" s="4" t="str">
        <f t="shared" si="73"/>
        <v>x</v>
      </c>
      <c r="AA73" s="4" t="str">
        <f t="shared" si="74"/>
        <v>A'</v>
      </c>
      <c r="AB73" s="4" t="str">
        <f t="shared" si="75"/>
        <v>A'</v>
      </c>
      <c r="AC73" s="4">
        <v>40</v>
      </c>
      <c r="AD73" s="129" t="str">
        <f t="shared" si="112"/>
        <v>x</v>
      </c>
      <c r="AE73" s="129" t="str">
        <f t="shared" si="112"/>
        <v>x</v>
      </c>
      <c r="AF73" s="46">
        <f t="shared" si="113"/>
        <v>1</v>
      </c>
      <c r="AG73" s="46">
        <f t="shared" si="113"/>
        <v>1</v>
      </c>
      <c r="AH73" s="4">
        <f t="shared" si="114"/>
        <v>0</v>
      </c>
      <c r="AI73" s="4">
        <f t="shared" si="114"/>
        <v>0</v>
      </c>
      <c r="AJ73" s="4">
        <f t="shared" si="24"/>
        <v>0</v>
      </c>
      <c r="AK73" s="4">
        <f>SUM($AJ$33:AJ73)</f>
        <v>2.6645352591003757E-15</v>
      </c>
      <c r="AL73" s="4">
        <f t="shared" si="90"/>
        <v>0</v>
      </c>
      <c r="AM73" s="4">
        <f t="shared" si="26"/>
        <v>0</v>
      </c>
      <c r="AN73" s="4">
        <f t="shared" si="27"/>
        <v>0</v>
      </c>
      <c r="AP73" s="4" t="str">
        <f t="shared" si="106"/>
        <v/>
      </c>
      <c r="AQ73" s="4" t="str">
        <f t="shared" si="106"/>
        <v/>
      </c>
      <c r="AR73" s="4" t="str">
        <f t="shared" si="107"/>
        <v/>
      </c>
      <c r="AS73" s="4" t="str">
        <f t="shared" si="107"/>
        <v/>
      </c>
      <c r="AT73" s="4" t="str">
        <f t="shared" si="108"/>
        <v/>
      </c>
      <c r="AU73" s="4" t="str">
        <f t="shared" si="108"/>
        <v/>
      </c>
      <c r="AV73" s="4" t="str">
        <f t="shared" si="109"/>
        <v/>
      </c>
      <c r="AW73" s="4" t="str">
        <f t="shared" si="109"/>
        <v/>
      </c>
      <c r="AX73" s="4" t="str">
        <f t="shared" si="110"/>
        <v/>
      </c>
      <c r="AY73" s="4" t="str">
        <f t="shared" si="110"/>
        <v/>
      </c>
      <c r="AZ73" s="4" t="str">
        <f t="shared" si="111"/>
        <v/>
      </c>
      <c r="BA73" s="4" t="str">
        <f t="shared" si="111"/>
        <v/>
      </c>
      <c r="BB73" s="4" t="str">
        <f t="shared" si="86"/>
        <v/>
      </c>
      <c r="BC73" s="4" t="str">
        <f t="shared" si="87"/>
        <v/>
      </c>
      <c r="BD73" s="4" t="str">
        <f t="shared" si="34"/>
        <v/>
      </c>
      <c r="BE73" s="4" t="str">
        <f t="shared" si="93"/>
        <v/>
      </c>
      <c r="BF73" s="4" t="str">
        <f t="shared" si="36"/>
        <v/>
      </c>
      <c r="BG73" s="4" t="str">
        <f t="shared" si="94"/>
        <v/>
      </c>
      <c r="BH73" s="16">
        <f t="shared" si="38"/>
        <v>0</v>
      </c>
      <c r="BI73" s="4">
        <f t="shared" si="39"/>
        <v>0</v>
      </c>
      <c r="BJ73" s="16">
        <f t="shared" si="40"/>
        <v>0</v>
      </c>
      <c r="BK73" s="4">
        <f t="shared" si="41"/>
        <v>0</v>
      </c>
      <c r="BL73" s="16">
        <f t="shared" si="42"/>
        <v>0</v>
      </c>
      <c r="BM73" s="4">
        <f t="shared" si="43"/>
        <v>0</v>
      </c>
      <c r="BN73" s="4">
        <f t="shared" si="95"/>
        <v>0</v>
      </c>
      <c r="BO73" s="4">
        <f t="shared" si="96"/>
        <v>0</v>
      </c>
      <c r="BP73" s="4">
        <f t="shared" si="97"/>
        <v>0</v>
      </c>
      <c r="BQ73" s="4">
        <f t="shared" si="98"/>
        <v>0</v>
      </c>
      <c r="BR73" s="4">
        <f t="shared" si="99"/>
        <v>0</v>
      </c>
      <c r="BS73" s="4">
        <f t="shared" si="100"/>
        <v>0</v>
      </c>
      <c r="BT73" s="4" t="str">
        <f t="shared" si="50"/>
        <v/>
      </c>
      <c r="BU73" s="4" t="str">
        <f t="shared" si="51"/>
        <v/>
      </c>
      <c r="BV73" s="4" t="str">
        <f t="shared" si="52"/>
        <v/>
      </c>
      <c r="BW73" s="4" t="str">
        <f t="shared" si="76"/>
        <v/>
      </c>
      <c r="BX73" s="4" t="str">
        <f t="shared" si="77"/>
        <v/>
      </c>
      <c r="BY73" s="4" t="str">
        <f t="shared" si="78"/>
        <v/>
      </c>
      <c r="BZ73" s="4">
        <f t="shared" si="79"/>
        <v>0</v>
      </c>
      <c r="CA73" s="17" t="str">
        <f t="shared" si="53"/>
        <v/>
      </c>
      <c r="CB73" s="17" t="str">
        <f t="shared" si="54"/>
        <v/>
      </c>
      <c r="CC73" s="17" t="str">
        <f t="shared" si="55"/>
        <v/>
      </c>
      <c r="CD73" s="17" t="str">
        <f t="shared" si="56"/>
        <v/>
      </c>
      <c r="CE73" s="4" t="str">
        <f t="shared" si="57"/>
        <v/>
      </c>
      <c r="CF73" s="4" t="str">
        <f t="shared" si="58"/>
        <v/>
      </c>
      <c r="CG73" s="4" t="str">
        <f t="shared" si="59"/>
        <v/>
      </c>
      <c r="CH73" s="4" t="str">
        <f t="shared" si="101"/>
        <v/>
      </c>
      <c r="CI73" s="4" t="str">
        <f t="shared" si="102"/>
        <v/>
      </c>
      <c r="CJ73" s="4" t="str">
        <f t="shared" si="62"/>
        <v/>
      </c>
      <c r="CK73" s="4" t="str">
        <f t="shared" si="63"/>
        <v/>
      </c>
      <c r="CL73" s="4" t="str">
        <f t="shared" si="103"/>
        <v/>
      </c>
      <c r="CM73" s="4" t="str">
        <f t="shared" si="104"/>
        <v/>
      </c>
      <c r="CN73" s="4">
        <f t="shared" si="80"/>
        <v>0</v>
      </c>
      <c r="CO73" s="16">
        <f t="shared" si="66"/>
        <v>0</v>
      </c>
      <c r="CQ73" s="4">
        <f t="shared" si="81"/>
        <v>0</v>
      </c>
      <c r="CS73" s="4">
        <v>39</v>
      </c>
      <c r="CT73" s="4">
        <f t="shared" si="82"/>
        <v>19.5</v>
      </c>
      <c r="CU73" s="4">
        <f t="shared" si="83"/>
        <v>20</v>
      </c>
      <c r="CV73" s="4">
        <f t="shared" si="67"/>
        <v>0</v>
      </c>
      <c r="CW73" s="4">
        <v>40</v>
      </c>
      <c r="CX73" s="4">
        <f t="shared" si="105"/>
        <v>21</v>
      </c>
      <c r="CY73" s="4" t="s">
        <v>100</v>
      </c>
      <c r="CZ73" s="16" t="str">
        <f t="shared" si="84"/>
        <v>A</v>
      </c>
      <c r="DA73" s="16">
        <f t="shared" si="68"/>
        <v>0</v>
      </c>
      <c r="DB73" s="4" t="str">
        <f t="shared" si="69"/>
        <v>x</v>
      </c>
      <c r="DE73" s="4">
        <f t="shared" si="70"/>
        <v>0</v>
      </c>
      <c r="DF73" s="4">
        <f t="shared" si="71"/>
        <v>0</v>
      </c>
      <c r="DJ73" s="66">
        <v>68</v>
      </c>
      <c r="DK73" s="67"/>
      <c r="DL73" s="68"/>
      <c r="DM73" s="68"/>
      <c r="DN73" s="69"/>
      <c r="DO73" s="61">
        <v>1</v>
      </c>
      <c r="DP73" s="61">
        <v>1</v>
      </c>
      <c r="DQ73" s="61">
        <v>1</v>
      </c>
      <c r="DR73" s="61">
        <v>1.73</v>
      </c>
      <c r="DS73" s="61">
        <v>1.73</v>
      </c>
      <c r="DT73" s="61">
        <v>1.73</v>
      </c>
      <c r="DU73" s="61">
        <v>1</v>
      </c>
      <c r="DV73" s="61">
        <v>1</v>
      </c>
      <c r="DW73" s="61">
        <v>1</v>
      </c>
      <c r="DX73" s="61">
        <v>1.73</v>
      </c>
      <c r="DY73" s="61">
        <v>1.73</v>
      </c>
      <c r="DZ73" s="61">
        <v>1.73</v>
      </c>
      <c r="EA73" s="61">
        <v>1</v>
      </c>
      <c r="EB73" s="61">
        <v>1</v>
      </c>
      <c r="EC73" s="61">
        <v>1</v>
      </c>
      <c r="ED73" s="61">
        <v>1.73</v>
      </c>
      <c r="EE73" s="61">
        <v>1.73</v>
      </c>
      <c r="EF73" s="61">
        <v>1.73</v>
      </c>
      <c r="EG73" s="61">
        <v>1</v>
      </c>
      <c r="EH73" s="61">
        <v>1</v>
      </c>
      <c r="EI73" s="61">
        <v>1</v>
      </c>
      <c r="EJ73" s="61">
        <v>1.73</v>
      </c>
      <c r="EK73" s="61">
        <v>1.73</v>
      </c>
      <c r="EL73" s="61">
        <v>1.73</v>
      </c>
      <c r="EM73" s="61">
        <v>1</v>
      </c>
      <c r="EN73" s="61">
        <v>1</v>
      </c>
      <c r="EO73" s="61">
        <v>1</v>
      </c>
      <c r="EP73" s="61">
        <v>1.73</v>
      </c>
      <c r="EQ73" s="61">
        <v>1.73</v>
      </c>
      <c r="ER73" s="61">
        <v>1.73</v>
      </c>
      <c r="ES73" s="61">
        <v>1</v>
      </c>
      <c r="ET73" s="61">
        <v>1</v>
      </c>
      <c r="EU73" s="61">
        <v>1</v>
      </c>
      <c r="EV73" s="61">
        <v>1.73</v>
      </c>
      <c r="EW73" s="61">
        <v>1.73</v>
      </c>
      <c r="EX73" s="61">
        <v>1.73</v>
      </c>
      <c r="EY73" s="61"/>
      <c r="EZ73" s="61"/>
      <c r="FA73" s="61"/>
      <c r="FB73" s="61"/>
      <c r="FC73" s="61"/>
      <c r="FD73" s="61"/>
      <c r="FE73" s="61"/>
      <c r="FF73" s="61"/>
      <c r="FG73" s="61"/>
      <c r="FH73" s="61"/>
      <c r="FI73" s="61"/>
      <c r="FJ73" s="61"/>
      <c r="FK73" s="61"/>
      <c r="FL73" s="61"/>
      <c r="FM73" s="61"/>
      <c r="FN73" s="61"/>
      <c r="FO73" s="61"/>
      <c r="FP73" s="61"/>
      <c r="FQ73" s="61"/>
      <c r="FR73" s="61"/>
      <c r="FS73" s="61"/>
      <c r="FT73" s="61"/>
      <c r="FU73" s="61"/>
      <c r="FV73" s="61"/>
      <c r="FW73" s="61"/>
      <c r="FX73" s="61"/>
      <c r="FY73" s="61"/>
      <c r="FZ73" s="61"/>
      <c r="GA73" s="61"/>
      <c r="GB73" s="61"/>
      <c r="GC73" s="61"/>
      <c r="GD73" s="61"/>
      <c r="GE73" s="61"/>
      <c r="GF73" s="61"/>
      <c r="GG73" s="61"/>
      <c r="GH73" s="61"/>
      <c r="GI73" s="61"/>
      <c r="GJ73" s="61"/>
      <c r="GK73" s="61"/>
      <c r="GL73" s="61"/>
      <c r="GM73" s="61"/>
      <c r="GN73" s="61"/>
      <c r="GO73" s="61"/>
      <c r="GP73" s="61"/>
      <c r="GQ73" s="61"/>
      <c r="GR73" s="61"/>
      <c r="GS73" s="61"/>
      <c r="GT73" s="61"/>
      <c r="GU73" s="61"/>
      <c r="GV73" s="61"/>
      <c r="GW73" s="61"/>
      <c r="GX73" s="61"/>
      <c r="GY73" s="61"/>
      <c r="GZ73" s="61"/>
      <c r="HA73" s="61"/>
      <c r="HB73" s="61"/>
      <c r="HC73" s="61"/>
      <c r="HD73" s="61"/>
      <c r="HE73" s="61"/>
      <c r="HF73" s="61"/>
      <c r="HG73" s="61"/>
      <c r="HH73" s="61"/>
      <c r="HI73" s="61"/>
      <c r="HJ73" s="61"/>
      <c r="HK73" s="61"/>
      <c r="HL73" s="61"/>
      <c r="HM73" s="61"/>
      <c r="HN73" s="61"/>
      <c r="HO73" s="61"/>
      <c r="HP73" s="61"/>
      <c r="HQ73" s="61"/>
      <c r="HR73" s="61"/>
      <c r="HS73" s="61"/>
      <c r="HT73" s="61"/>
      <c r="HU73" s="61"/>
      <c r="HV73" s="61"/>
      <c r="HW73" s="61"/>
      <c r="HX73" s="61"/>
      <c r="HY73" s="61"/>
      <c r="HZ73" s="61"/>
      <c r="IA73" s="61"/>
      <c r="IB73" s="61"/>
      <c r="IC73" s="61"/>
      <c r="ID73" s="61"/>
      <c r="IE73" s="61" t="s">
        <v>90</v>
      </c>
    </row>
    <row r="74" spans="1:239">
      <c r="A74" s="4" t="str">
        <f t="shared" si="88"/>
        <v>x</v>
      </c>
      <c r="B74" s="4" t="str">
        <f t="shared" si="89"/>
        <v>x</v>
      </c>
      <c r="D74" s="4">
        <v>4.5999999999999996</v>
      </c>
      <c r="E74" s="4">
        <f t="shared" si="20"/>
        <v>0.80892155440806746</v>
      </c>
      <c r="F74" s="4">
        <v>4.5999999999999996</v>
      </c>
      <c r="G74" s="4">
        <f t="shared" si="21"/>
        <v>0.80892155440806746</v>
      </c>
      <c r="H74" s="4">
        <v>21</v>
      </c>
      <c r="I74" s="88">
        <f>AL54</f>
        <v>0</v>
      </c>
      <c r="X74" s="4">
        <v>41</v>
      </c>
      <c r="Y74" s="4" t="str">
        <f t="shared" si="72"/>
        <v>x</v>
      </c>
      <c r="Z74" s="4" t="str">
        <f t="shared" si="73"/>
        <v>x</v>
      </c>
      <c r="AA74" s="4" t="str">
        <f t="shared" si="74"/>
        <v>C'</v>
      </c>
      <c r="AB74" s="4" t="str">
        <f t="shared" si="75"/>
        <v>C'</v>
      </c>
      <c r="AC74" s="4">
        <v>41</v>
      </c>
      <c r="AD74" s="129" t="str">
        <f t="shared" si="112"/>
        <v>x</v>
      </c>
      <c r="AE74" s="129" t="str">
        <f t="shared" si="112"/>
        <v>x</v>
      </c>
      <c r="AF74" s="46">
        <f t="shared" si="113"/>
        <v>1</v>
      </c>
      <c r="AG74" s="46">
        <f t="shared" si="113"/>
        <v>1</v>
      </c>
      <c r="AH74" s="4">
        <f t="shared" si="114"/>
        <v>0</v>
      </c>
      <c r="AI74" s="4">
        <f t="shared" si="114"/>
        <v>0</v>
      </c>
      <c r="AJ74" s="4">
        <f t="shared" si="24"/>
        <v>0</v>
      </c>
      <c r="AK74" s="4">
        <f>SUM($AJ$33:AJ74)</f>
        <v>2.6645352591003757E-15</v>
      </c>
      <c r="AL74" s="4">
        <f t="shared" si="90"/>
        <v>0</v>
      </c>
      <c r="AM74" s="4">
        <f t="shared" si="26"/>
        <v>0</v>
      </c>
      <c r="AN74" s="4">
        <f t="shared" si="27"/>
        <v>0</v>
      </c>
      <c r="AP74" s="4" t="str">
        <f t="shared" si="106"/>
        <v/>
      </c>
      <c r="AQ74" s="4" t="str">
        <f t="shared" si="106"/>
        <v/>
      </c>
      <c r="AR74" s="4" t="str">
        <f t="shared" si="107"/>
        <v/>
      </c>
      <c r="AS74" s="4" t="str">
        <f t="shared" si="107"/>
        <v/>
      </c>
      <c r="AT74" s="4" t="str">
        <f t="shared" si="108"/>
        <v/>
      </c>
      <c r="AU74" s="4" t="str">
        <f t="shared" si="108"/>
        <v/>
      </c>
      <c r="AV74" s="4" t="str">
        <f t="shared" si="109"/>
        <v/>
      </c>
      <c r="AW74" s="4" t="str">
        <f t="shared" si="109"/>
        <v/>
      </c>
      <c r="AX74" s="4" t="str">
        <f t="shared" si="110"/>
        <v/>
      </c>
      <c r="AY74" s="4" t="str">
        <f t="shared" si="110"/>
        <v/>
      </c>
      <c r="AZ74" s="4" t="str">
        <f t="shared" si="111"/>
        <v/>
      </c>
      <c r="BA74" s="4" t="str">
        <f t="shared" si="111"/>
        <v/>
      </c>
      <c r="BB74" s="4" t="str">
        <f t="shared" si="86"/>
        <v/>
      </c>
      <c r="BC74" s="4" t="str">
        <f t="shared" si="87"/>
        <v/>
      </c>
      <c r="BD74" s="4" t="str">
        <f t="shared" si="34"/>
        <v/>
      </c>
      <c r="BE74" s="4" t="str">
        <f t="shared" si="93"/>
        <v/>
      </c>
      <c r="BF74" s="4" t="str">
        <f t="shared" si="36"/>
        <v/>
      </c>
      <c r="BG74" s="4" t="str">
        <f t="shared" si="94"/>
        <v/>
      </c>
      <c r="BH74" s="16">
        <f t="shared" si="38"/>
        <v>0</v>
      </c>
      <c r="BI74" s="4">
        <f t="shared" si="39"/>
        <v>0</v>
      </c>
      <c r="BJ74" s="16">
        <f t="shared" si="40"/>
        <v>0</v>
      </c>
      <c r="BK74" s="4">
        <f t="shared" si="41"/>
        <v>0</v>
      </c>
      <c r="BL74" s="16">
        <f t="shared" si="42"/>
        <v>0</v>
      </c>
      <c r="BM74" s="4">
        <f t="shared" si="43"/>
        <v>0</v>
      </c>
      <c r="BN74" s="4">
        <f t="shared" si="95"/>
        <v>0</v>
      </c>
      <c r="BO74" s="4">
        <f t="shared" si="96"/>
        <v>0</v>
      </c>
      <c r="BP74" s="4">
        <f t="shared" si="97"/>
        <v>0</v>
      </c>
      <c r="BQ74" s="4">
        <f t="shared" si="98"/>
        <v>0</v>
      </c>
      <c r="BR74" s="4">
        <f t="shared" si="99"/>
        <v>0</v>
      </c>
      <c r="BS74" s="4">
        <f t="shared" si="100"/>
        <v>0</v>
      </c>
      <c r="BT74" s="4" t="str">
        <f t="shared" si="50"/>
        <v/>
      </c>
      <c r="BU74" s="4" t="str">
        <f t="shared" si="51"/>
        <v/>
      </c>
      <c r="BV74" s="4" t="str">
        <f t="shared" si="52"/>
        <v/>
      </c>
      <c r="BW74" s="4" t="str">
        <f t="shared" si="76"/>
        <v/>
      </c>
      <c r="BX74" s="4" t="str">
        <f t="shared" si="77"/>
        <v/>
      </c>
      <c r="BY74" s="4" t="str">
        <f t="shared" si="78"/>
        <v/>
      </c>
      <c r="BZ74" s="4">
        <f t="shared" si="79"/>
        <v>0</v>
      </c>
      <c r="CA74" s="17" t="str">
        <f t="shared" si="53"/>
        <v/>
      </c>
      <c r="CB74" s="17" t="str">
        <f t="shared" si="54"/>
        <v/>
      </c>
      <c r="CC74" s="17" t="str">
        <f t="shared" si="55"/>
        <v/>
      </c>
      <c r="CD74" s="17" t="str">
        <f t="shared" si="56"/>
        <v/>
      </c>
      <c r="CE74" s="4" t="str">
        <f t="shared" si="57"/>
        <v/>
      </c>
      <c r="CF74" s="4" t="str">
        <f t="shared" si="58"/>
        <v/>
      </c>
      <c r="CG74" s="4" t="str">
        <f t="shared" si="59"/>
        <v/>
      </c>
      <c r="CH74" s="4" t="str">
        <f t="shared" si="101"/>
        <v/>
      </c>
      <c r="CI74" s="4" t="str">
        <f t="shared" si="102"/>
        <v/>
      </c>
      <c r="CJ74" s="4" t="str">
        <f t="shared" si="62"/>
        <v/>
      </c>
      <c r="CK74" s="4" t="str">
        <f t="shared" si="63"/>
        <v/>
      </c>
      <c r="CL74" s="4" t="str">
        <f t="shared" si="103"/>
        <v/>
      </c>
      <c r="CM74" s="4" t="str">
        <f t="shared" si="104"/>
        <v/>
      </c>
      <c r="CN74" s="4">
        <f t="shared" si="80"/>
        <v>0</v>
      </c>
      <c r="CO74" s="16">
        <f t="shared" si="66"/>
        <v>0</v>
      </c>
      <c r="CQ74" s="4">
        <f t="shared" si="81"/>
        <v>0</v>
      </c>
      <c r="CS74" s="4">
        <v>40</v>
      </c>
      <c r="CT74" s="4">
        <f t="shared" si="82"/>
        <v>20</v>
      </c>
      <c r="CU74" s="4">
        <f t="shared" si="83"/>
        <v>20</v>
      </c>
      <c r="CV74" s="4">
        <f t="shared" si="67"/>
        <v>1</v>
      </c>
      <c r="CW74" s="4">
        <v>41</v>
      </c>
      <c r="CX74" s="4">
        <f t="shared" si="105"/>
        <v>21</v>
      </c>
      <c r="CY74" s="4" t="s">
        <v>89</v>
      </c>
      <c r="CZ74" s="16" t="str">
        <f t="shared" si="84"/>
        <v>B</v>
      </c>
      <c r="DA74" s="16">
        <f t="shared" si="68"/>
        <v>0</v>
      </c>
      <c r="DB74" s="4" t="str">
        <f t="shared" si="69"/>
        <v>x</v>
      </c>
      <c r="DE74" s="4">
        <f t="shared" si="70"/>
        <v>0</v>
      </c>
      <c r="DF74" s="4">
        <f t="shared" si="71"/>
        <v>0</v>
      </c>
      <c r="DJ74" s="47">
        <v>69</v>
      </c>
      <c r="DK74" s="48" t="s">
        <v>422</v>
      </c>
      <c r="DL74" s="49">
        <v>36</v>
      </c>
      <c r="DM74" s="49">
        <v>2</v>
      </c>
      <c r="DN74" s="50">
        <v>16</v>
      </c>
      <c r="DO74" s="51" t="s">
        <v>87</v>
      </c>
      <c r="DP74" s="51" t="s">
        <v>87</v>
      </c>
      <c r="DQ74" s="51" t="s">
        <v>87</v>
      </c>
      <c r="DR74" s="51" t="s">
        <v>197</v>
      </c>
      <c r="DS74" s="51" t="s">
        <v>197</v>
      </c>
      <c r="DT74" s="51" t="s">
        <v>197</v>
      </c>
      <c r="DU74" s="51" t="s">
        <v>99</v>
      </c>
      <c r="DV74" s="51" t="s">
        <v>99</v>
      </c>
      <c r="DW74" s="51" t="s">
        <v>99</v>
      </c>
      <c r="DX74" s="51" t="s">
        <v>236</v>
      </c>
      <c r="DY74" s="51" t="s">
        <v>236</v>
      </c>
      <c r="DZ74" s="51" t="s">
        <v>236</v>
      </c>
      <c r="EA74" s="51" t="s">
        <v>88</v>
      </c>
      <c r="EB74" s="51" t="s">
        <v>88</v>
      </c>
      <c r="EC74" s="51" t="s">
        <v>88</v>
      </c>
      <c r="ED74" s="51" t="s">
        <v>203</v>
      </c>
      <c r="EE74" s="51" t="s">
        <v>203</v>
      </c>
      <c r="EF74" s="51" t="s">
        <v>203</v>
      </c>
      <c r="EG74" s="51" t="s">
        <v>100</v>
      </c>
      <c r="EH74" s="51" t="s">
        <v>100</v>
      </c>
      <c r="EI74" s="51" t="s">
        <v>100</v>
      </c>
      <c r="EJ74" s="51" t="s">
        <v>223</v>
      </c>
      <c r="EK74" s="51" t="s">
        <v>223</v>
      </c>
      <c r="EL74" s="51" t="s">
        <v>223</v>
      </c>
      <c r="EM74" s="51" t="s">
        <v>89</v>
      </c>
      <c r="EN74" s="51" t="s">
        <v>89</v>
      </c>
      <c r="EO74" s="51" t="s">
        <v>89</v>
      </c>
      <c r="EP74" s="51" t="s">
        <v>207</v>
      </c>
      <c r="EQ74" s="51" t="s">
        <v>207</v>
      </c>
      <c r="ER74" s="51" t="s">
        <v>207</v>
      </c>
      <c r="ES74" s="51" t="s">
        <v>98</v>
      </c>
      <c r="ET74" s="51" t="s">
        <v>98</v>
      </c>
      <c r="EU74" s="51" t="s">
        <v>98</v>
      </c>
      <c r="EV74" s="51" t="s">
        <v>229</v>
      </c>
      <c r="EW74" s="51" t="s">
        <v>229</v>
      </c>
      <c r="EX74" s="51" t="s">
        <v>229</v>
      </c>
      <c r="EY74" s="51"/>
      <c r="EZ74" s="51"/>
      <c r="FA74" s="51"/>
      <c r="FB74" s="51"/>
      <c r="FC74" s="51"/>
      <c r="FD74" s="51"/>
      <c r="FE74" s="51"/>
      <c r="FF74" s="51"/>
      <c r="FG74" s="51"/>
      <c r="FH74" s="51"/>
      <c r="FI74" s="51"/>
      <c r="FJ74" s="51"/>
      <c r="FK74" s="51"/>
      <c r="FL74" s="51"/>
      <c r="FM74" s="51"/>
      <c r="FN74" s="51"/>
      <c r="FO74" s="51"/>
      <c r="FP74" s="51"/>
      <c r="FQ74" s="51"/>
      <c r="FR74" s="51"/>
      <c r="FS74" s="51"/>
      <c r="FT74" s="51"/>
      <c r="FU74" s="51"/>
      <c r="FV74" s="51"/>
      <c r="FW74" s="51"/>
      <c r="FX74" s="51"/>
      <c r="FY74" s="51"/>
      <c r="FZ74" s="51"/>
      <c r="GA74" s="51"/>
      <c r="GB74" s="51"/>
      <c r="GC74" s="51"/>
      <c r="GD74" s="51"/>
      <c r="GE74" s="51"/>
      <c r="GF74" s="51"/>
      <c r="GG74" s="51"/>
      <c r="GH74" s="51"/>
      <c r="GI74" s="51"/>
      <c r="GJ74" s="51"/>
      <c r="GK74" s="51"/>
      <c r="GL74" s="51"/>
      <c r="GM74" s="51"/>
      <c r="GN74" s="51"/>
      <c r="GO74" s="51"/>
      <c r="GP74" s="51"/>
      <c r="GQ74" s="51"/>
      <c r="GR74" s="51"/>
      <c r="GS74" s="51"/>
      <c r="GT74" s="51"/>
      <c r="GU74" s="51"/>
      <c r="GV74" s="51"/>
      <c r="GW74" s="51"/>
      <c r="GX74" s="51"/>
      <c r="GY74" s="51"/>
      <c r="GZ74" s="51"/>
      <c r="HA74" s="51"/>
      <c r="HB74" s="51"/>
      <c r="HC74" s="51"/>
      <c r="HD74" s="51"/>
      <c r="HE74" s="51"/>
      <c r="HF74" s="51"/>
      <c r="HG74" s="51"/>
      <c r="HH74" s="51"/>
      <c r="HI74" s="51"/>
      <c r="HJ74" s="51"/>
      <c r="HK74" s="51"/>
      <c r="HL74" s="51"/>
      <c r="HM74" s="51"/>
      <c r="HN74" s="51"/>
      <c r="HO74" s="51"/>
      <c r="HP74" s="51"/>
      <c r="HQ74" s="51"/>
      <c r="HR74" s="51"/>
      <c r="HS74" s="51"/>
      <c r="HT74" s="51"/>
      <c r="HU74" s="51"/>
      <c r="HV74" s="51"/>
      <c r="HW74" s="51"/>
      <c r="HX74" s="51"/>
      <c r="HY74" s="51"/>
      <c r="HZ74" s="51"/>
      <c r="IA74" s="51"/>
      <c r="IB74" s="51"/>
      <c r="IC74" s="51"/>
      <c r="ID74" s="51"/>
      <c r="IE74" s="51" t="s">
        <v>90</v>
      </c>
    </row>
    <row r="75" spans="1:239">
      <c r="A75" s="4" t="str">
        <f t="shared" si="88"/>
        <v>x</v>
      </c>
      <c r="B75" s="4" t="str">
        <f t="shared" si="89"/>
        <v>x</v>
      </c>
      <c r="D75" s="4">
        <v>4.7</v>
      </c>
      <c r="E75" s="4">
        <f t="shared" si="20"/>
        <v>0.75549601211953588</v>
      </c>
      <c r="F75" s="4">
        <v>4.7</v>
      </c>
      <c r="G75" s="4">
        <f t="shared" si="21"/>
        <v>0.75549601211953588</v>
      </c>
      <c r="H75" s="4">
        <v>22</v>
      </c>
      <c r="I75" s="88">
        <f>I74</f>
        <v>0</v>
      </c>
      <c r="X75" s="4">
        <v>42</v>
      </c>
      <c r="Y75" s="4" t="str">
        <f t="shared" si="72"/>
        <v>x</v>
      </c>
      <c r="Z75" s="4" t="str">
        <f t="shared" si="73"/>
        <v>x</v>
      </c>
      <c r="AA75" s="4" t="str">
        <f t="shared" si="74"/>
        <v>C'</v>
      </c>
      <c r="AB75" s="4" t="str">
        <f t="shared" si="75"/>
        <v>C'</v>
      </c>
      <c r="AC75" s="4">
        <v>42</v>
      </c>
      <c r="AD75" s="129" t="str">
        <f t="shared" si="112"/>
        <v>x</v>
      </c>
      <c r="AE75" s="129" t="str">
        <f t="shared" si="112"/>
        <v>x</v>
      </c>
      <c r="AF75" s="46">
        <f t="shared" si="113"/>
        <v>1</v>
      </c>
      <c r="AG75" s="46">
        <f t="shared" si="113"/>
        <v>1</v>
      </c>
      <c r="AH75" s="4">
        <f t="shared" si="114"/>
        <v>0</v>
      </c>
      <c r="AI75" s="4">
        <f t="shared" si="114"/>
        <v>0</v>
      </c>
      <c r="AJ75" s="4">
        <f t="shared" si="24"/>
        <v>0</v>
      </c>
      <c r="AK75" s="4">
        <f>SUM($AJ$33:AJ75)</f>
        <v>2.6645352591003757E-15</v>
      </c>
      <c r="AL75" s="4">
        <f t="shared" si="90"/>
        <v>0</v>
      </c>
      <c r="AM75" s="4">
        <f t="shared" si="26"/>
        <v>0</v>
      </c>
      <c r="AN75" s="4">
        <f t="shared" si="27"/>
        <v>0</v>
      </c>
      <c r="AP75" s="4" t="str">
        <f t="shared" si="106"/>
        <v/>
      </c>
      <c r="AQ75" s="4" t="str">
        <f t="shared" si="106"/>
        <v/>
      </c>
      <c r="AR75" s="4" t="str">
        <f t="shared" si="107"/>
        <v/>
      </c>
      <c r="AS75" s="4" t="str">
        <f t="shared" si="107"/>
        <v/>
      </c>
      <c r="AT75" s="4" t="str">
        <f t="shared" si="108"/>
        <v/>
      </c>
      <c r="AU75" s="4" t="str">
        <f t="shared" si="108"/>
        <v/>
      </c>
      <c r="AV75" s="4" t="str">
        <f t="shared" si="109"/>
        <v/>
      </c>
      <c r="AW75" s="4" t="str">
        <f t="shared" si="109"/>
        <v/>
      </c>
      <c r="AX75" s="4" t="str">
        <f t="shared" si="110"/>
        <v/>
      </c>
      <c r="AY75" s="4" t="str">
        <f t="shared" si="110"/>
        <v/>
      </c>
      <c r="AZ75" s="4" t="str">
        <f t="shared" si="111"/>
        <v/>
      </c>
      <c r="BA75" s="4" t="str">
        <f t="shared" si="111"/>
        <v/>
      </c>
      <c r="BB75" s="4" t="str">
        <f t="shared" si="86"/>
        <v/>
      </c>
      <c r="BC75" s="4" t="str">
        <f t="shared" si="87"/>
        <v/>
      </c>
      <c r="BD75" s="4" t="str">
        <f t="shared" si="34"/>
        <v/>
      </c>
      <c r="BE75" s="4" t="str">
        <f t="shared" si="93"/>
        <v/>
      </c>
      <c r="BF75" s="4" t="str">
        <f t="shared" si="36"/>
        <v/>
      </c>
      <c r="BG75" s="4" t="str">
        <f t="shared" si="94"/>
        <v/>
      </c>
      <c r="BH75" s="16">
        <f t="shared" si="38"/>
        <v>0</v>
      </c>
      <c r="BI75" s="4">
        <f t="shared" si="39"/>
        <v>0</v>
      </c>
      <c r="BJ75" s="16">
        <f t="shared" si="40"/>
        <v>0</v>
      </c>
      <c r="BK75" s="4">
        <f t="shared" si="41"/>
        <v>0</v>
      </c>
      <c r="BL75" s="16">
        <f t="shared" si="42"/>
        <v>0</v>
      </c>
      <c r="BM75" s="4">
        <f t="shared" si="43"/>
        <v>0</v>
      </c>
      <c r="BN75" s="4">
        <f t="shared" si="95"/>
        <v>0</v>
      </c>
      <c r="BO75" s="4">
        <f t="shared" si="96"/>
        <v>0</v>
      </c>
      <c r="BP75" s="4">
        <f t="shared" si="97"/>
        <v>0</v>
      </c>
      <c r="BQ75" s="4">
        <f t="shared" si="98"/>
        <v>0</v>
      </c>
      <c r="BR75" s="4">
        <f t="shared" si="99"/>
        <v>0</v>
      </c>
      <c r="BS75" s="4">
        <f t="shared" si="100"/>
        <v>0</v>
      </c>
      <c r="BT75" s="4" t="str">
        <f t="shared" si="50"/>
        <v/>
      </c>
      <c r="BU75" s="4" t="str">
        <f t="shared" si="51"/>
        <v/>
      </c>
      <c r="BV75" s="4" t="str">
        <f t="shared" si="52"/>
        <v/>
      </c>
      <c r="BW75" s="4" t="str">
        <f t="shared" si="76"/>
        <v/>
      </c>
      <c r="BX75" s="4" t="str">
        <f t="shared" si="77"/>
        <v/>
      </c>
      <c r="BY75" s="4" t="str">
        <f t="shared" si="78"/>
        <v/>
      </c>
      <c r="BZ75" s="4">
        <f t="shared" si="79"/>
        <v>0</v>
      </c>
      <c r="CA75" s="17" t="str">
        <f t="shared" si="53"/>
        <v/>
      </c>
      <c r="CB75" s="17" t="str">
        <f t="shared" si="54"/>
        <v/>
      </c>
      <c r="CC75" s="17" t="str">
        <f t="shared" si="55"/>
        <v/>
      </c>
      <c r="CD75" s="17" t="str">
        <f t="shared" si="56"/>
        <v/>
      </c>
      <c r="CE75" s="4" t="str">
        <f t="shared" si="57"/>
        <v/>
      </c>
      <c r="CF75" s="4" t="str">
        <f t="shared" si="58"/>
        <v/>
      </c>
      <c r="CG75" s="4" t="str">
        <f t="shared" si="59"/>
        <v/>
      </c>
      <c r="CH75" s="4" t="str">
        <f t="shared" si="101"/>
        <v/>
      </c>
      <c r="CI75" s="4" t="str">
        <f t="shared" si="102"/>
        <v/>
      </c>
      <c r="CJ75" s="4" t="str">
        <f t="shared" si="62"/>
        <v/>
      </c>
      <c r="CK75" s="4" t="str">
        <f t="shared" si="63"/>
        <v/>
      </c>
      <c r="CL75" s="4" t="str">
        <f t="shared" si="103"/>
        <v/>
      </c>
      <c r="CM75" s="4" t="str">
        <f t="shared" si="104"/>
        <v/>
      </c>
      <c r="CN75" s="4">
        <f t="shared" si="80"/>
        <v>0</v>
      </c>
      <c r="CO75" s="16">
        <f t="shared" si="66"/>
        <v>0</v>
      </c>
      <c r="CQ75" s="4">
        <f t="shared" si="81"/>
        <v>0</v>
      </c>
      <c r="CS75" s="4">
        <v>41</v>
      </c>
      <c r="CT75" s="4">
        <f t="shared" si="82"/>
        <v>20.5</v>
      </c>
      <c r="CU75" s="4">
        <f t="shared" si="83"/>
        <v>21</v>
      </c>
      <c r="CV75" s="4">
        <f t="shared" si="67"/>
        <v>0</v>
      </c>
      <c r="CW75" s="4">
        <v>42</v>
      </c>
      <c r="CX75" s="4">
        <f>IF($P$2&lt;2,CX74+CV74,CX74+CV75)</f>
        <v>22</v>
      </c>
      <c r="CY75" s="4" t="s">
        <v>98</v>
      </c>
      <c r="CZ75" s="16" t="str">
        <f t="shared" si="84"/>
        <v>C</v>
      </c>
      <c r="DA75" s="16">
        <f t="shared" si="68"/>
        <v>0</v>
      </c>
      <c r="DB75" s="4" t="str">
        <f t="shared" si="69"/>
        <v>x</v>
      </c>
      <c r="DE75" s="4">
        <f t="shared" si="70"/>
        <v>0</v>
      </c>
      <c r="DF75" s="4">
        <f t="shared" si="71"/>
        <v>0</v>
      </c>
      <c r="DJ75" s="57">
        <v>70</v>
      </c>
      <c r="DK75" s="58" t="s">
        <v>423</v>
      </c>
      <c r="DL75" s="59"/>
      <c r="DM75" s="59"/>
      <c r="DN75" s="60"/>
      <c r="DO75" s="61" t="s">
        <v>87</v>
      </c>
      <c r="DP75" s="61" t="s">
        <v>197</v>
      </c>
      <c r="DQ75" s="61" t="s">
        <v>197</v>
      </c>
      <c r="DR75" s="61" t="s">
        <v>197</v>
      </c>
      <c r="DS75" s="61" t="s">
        <v>99</v>
      </c>
      <c r="DT75" s="61" t="s">
        <v>99</v>
      </c>
      <c r="DU75" s="61" t="s">
        <v>99</v>
      </c>
      <c r="DV75" s="61" t="s">
        <v>236</v>
      </c>
      <c r="DW75" s="61" t="s">
        <v>236</v>
      </c>
      <c r="DX75" s="61" t="s">
        <v>236</v>
      </c>
      <c r="DY75" s="61" t="s">
        <v>88</v>
      </c>
      <c r="DZ75" s="61" t="s">
        <v>88</v>
      </c>
      <c r="EA75" s="61" t="s">
        <v>88</v>
      </c>
      <c r="EB75" s="61" t="s">
        <v>203</v>
      </c>
      <c r="EC75" s="61" t="s">
        <v>203</v>
      </c>
      <c r="ED75" s="61" t="s">
        <v>203</v>
      </c>
      <c r="EE75" s="61" t="s">
        <v>100</v>
      </c>
      <c r="EF75" s="61" t="s">
        <v>100</v>
      </c>
      <c r="EG75" s="61" t="s">
        <v>100</v>
      </c>
      <c r="EH75" s="61" t="s">
        <v>223</v>
      </c>
      <c r="EI75" s="61" t="s">
        <v>223</v>
      </c>
      <c r="EJ75" s="61" t="s">
        <v>223</v>
      </c>
      <c r="EK75" s="61" t="s">
        <v>89</v>
      </c>
      <c r="EL75" s="61" t="s">
        <v>89</v>
      </c>
      <c r="EM75" s="61" t="s">
        <v>89</v>
      </c>
      <c r="EN75" s="61" t="s">
        <v>207</v>
      </c>
      <c r="EO75" s="61" t="s">
        <v>207</v>
      </c>
      <c r="EP75" s="61" t="s">
        <v>207</v>
      </c>
      <c r="EQ75" s="61" t="s">
        <v>98</v>
      </c>
      <c r="ER75" s="61" t="s">
        <v>98</v>
      </c>
      <c r="ES75" s="61" t="s">
        <v>98</v>
      </c>
      <c r="ET75" s="61" t="s">
        <v>229</v>
      </c>
      <c r="EU75" s="61" t="s">
        <v>229</v>
      </c>
      <c r="EV75" s="61" t="s">
        <v>229</v>
      </c>
      <c r="EW75" s="61" t="s">
        <v>87</v>
      </c>
      <c r="EX75" s="61" t="s">
        <v>87</v>
      </c>
      <c r="EY75" s="61"/>
      <c r="EZ75" s="61"/>
      <c r="FA75" s="61"/>
      <c r="FB75" s="61"/>
      <c r="FC75" s="61"/>
      <c r="FD75" s="61"/>
      <c r="FE75" s="61"/>
      <c r="FF75" s="61"/>
      <c r="FG75" s="61"/>
      <c r="FH75" s="61"/>
      <c r="FI75" s="61"/>
      <c r="FJ75" s="61"/>
      <c r="FK75" s="61"/>
      <c r="FL75" s="61"/>
      <c r="FM75" s="61"/>
      <c r="FN75" s="61"/>
      <c r="FO75" s="61"/>
      <c r="FP75" s="61"/>
      <c r="FQ75" s="61"/>
      <c r="FR75" s="61"/>
      <c r="FS75" s="61"/>
      <c r="FT75" s="61"/>
      <c r="FU75" s="61"/>
      <c r="FV75" s="61"/>
      <c r="FW75" s="61"/>
      <c r="FX75" s="61"/>
      <c r="FY75" s="61"/>
      <c r="FZ75" s="61"/>
      <c r="GA75" s="61"/>
      <c r="GB75" s="61"/>
      <c r="GC75" s="61"/>
      <c r="GD75" s="61"/>
      <c r="GE75" s="61"/>
      <c r="GF75" s="61"/>
      <c r="GG75" s="61"/>
      <c r="GH75" s="61"/>
      <c r="GI75" s="61"/>
      <c r="GJ75" s="61"/>
      <c r="GK75" s="61"/>
      <c r="GL75" s="61"/>
      <c r="GM75" s="61"/>
      <c r="GN75" s="61"/>
      <c r="GO75" s="61"/>
      <c r="GP75" s="61"/>
      <c r="GQ75" s="61"/>
      <c r="GR75" s="61"/>
      <c r="GS75" s="61"/>
      <c r="GT75" s="61"/>
      <c r="GU75" s="61"/>
      <c r="GV75" s="61"/>
      <c r="GW75" s="61"/>
      <c r="GX75" s="61"/>
      <c r="GY75" s="61"/>
      <c r="GZ75" s="61"/>
      <c r="HA75" s="61"/>
      <c r="HB75" s="61"/>
      <c r="HC75" s="61"/>
      <c r="HD75" s="61"/>
      <c r="HE75" s="61"/>
      <c r="HF75" s="61"/>
      <c r="HG75" s="61"/>
      <c r="HH75" s="61"/>
      <c r="HI75" s="61"/>
      <c r="HJ75" s="61"/>
      <c r="HK75" s="61"/>
      <c r="HL75" s="61"/>
      <c r="HM75" s="61"/>
      <c r="HN75" s="61"/>
      <c r="HO75" s="61"/>
      <c r="HP75" s="61"/>
      <c r="HQ75" s="61"/>
      <c r="HR75" s="61"/>
      <c r="HS75" s="61"/>
      <c r="HT75" s="61"/>
      <c r="HU75" s="61"/>
      <c r="HV75" s="61"/>
      <c r="HW75" s="61"/>
      <c r="HX75" s="61"/>
      <c r="HY75" s="61"/>
      <c r="HZ75" s="61"/>
      <c r="IA75" s="61"/>
      <c r="IB75" s="61"/>
      <c r="IC75" s="61"/>
      <c r="ID75" s="61"/>
      <c r="IE75" s="61" t="s">
        <v>90</v>
      </c>
    </row>
    <row r="76" spans="1:239">
      <c r="A76" s="4" t="str">
        <f t="shared" si="88"/>
        <v>x</v>
      </c>
      <c r="B76" s="4" t="str">
        <f t="shared" si="89"/>
        <v>x</v>
      </c>
      <c r="D76" s="4">
        <v>4.8</v>
      </c>
      <c r="E76" s="4">
        <f t="shared" si="20"/>
        <v>0.66905166882929701</v>
      </c>
      <c r="F76" s="4">
        <v>4.8</v>
      </c>
      <c r="G76" s="4">
        <f t="shared" si="21"/>
        <v>0.66905166882929701</v>
      </c>
      <c r="H76" s="4">
        <v>22</v>
      </c>
      <c r="I76" s="88">
        <f>AL55</f>
        <v>0</v>
      </c>
      <c r="X76" s="4">
        <v>43</v>
      </c>
      <c r="Y76" s="4" t="str">
        <f t="shared" si="72"/>
        <v>x</v>
      </c>
      <c r="Z76" s="4" t="str">
        <f t="shared" si="73"/>
        <v>x</v>
      </c>
      <c r="AA76" s="4" t="str">
        <f t="shared" si="74"/>
        <v>C'</v>
      </c>
      <c r="AB76" s="4" t="str">
        <f t="shared" si="75"/>
        <v>C'</v>
      </c>
      <c r="AC76" s="4">
        <v>43</v>
      </c>
      <c r="AD76" s="129" t="str">
        <f t="shared" si="112"/>
        <v>x</v>
      </c>
      <c r="AE76" s="129" t="str">
        <f t="shared" si="112"/>
        <v>x</v>
      </c>
      <c r="AF76" s="46">
        <f t="shared" si="113"/>
        <v>1</v>
      </c>
      <c r="AG76" s="46">
        <f t="shared" si="113"/>
        <v>1</v>
      </c>
      <c r="AH76" s="4">
        <f t="shared" si="114"/>
        <v>0</v>
      </c>
      <c r="AI76" s="4">
        <f t="shared" si="114"/>
        <v>0</v>
      </c>
      <c r="AJ76" s="4">
        <f t="shared" si="24"/>
        <v>0</v>
      </c>
      <c r="AK76" s="4">
        <f>SUM($AJ$33:AJ76)</f>
        <v>2.6645352591003757E-15</v>
      </c>
      <c r="AL76" s="4">
        <f t="shared" si="90"/>
        <v>0</v>
      </c>
      <c r="AM76" s="4">
        <f t="shared" si="26"/>
        <v>0</v>
      </c>
      <c r="AN76" s="4">
        <f t="shared" si="27"/>
        <v>0</v>
      </c>
      <c r="AP76" s="4" t="str">
        <f t="shared" si="106"/>
        <v/>
      </c>
      <c r="AQ76" s="4" t="str">
        <f t="shared" si="106"/>
        <v/>
      </c>
      <c r="AR76" s="4" t="str">
        <f t="shared" si="107"/>
        <v/>
      </c>
      <c r="AS76" s="4" t="str">
        <f t="shared" si="107"/>
        <v/>
      </c>
      <c r="AT76" s="4" t="str">
        <f t="shared" si="108"/>
        <v/>
      </c>
      <c r="AU76" s="4" t="str">
        <f t="shared" si="108"/>
        <v/>
      </c>
      <c r="AV76" s="4" t="str">
        <f t="shared" si="109"/>
        <v/>
      </c>
      <c r="AW76" s="4" t="str">
        <f t="shared" si="109"/>
        <v/>
      </c>
      <c r="AX76" s="4" t="str">
        <f t="shared" si="110"/>
        <v/>
      </c>
      <c r="AY76" s="4" t="str">
        <f t="shared" si="110"/>
        <v/>
      </c>
      <c r="AZ76" s="4" t="str">
        <f t="shared" si="111"/>
        <v/>
      </c>
      <c r="BA76" s="4" t="str">
        <f t="shared" si="111"/>
        <v/>
      </c>
      <c r="BB76" s="4" t="str">
        <f t="shared" si="86"/>
        <v/>
      </c>
      <c r="BC76" s="4" t="str">
        <f t="shared" si="87"/>
        <v/>
      </c>
      <c r="BD76" s="4" t="str">
        <f t="shared" si="34"/>
        <v/>
      </c>
      <c r="BE76" s="4" t="str">
        <f t="shared" si="93"/>
        <v/>
      </c>
      <c r="BF76" s="4" t="str">
        <f t="shared" si="36"/>
        <v/>
      </c>
      <c r="BG76" s="4" t="str">
        <f t="shared" si="94"/>
        <v/>
      </c>
      <c r="BH76" s="16">
        <f t="shared" si="38"/>
        <v>0</v>
      </c>
      <c r="BI76" s="4">
        <f t="shared" si="39"/>
        <v>0</v>
      </c>
      <c r="BJ76" s="16">
        <f t="shared" si="40"/>
        <v>0</v>
      </c>
      <c r="BK76" s="4">
        <f t="shared" si="41"/>
        <v>0</v>
      </c>
      <c r="BL76" s="16">
        <f t="shared" si="42"/>
        <v>0</v>
      </c>
      <c r="BM76" s="4">
        <f t="shared" si="43"/>
        <v>0</v>
      </c>
      <c r="BN76" s="4">
        <f t="shared" si="95"/>
        <v>0</v>
      </c>
      <c r="BO76" s="4">
        <f t="shared" si="96"/>
        <v>0</v>
      </c>
      <c r="BP76" s="4">
        <f t="shared" si="97"/>
        <v>0</v>
      </c>
      <c r="BQ76" s="4">
        <f t="shared" si="98"/>
        <v>0</v>
      </c>
      <c r="BR76" s="4">
        <f t="shared" si="99"/>
        <v>0</v>
      </c>
      <c r="BS76" s="4">
        <f t="shared" si="100"/>
        <v>0</v>
      </c>
      <c r="BT76" s="4" t="str">
        <f t="shared" si="50"/>
        <v/>
      </c>
      <c r="BU76" s="4" t="str">
        <f t="shared" si="51"/>
        <v/>
      </c>
      <c r="BV76" s="4" t="str">
        <f t="shared" si="52"/>
        <v/>
      </c>
      <c r="BW76" s="4" t="str">
        <f t="shared" si="76"/>
        <v/>
      </c>
      <c r="BX76" s="4" t="str">
        <f t="shared" si="77"/>
        <v/>
      </c>
      <c r="BY76" s="4" t="str">
        <f t="shared" si="78"/>
        <v/>
      </c>
      <c r="BZ76" s="4">
        <f t="shared" si="79"/>
        <v>0</v>
      </c>
      <c r="CA76" s="17" t="str">
        <f t="shared" si="53"/>
        <v/>
      </c>
      <c r="CB76" s="17" t="str">
        <f t="shared" si="54"/>
        <v/>
      </c>
      <c r="CC76" s="17" t="str">
        <f t="shared" si="55"/>
        <v/>
      </c>
      <c r="CD76" s="17" t="str">
        <f t="shared" si="56"/>
        <v/>
      </c>
      <c r="CE76" s="4" t="str">
        <f t="shared" si="57"/>
        <v/>
      </c>
      <c r="CF76" s="4" t="str">
        <f t="shared" si="58"/>
        <v/>
      </c>
      <c r="CG76" s="4" t="str">
        <f t="shared" si="59"/>
        <v/>
      </c>
      <c r="CH76" s="4" t="str">
        <f t="shared" si="101"/>
        <v/>
      </c>
      <c r="CI76" s="4" t="str">
        <f t="shared" si="102"/>
        <v/>
      </c>
      <c r="CJ76" s="4" t="str">
        <f t="shared" si="62"/>
        <v/>
      </c>
      <c r="CK76" s="4" t="str">
        <f t="shared" si="63"/>
        <v/>
      </c>
      <c r="CL76" s="4" t="str">
        <f t="shared" si="103"/>
        <v/>
      </c>
      <c r="CM76" s="4" t="str">
        <f t="shared" si="104"/>
        <v/>
      </c>
      <c r="CN76" s="4">
        <f t="shared" si="80"/>
        <v>0</v>
      </c>
      <c r="CO76" s="16">
        <f t="shared" si="66"/>
        <v>0</v>
      </c>
      <c r="CQ76" s="4">
        <f t="shared" si="81"/>
        <v>0</v>
      </c>
      <c r="CS76" s="4">
        <v>42</v>
      </c>
      <c r="CT76" s="4">
        <f t="shared" si="82"/>
        <v>21</v>
      </c>
      <c r="CU76" s="4">
        <f t="shared" si="83"/>
        <v>21</v>
      </c>
      <c r="CV76" s="4">
        <f t="shared" si="67"/>
        <v>1</v>
      </c>
      <c r="CW76" s="4">
        <v>43</v>
      </c>
      <c r="CX76" s="4">
        <f t="shared" ref="CX76:CX139" si="115">IF($P$2&lt;2,CX75+CV75,CX75+CV76)</f>
        <v>22</v>
      </c>
      <c r="CY76" s="4" t="s">
        <v>87</v>
      </c>
      <c r="CZ76" s="16" t="str">
        <f t="shared" si="84"/>
        <v>A</v>
      </c>
      <c r="DA76" s="16">
        <f t="shared" si="68"/>
        <v>0</v>
      </c>
      <c r="DB76" s="4" t="str">
        <f t="shared" si="69"/>
        <v>x</v>
      </c>
      <c r="DE76" s="4">
        <f t="shared" si="70"/>
        <v>0</v>
      </c>
      <c r="DF76" s="4">
        <f t="shared" si="71"/>
        <v>0</v>
      </c>
      <c r="DJ76" s="57">
        <v>71</v>
      </c>
      <c r="DK76" s="58"/>
      <c r="DL76" s="59"/>
      <c r="DM76" s="59"/>
      <c r="DN76" s="60"/>
      <c r="DO76" s="61">
        <v>1</v>
      </c>
      <c r="DP76" s="61">
        <v>1</v>
      </c>
      <c r="DQ76" s="61">
        <v>1</v>
      </c>
      <c r="DR76" s="61">
        <v>1.73</v>
      </c>
      <c r="DS76" s="61">
        <v>1.73</v>
      </c>
      <c r="DT76" s="61">
        <v>1.73</v>
      </c>
      <c r="DU76" s="61">
        <v>1</v>
      </c>
      <c r="DV76" s="61">
        <v>1</v>
      </c>
      <c r="DW76" s="61">
        <v>1</v>
      </c>
      <c r="DX76" s="61">
        <v>1.73</v>
      </c>
      <c r="DY76" s="61">
        <v>1.73</v>
      </c>
      <c r="DZ76" s="61">
        <v>1.73</v>
      </c>
      <c r="EA76" s="61">
        <v>1</v>
      </c>
      <c r="EB76" s="61">
        <v>1</v>
      </c>
      <c r="EC76" s="61">
        <v>1</v>
      </c>
      <c r="ED76" s="61">
        <v>1.73</v>
      </c>
      <c r="EE76" s="61">
        <v>1.73</v>
      </c>
      <c r="EF76" s="61">
        <v>1.73</v>
      </c>
      <c r="EG76" s="61">
        <v>1</v>
      </c>
      <c r="EH76" s="61">
        <v>1</v>
      </c>
      <c r="EI76" s="61">
        <v>1</v>
      </c>
      <c r="EJ76" s="61">
        <v>1.73</v>
      </c>
      <c r="EK76" s="61">
        <v>1.73</v>
      </c>
      <c r="EL76" s="61">
        <v>1.73</v>
      </c>
      <c r="EM76" s="61">
        <v>1</v>
      </c>
      <c r="EN76" s="61">
        <v>1</v>
      </c>
      <c r="EO76" s="61">
        <v>1</v>
      </c>
      <c r="EP76" s="61">
        <v>1.73</v>
      </c>
      <c r="EQ76" s="61">
        <v>1.73</v>
      </c>
      <c r="ER76" s="61">
        <v>1.73</v>
      </c>
      <c r="ES76" s="61">
        <v>1</v>
      </c>
      <c r="ET76" s="61">
        <v>1</v>
      </c>
      <c r="EU76" s="61">
        <v>1</v>
      </c>
      <c r="EV76" s="61">
        <v>1.73</v>
      </c>
      <c r="EW76" s="61">
        <v>1.73</v>
      </c>
      <c r="EX76" s="61">
        <v>1.73</v>
      </c>
      <c r="EY76" s="61"/>
      <c r="EZ76" s="61"/>
      <c r="FA76" s="61"/>
      <c r="FB76" s="61"/>
      <c r="FC76" s="61"/>
      <c r="FD76" s="61"/>
      <c r="FE76" s="61"/>
      <c r="FF76" s="61"/>
      <c r="FG76" s="61"/>
      <c r="FH76" s="61"/>
      <c r="FI76" s="61"/>
      <c r="FJ76" s="61"/>
      <c r="FK76" s="61"/>
      <c r="FL76" s="61"/>
      <c r="FM76" s="61"/>
      <c r="FN76" s="61"/>
      <c r="FO76" s="61"/>
      <c r="FP76" s="61"/>
      <c r="FQ76" s="61"/>
      <c r="FR76" s="61"/>
      <c r="FS76" s="61"/>
      <c r="FT76" s="61"/>
      <c r="FU76" s="61"/>
      <c r="FV76" s="61"/>
      <c r="FW76" s="61"/>
      <c r="FX76" s="61"/>
      <c r="FY76" s="61"/>
      <c r="FZ76" s="61"/>
      <c r="GA76" s="61"/>
      <c r="GB76" s="61"/>
      <c r="GC76" s="61"/>
      <c r="GD76" s="61"/>
      <c r="GE76" s="61"/>
      <c r="GF76" s="61"/>
      <c r="GG76" s="61"/>
      <c r="GH76" s="61"/>
      <c r="GI76" s="61"/>
      <c r="GJ76" s="61"/>
      <c r="GK76" s="61"/>
      <c r="GL76" s="61"/>
      <c r="GM76" s="61"/>
      <c r="GN76" s="61"/>
      <c r="GO76" s="61"/>
      <c r="GP76" s="61"/>
      <c r="GQ76" s="61"/>
      <c r="GR76" s="61"/>
      <c r="GS76" s="61"/>
      <c r="GT76" s="61"/>
      <c r="GU76" s="61"/>
      <c r="GV76" s="61"/>
      <c r="GW76" s="61"/>
      <c r="GX76" s="61"/>
      <c r="GY76" s="61"/>
      <c r="GZ76" s="61"/>
      <c r="HA76" s="61"/>
      <c r="HB76" s="61"/>
      <c r="HC76" s="61"/>
      <c r="HD76" s="61"/>
      <c r="HE76" s="61"/>
      <c r="HF76" s="61"/>
      <c r="HG76" s="61"/>
      <c r="HH76" s="61"/>
      <c r="HI76" s="61"/>
      <c r="HJ76" s="61"/>
      <c r="HK76" s="61"/>
      <c r="HL76" s="61"/>
      <c r="HM76" s="61"/>
      <c r="HN76" s="61"/>
      <c r="HO76" s="61"/>
      <c r="HP76" s="61"/>
      <c r="HQ76" s="61"/>
      <c r="HR76" s="61"/>
      <c r="HS76" s="61"/>
      <c r="HT76" s="61"/>
      <c r="HU76" s="61"/>
      <c r="HV76" s="61"/>
      <c r="HW76" s="61"/>
      <c r="HX76" s="61"/>
      <c r="HY76" s="61"/>
      <c r="HZ76" s="61"/>
      <c r="IA76" s="61"/>
      <c r="IB76" s="61"/>
      <c r="IC76" s="61"/>
      <c r="ID76" s="61"/>
      <c r="IE76" s="61" t="s">
        <v>90</v>
      </c>
    </row>
    <row r="77" spans="1:239">
      <c r="A77" s="4" t="str">
        <f t="shared" si="88"/>
        <v>x</v>
      </c>
      <c r="B77" s="4" t="str">
        <f t="shared" si="89"/>
        <v>x</v>
      </c>
      <c r="D77" s="4">
        <v>4.9000000000000004</v>
      </c>
      <c r="E77" s="4">
        <f t="shared" si="20"/>
        <v>0.5533665571451154</v>
      </c>
      <c r="F77" s="4">
        <v>4.9000000000000004</v>
      </c>
      <c r="G77" s="4">
        <f t="shared" si="21"/>
        <v>0.5533665571451154</v>
      </c>
      <c r="H77" s="4">
        <v>23</v>
      </c>
      <c r="I77" s="88">
        <f>I76</f>
        <v>0</v>
      </c>
      <c r="X77" s="4">
        <v>44</v>
      </c>
      <c r="Y77" s="4" t="str">
        <f t="shared" si="72"/>
        <v>x</v>
      </c>
      <c r="Z77" s="4" t="str">
        <f t="shared" si="73"/>
        <v>x</v>
      </c>
      <c r="AA77" s="4" t="str">
        <f t="shared" si="74"/>
        <v>C'</v>
      </c>
      <c r="AB77" s="4" t="str">
        <f t="shared" si="75"/>
        <v>C'</v>
      </c>
      <c r="AC77" s="4">
        <v>44</v>
      </c>
      <c r="AD77" s="129" t="str">
        <f t="shared" si="112"/>
        <v>x</v>
      </c>
      <c r="AE77" s="129" t="str">
        <f t="shared" si="112"/>
        <v>x</v>
      </c>
      <c r="AF77" s="46">
        <f t="shared" si="113"/>
        <v>1</v>
      </c>
      <c r="AG77" s="46">
        <f t="shared" si="113"/>
        <v>1</v>
      </c>
      <c r="AH77" s="4">
        <f t="shared" si="114"/>
        <v>0</v>
      </c>
      <c r="AI77" s="4">
        <f t="shared" si="114"/>
        <v>0</v>
      </c>
      <c r="AJ77" s="4">
        <f t="shared" si="24"/>
        <v>0</v>
      </c>
      <c r="AK77" s="4">
        <f>SUM($AJ$33:AJ77)</f>
        <v>2.6645352591003757E-15</v>
      </c>
      <c r="AL77" s="4">
        <f t="shared" si="90"/>
        <v>0</v>
      </c>
      <c r="AM77" s="4">
        <f t="shared" si="26"/>
        <v>0</v>
      </c>
      <c r="AN77" s="4">
        <f t="shared" si="27"/>
        <v>0</v>
      </c>
      <c r="AP77" s="4" t="str">
        <f t="shared" si="106"/>
        <v/>
      </c>
      <c r="AQ77" s="4" t="str">
        <f t="shared" si="106"/>
        <v/>
      </c>
      <c r="AR77" s="4" t="str">
        <f t="shared" si="107"/>
        <v/>
      </c>
      <c r="AS77" s="4" t="str">
        <f t="shared" si="107"/>
        <v/>
      </c>
      <c r="AT77" s="4" t="str">
        <f t="shared" si="108"/>
        <v/>
      </c>
      <c r="AU77" s="4" t="str">
        <f t="shared" si="108"/>
        <v/>
      </c>
      <c r="AV77" s="4" t="str">
        <f t="shared" si="109"/>
        <v/>
      </c>
      <c r="AW77" s="4" t="str">
        <f t="shared" si="109"/>
        <v/>
      </c>
      <c r="AX77" s="4" t="str">
        <f t="shared" si="110"/>
        <v/>
      </c>
      <c r="AY77" s="4" t="str">
        <f t="shared" si="110"/>
        <v/>
      </c>
      <c r="AZ77" s="4" t="str">
        <f t="shared" si="111"/>
        <v/>
      </c>
      <c r="BA77" s="4" t="str">
        <f t="shared" si="111"/>
        <v/>
      </c>
      <c r="BB77" s="4" t="str">
        <f t="shared" si="86"/>
        <v/>
      </c>
      <c r="BC77" s="4" t="str">
        <f t="shared" si="87"/>
        <v/>
      </c>
      <c r="BD77" s="4" t="str">
        <f t="shared" si="34"/>
        <v/>
      </c>
      <c r="BE77" s="4" t="str">
        <f t="shared" si="93"/>
        <v/>
      </c>
      <c r="BF77" s="4" t="str">
        <f t="shared" si="36"/>
        <v/>
      </c>
      <c r="BG77" s="4" t="str">
        <f t="shared" si="94"/>
        <v/>
      </c>
      <c r="BH77" s="16">
        <f t="shared" si="38"/>
        <v>0</v>
      </c>
      <c r="BI77" s="4">
        <f t="shared" si="39"/>
        <v>0</v>
      </c>
      <c r="BJ77" s="16">
        <f t="shared" si="40"/>
        <v>0</v>
      </c>
      <c r="BK77" s="4">
        <f t="shared" si="41"/>
        <v>0</v>
      </c>
      <c r="BL77" s="16">
        <f t="shared" si="42"/>
        <v>0</v>
      </c>
      <c r="BM77" s="4">
        <f t="shared" si="43"/>
        <v>0</v>
      </c>
      <c r="BN77" s="4">
        <f t="shared" si="95"/>
        <v>0</v>
      </c>
      <c r="BO77" s="4">
        <f t="shared" si="96"/>
        <v>0</v>
      </c>
      <c r="BP77" s="4">
        <f t="shared" si="97"/>
        <v>0</v>
      </c>
      <c r="BQ77" s="4">
        <f t="shared" si="98"/>
        <v>0</v>
      </c>
      <c r="BR77" s="4">
        <f t="shared" si="99"/>
        <v>0</v>
      </c>
      <c r="BS77" s="4">
        <f t="shared" si="100"/>
        <v>0</v>
      </c>
      <c r="BT77" s="4" t="str">
        <f t="shared" si="50"/>
        <v/>
      </c>
      <c r="BU77" s="4" t="str">
        <f t="shared" si="51"/>
        <v/>
      </c>
      <c r="BV77" s="4" t="str">
        <f t="shared" si="52"/>
        <v/>
      </c>
      <c r="BW77" s="4" t="str">
        <f t="shared" si="76"/>
        <v/>
      </c>
      <c r="BX77" s="4" t="str">
        <f t="shared" si="77"/>
        <v/>
      </c>
      <c r="BY77" s="4" t="str">
        <f t="shared" si="78"/>
        <v/>
      </c>
      <c r="BZ77" s="4">
        <f t="shared" si="79"/>
        <v>0</v>
      </c>
      <c r="CA77" s="17" t="str">
        <f t="shared" si="53"/>
        <v/>
      </c>
      <c r="CB77" s="17" t="str">
        <f t="shared" si="54"/>
        <v/>
      </c>
      <c r="CC77" s="17" t="str">
        <f t="shared" si="55"/>
        <v/>
      </c>
      <c r="CD77" s="17" t="str">
        <f t="shared" si="56"/>
        <v/>
      </c>
      <c r="CE77" s="4" t="str">
        <f t="shared" si="57"/>
        <v/>
      </c>
      <c r="CF77" s="4" t="str">
        <f t="shared" si="58"/>
        <v/>
      </c>
      <c r="CG77" s="4" t="str">
        <f t="shared" si="59"/>
        <v/>
      </c>
      <c r="CH77" s="4" t="str">
        <f t="shared" si="101"/>
        <v/>
      </c>
      <c r="CI77" s="4" t="str">
        <f t="shared" si="102"/>
        <v/>
      </c>
      <c r="CJ77" s="4" t="str">
        <f t="shared" si="62"/>
        <v/>
      </c>
      <c r="CK77" s="4" t="str">
        <f t="shared" si="63"/>
        <v/>
      </c>
      <c r="CL77" s="4" t="str">
        <f t="shared" si="103"/>
        <v/>
      </c>
      <c r="CM77" s="4" t="str">
        <f t="shared" si="104"/>
        <v/>
      </c>
      <c r="CN77" s="4">
        <f t="shared" si="80"/>
        <v>0</v>
      </c>
      <c r="CO77" s="16">
        <f t="shared" si="66"/>
        <v>0</v>
      </c>
      <c r="CQ77" s="4">
        <f t="shared" si="81"/>
        <v>0</v>
      </c>
      <c r="CS77" s="4">
        <v>43</v>
      </c>
      <c r="CT77" s="4">
        <f t="shared" si="82"/>
        <v>21.5</v>
      </c>
      <c r="CU77" s="4">
        <f t="shared" si="83"/>
        <v>22</v>
      </c>
      <c r="CV77" s="4">
        <f t="shared" si="67"/>
        <v>0</v>
      </c>
      <c r="CW77" s="4">
        <v>44</v>
      </c>
      <c r="CX77" s="4">
        <f t="shared" si="115"/>
        <v>23</v>
      </c>
      <c r="CY77" s="4" t="s">
        <v>99</v>
      </c>
      <c r="CZ77" s="16" t="str">
        <f t="shared" si="84"/>
        <v>B</v>
      </c>
      <c r="DA77" s="16">
        <f t="shared" si="68"/>
        <v>0</v>
      </c>
      <c r="DB77" s="4" t="str">
        <f t="shared" si="69"/>
        <v>x</v>
      </c>
      <c r="DE77" s="4">
        <f t="shared" si="70"/>
        <v>0</v>
      </c>
      <c r="DF77" s="4">
        <f t="shared" si="71"/>
        <v>0</v>
      </c>
      <c r="DJ77" s="66">
        <v>72</v>
      </c>
      <c r="DK77" s="67"/>
      <c r="DL77" s="68"/>
      <c r="DM77" s="68"/>
      <c r="DN77" s="69"/>
      <c r="DO77" s="61">
        <v>1</v>
      </c>
      <c r="DP77" s="61">
        <v>1.73</v>
      </c>
      <c r="DQ77" s="61">
        <v>1.73</v>
      </c>
      <c r="DR77" s="61">
        <v>1.73</v>
      </c>
      <c r="DS77" s="61">
        <v>1</v>
      </c>
      <c r="DT77" s="61">
        <v>1</v>
      </c>
      <c r="DU77" s="61">
        <v>1</v>
      </c>
      <c r="DV77" s="61">
        <v>1.73</v>
      </c>
      <c r="DW77" s="61">
        <v>1.73</v>
      </c>
      <c r="DX77" s="61">
        <v>1.73</v>
      </c>
      <c r="DY77" s="61">
        <v>1</v>
      </c>
      <c r="DZ77" s="61">
        <v>1</v>
      </c>
      <c r="EA77" s="61">
        <v>1</v>
      </c>
      <c r="EB77" s="61">
        <v>1.73</v>
      </c>
      <c r="EC77" s="61">
        <v>1.73</v>
      </c>
      <c r="ED77" s="61">
        <v>1.73</v>
      </c>
      <c r="EE77" s="61">
        <v>1</v>
      </c>
      <c r="EF77" s="61">
        <v>1</v>
      </c>
      <c r="EG77" s="61">
        <v>1</v>
      </c>
      <c r="EH77" s="61">
        <v>1.73</v>
      </c>
      <c r="EI77" s="61">
        <v>1.73</v>
      </c>
      <c r="EJ77" s="61">
        <v>1.73</v>
      </c>
      <c r="EK77" s="61">
        <v>1</v>
      </c>
      <c r="EL77" s="61">
        <v>1</v>
      </c>
      <c r="EM77" s="61">
        <v>1</v>
      </c>
      <c r="EN77" s="61">
        <v>1.73</v>
      </c>
      <c r="EO77" s="61">
        <v>1.73</v>
      </c>
      <c r="EP77" s="61">
        <v>1.73</v>
      </c>
      <c r="EQ77" s="61">
        <v>1</v>
      </c>
      <c r="ER77" s="61">
        <v>1</v>
      </c>
      <c r="ES77" s="61">
        <v>1</v>
      </c>
      <c r="ET77" s="61">
        <v>1.73</v>
      </c>
      <c r="EU77" s="61">
        <v>1.73</v>
      </c>
      <c r="EV77" s="61">
        <v>1.73</v>
      </c>
      <c r="EW77" s="61">
        <v>1</v>
      </c>
      <c r="EX77" s="61">
        <v>1</v>
      </c>
      <c r="EY77" s="61"/>
      <c r="EZ77" s="61"/>
      <c r="FA77" s="61"/>
      <c r="FB77" s="61"/>
      <c r="FC77" s="61"/>
      <c r="FD77" s="61"/>
      <c r="FE77" s="61"/>
      <c r="FF77" s="61"/>
      <c r="FG77" s="61"/>
      <c r="FH77" s="61"/>
      <c r="FI77" s="61"/>
      <c r="FJ77" s="61"/>
      <c r="FK77" s="61"/>
      <c r="FL77" s="61"/>
      <c r="FM77" s="61"/>
      <c r="FN77" s="61"/>
      <c r="FO77" s="61"/>
      <c r="FP77" s="61"/>
      <c r="FQ77" s="61"/>
      <c r="FR77" s="61"/>
      <c r="FS77" s="61"/>
      <c r="FT77" s="61"/>
      <c r="FU77" s="61"/>
      <c r="FV77" s="61"/>
      <c r="FW77" s="61"/>
      <c r="FX77" s="61"/>
      <c r="FY77" s="61"/>
      <c r="FZ77" s="61"/>
      <c r="GA77" s="61"/>
      <c r="GB77" s="61"/>
      <c r="GC77" s="61"/>
      <c r="GD77" s="61"/>
      <c r="GE77" s="61"/>
      <c r="GF77" s="61"/>
      <c r="GG77" s="61"/>
      <c r="GH77" s="61"/>
      <c r="GI77" s="61"/>
      <c r="GJ77" s="61"/>
      <c r="GK77" s="61"/>
      <c r="GL77" s="61"/>
      <c r="GM77" s="61"/>
      <c r="GN77" s="61"/>
      <c r="GO77" s="61"/>
      <c r="GP77" s="61"/>
      <c r="GQ77" s="61"/>
      <c r="GR77" s="61"/>
      <c r="GS77" s="61"/>
      <c r="GT77" s="61"/>
      <c r="GU77" s="61"/>
      <c r="GV77" s="61"/>
      <c r="GW77" s="61"/>
      <c r="GX77" s="61"/>
      <c r="GY77" s="61"/>
      <c r="GZ77" s="61"/>
      <c r="HA77" s="61"/>
      <c r="HB77" s="61"/>
      <c r="HC77" s="61"/>
      <c r="HD77" s="61"/>
      <c r="HE77" s="61"/>
      <c r="HF77" s="61"/>
      <c r="HG77" s="61"/>
      <c r="HH77" s="61"/>
      <c r="HI77" s="61"/>
      <c r="HJ77" s="61"/>
      <c r="HK77" s="61"/>
      <c r="HL77" s="61"/>
      <c r="HM77" s="61"/>
      <c r="HN77" s="61"/>
      <c r="HO77" s="61"/>
      <c r="HP77" s="61"/>
      <c r="HQ77" s="61"/>
      <c r="HR77" s="61"/>
      <c r="HS77" s="61"/>
      <c r="HT77" s="61"/>
      <c r="HU77" s="61"/>
      <c r="HV77" s="61"/>
      <c r="HW77" s="61"/>
      <c r="HX77" s="61"/>
      <c r="HY77" s="61"/>
      <c r="HZ77" s="61"/>
      <c r="IA77" s="61"/>
      <c r="IB77" s="61"/>
      <c r="IC77" s="61"/>
      <c r="ID77" s="61"/>
      <c r="IE77" s="61" t="s">
        <v>90</v>
      </c>
    </row>
    <row r="78" spans="1:239">
      <c r="A78" s="4" t="str">
        <f t="shared" si="88"/>
        <v>x</v>
      </c>
      <c r="B78" s="4" t="str">
        <f t="shared" si="89"/>
        <v>x</v>
      </c>
      <c r="D78" s="4">
        <v>5</v>
      </c>
      <c r="E78" s="4">
        <f t="shared" si="20"/>
        <v>0.41349667156634384</v>
      </c>
      <c r="F78" s="4">
        <v>5</v>
      </c>
      <c r="G78" s="4">
        <f t="shared" si="21"/>
        <v>0.41349667156634384</v>
      </c>
      <c r="H78" s="4">
        <v>23</v>
      </c>
      <c r="I78" s="88">
        <f>AL56</f>
        <v>0</v>
      </c>
      <c r="X78" s="4">
        <v>45</v>
      </c>
      <c r="Y78" s="4" t="str">
        <f t="shared" si="72"/>
        <v>x</v>
      </c>
      <c r="Z78" s="4" t="str">
        <f t="shared" si="73"/>
        <v>x</v>
      </c>
      <c r="AA78" s="4" t="str">
        <f t="shared" si="74"/>
        <v>B'</v>
      </c>
      <c r="AB78" s="4" t="str">
        <f t="shared" si="75"/>
        <v>B'</v>
      </c>
      <c r="AC78" s="4">
        <v>45</v>
      </c>
      <c r="AD78" s="129" t="str">
        <f t="shared" si="112"/>
        <v>x</v>
      </c>
      <c r="AE78" s="129" t="str">
        <f t="shared" si="112"/>
        <v>x</v>
      </c>
      <c r="AF78" s="46">
        <f t="shared" si="113"/>
        <v>1</v>
      </c>
      <c r="AG78" s="46">
        <f t="shared" si="113"/>
        <v>1</v>
      </c>
      <c r="AH78" s="4">
        <f t="shared" si="114"/>
        <v>0</v>
      </c>
      <c r="AI78" s="4">
        <f t="shared" si="114"/>
        <v>0</v>
      </c>
      <c r="AJ78" s="4">
        <f t="shared" si="24"/>
        <v>0</v>
      </c>
      <c r="AK78" s="4">
        <f>SUM($AJ$33:AJ78)</f>
        <v>2.6645352591003757E-15</v>
      </c>
      <c r="AL78" s="4">
        <f t="shared" si="90"/>
        <v>0</v>
      </c>
      <c r="AM78" s="4">
        <f t="shared" si="26"/>
        <v>0</v>
      </c>
      <c r="AN78" s="4">
        <f t="shared" si="27"/>
        <v>0</v>
      </c>
      <c r="AP78" s="4" t="str">
        <f t="shared" si="106"/>
        <v/>
      </c>
      <c r="AQ78" s="4" t="str">
        <f t="shared" si="106"/>
        <v/>
      </c>
      <c r="AR78" s="4" t="str">
        <f t="shared" si="107"/>
        <v/>
      </c>
      <c r="AS78" s="4" t="str">
        <f t="shared" si="107"/>
        <v/>
      </c>
      <c r="AT78" s="4" t="str">
        <f t="shared" si="108"/>
        <v/>
      </c>
      <c r="AU78" s="4" t="str">
        <f t="shared" si="108"/>
        <v/>
      </c>
      <c r="AV78" s="4" t="str">
        <f t="shared" si="109"/>
        <v/>
      </c>
      <c r="AW78" s="4" t="str">
        <f t="shared" si="109"/>
        <v/>
      </c>
      <c r="AX78" s="4" t="str">
        <f t="shared" si="110"/>
        <v/>
      </c>
      <c r="AY78" s="4" t="str">
        <f t="shared" si="110"/>
        <v/>
      </c>
      <c r="AZ78" s="4" t="str">
        <f t="shared" si="111"/>
        <v/>
      </c>
      <c r="BA78" s="4" t="str">
        <f t="shared" si="111"/>
        <v/>
      </c>
      <c r="BB78" s="4" t="str">
        <f t="shared" si="86"/>
        <v/>
      </c>
      <c r="BC78" s="4" t="str">
        <f t="shared" si="87"/>
        <v/>
      </c>
      <c r="BD78" s="4" t="str">
        <f t="shared" si="34"/>
        <v/>
      </c>
      <c r="BE78" s="4" t="str">
        <f t="shared" si="93"/>
        <v/>
      </c>
      <c r="BF78" s="4" t="str">
        <f t="shared" si="36"/>
        <v/>
      </c>
      <c r="BG78" s="4" t="str">
        <f t="shared" si="94"/>
        <v/>
      </c>
      <c r="BH78" s="16">
        <f t="shared" si="38"/>
        <v>0</v>
      </c>
      <c r="BI78" s="4">
        <f t="shared" si="39"/>
        <v>0</v>
      </c>
      <c r="BJ78" s="16">
        <f t="shared" si="40"/>
        <v>0</v>
      </c>
      <c r="BK78" s="4">
        <f t="shared" si="41"/>
        <v>0</v>
      </c>
      <c r="BL78" s="16">
        <f t="shared" si="42"/>
        <v>0</v>
      </c>
      <c r="BM78" s="4">
        <f t="shared" si="43"/>
        <v>0</v>
      </c>
      <c r="BN78" s="4">
        <f t="shared" si="95"/>
        <v>0</v>
      </c>
      <c r="BO78" s="4">
        <f t="shared" si="96"/>
        <v>0</v>
      </c>
      <c r="BP78" s="4">
        <f t="shared" si="97"/>
        <v>0</v>
      </c>
      <c r="BQ78" s="4">
        <f t="shared" si="98"/>
        <v>0</v>
      </c>
      <c r="BR78" s="4">
        <f t="shared" si="99"/>
        <v>0</v>
      </c>
      <c r="BS78" s="4">
        <f t="shared" si="100"/>
        <v>0</v>
      </c>
      <c r="BT78" s="4" t="str">
        <f t="shared" si="50"/>
        <v/>
      </c>
      <c r="BU78" s="4" t="str">
        <f t="shared" si="51"/>
        <v/>
      </c>
      <c r="BV78" s="4" t="str">
        <f t="shared" si="52"/>
        <v/>
      </c>
      <c r="BW78" s="4" t="str">
        <f t="shared" si="76"/>
        <v/>
      </c>
      <c r="BX78" s="4" t="str">
        <f t="shared" si="77"/>
        <v/>
      </c>
      <c r="BY78" s="4" t="str">
        <f t="shared" si="78"/>
        <v/>
      </c>
      <c r="BZ78" s="4">
        <f t="shared" si="79"/>
        <v>0</v>
      </c>
      <c r="CA78" s="17" t="str">
        <f t="shared" si="53"/>
        <v/>
      </c>
      <c r="CB78" s="17" t="str">
        <f t="shared" si="54"/>
        <v/>
      </c>
      <c r="CC78" s="17" t="str">
        <f t="shared" si="55"/>
        <v/>
      </c>
      <c r="CD78" s="17" t="str">
        <f t="shared" si="56"/>
        <v/>
      </c>
      <c r="CE78" s="4" t="str">
        <f t="shared" si="57"/>
        <v/>
      </c>
      <c r="CF78" s="4" t="str">
        <f t="shared" si="58"/>
        <v/>
      </c>
      <c r="CG78" s="4" t="str">
        <f t="shared" si="59"/>
        <v/>
      </c>
      <c r="CH78" s="4" t="str">
        <f t="shared" si="101"/>
        <v/>
      </c>
      <c r="CI78" s="4" t="str">
        <f t="shared" si="102"/>
        <v/>
      </c>
      <c r="CJ78" s="4" t="str">
        <f t="shared" si="62"/>
        <v/>
      </c>
      <c r="CK78" s="4" t="str">
        <f t="shared" si="63"/>
        <v/>
      </c>
      <c r="CL78" s="4" t="str">
        <f t="shared" si="103"/>
        <v/>
      </c>
      <c r="CM78" s="4" t="str">
        <f t="shared" si="104"/>
        <v/>
      </c>
      <c r="CN78" s="4">
        <f t="shared" si="80"/>
        <v>0</v>
      </c>
      <c r="CO78" s="16">
        <f t="shared" si="66"/>
        <v>0</v>
      </c>
      <c r="CQ78" s="4">
        <f t="shared" si="81"/>
        <v>0</v>
      </c>
      <c r="CS78" s="4">
        <v>44</v>
      </c>
      <c r="CT78" s="4">
        <f t="shared" si="82"/>
        <v>22</v>
      </c>
      <c r="CU78" s="4">
        <f t="shared" si="83"/>
        <v>22</v>
      </c>
      <c r="CV78" s="4">
        <f t="shared" si="67"/>
        <v>1</v>
      </c>
      <c r="CW78" s="4">
        <v>45</v>
      </c>
      <c r="CX78" s="4">
        <f t="shared" si="115"/>
        <v>23</v>
      </c>
      <c r="CY78" s="4" t="s">
        <v>88</v>
      </c>
      <c r="CZ78" s="16" t="str">
        <f t="shared" si="84"/>
        <v>C</v>
      </c>
      <c r="DA78" s="16">
        <f t="shared" si="68"/>
        <v>0</v>
      </c>
      <c r="DB78" s="4" t="str">
        <f t="shared" si="69"/>
        <v>x</v>
      </c>
      <c r="DE78" s="4">
        <f t="shared" si="70"/>
        <v>0</v>
      </c>
      <c r="DF78" s="4">
        <f t="shared" si="71"/>
        <v>0</v>
      </c>
      <c r="DJ78" s="47">
        <v>73</v>
      </c>
      <c r="DK78" s="134" t="s">
        <v>424</v>
      </c>
      <c r="DL78" s="135">
        <v>36</v>
      </c>
      <c r="DM78" s="135">
        <v>8</v>
      </c>
      <c r="DN78" s="136">
        <v>3</v>
      </c>
      <c r="DO78" s="135" t="s">
        <v>87</v>
      </c>
      <c r="DP78" s="135" t="s">
        <v>87</v>
      </c>
      <c r="DQ78" s="135" t="s">
        <v>99</v>
      </c>
      <c r="DR78" s="135" t="s">
        <v>88</v>
      </c>
      <c r="DS78" s="135" t="s">
        <v>100</v>
      </c>
      <c r="DT78" s="135" t="s">
        <v>100</v>
      </c>
      <c r="DU78" s="135" t="s">
        <v>89</v>
      </c>
      <c r="DV78" s="135" t="s">
        <v>89</v>
      </c>
      <c r="DW78" s="135" t="s">
        <v>98</v>
      </c>
      <c r="DX78" s="135" t="s">
        <v>87</v>
      </c>
      <c r="DY78" s="135" t="s">
        <v>99</v>
      </c>
      <c r="DZ78" s="135" t="s">
        <v>99</v>
      </c>
      <c r="EA78" s="135" t="s">
        <v>88</v>
      </c>
      <c r="EB78" s="135" t="s">
        <v>88</v>
      </c>
      <c r="EC78" s="135" t="s">
        <v>100</v>
      </c>
      <c r="ED78" s="135" t="s">
        <v>89</v>
      </c>
      <c r="EE78" s="135" t="s">
        <v>98</v>
      </c>
      <c r="EF78" s="135" t="s">
        <v>98</v>
      </c>
      <c r="EG78" s="135" t="s">
        <v>87</v>
      </c>
      <c r="EH78" s="135" t="s">
        <v>87</v>
      </c>
      <c r="EI78" s="135" t="s">
        <v>99</v>
      </c>
      <c r="EJ78" s="135" t="s">
        <v>88</v>
      </c>
      <c r="EK78" s="135" t="s">
        <v>100</v>
      </c>
      <c r="EL78" s="135" t="s">
        <v>100</v>
      </c>
      <c r="EM78" s="135" t="s">
        <v>89</v>
      </c>
      <c r="EN78" s="135" t="s">
        <v>89</v>
      </c>
      <c r="EO78" s="135" t="s">
        <v>98</v>
      </c>
      <c r="EP78" s="135" t="s">
        <v>87</v>
      </c>
      <c r="EQ78" s="135" t="s">
        <v>99</v>
      </c>
      <c r="ER78" s="135" t="s">
        <v>99</v>
      </c>
      <c r="ES78" s="135" t="s">
        <v>88</v>
      </c>
      <c r="ET78" s="135" t="s">
        <v>88</v>
      </c>
      <c r="EU78" s="135" t="s">
        <v>100</v>
      </c>
      <c r="EV78" s="135" t="s">
        <v>89</v>
      </c>
      <c r="EW78" s="135" t="s">
        <v>98</v>
      </c>
      <c r="EX78" s="135" t="s">
        <v>98</v>
      </c>
      <c r="EY78" s="51"/>
      <c r="EZ78" s="51"/>
      <c r="FA78" s="51"/>
      <c r="FB78" s="51"/>
      <c r="FC78" s="51"/>
      <c r="FD78" s="51"/>
      <c r="FE78" s="51"/>
      <c r="FF78" s="51"/>
      <c r="FG78" s="51"/>
      <c r="FH78" s="51"/>
      <c r="FI78" s="51"/>
      <c r="FJ78" s="51"/>
      <c r="FK78" s="51"/>
      <c r="FL78" s="51"/>
      <c r="FM78" s="51"/>
      <c r="FN78" s="51"/>
      <c r="FO78" s="51"/>
      <c r="FP78" s="51"/>
      <c r="FQ78" s="51"/>
      <c r="FR78" s="51"/>
      <c r="FS78" s="51"/>
      <c r="FT78" s="51"/>
      <c r="FU78" s="51"/>
      <c r="FV78" s="51"/>
      <c r="FW78" s="51"/>
      <c r="FX78" s="51"/>
      <c r="FY78" s="51"/>
      <c r="FZ78" s="51"/>
      <c r="GA78" s="51"/>
      <c r="GB78" s="51"/>
      <c r="GC78" s="51"/>
      <c r="GD78" s="51"/>
      <c r="GE78" s="51"/>
      <c r="GF78" s="51"/>
      <c r="GG78" s="51"/>
      <c r="GH78" s="51"/>
      <c r="GI78" s="51"/>
      <c r="GJ78" s="51"/>
      <c r="GK78" s="51"/>
      <c r="GL78" s="51"/>
      <c r="GM78" s="51"/>
      <c r="GN78" s="51"/>
      <c r="GO78" s="51"/>
      <c r="GP78" s="51"/>
      <c r="GQ78" s="51"/>
      <c r="GR78" s="51"/>
      <c r="GS78" s="51"/>
      <c r="GT78" s="51"/>
      <c r="GU78" s="51"/>
      <c r="GV78" s="51"/>
      <c r="GW78" s="51"/>
      <c r="GX78" s="51"/>
      <c r="GY78" s="51"/>
      <c r="GZ78" s="51"/>
      <c r="HA78" s="51"/>
      <c r="HB78" s="51"/>
      <c r="HC78" s="51"/>
      <c r="HD78" s="51"/>
      <c r="HE78" s="51"/>
      <c r="HF78" s="51"/>
      <c r="HG78" s="51"/>
      <c r="HH78" s="51"/>
      <c r="HI78" s="51"/>
      <c r="HJ78" s="51"/>
      <c r="HK78" s="51"/>
      <c r="HL78" s="51"/>
      <c r="HM78" s="51"/>
      <c r="HN78" s="51"/>
      <c r="HO78" s="51"/>
      <c r="HP78" s="51"/>
      <c r="HQ78" s="51"/>
      <c r="HR78" s="51"/>
      <c r="HS78" s="51"/>
      <c r="HT78" s="51"/>
      <c r="HU78" s="51"/>
      <c r="HV78" s="51"/>
      <c r="HW78" s="51"/>
      <c r="HX78" s="51"/>
      <c r="HY78" s="51"/>
      <c r="HZ78" s="51"/>
      <c r="IA78" s="51"/>
      <c r="IB78" s="51"/>
      <c r="IC78" s="51"/>
      <c r="ID78" s="51"/>
      <c r="IE78" s="51" t="s">
        <v>90</v>
      </c>
    </row>
    <row r="79" spans="1:239">
      <c r="A79" s="4" t="str">
        <f t="shared" si="88"/>
        <v>x</v>
      </c>
      <c r="B79" s="4" t="str">
        <f t="shared" si="89"/>
        <v>x</v>
      </c>
      <c r="D79" s="4">
        <v>5.0999999999999996</v>
      </c>
      <c r="E79" s="4">
        <f t="shared" si="20"/>
        <v>0.25555499726295311</v>
      </c>
      <c r="F79" s="4">
        <v>5.0999999999999996</v>
      </c>
      <c r="G79" s="4">
        <f t="shared" si="21"/>
        <v>0.25555499726295311</v>
      </c>
      <c r="H79" s="4">
        <v>24</v>
      </c>
      <c r="I79" s="88">
        <f>I78</f>
        <v>0</v>
      </c>
      <c r="X79" s="4">
        <v>46</v>
      </c>
      <c r="Y79" s="4" t="str">
        <f t="shared" si="72"/>
        <v>x</v>
      </c>
      <c r="Z79" s="4" t="str">
        <f t="shared" si="73"/>
        <v>x</v>
      </c>
      <c r="AA79" s="4" t="str">
        <f t="shared" si="74"/>
        <v>B'</v>
      </c>
      <c r="AB79" s="4" t="str">
        <f t="shared" si="75"/>
        <v>B'</v>
      </c>
      <c r="AC79" s="4">
        <v>46</v>
      </c>
      <c r="AD79" s="129" t="str">
        <f t="shared" si="112"/>
        <v>x</v>
      </c>
      <c r="AE79" s="129" t="str">
        <f t="shared" si="112"/>
        <v>x</v>
      </c>
      <c r="AF79" s="46">
        <f t="shared" si="113"/>
        <v>1</v>
      </c>
      <c r="AG79" s="46">
        <f t="shared" si="113"/>
        <v>1</v>
      </c>
      <c r="AH79" s="4">
        <f t="shared" si="114"/>
        <v>0</v>
      </c>
      <c r="AI79" s="4">
        <f t="shared" si="114"/>
        <v>0</v>
      </c>
      <c r="AJ79" s="4">
        <f t="shared" si="24"/>
        <v>0</v>
      </c>
      <c r="AK79" s="4">
        <f>SUM($AJ$33:AJ79)</f>
        <v>2.6645352591003757E-15</v>
      </c>
      <c r="AL79" s="4">
        <f t="shared" si="90"/>
        <v>0</v>
      </c>
      <c r="AM79" s="4">
        <f t="shared" si="26"/>
        <v>0</v>
      </c>
      <c r="AN79" s="4">
        <f t="shared" si="27"/>
        <v>0</v>
      </c>
      <c r="AP79" s="4" t="str">
        <f t="shared" si="106"/>
        <v/>
      </c>
      <c r="AQ79" s="4" t="str">
        <f t="shared" si="106"/>
        <v/>
      </c>
      <c r="AR79" s="4" t="str">
        <f t="shared" si="107"/>
        <v/>
      </c>
      <c r="AS79" s="4" t="str">
        <f t="shared" si="107"/>
        <v/>
      </c>
      <c r="AT79" s="4" t="str">
        <f t="shared" si="108"/>
        <v/>
      </c>
      <c r="AU79" s="4" t="str">
        <f t="shared" si="108"/>
        <v/>
      </c>
      <c r="AV79" s="4" t="str">
        <f t="shared" si="109"/>
        <v/>
      </c>
      <c r="AW79" s="4" t="str">
        <f t="shared" si="109"/>
        <v/>
      </c>
      <c r="AX79" s="4" t="str">
        <f t="shared" si="110"/>
        <v/>
      </c>
      <c r="AY79" s="4" t="str">
        <f t="shared" si="110"/>
        <v/>
      </c>
      <c r="AZ79" s="4" t="str">
        <f t="shared" si="111"/>
        <v/>
      </c>
      <c r="BA79" s="4" t="str">
        <f t="shared" si="111"/>
        <v/>
      </c>
      <c r="BB79" s="4" t="str">
        <f t="shared" si="86"/>
        <v/>
      </c>
      <c r="BC79" s="4" t="str">
        <f t="shared" si="87"/>
        <v/>
      </c>
      <c r="BD79" s="4" t="str">
        <f t="shared" si="34"/>
        <v/>
      </c>
      <c r="BE79" s="4" t="str">
        <f t="shared" si="93"/>
        <v/>
      </c>
      <c r="BF79" s="4" t="str">
        <f t="shared" si="36"/>
        <v/>
      </c>
      <c r="BG79" s="4" t="str">
        <f t="shared" si="94"/>
        <v/>
      </c>
      <c r="BH79" s="16">
        <f t="shared" si="38"/>
        <v>0</v>
      </c>
      <c r="BI79" s="4">
        <f t="shared" si="39"/>
        <v>0</v>
      </c>
      <c r="BJ79" s="16">
        <f t="shared" si="40"/>
        <v>0</v>
      </c>
      <c r="BK79" s="4">
        <f t="shared" si="41"/>
        <v>0</v>
      </c>
      <c r="BL79" s="16">
        <f t="shared" si="42"/>
        <v>0</v>
      </c>
      <c r="BM79" s="4">
        <f t="shared" si="43"/>
        <v>0</v>
      </c>
      <c r="BN79" s="4">
        <f t="shared" si="95"/>
        <v>0</v>
      </c>
      <c r="BO79" s="4">
        <f t="shared" si="96"/>
        <v>0</v>
      </c>
      <c r="BP79" s="4">
        <f t="shared" si="97"/>
        <v>0</v>
      </c>
      <c r="BQ79" s="4">
        <f t="shared" si="98"/>
        <v>0</v>
      </c>
      <c r="BR79" s="4">
        <f t="shared" si="99"/>
        <v>0</v>
      </c>
      <c r="BS79" s="4">
        <f t="shared" si="100"/>
        <v>0</v>
      </c>
      <c r="BT79" s="4" t="str">
        <f t="shared" si="50"/>
        <v/>
      </c>
      <c r="BU79" s="4" t="str">
        <f t="shared" si="51"/>
        <v/>
      </c>
      <c r="BV79" s="4" t="str">
        <f t="shared" si="52"/>
        <v/>
      </c>
      <c r="BW79" s="4" t="str">
        <f t="shared" si="76"/>
        <v/>
      </c>
      <c r="BX79" s="4" t="str">
        <f t="shared" si="77"/>
        <v/>
      </c>
      <c r="BY79" s="4" t="str">
        <f t="shared" si="78"/>
        <v/>
      </c>
      <c r="BZ79" s="4">
        <f t="shared" si="79"/>
        <v>0</v>
      </c>
      <c r="CA79" s="17" t="str">
        <f t="shared" si="53"/>
        <v/>
      </c>
      <c r="CB79" s="17" t="str">
        <f t="shared" si="54"/>
        <v/>
      </c>
      <c r="CC79" s="17" t="str">
        <f t="shared" si="55"/>
        <v/>
      </c>
      <c r="CD79" s="17" t="str">
        <f t="shared" si="56"/>
        <v/>
      </c>
      <c r="CE79" s="4" t="str">
        <f t="shared" si="57"/>
        <v/>
      </c>
      <c r="CF79" s="4" t="str">
        <f t="shared" si="58"/>
        <v/>
      </c>
      <c r="CG79" s="4" t="str">
        <f t="shared" si="59"/>
        <v/>
      </c>
      <c r="CH79" s="4" t="str">
        <f t="shared" si="101"/>
        <v/>
      </c>
      <c r="CI79" s="4" t="str">
        <f t="shared" si="102"/>
        <v/>
      </c>
      <c r="CJ79" s="4" t="str">
        <f t="shared" si="62"/>
        <v/>
      </c>
      <c r="CK79" s="4" t="str">
        <f t="shared" si="63"/>
        <v/>
      </c>
      <c r="CL79" s="4" t="str">
        <f t="shared" si="103"/>
        <v/>
      </c>
      <c r="CM79" s="4" t="str">
        <f t="shared" si="104"/>
        <v/>
      </c>
      <c r="CN79" s="4">
        <f t="shared" si="80"/>
        <v>0</v>
      </c>
      <c r="CO79" s="16">
        <f t="shared" si="66"/>
        <v>0</v>
      </c>
      <c r="CQ79" s="4">
        <f t="shared" si="81"/>
        <v>0</v>
      </c>
      <c r="CS79" s="4">
        <v>45</v>
      </c>
      <c r="CT79" s="4">
        <f t="shared" si="82"/>
        <v>22.5</v>
      </c>
      <c r="CU79" s="4">
        <f t="shared" si="83"/>
        <v>23</v>
      </c>
      <c r="CV79" s="4">
        <f t="shared" si="67"/>
        <v>0</v>
      </c>
      <c r="CW79" s="4">
        <v>46</v>
      </c>
      <c r="CX79" s="4">
        <f t="shared" si="115"/>
        <v>24</v>
      </c>
      <c r="CY79" s="4" t="s">
        <v>100</v>
      </c>
      <c r="CZ79" s="16" t="str">
        <f t="shared" si="84"/>
        <v>A</v>
      </c>
      <c r="DA79" s="16">
        <f t="shared" si="68"/>
        <v>0</v>
      </c>
      <c r="DB79" s="4" t="str">
        <f t="shared" si="69"/>
        <v>x</v>
      </c>
      <c r="DE79" s="4">
        <f t="shared" si="70"/>
        <v>0</v>
      </c>
      <c r="DF79" s="4">
        <f t="shared" si="71"/>
        <v>0</v>
      </c>
      <c r="DJ79" s="57">
        <v>74</v>
      </c>
      <c r="DK79" s="137" t="s">
        <v>425</v>
      </c>
      <c r="DL79" s="138"/>
      <c r="DM79" s="138"/>
      <c r="DN79" s="139"/>
      <c r="DO79" s="138" t="s">
        <v>87</v>
      </c>
      <c r="DP79" s="138" t="s">
        <v>87</v>
      </c>
      <c r="DQ79" s="138" t="s">
        <v>99</v>
      </c>
      <c r="DR79" s="138" t="s">
        <v>88</v>
      </c>
      <c r="DS79" s="138" t="s">
        <v>100</v>
      </c>
      <c r="DT79" s="138" t="s">
        <v>100</v>
      </c>
      <c r="DU79" s="138" t="s">
        <v>89</v>
      </c>
      <c r="DV79" s="138" t="s">
        <v>89</v>
      </c>
      <c r="DW79" s="138" t="s">
        <v>98</v>
      </c>
      <c r="DX79" s="138" t="s">
        <v>87</v>
      </c>
      <c r="DY79" s="138" t="s">
        <v>99</v>
      </c>
      <c r="DZ79" s="138" t="s">
        <v>99</v>
      </c>
      <c r="EA79" s="138" t="s">
        <v>88</v>
      </c>
      <c r="EB79" s="138" t="s">
        <v>88</v>
      </c>
      <c r="EC79" s="138" t="s">
        <v>100</v>
      </c>
      <c r="ED79" s="138" t="s">
        <v>89</v>
      </c>
      <c r="EE79" s="138" t="s">
        <v>98</v>
      </c>
      <c r="EF79" s="138" t="s">
        <v>98</v>
      </c>
      <c r="EG79" s="138" t="s">
        <v>87</v>
      </c>
      <c r="EH79" s="138" t="s">
        <v>87</v>
      </c>
      <c r="EI79" s="138" t="s">
        <v>99</v>
      </c>
      <c r="EJ79" s="138" t="s">
        <v>88</v>
      </c>
      <c r="EK79" s="138" t="s">
        <v>100</v>
      </c>
      <c r="EL79" s="138" t="s">
        <v>100</v>
      </c>
      <c r="EM79" s="138" t="s">
        <v>89</v>
      </c>
      <c r="EN79" s="138" t="s">
        <v>89</v>
      </c>
      <c r="EO79" s="138" t="s">
        <v>98</v>
      </c>
      <c r="EP79" s="138" t="s">
        <v>87</v>
      </c>
      <c r="EQ79" s="138" t="s">
        <v>99</v>
      </c>
      <c r="ER79" s="138" t="s">
        <v>99</v>
      </c>
      <c r="ES79" s="138" t="s">
        <v>88</v>
      </c>
      <c r="ET79" s="138" t="s">
        <v>88</v>
      </c>
      <c r="EU79" s="138" t="s">
        <v>100</v>
      </c>
      <c r="EV79" s="138" t="s">
        <v>89</v>
      </c>
      <c r="EW79" s="138" t="s">
        <v>98</v>
      </c>
      <c r="EX79" s="138" t="s">
        <v>98</v>
      </c>
      <c r="EY79" s="61"/>
      <c r="EZ79" s="61"/>
      <c r="FA79" s="61"/>
      <c r="FB79" s="61"/>
      <c r="FC79" s="61"/>
      <c r="FD79" s="61"/>
      <c r="FE79" s="61"/>
      <c r="FF79" s="61"/>
      <c r="FG79" s="61"/>
      <c r="FH79" s="61"/>
      <c r="FI79" s="61"/>
      <c r="FJ79" s="61"/>
      <c r="FK79" s="61"/>
      <c r="FL79" s="61"/>
      <c r="FM79" s="61"/>
      <c r="FN79" s="61"/>
      <c r="FO79" s="61"/>
      <c r="FP79" s="61"/>
      <c r="FQ79" s="61"/>
      <c r="FR79" s="61"/>
      <c r="FS79" s="61"/>
      <c r="FT79" s="61"/>
      <c r="FU79" s="61"/>
      <c r="FV79" s="61"/>
      <c r="FW79" s="61"/>
      <c r="FX79" s="61"/>
      <c r="FY79" s="61"/>
      <c r="FZ79" s="61"/>
      <c r="GA79" s="61"/>
      <c r="GB79" s="61"/>
      <c r="GC79" s="61"/>
      <c r="GD79" s="61"/>
      <c r="GE79" s="61"/>
      <c r="GF79" s="61"/>
      <c r="GG79" s="61"/>
      <c r="GH79" s="61"/>
      <c r="GI79" s="61"/>
      <c r="GJ79" s="61"/>
      <c r="GK79" s="61"/>
      <c r="GL79" s="61"/>
      <c r="GM79" s="61"/>
      <c r="GN79" s="61"/>
      <c r="GO79" s="61"/>
      <c r="GP79" s="61"/>
      <c r="GQ79" s="61"/>
      <c r="GR79" s="61"/>
      <c r="GS79" s="61"/>
      <c r="GT79" s="61"/>
      <c r="GU79" s="61"/>
      <c r="GV79" s="61"/>
      <c r="GW79" s="61"/>
      <c r="GX79" s="61"/>
      <c r="GY79" s="61"/>
      <c r="GZ79" s="61"/>
      <c r="HA79" s="61"/>
      <c r="HB79" s="61"/>
      <c r="HC79" s="61"/>
      <c r="HD79" s="61"/>
      <c r="HE79" s="61"/>
      <c r="HF79" s="61"/>
      <c r="HG79" s="61"/>
      <c r="HH79" s="61"/>
      <c r="HI79" s="61"/>
      <c r="HJ79" s="61"/>
      <c r="HK79" s="61"/>
      <c r="HL79" s="61"/>
      <c r="HM79" s="61"/>
      <c r="HN79" s="61"/>
      <c r="HO79" s="61"/>
      <c r="HP79" s="61"/>
      <c r="HQ79" s="61"/>
      <c r="HR79" s="61"/>
      <c r="HS79" s="61"/>
      <c r="HT79" s="61"/>
      <c r="HU79" s="61"/>
      <c r="HV79" s="61"/>
      <c r="HW79" s="61"/>
      <c r="HX79" s="61"/>
      <c r="HY79" s="61"/>
      <c r="HZ79" s="61"/>
      <c r="IA79" s="61"/>
      <c r="IB79" s="61"/>
      <c r="IC79" s="61"/>
      <c r="ID79" s="61"/>
      <c r="IE79" s="61" t="s">
        <v>90</v>
      </c>
    </row>
    <row r="80" spans="1:239">
      <c r="A80" s="4" t="str">
        <f t="shared" si="88"/>
        <v>x</v>
      </c>
      <c r="B80" s="4" t="str">
        <f t="shared" si="89"/>
        <v>x</v>
      </c>
      <c r="D80" s="4">
        <v>5.2</v>
      </c>
      <c r="E80" s="4">
        <f t="shared" si="20"/>
        <v>8.6444343290239908E-2</v>
      </c>
      <c r="F80" s="4">
        <v>5.2</v>
      </c>
      <c r="G80" s="4">
        <f t="shared" si="21"/>
        <v>8.6444343290239908E-2</v>
      </c>
      <c r="H80" s="4">
        <v>24</v>
      </c>
      <c r="I80" s="88">
        <f>AL57</f>
        <v>0</v>
      </c>
      <c r="X80" s="4">
        <v>47</v>
      </c>
      <c r="Y80" s="4" t="str">
        <f t="shared" si="72"/>
        <v>x</v>
      </c>
      <c r="Z80" s="4" t="str">
        <f t="shared" si="73"/>
        <v>x</v>
      </c>
      <c r="AA80" s="4" t="str">
        <f t="shared" si="74"/>
        <v>B'</v>
      </c>
      <c r="AB80" s="4" t="str">
        <f t="shared" si="75"/>
        <v>B'</v>
      </c>
      <c r="AC80" s="4">
        <v>47</v>
      </c>
      <c r="AD80" s="129" t="str">
        <f t="shared" si="112"/>
        <v>x</v>
      </c>
      <c r="AE80" s="129" t="str">
        <f t="shared" si="112"/>
        <v>x</v>
      </c>
      <c r="AF80" s="46">
        <f t="shared" si="113"/>
        <v>1</v>
      </c>
      <c r="AG80" s="46">
        <f t="shared" si="113"/>
        <v>1</v>
      </c>
      <c r="AH80" s="4">
        <f t="shared" si="114"/>
        <v>0</v>
      </c>
      <c r="AI80" s="4">
        <f t="shared" si="114"/>
        <v>0</v>
      </c>
      <c r="AJ80" s="4">
        <f t="shared" si="24"/>
        <v>0</v>
      </c>
      <c r="AK80" s="4">
        <f>SUM($AJ$33:AJ80)</f>
        <v>2.6645352591003757E-15</v>
      </c>
      <c r="AL80" s="4">
        <f t="shared" si="90"/>
        <v>0</v>
      </c>
      <c r="AM80" s="4">
        <f t="shared" si="26"/>
        <v>0</v>
      </c>
      <c r="AN80" s="4">
        <f t="shared" si="27"/>
        <v>0</v>
      </c>
      <c r="AP80" s="4" t="str">
        <f t="shared" si="106"/>
        <v/>
      </c>
      <c r="AQ80" s="4" t="str">
        <f t="shared" si="106"/>
        <v/>
      </c>
      <c r="AR80" s="4" t="str">
        <f t="shared" si="107"/>
        <v/>
      </c>
      <c r="AS80" s="4" t="str">
        <f t="shared" si="107"/>
        <v/>
      </c>
      <c r="AT80" s="4" t="str">
        <f t="shared" si="108"/>
        <v/>
      </c>
      <c r="AU80" s="4" t="str">
        <f t="shared" si="108"/>
        <v/>
      </c>
      <c r="AV80" s="4" t="str">
        <f t="shared" si="109"/>
        <v/>
      </c>
      <c r="AW80" s="4" t="str">
        <f t="shared" si="109"/>
        <v/>
      </c>
      <c r="AX80" s="4" t="str">
        <f t="shared" si="110"/>
        <v/>
      </c>
      <c r="AY80" s="4" t="str">
        <f t="shared" si="110"/>
        <v/>
      </c>
      <c r="AZ80" s="4" t="str">
        <f t="shared" si="111"/>
        <v/>
      </c>
      <c r="BA80" s="4" t="str">
        <f t="shared" si="111"/>
        <v/>
      </c>
      <c r="BB80" s="4" t="str">
        <f t="shared" si="86"/>
        <v/>
      </c>
      <c r="BC80" s="4" t="str">
        <f t="shared" si="87"/>
        <v/>
      </c>
      <c r="BD80" s="4" t="str">
        <f t="shared" si="34"/>
        <v/>
      </c>
      <c r="BE80" s="4" t="str">
        <f t="shared" si="93"/>
        <v/>
      </c>
      <c r="BF80" s="4" t="str">
        <f t="shared" si="36"/>
        <v/>
      </c>
      <c r="BG80" s="4" t="str">
        <f t="shared" si="94"/>
        <v/>
      </c>
      <c r="BH80" s="16">
        <f t="shared" si="38"/>
        <v>0</v>
      </c>
      <c r="BI80" s="4">
        <f t="shared" si="39"/>
        <v>0</v>
      </c>
      <c r="BJ80" s="16">
        <f t="shared" si="40"/>
        <v>0</v>
      </c>
      <c r="BK80" s="4">
        <f t="shared" si="41"/>
        <v>0</v>
      </c>
      <c r="BL80" s="16">
        <f t="shared" si="42"/>
        <v>0</v>
      </c>
      <c r="BM80" s="4">
        <f t="shared" si="43"/>
        <v>0</v>
      </c>
      <c r="BN80" s="4">
        <f t="shared" si="95"/>
        <v>0</v>
      </c>
      <c r="BO80" s="4">
        <f t="shared" si="96"/>
        <v>0</v>
      </c>
      <c r="BP80" s="4">
        <f t="shared" si="97"/>
        <v>0</v>
      </c>
      <c r="BQ80" s="4">
        <f t="shared" si="98"/>
        <v>0</v>
      </c>
      <c r="BR80" s="4">
        <f t="shared" si="99"/>
        <v>0</v>
      </c>
      <c r="BS80" s="4">
        <f t="shared" si="100"/>
        <v>0</v>
      </c>
      <c r="BT80" s="4" t="str">
        <f t="shared" si="50"/>
        <v/>
      </c>
      <c r="BU80" s="4" t="str">
        <f t="shared" si="51"/>
        <v/>
      </c>
      <c r="BV80" s="4" t="str">
        <f t="shared" si="52"/>
        <v/>
      </c>
      <c r="BW80" s="4" t="str">
        <f t="shared" si="76"/>
        <v/>
      </c>
      <c r="BX80" s="4" t="str">
        <f t="shared" si="77"/>
        <v/>
      </c>
      <c r="BY80" s="4" t="str">
        <f t="shared" si="78"/>
        <v/>
      </c>
      <c r="BZ80" s="4">
        <f t="shared" si="79"/>
        <v>0</v>
      </c>
      <c r="CA80" s="17" t="str">
        <f t="shared" si="53"/>
        <v/>
      </c>
      <c r="CB80" s="17" t="str">
        <f t="shared" si="54"/>
        <v/>
      </c>
      <c r="CC80" s="17" t="str">
        <f t="shared" si="55"/>
        <v/>
      </c>
      <c r="CD80" s="17" t="str">
        <f t="shared" si="56"/>
        <v/>
      </c>
      <c r="CE80" s="4" t="str">
        <f t="shared" si="57"/>
        <v/>
      </c>
      <c r="CF80" s="4" t="str">
        <f t="shared" si="58"/>
        <v/>
      </c>
      <c r="CG80" s="4" t="str">
        <f t="shared" si="59"/>
        <v/>
      </c>
      <c r="CH80" s="4" t="str">
        <f t="shared" si="101"/>
        <v/>
      </c>
      <c r="CI80" s="4" t="str">
        <f t="shared" si="102"/>
        <v/>
      </c>
      <c r="CJ80" s="4" t="str">
        <f t="shared" si="62"/>
        <v/>
      </c>
      <c r="CK80" s="4" t="str">
        <f t="shared" si="63"/>
        <v/>
      </c>
      <c r="CL80" s="4" t="str">
        <f t="shared" si="103"/>
        <v/>
      </c>
      <c r="CM80" s="4" t="str">
        <f t="shared" si="104"/>
        <v/>
      </c>
      <c r="CN80" s="4">
        <f t="shared" si="80"/>
        <v>0</v>
      </c>
      <c r="CO80" s="16">
        <f t="shared" si="66"/>
        <v>0</v>
      </c>
      <c r="CQ80" s="4">
        <f t="shared" si="81"/>
        <v>0</v>
      </c>
      <c r="CS80" s="4">
        <v>46</v>
      </c>
      <c r="CT80" s="4">
        <f t="shared" si="82"/>
        <v>23</v>
      </c>
      <c r="CU80" s="4">
        <f t="shared" si="83"/>
        <v>23</v>
      </c>
      <c r="CV80" s="4">
        <f t="shared" si="67"/>
        <v>1</v>
      </c>
      <c r="CW80" s="4">
        <v>47</v>
      </c>
      <c r="CX80" s="4">
        <f t="shared" si="115"/>
        <v>24</v>
      </c>
      <c r="CY80" s="4" t="s">
        <v>89</v>
      </c>
      <c r="CZ80" s="16" t="str">
        <f t="shared" si="84"/>
        <v>B</v>
      </c>
      <c r="DA80" s="16">
        <f t="shared" si="68"/>
        <v>0</v>
      </c>
      <c r="DB80" s="4" t="str">
        <f t="shared" si="69"/>
        <v>x</v>
      </c>
      <c r="DE80" s="4">
        <f t="shared" si="70"/>
        <v>0</v>
      </c>
      <c r="DF80" s="4">
        <f t="shared" si="71"/>
        <v>0</v>
      </c>
      <c r="DJ80" s="57">
        <v>75</v>
      </c>
      <c r="DK80" s="58"/>
      <c r="DL80" s="59"/>
      <c r="DM80" s="59"/>
      <c r="DN80" s="60"/>
      <c r="DO80" s="61"/>
      <c r="DP80" s="61"/>
      <c r="DQ80" s="61"/>
      <c r="DR80" s="61"/>
      <c r="DS80" s="61"/>
      <c r="DT80" s="61"/>
      <c r="DU80" s="61"/>
      <c r="DV80" s="61"/>
      <c r="DW80" s="61"/>
      <c r="DX80" s="61"/>
      <c r="DY80" s="61"/>
      <c r="DZ80" s="61"/>
      <c r="EA80" s="61"/>
      <c r="EB80" s="61"/>
      <c r="EC80" s="61"/>
      <c r="ED80" s="61"/>
      <c r="EE80" s="61"/>
      <c r="EF80" s="61"/>
      <c r="EG80" s="61"/>
      <c r="EH80" s="61"/>
      <c r="EI80" s="61"/>
      <c r="EJ80" s="61"/>
      <c r="EK80" s="61"/>
      <c r="EL80" s="61"/>
      <c r="EM80" s="61"/>
      <c r="EN80" s="61"/>
      <c r="EO80" s="61"/>
      <c r="EP80" s="61"/>
      <c r="EQ80" s="61"/>
      <c r="ER80" s="61"/>
      <c r="ES80" s="61"/>
      <c r="ET80" s="61"/>
      <c r="EU80" s="61"/>
      <c r="EV80" s="61"/>
      <c r="EW80" s="61"/>
      <c r="EX80" s="61"/>
      <c r="EY80" s="61"/>
      <c r="EZ80" s="61"/>
      <c r="FA80" s="61"/>
      <c r="FB80" s="61"/>
      <c r="FC80" s="61"/>
      <c r="FD80" s="61"/>
      <c r="FE80" s="61"/>
      <c r="FF80" s="61"/>
      <c r="FG80" s="61"/>
      <c r="FH80" s="61"/>
      <c r="FI80" s="61"/>
      <c r="FJ80" s="61"/>
      <c r="FK80" s="61"/>
      <c r="FL80" s="61"/>
      <c r="FM80" s="61"/>
      <c r="FN80" s="61"/>
      <c r="FO80" s="61"/>
      <c r="FP80" s="61"/>
      <c r="FQ80" s="61"/>
      <c r="FR80" s="61"/>
      <c r="FS80" s="61"/>
      <c r="FT80" s="61"/>
      <c r="FU80" s="61"/>
      <c r="FV80" s="61"/>
      <c r="FW80" s="61"/>
      <c r="FX80" s="61"/>
      <c r="FY80" s="61"/>
      <c r="FZ80" s="61"/>
      <c r="GA80" s="61"/>
      <c r="GB80" s="61"/>
      <c r="GC80" s="61"/>
      <c r="GD80" s="61"/>
      <c r="GE80" s="61"/>
      <c r="GF80" s="61"/>
      <c r="GG80" s="61"/>
      <c r="GH80" s="61"/>
      <c r="GI80" s="61"/>
      <c r="GJ80" s="61"/>
      <c r="GK80" s="61"/>
      <c r="GL80" s="61"/>
      <c r="GM80" s="61"/>
      <c r="GN80" s="61"/>
      <c r="GO80" s="61"/>
      <c r="GP80" s="61"/>
      <c r="GQ80" s="61"/>
      <c r="GR80" s="61"/>
      <c r="GS80" s="61"/>
      <c r="GT80" s="61"/>
      <c r="GU80" s="61"/>
      <c r="GV80" s="61"/>
      <c r="GW80" s="61"/>
      <c r="GX80" s="61"/>
      <c r="GY80" s="61"/>
      <c r="GZ80" s="61"/>
      <c r="HA80" s="61"/>
      <c r="HB80" s="61"/>
      <c r="HC80" s="61"/>
      <c r="HD80" s="61"/>
      <c r="HE80" s="61"/>
      <c r="HF80" s="61"/>
      <c r="HG80" s="61"/>
      <c r="HH80" s="61"/>
      <c r="HI80" s="61"/>
      <c r="HJ80" s="61"/>
      <c r="HK80" s="61"/>
      <c r="HL80" s="61"/>
      <c r="HM80" s="61"/>
      <c r="HN80" s="61"/>
      <c r="HO80" s="61"/>
      <c r="HP80" s="61"/>
      <c r="HQ80" s="61"/>
      <c r="HR80" s="61"/>
      <c r="HS80" s="61"/>
      <c r="HT80" s="61"/>
      <c r="HU80" s="61"/>
      <c r="HV80" s="61"/>
      <c r="HW80" s="61"/>
      <c r="HX80" s="61"/>
      <c r="HY80" s="61"/>
      <c r="HZ80" s="61"/>
      <c r="IA80" s="61"/>
      <c r="IB80" s="61"/>
      <c r="IC80" s="61"/>
      <c r="ID80" s="61"/>
      <c r="IE80" s="61" t="s">
        <v>90</v>
      </c>
    </row>
    <row r="81" spans="1:256">
      <c r="A81" s="4" t="str">
        <f t="shared" si="88"/>
        <v>x</v>
      </c>
      <c r="B81" s="4" t="str">
        <f t="shared" si="89"/>
        <v>x</v>
      </c>
      <c r="D81" s="4">
        <v>5.3</v>
      </c>
      <c r="E81" s="4">
        <f t="shared" si="20"/>
        <v>-8.6444343290239312E-2</v>
      </c>
      <c r="F81" s="4">
        <v>5.3</v>
      </c>
      <c r="G81" s="4">
        <f t="shared" si="21"/>
        <v>-8.6444343290239312E-2</v>
      </c>
      <c r="H81" s="4">
        <v>25</v>
      </c>
      <c r="I81" s="88">
        <f>I80</f>
        <v>0</v>
      </c>
      <c r="X81" s="4">
        <v>48</v>
      </c>
      <c r="Y81" s="4" t="str">
        <f t="shared" si="72"/>
        <v>x</v>
      </c>
      <c r="Z81" s="4" t="str">
        <f t="shared" si="73"/>
        <v>x</v>
      </c>
      <c r="AA81" s="4" t="str">
        <f t="shared" si="74"/>
        <v>B'</v>
      </c>
      <c r="AB81" s="4" t="str">
        <f t="shared" si="75"/>
        <v>B'</v>
      </c>
      <c r="AC81" s="4">
        <v>48</v>
      </c>
      <c r="AD81" s="129" t="str">
        <f t="shared" si="112"/>
        <v>x</v>
      </c>
      <c r="AE81" s="129" t="str">
        <f t="shared" si="112"/>
        <v>x</v>
      </c>
      <c r="AF81" s="46">
        <f t="shared" si="113"/>
        <v>1</v>
      </c>
      <c r="AG81" s="46">
        <f t="shared" si="113"/>
        <v>1</v>
      </c>
      <c r="AH81" s="4">
        <f t="shared" si="114"/>
        <v>0</v>
      </c>
      <c r="AI81" s="4">
        <f t="shared" si="114"/>
        <v>0</v>
      </c>
      <c r="AJ81" s="4">
        <f t="shared" si="24"/>
        <v>0</v>
      </c>
      <c r="AK81" s="4">
        <f>SUM($AJ$33:AJ81)</f>
        <v>2.6645352591003757E-15</v>
      </c>
      <c r="AL81" s="4">
        <f t="shared" si="90"/>
        <v>0</v>
      </c>
      <c r="AM81" s="4">
        <f t="shared" si="26"/>
        <v>0</v>
      </c>
      <c r="AN81" s="4">
        <f t="shared" si="27"/>
        <v>0</v>
      </c>
      <c r="AP81" s="4" t="str">
        <f t="shared" si="106"/>
        <v/>
      </c>
      <c r="AQ81" s="4" t="str">
        <f t="shared" si="106"/>
        <v/>
      </c>
      <c r="AR81" s="4" t="str">
        <f t="shared" si="107"/>
        <v/>
      </c>
      <c r="AS81" s="4" t="str">
        <f t="shared" si="107"/>
        <v/>
      </c>
      <c r="AT81" s="4" t="str">
        <f t="shared" si="108"/>
        <v/>
      </c>
      <c r="AU81" s="4" t="str">
        <f t="shared" si="108"/>
        <v/>
      </c>
      <c r="AV81" s="4" t="str">
        <f t="shared" si="109"/>
        <v/>
      </c>
      <c r="AW81" s="4" t="str">
        <f t="shared" si="109"/>
        <v/>
      </c>
      <c r="AX81" s="4" t="str">
        <f t="shared" si="110"/>
        <v/>
      </c>
      <c r="AY81" s="4" t="str">
        <f t="shared" si="110"/>
        <v/>
      </c>
      <c r="AZ81" s="4" t="str">
        <f t="shared" si="111"/>
        <v/>
      </c>
      <c r="BA81" s="4" t="str">
        <f t="shared" si="111"/>
        <v/>
      </c>
      <c r="BB81" s="4" t="str">
        <f t="shared" si="86"/>
        <v/>
      </c>
      <c r="BC81" s="4" t="str">
        <f t="shared" si="87"/>
        <v/>
      </c>
      <c r="BD81" s="4" t="str">
        <f t="shared" si="34"/>
        <v/>
      </c>
      <c r="BE81" s="4" t="str">
        <f t="shared" si="93"/>
        <v/>
      </c>
      <c r="BF81" s="4" t="str">
        <f t="shared" si="36"/>
        <v/>
      </c>
      <c r="BG81" s="4" t="str">
        <f t="shared" si="94"/>
        <v/>
      </c>
      <c r="BH81" s="16">
        <f t="shared" si="38"/>
        <v>0</v>
      </c>
      <c r="BI81" s="4">
        <f t="shared" si="39"/>
        <v>0</v>
      </c>
      <c r="BJ81" s="16">
        <f t="shared" si="40"/>
        <v>0</v>
      </c>
      <c r="BK81" s="4">
        <f t="shared" si="41"/>
        <v>0</v>
      </c>
      <c r="BL81" s="16">
        <f t="shared" si="42"/>
        <v>0</v>
      </c>
      <c r="BM81" s="4">
        <f t="shared" si="43"/>
        <v>0</v>
      </c>
      <c r="BN81" s="4">
        <f t="shared" si="95"/>
        <v>0</v>
      </c>
      <c r="BO81" s="4">
        <f t="shared" si="96"/>
        <v>0</v>
      </c>
      <c r="BP81" s="4">
        <f t="shared" si="97"/>
        <v>0</v>
      </c>
      <c r="BQ81" s="4">
        <f t="shared" si="98"/>
        <v>0</v>
      </c>
      <c r="BR81" s="4">
        <f t="shared" si="99"/>
        <v>0</v>
      </c>
      <c r="BS81" s="4">
        <f t="shared" si="100"/>
        <v>0</v>
      </c>
      <c r="BT81" s="4" t="str">
        <f t="shared" si="50"/>
        <v/>
      </c>
      <c r="BU81" s="4" t="str">
        <f t="shared" si="51"/>
        <v/>
      </c>
      <c r="BV81" s="4" t="str">
        <f t="shared" si="52"/>
        <v/>
      </c>
      <c r="BW81" s="4" t="str">
        <f t="shared" si="76"/>
        <v/>
      </c>
      <c r="BX81" s="4" t="str">
        <f t="shared" si="77"/>
        <v/>
      </c>
      <c r="BY81" s="4" t="str">
        <f t="shared" si="78"/>
        <v/>
      </c>
      <c r="BZ81" s="4">
        <f t="shared" si="79"/>
        <v>0</v>
      </c>
      <c r="CA81" s="17" t="str">
        <f t="shared" si="53"/>
        <v/>
      </c>
      <c r="CB81" s="17" t="str">
        <f t="shared" si="54"/>
        <v/>
      </c>
      <c r="CC81" s="17" t="str">
        <f t="shared" si="55"/>
        <v/>
      </c>
      <c r="CD81" s="17" t="str">
        <f t="shared" si="56"/>
        <v/>
      </c>
      <c r="CE81" s="4" t="str">
        <f t="shared" si="57"/>
        <v/>
      </c>
      <c r="CF81" s="4" t="str">
        <f t="shared" si="58"/>
        <v/>
      </c>
      <c r="CG81" s="4" t="str">
        <f t="shared" si="59"/>
        <v/>
      </c>
      <c r="CH81" s="4" t="str">
        <f t="shared" si="101"/>
        <v/>
      </c>
      <c r="CI81" s="4" t="str">
        <f t="shared" si="102"/>
        <v/>
      </c>
      <c r="CJ81" s="4" t="str">
        <f t="shared" si="62"/>
        <v/>
      </c>
      <c r="CK81" s="4" t="str">
        <f t="shared" si="63"/>
        <v/>
      </c>
      <c r="CL81" s="4" t="str">
        <f t="shared" si="103"/>
        <v/>
      </c>
      <c r="CM81" s="4" t="str">
        <f t="shared" si="104"/>
        <v/>
      </c>
      <c r="CN81" s="4">
        <f t="shared" si="80"/>
        <v>0</v>
      </c>
      <c r="CO81" s="16">
        <f t="shared" si="66"/>
        <v>0</v>
      </c>
      <c r="CQ81" s="4">
        <f t="shared" si="81"/>
        <v>0</v>
      </c>
      <c r="CS81" s="4">
        <v>47</v>
      </c>
      <c r="CT81" s="4">
        <f t="shared" si="82"/>
        <v>23.5</v>
      </c>
      <c r="CU81" s="4">
        <f t="shared" si="83"/>
        <v>24</v>
      </c>
      <c r="CV81" s="4">
        <f t="shared" si="67"/>
        <v>0</v>
      </c>
      <c r="CW81" s="4">
        <v>48</v>
      </c>
      <c r="CX81" s="4">
        <f t="shared" si="115"/>
        <v>25</v>
      </c>
      <c r="CY81" s="4" t="s">
        <v>98</v>
      </c>
      <c r="CZ81" s="16" t="str">
        <f t="shared" si="84"/>
        <v>C</v>
      </c>
      <c r="DA81" s="16">
        <f t="shared" si="68"/>
        <v>0</v>
      </c>
      <c r="DB81" s="4" t="str">
        <f t="shared" si="69"/>
        <v>x</v>
      </c>
      <c r="DE81" s="4">
        <f t="shared" si="70"/>
        <v>0</v>
      </c>
      <c r="DF81" s="4">
        <f t="shared" si="71"/>
        <v>0</v>
      </c>
      <c r="DJ81" s="66">
        <v>76</v>
      </c>
      <c r="DK81" s="67"/>
      <c r="DL81" s="68"/>
      <c r="DM81" s="68"/>
      <c r="DN81" s="69"/>
      <c r="DO81" s="61"/>
      <c r="DP81" s="61"/>
      <c r="DQ81" s="61"/>
      <c r="DR81" s="61"/>
      <c r="DS81" s="61"/>
      <c r="DT81" s="61"/>
      <c r="DU81" s="61"/>
      <c r="DV81" s="61"/>
      <c r="DW81" s="61"/>
      <c r="DX81" s="61"/>
      <c r="DY81" s="61"/>
      <c r="DZ81" s="61"/>
      <c r="EA81" s="61"/>
      <c r="EB81" s="61"/>
      <c r="EC81" s="61"/>
      <c r="ED81" s="61"/>
      <c r="EE81" s="61"/>
      <c r="EF81" s="61"/>
      <c r="EG81" s="61"/>
      <c r="EH81" s="61"/>
      <c r="EI81" s="61"/>
      <c r="EJ81" s="61"/>
      <c r="EK81" s="61"/>
      <c r="EL81" s="61"/>
      <c r="EM81" s="61"/>
      <c r="EN81" s="61"/>
      <c r="EO81" s="61"/>
      <c r="EP81" s="61"/>
      <c r="EQ81" s="61"/>
      <c r="ER81" s="61"/>
      <c r="ES81" s="61"/>
      <c r="ET81" s="61"/>
      <c r="EU81" s="61"/>
      <c r="EV81" s="61"/>
      <c r="EW81" s="61"/>
      <c r="EX81" s="61"/>
      <c r="EY81" s="61"/>
      <c r="EZ81" s="61"/>
      <c r="FA81" s="61"/>
      <c r="FB81" s="61"/>
      <c r="FC81" s="61"/>
      <c r="FD81" s="61"/>
      <c r="FE81" s="61"/>
      <c r="FF81" s="61"/>
      <c r="FG81" s="61"/>
      <c r="FH81" s="61"/>
      <c r="FI81" s="61"/>
      <c r="FJ81" s="61"/>
      <c r="FK81" s="61"/>
      <c r="FL81" s="61"/>
      <c r="FM81" s="61"/>
      <c r="FN81" s="61"/>
      <c r="FO81" s="61"/>
      <c r="FP81" s="61"/>
      <c r="FQ81" s="61"/>
      <c r="FR81" s="61"/>
      <c r="FS81" s="61"/>
      <c r="FT81" s="61"/>
      <c r="FU81" s="61"/>
      <c r="FV81" s="61"/>
      <c r="FW81" s="61"/>
      <c r="FX81" s="61"/>
      <c r="FY81" s="61"/>
      <c r="FZ81" s="61"/>
      <c r="GA81" s="61"/>
      <c r="GB81" s="61"/>
      <c r="GC81" s="61"/>
      <c r="GD81" s="61"/>
      <c r="GE81" s="61"/>
      <c r="GF81" s="61"/>
      <c r="GG81" s="61"/>
      <c r="GH81" s="61"/>
      <c r="GI81" s="61"/>
      <c r="GJ81" s="61"/>
      <c r="GK81" s="61"/>
      <c r="GL81" s="61"/>
      <c r="GM81" s="61"/>
      <c r="GN81" s="61"/>
      <c r="GO81" s="61"/>
      <c r="GP81" s="61"/>
      <c r="GQ81" s="61"/>
      <c r="GR81" s="61"/>
      <c r="GS81" s="61"/>
      <c r="GT81" s="61"/>
      <c r="GU81" s="61"/>
      <c r="GV81" s="61"/>
      <c r="GW81" s="61"/>
      <c r="GX81" s="61"/>
      <c r="GY81" s="61"/>
      <c r="GZ81" s="61"/>
      <c r="HA81" s="61"/>
      <c r="HB81" s="61"/>
      <c r="HC81" s="61"/>
      <c r="HD81" s="61"/>
      <c r="HE81" s="61"/>
      <c r="HF81" s="61"/>
      <c r="HG81" s="61"/>
      <c r="HH81" s="61"/>
      <c r="HI81" s="61"/>
      <c r="HJ81" s="61"/>
      <c r="HK81" s="61"/>
      <c r="HL81" s="61"/>
      <c r="HM81" s="61"/>
      <c r="HN81" s="61"/>
      <c r="HO81" s="61"/>
      <c r="HP81" s="61"/>
      <c r="HQ81" s="61"/>
      <c r="HR81" s="61"/>
      <c r="HS81" s="61"/>
      <c r="HT81" s="61"/>
      <c r="HU81" s="61"/>
      <c r="HV81" s="61"/>
      <c r="HW81" s="61"/>
      <c r="HX81" s="61"/>
      <c r="HY81" s="61"/>
      <c r="HZ81" s="61"/>
      <c r="IA81" s="61"/>
      <c r="IB81" s="61"/>
      <c r="IC81" s="61"/>
      <c r="ID81" s="61"/>
      <c r="IE81" s="61" t="s">
        <v>90</v>
      </c>
    </row>
    <row r="82" spans="1:256">
      <c r="A82" s="4" t="str">
        <f t="shared" si="88"/>
        <v>x</v>
      </c>
      <c r="B82" s="4" t="str">
        <f t="shared" si="89"/>
        <v>x</v>
      </c>
      <c r="D82" s="4">
        <v>5.4</v>
      </c>
      <c r="E82" s="4">
        <f t="shared" si="20"/>
        <v>-0.2555549972629525</v>
      </c>
      <c r="F82" s="4">
        <v>5.4</v>
      </c>
      <c r="G82" s="4">
        <f t="shared" si="21"/>
        <v>-0.2555549972629525</v>
      </c>
      <c r="H82" s="4">
        <v>25</v>
      </c>
      <c r="I82" s="88">
        <f>AL58</f>
        <v>0</v>
      </c>
      <c r="X82" s="4">
        <v>49</v>
      </c>
      <c r="Y82" s="4" t="str">
        <f t="shared" si="72"/>
        <v>x</v>
      </c>
      <c r="Z82" s="4" t="str">
        <f t="shared" si="73"/>
        <v>x</v>
      </c>
      <c r="AA82" s="4">
        <f t="shared" si="74"/>
        <v>0</v>
      </c>
      <c r="AB82" s="4">
        <f t="shared" si="75"/>
        <v>0</v>
      </c>
      <c r="AC82" s="4">
        <v>49</v>
      </c>
      <c r="AD82" s="129" t="str">
        <f t="shared" si="112"/>
        <v>x</v>
      </c>
      <c r="AE82" s="129" t="str">
        <f t="shared" si="112"/>
        <v>x</v>
      </c>
      <c r="AF82" s="46">
        <f t="shared" si="113"/>
        <v>1</v>
      </c>
      <c r="AG82" s="46">
        <f t="shared" si="113"/>
        <v>1</v>
      </c>
      <c r="AH82" s="4">
        <f t="shared" si="114"/>
        <v>0</v>
      </c>
      <c r="AI82" s="4">
        <f t="shared" si="114"/>
        <v>0</v>
      </c>
      <c r="AJ82" s="4">
        <f t="shared" si="24"/>
        <v>0</v>
      </c>
      <c r="AK82" s="4">
        <f>SUM($AJ$33:AJ82)</f>
        <v>2.6645352591003757E-15</v>
      </c>
      <c r="AL82" s="4">
        <f t="shared" si="90"/>
        <v>0</v>
      </c>
      <c r="AM82" s="4">
        <f t="shared" si="26"/>
        <v>0</v>
      </c>
      <c r="AN82" s="4">
        <f t="shared" si="27"/>
        <v>0</v>
      </c>
      <c r="AP82" s="4" t="str">
        <f t="shared" si="106"/>
        <v/>
      </c>
      <c r="AQ82" s="4" t="str">
        <f t="shared" si="106"/>
        <v/>
      </c>
      <c r="AR82" s="4" t="str">
        <f t="shared" si="107"/>
        <v/>
      </c>
      <c r="AS82" s="4" t="str">
        <f t="shared" si="107"/>
        <v/>
      </c>
      <c r="AT82" s="4" t="str">
        <f t="shared" si="108"/>
        <v/>
      </c>
      <c r="AU82" s="4" t="str">
        <f t="shared" si="108"/>
        <v/>
      </c>
      <c r="AV82" s="4" t="str">
        <f t="shared" si="109"/>
        <v/>
      </c>
      <c r="AW82" s="4" t="str">
        <f t="shared" si="109"/>
        <v/>
      </c>
      <c r="AX82" s="4" t="str">
        <f t="shared" si="110"/>
        <v/>
      </c>
      <c r="AY82" s="4" t="str">
        <f t="shared" si="110"/>
        <v/>
      </c>
      <c r="AZ82" s="4" t="str">
        <f t="shared" si="111"/>
        <v/>
      </c>
      <c r="BA82" s="4" t="str">
        <f t="shared" si="111"/>
        <v/>
      </c>
      <c r="BB82" s="4" t="str">
        <f t="shared" si="86"/>
        <v/>
      </c>
      <c r="BC82" s="4" t="str">
        <f t="shared" si="87"/>
        <v/>
      </c>
      <c r="BD82" s="4" t="str">
        <f t="shared" si="34"/>
        <v/>
      </c>
      <c r="BE82" s="4" t="str">
        <f t="shared" si="93"/>
        <v/>
      </c>
      <c r="BF82" s="4" t="str">
        <f t="shared" si="36"/>
        <v/>
      </c>
      <c r="BG82" s="4" t="str">
        <f t="shared" si="94"/>
        <v/>
      </c>
      <c r="BH82" s="16">
        <f t="shared" si="38"/>
        <v>0</v>
      </c>
      <c r="BI82" s="4">
        <f t="shared" si="39"/>
        <v>0</v>
      </c>
      <c r="BJ82" s="16">
        <f t="shared" si="40"/>
        <v>0</v>
      </c>
      <c r="BK82" s="4">
        <f t="shared" si="41"/>
        <v>0</v>
      </c>
      <c r="BL82" s="16">
        <f t="shared" si="42"/>
        <v>0</v>
      </c>
      <c r="BM82" s="4">
        <f t="shared" si="43"/>
        <v>0</v>
      </c>
      <c r="BN82" s="4">
        <f t="shared" si="95"/>
        <v>0</v>
      </c>
      <c r="BO82" s="4">
        <f t="shared" si="96"/>
        <v>0</v>
      </c>
      <c r="BP82" s="4">
        <f t="shared" si="97"/>
        <v>0</v>
      </c>
      <c r="BQ82" s="4">
        <f t="shared" si="98"/>
        <v>0</v>
      </c>
      <c r="BR82" s="4">
        <f t="shared" si="99"/>
        <v>0</v>
      </c>
      <c r="BS82" s="4">
        <f t="shared" si="100"/>
        <v>0</v>
      </c>
      <c r="BT82" s="4" t="str">
        <f t="shared" si="50"/>
        <v/>
      </c>
      <c r="BU82" s="4" t="str">
        <f t="shared" si="51"/>
        <v/>
      </c>
      <c r="BV82" s="4" t="str">
        <f t="shared" si="52"/>
        <v/>
      </c>
      <c r="BW82" s="4" t="str">
        <f t="shared" si="76"/>
        <v/>
      </c>
      <c r="BX82" s="4" t="str">
        <f t="shared" si="77"/>
        <v/>
      </c>
      <c r="BY82" s="4" t="str">
        <f t="shared" si="78"/>
        <v/>
      </c>
      <c r="BZ82" s="4">
        <f t="shared" si="79"/>
        <v>0</v>
      </c>
      <c r="CA82" s="17" t="str">
        <f t="shared" si="53"/>
        <v/>
      </c>
      <c r="CB82" s="17" t="str">
        <f t="shared" si="54"/>
        <v/>
      </c>
      <c r="CC82" s="17" t="str">
        <f t="shared" si="55"/>
        <v/>
      </c>
      <c r="CD82" s="17" t="str">
        <f t="shared" si="56"/>
        <v/>
      </c>
      <c r="CE82" s="4" t="str">
        <f t="shared" si="57"/>
        <v/>
      </c>
      <c r="CF82" s="4" t="str">
        <f t="shared" si="58"/>
        <v/>
      </c>
      <c r="CG82" s="4" t="str">
        <f t="shared" si="59"/>
        <v/>
      </c>
      <c r="CH82" s="4" t="str">
        <f t="shared" si="101"/>
        <v/>
      </c>
      <c r="CI82" s="4" t="str">
        <f t="shared" si="102"/>
        <v/>
      </c>
      <c r="CJ82" s="4" t="str">
        <f t="shared" si="62"/>
        <v/>
      </c>
      <c r="CK82" s="4" t="str">
        <f t="shared" si="63"/>
        <v/>
      </c>
      <c r="CL82" s="4" t="str">
        <f t="shared" si="103"/>
        <v/>
      </c>
      <c r="CM82" s="4" t="str">
        <f t="shared" si="104"/>
        <v/>
      </c>
      <c r="CN82" s="4">
        <f t="shared" si="80"/>
        <v>0</v>
      </c>
      <c r="CO82" s="16">
        <f t="shared" si="66"/>
        <v>0</v>
      </c>
      <c r="CQ82" s="4">
        <f t="shared" si="81"/>
        <v>0</v>
      </c>
      <c r="CS82" s="4">
        <v>48</v>
      </c>
      <c r="CT82" s="4">
        <f t="shared" si="82"/>
        <v>24</v>
      </c>
      <c r="CU82" s="4">
        <f t="shared" si="83"/>
        <v>24</v>
      </c>
      <c r="CV82" s="4">
        <f t="shared" si="67"/>
        <v>1</v>
      </c>
      <c r="CW82" s="4">
        <v>49</v>
      </c>
      <c r="CX82" s="4">
        <f t="shared" si="115"/>
        <v>25</v>
      </c>
      <c r="CY82" s="4" t="s">
        <v>87</v>
      </c>
      <c r="CZ82" s="16" t="str">
        <f t="shared" si="84"/>
        <v>A</v>
      </c>
      <c r="DA82" s="16">
        <f t="shared" si="68"/>
        <v>0</v>
      </c>
      <c r="DB82" s="4" t="str">
        <f t="shared" si="69"/>
        <v>x</v>
      </c>
      <c r="DE82" s="4">
        <f t="shared" si="70"/>
        <v>0</v>
      </c>
      <c r="DF82" s="4">
        <f t="shared" si="71"/>
        <v>0</v>
      </c>
      <c r="DJ82" s="47">
        <v>77</v>
      </c>
      <c r="DK82" s="48" t="s">
        <v>46</v>
      </c>
      <c r="DL82" s="49">
        <v>60</v>
      </c>
      <c r="DM82" s="49">
        <v>4</v>
      </c>
      <c r="DN82" s="50">
        <v>13</v>
      </c>
      <c r="DO82" s="51" t="s">
        <v>87</v>
      </c>
      <c r="DP82" s="51" t="s">
        <v>87</v>
      </c>
      <c r="DQ82" s="51" t="s">
        <v>87</v>
      </c>
      <c r="DR82" s="51" t="s">
        <v>87</v>
      </c>
      <c r="DS82" s="51" t="s">
        <v>87</v>
      </c>
      <c r="DT82" s="51" t="s">
        <v>99</v>
      </c>
      <c r="DU82" s="51" t="s">
        <v>99</v>
      </c>
      <c r="DV82" s="51" t="s">
        <v>99</v>
      </c>
      <c r="DW82" s="51" t="s">
        <v>99</v>
      </c>
      <c r="DX82" s="51" t="s">
        <v>99</v>
      </c>
      <c r="DY82" s="51" t="s">
        <v>88</v>
      </c>
      <c r="DZ82" s="51" t="s">
        <v>88</v>
      </c>
      <c r="EA82" s="51" t="s">
        <v>88</v>
      </c>
      <c r="EB82" s="51" t="s">
        <v>88</v>
      </c>
      <c r="EC82" s="51" t="s">
        <v>88</v>
      </c>
      <c r="ED82" s="51" t="s">
        <v>100</v>
      </c>
      <c r="EE82" s="51" t="s">
        <v>100</v>
      </c>
      <c r="EF82" s="51" t="s">
        <v>100</v>
      </c>
      <c r="EG82" s="51" t="s">
        <v>100</v>
      </c>
      <c r="EH82" s="51" t="s">
        <v>100</v>
      </c>
      <c r="EI82" s="51" t="s">
        <v>89</v>
      </c>
      <c r="EJ82" s="51" t="s">
        <v>89</v>
      </c>
      <c r="EK82" s="51" t="s">
        <v>89</v>
      </c>
      <c r="EL82" s="51" t="s">
        <v>89</v>
      </c>
      <c r="EM82" s="51" t="s">
        <v>89</v>
      </c>
      <c r="EN82" s="51" t="s">
        <v>98</v>
      </c>
      <c r="EO82" s="51" t="s">
        <v>98</v>
      </c>
      <c r="EP82" s="51" t="s">
        <v>98</v>
      </c>
      <c r="EQ82" s="51" t="s">
        <v>98</v>
      </c>
      <c r="ER82" s="51" t="s">
        <v>98</v>
      </c>
      <c r="ES82" s="51" t="s">
        <v>87</v>
      </c>
      <c r="ET82" s="51" t="s">
        <v>87</v>
      </c>
      <c r="EU82" s="51" t="s">
        <v>87</v>
      </c>
      <c r="EV82" s="51" t="s">
        <v>87</v>
      </c>
      <c r="EW82" s="51" t="s">
        <v>87</v>
      </c>
      <c r="EX82" s="51" t="s">
        <v>99</v>
      </c>
      <c r="EY82" s="51" t="s">
        <v>99</v>
      </c>
      <c r="EZ82" s="51" t="s">
        <v>99</v>
      </c>
      <c r="FA82" s="51" t="s">
        <v>99</v>
      </c>
      <c r="FB82" s="51" t="s">
        <v>99</v>
      </c>
      <c r="FC82" s="51" t="s">
        <v>88</v>
      </c>
      <c r="FD82" s="51" t="s">
        <v>88</v>
      </c>
      <c r="FE82" s="51" t="s">
        <v>88</v>
      </c>
      <c r="FF82" s="51" t="s">
        <v>88</v>
      </c>
      <c r="FG82" s="51" t="s">
        <v>88</v>
      </c>
      <c r="FH82" s="51" t="s">
        <v>100</v>
      </c>
      <c r="FI82" s="51" t="s">
        <v>100</v>
      </c>
      <c r="FJ82" s="51" t="s">
        <v>100</v>
      </c>
      <c r="FK82" s="51" t="s">
        <v>100</v>
      </c>
      <c r="FL82" s="51" t="s">
        <v>100</v>
      </c>
      <c r="FM82" s="51" t="s">
        <v>89</v>
      </c>
      <c r="FN82" s="51" t="s">
        <v>89</v>
      </c>
      <c r="FO82" s="51" t="s">
        <v>89</v>
      </c>
      <c r="FP82" s="51" t="s">
        <v>89</v>
      </c>
      <c r="FQ82" s="51" t="s">
        <v>89</v>
      </c>
      <c r="FR82" s="51" t="s">
        <v>98</v>
      </c>
      <c r="FS82" s="51" t="s">
        <v>98</v>
      </c>
      <c r="FT82" s="51" t="s">
        <v>98</v>
      </c>
      <c r="FU82" s="51" t="s">
        <v>98</v>
      </c>
      <c r="FV82" s="51" t="s">
        <v>98</v>
      </c>
      <c r="FW82" s="51"/>
      <c r="FX82" s="51"/>
      <c r="FY82" s="51"/>
      <c r="FZ82" s="51"/>
      <c r="GA82" s="51"/>
      <c r="GB82" s="51"/>
      <c r="GC82" s="51"/>
      <c r="GD82" s="51"/>
      <c r="GE82" s="51"/>
      <c r="GF82" s="51"/>
      <c r="GG82" s="51"/>
      <c r="GH82" s="51"/>
      <c r="GI82" s="51"/>
      <c r="GJ82" s="51"/>
      <c r="GK82" s="51"/>
      <c r="GL82" s="51"/>
      <c r="GM82" s="51"/>
      <c r="GN82" s="51"/>
      <c r="GO82" s="51"/>
      <c r="GP82" s="51"/>
      <c r="GQ82" s="51"/>
      <c r="GR82" s="51"/>
      <c r="GS82" s="51"/>
      <c r="GT82" s="51"/>
      <c r="GU82" s="51"/>
      <c r="GV82" s="51"/>
      <c r="GW82" s="51"/>
      <c r="GX82" s="51"/>
      <c r="GY82" s="51"/>
      <c r="GZ82" s="51"/>
      <c r="HA82" s="51"/>
      <c r="HB82" s="51"/>
      <c r="HC82" s="51"/>
      <c r="HD82" s="51"/>
      <c r="HE82" s="51"/>
      <c r="HF82" s="51"/>
      <c r="HG82" s="51"/>
      <c r="HH82" s="51"/>
      <c r="HI82" s="51"/>
      <c r="HJ82" s="51"/>
      <c r="HK82" s="51"/>
      <c r="HL82" s="51"/>
      <c r="HM82" s="51"/>
      <c r="HN82" s="51"/>
      <c r="HO82" s="51"/>
      <c r="HP82" s="51"/>
      <c r="HQ82" s="51"/>
      <c r="HR82" s="51"/>
      <c r="HS82" s="51"/>
      <c r="HT82" s="51"/>
      <c r="HU82" s="51"/>
      <c r="HV82" s="51"/>
      <c r="HW82" s="51"/>
      <c r="HX82" s="51"/>
      <c r="HY82" s="51"/>
      <c r="HZ82" s="51"/>
      <c r="IA82" s="51"/>
      <c r="IB82" s="51"/>
      <c r="IC82" s="51"/>
      <c r="ID82" s="51"/>
      <c r="IE82" s="51" t="s">
        <v>90</v>
      </c>
    </row>
    <row r="83" spans="1:256">
      <c r="A83" s="4" t="str">
        <f t="shared" si="88"/>
        <v>x</v>
      </c>
      <c r="B83" s="4" t="str">
        <f t="shared" si="89"/>
        <v>x</v>
      </c>
      <c r="D83" s="4">
        <v>5.5</v>
      </c>
      <c r="E83" s="4">
        <f t="shared" si="20"/>
        <v>-0.41349667156634456</v>
      </c>
      <c r="F83" s="4">
        <v>5.5</v>
      </c>
      <c r="G83" s="4">
        <f t="shared" si="21"/>
        <v>-0.41349667156634456</v>
      </c>
      <c r="H83" s="4">
        <v>26</v>
      </c>
      <c r="I83" s="88">
        <f>I82</f>
        <v>0</v>
      </c>
      <c r="X83" s="4">
        <v>50</v>
      </c>
      <c r="Y83" s="4" t="str">
        <f t="shared" si="72"/>
        <v>x</v>
      </c>
      <c r="Z83" s="4" t="str">
        <f t="shared" si="73"/>
        <v>x</v>
      </c>
      <c r="AA83" s="4">
        <f t="shared" si="74"/>
        <v>0</v>
      </c>
      <c r="AB83" s="4">
        <f t="shared" si="75"/>
        <v>0</v>
      </c>
      <c r="AC83" s="4">
        <v>50</v>
      </c>
      <c r="AD83" s="129" t="str">
        <f t="shared" si="112"/>
        <v>x</v>
      </c>
      <c r="AE83" s="129" t="str">
        <f t="shared" si="112"/>
        <v>x</v>
      </c>
      <c r="AF83" s="46">
        <f t="shared" si="113"/>
        <v>1</v>
      </c>
      <c r="AG83" s="46">
        <f t="shared" si="113"/>
        <v>1</v>
      </c>
      <c r="AH83" s="4">
        <f t="shared" si="114"/>
        <v>0</v>
      </c>
      <c r="AI83" s="4">
        <f t="shared" si="114"/>
        <v>0</v>
      </c>
      <c r="AJ83" s="4">
        <f t="shared" si="24"/>
        <v>0</v>
      </c>
      <c r="AK83" s="4">
        <f>SUM($AJ$33:AJ83)</f>
        <v>2.6645352591003757E-15</v>
      </c>
      <c r="AL83" s="4">
        <f t="shared" si="90"/>
        <v>0</v>
      </c>
      <c r="AM83" s="4">
        <f t="shared" si="26"/>
        <v>0</v>
      </c>
      <c r="AN83" s="4">
        <f t="shared" si="27"/>
        <v>0</v>
      </c>
      <c r="AP83" s="4" t="str">
        <f t="shared" si="106"/>
        <v/>
      </c>
      <c r="AQ83" s="4" t="str">
        <f t="shared" si="106"/>
        <v/>
      </c>
      <c r="AR83" s="4" t="str">
        <f t="shared" si="107"/>
        <v/>
      </c>
      <c r="AS83" s="4" t="str">
        <f t="shared" si="107"/>
        <v/>
      </c>
      <c r="AT83" s="4" t="str">
        <f t="shared" si="108"/>
        <v/>
      </c>
      <c r="AU83" s="4" t="str">
        <f t="shared" si="108"/>
        <v/>
      </c>
      <c r="AV83" s="4" t="str">
        <f t="shared" si="109"/>
        <v/>
      </c>
      <c r="AW83" s="4" t="str">
        <f t="shared" si="109"/>
        <v/>
      </c>
      <c r="AX83" s="4" t="str">
        <f t="shared" si="110"/>
        <v/>
      </c>
      <c r="AY83" s="4" t="str">
        <f t="shared" si="110"/>
        <v/>
      </c>
      <c r="AZ83" s="4" t="str">
        <f t="shared" si="111"/>
        <v/>
      </c>
      <c r="BA83" s="4" t="str">
        <f t="shared" si="111"/>
        <v/>
      </c>
      <c r="BB83" s="4" t="str">
        <f t="shared" si="86"/>
        <v/>
      </c>
      <c r="BC83" s="4" t="str">
        <f t="shared" si="87"/>
        <v/>
      </c>
      <c r="BD83" s="4" t="str">
        <f t="shared" si="34"/>
        <v/>
      </c>
      <c r="BE83" s="4" t="str">
        <f t="shared" si="93"/>
        <v/>
      </c>
      <c r="BF83" s="4" t="str">
        <f t="shared" si="36"/>
        <v/>
      </c>
      <c r="BG83" s="4" t="str">
        <f t="shared" si="94"/>
        <v/>
      </c>
      <c r="BH83" s="16">
        <f t="shared" si="38"/>
        <v>0</v>
      </c>
      <c r="BI83" s="4">
        <f t="shared" si="39"/>
        <v>0</v>
      </c>
      <c r="BJ83" s="16">
        <f t="shared" si="40"/>
        <v>0</v>
      </c>
      <c r="BK83" s="4">
        <f t="shared" si="41"/>
        <v>0</v>
      </c>
      <c r="BL83" s="16">
        <f t="shared" si="42"/>
        <v>0</v>
      </c>
      <c r="BM83" s="4">
        <f t="shared" si="43"/>
        <v>0</v>
      </c>
      <c r="BN83" s="4">
        <f t="shared" si="95"/>
        <v>0</v>
      </c>
      <c r="BO83" s="4">
        <f t="shared" si="96"/>
        <v>0</v>
      </c>
      <c r="BP83" s="4">
        <f t="shared" si="97"/>
        <v>0</v>
      </c>
      <c r="BQ83" s="4">
        <f t="shared" si="98"/>
        <v>0</v>
      </c>
      <c r="BR83" s="4">
        <f t="shared" si="99"/>
        <v>0</v>
      </c>
      <c r="BS83" s="4">
        <f t="shared" si="100"/>
        <v>0</v>
      </c>
      <c r="BT83" s="4" t="str">
        <f t="shared" si="50"/>
        <v/>
      </c>
      <c r="BU83" s="4" t="str">
        <f t="shared" si="51"/>
        <v/>
      </c>
      <c r="BV83" s="4" t="str">
        <f t="shared" si="52"/>
        <v/>
      </c>
      <c r="BW83" s="4" t="str">
        <f t="shared" si="76"/>
        <v/>
      </c>
      <c r="BX83" s="4" t="str">
        <f t="shared" si="77"/>
        <v/>
      </c>
      <c r="BY83" s="4" t="str">
        <f t="shared" si="78"/>
        <v/>
      </c>
      <c r="BZ83" s="4">
        <f t="shared" si="79"/>
        <v>0</v>
      </c>
      <c r="CA83" s="17" t="str">
        <f t="shared" si="53"/>
        <v/>
      </c>
      <c r="CB83" s="17" t="str">
        <f t="shared" si="54"/>
        <v/>
      </c>
      <c r="CC83" s="17" t="str">
        <f t="shared" si="55"/>
        <v/>
      </c>
      <c r="CD83" s="17" t="str">
        <f t="shared" si="56"/>
        <v/>
      </c>
      <c r="CE83" s="4" t="str">
        <f t="shared" si="57"/>
        <v/>
      </c>
      <c r="CF83" s="4" t="str">
        <f t="shared" si="58"/>
        <v/>
      </c>
      <c r="CG83" s="4" t="str">
        <f t="shared" si="59"/>
        <v/>
      </c>
      <c r="CH83" s="4" t="str">
        <f t="shared" si="101"/>
        <v/>
      </c>
      <c r="CI83" s="4" t="str">
        <f t="shared" si="102"/>
        <v/>
      </c>
      <c r="CJ83" s="4" t="str">
        <f t="shared" si="62"/>
        <v/>
      </c>
      <c r="CK83" s="4" t="str">
        <f t="shared" si="63"/>
        <v/>
      </c>
      <c r="CL83" s="4" t="str">
        <f t="shared" si="103"/>
        <v/>
      </c>
      <c r="CM83" s="4" t="str">
        <f t="shared" si="104"/>
        <v/>
      </c>
      <c r="CN83" s="4">
        <f t="shared" si="80"/>
        <v>0</v>
      </c>
      <c r="CO83" s="16">
        <f t="shared" si="66"/>
        <v>0</v>
      </c>
      <c r="CQ83" s="4">
        <f t="shared" si="81"/>
        <v>0</v>
      </c>
      <c r="CS83" s="4">
        <v>49</v>
      </c>
      <c r="CT83" s="4">
        <f t="shared" si="82"/>
        <v>24.5</v>
      </c>
      <c r="CU83" s="4">
        <f t="shared" si="83"/>
        <v>25</v>
      </c>
      <c r="CV83" s="4">
        <f t="shared" si="67"/>
        <v>0</v>
      </c>
      <c r="CW83" s="4">
        <v>50</v>
      </c>
      <c r="CX83" s="4">
        <f t="shared" si="115"/>
        <v>26</v>
      </c>
      <c r="CY83" s="4" t="s">
        <v>99</v>
      </c>
      <c r="CZ83" s="16" t="str">
        <f t="shared" si="84"/>
        <v>B</v>
      </c>
      <c r="DA83" s="16">
        <f t="shared" si="68"/>
        <v>0</v>
      </c>
      <c r="DB83" s="4" t="str">
        <f t="shared" si="69"/>
        <v>x</v>
      </c>
      <c r="DE83" s="4">
        <f t="shared" si="70"/>
        <v>0</v>
      </c>
      <c r="DF83" s="4">
        <f t="shared" si="71"/>
        <v>0</v>
      </c>
      <c r="DJ83" s="57">
        <v>78</v>
      </c>
      <c r="DK83" s="58" t="s">
        <v>426</v>
      </c>
      <c r="DL83" s="59"/>
      <c r="DM83" s="59"/>
      <c r="DN83" s="60"/>
      <c r="DO83" s="61" t="s">
        <v>87</v>
      </c>
      <c r="DP83" s="61" t="s">
        <v>87</v>
      </c>
      <c r="DQ83" s="61" t="s">
        <v>87</v>
      </c>
      <c r="DR83" s="61" t="s">
        <v>99</v>
      </c>
      <c r="DS83" s="61" t="s">
        <v>99</v>
      </c>
      <c r="DT83" s="61" t="s">
        <v>99</v>
      </c>
      <c r="DU83" s="61" t="s">
        <v>99</v>
      </c>
      <c r="DV83" s="61" t="s">
        <v>99</v>
      </c>
      <c r="DW83" s="61" t="s">
        <v>88</v>
      </c>
      <c r="DX83" s="61" t="s">
        <v>88</v>
      </c>
      <c r="DY83" s="61" t="s">
        <v>88</v>
      </c>
      <c r="DZ83" s="61" t="s">
        <v>88</v>
      </c>
      <c r="EA83" s="61" t="s">
        <v>88</v>
      </c>
      <c r="EB83" s="61" t="s">
        <v>100</v>
      </c>
      <c r="EC83" s="61" t="s">
        <v>100</v>
      </c>
      <c r="ED83" s="61" t="s">
        <v>100</v>
      </c>
      <c r="EE83" s="61" t="s">
        <v>100</v>
      </c>
      <c r="EF83" s="61" t="s">
        <v>100</v>
      </c>
      <c r="EG83" s="61" t="s">
        <v>89</v>
      </c>
      <c r="EH83" s="61" t="s">
        <v>89</v>
      </c>
      <c r="EI83" s="61" t="s">
        <v>89</v>
      </c>
      <c r="EJ83" s="61" t="s">
        <v>89</v>
      </c>
      <c r="EK83" s="61" t="s">
        <v>89</v>
      </c>
      <c r="EL83" s="61" t="s">
        <v>98</v>
      </c>
      <c r="EM83" s="61" t="s">
        <v>98</v>
      </c>
      <c r="EN83" s="61" t="s">
        <v>98</v>
      </c>
      <c r="EO83" s="61" t="s">
        <v>98</v>
      </c>
      <c r="EP83" s="61" t="s">
        <v>98</v>
      </c>
      <c r="EQ83" s="61" t="s">
        <v>87</v>
      </c>
      <c r="ER83" s="61" t="s">
        <v>87</v>
      </c>
      <c r="ES83" s="61" t="s">
        <v>87</v>
      </c>
      <c r="ET83" s="61" t="s">
        <v>87</v>
      </c>
      <c r="EU83" s="61" t="s">
        <v>87</v>
      </c>
      <c r="EV83" s="61" t="s">
        <v>99</v>
      </c>
      <c r="EW83" s="61" t="s">
        <v>99</v>
      </c>
      <c r="EX83" s="61" t="s">
        <v>99</v>
      </c>
      <c r="EY83" s="61" t="s">
        <v>99</v>
      </c>
      <c r="EZ83" s="61" t="s">
        <v>99</v>
      </c>
      <c r="FA83" s="61" t="s">
        <v>88</v>
      </c>
      <c r="FB83" s="61" t="s">
        <v>88</v>
      </c>
      <c r="FC83" s="61" t="s">
        <v>88</v>
      </c>
      <c r="FD83" s="61" t="s">
        <v>88</v>
      </c>
      <c r="FE83" s="61" t="s">
        <v>88</v>
      </c>
      <c r="FF83" s="61" t="s">
        <v>100</v>
      </c>
      <c r="FG83" s="61" t="s">
        <v>100</v>
      </c>
      <c r="FH83" s="61" t="s">
        <v>100</v>
      </c>
      <c r="FI83" s="61" t="s">
        <v>100</v>
      </c>
      <c r="FJ83" s="61" t="s">
        <v>100</v>
      </c>
      <c r="FK83" s="61" t="s">
        <v>89</v>
      </c>
      <c r="FL83" s="61" t="s">
        <v>89</v>
      </c>
      <c r="FM83" s="61" t="s">
        <v>89</v>
      </c>
      <c r="FN83" s="61" t="s">
        <v>89</v>
      </c>
      <c r="FO83" s="61" t="s">
        <v>89</v>
      </c>
      <c r="FP83" s="61" t="s">
        <v>98</v>
      </c>
      <c r="FQ83" s="61" t="s">
        <v>98</v>
      </c>
      <c r="FR83" s="61" t="s">
        <v>98</v>
      </c>
      <c r="FS83" s="61" t="s">
        <v>98</v>
      </c>
      <c r="FT83" s="61" t="s">
        <v>98</v>
      </c>
      <c r="FU83" s="61" t="s">
        <v>87</v>
      </c>
      <c r="FV83" s="61" t="s">
        <v>87</v>
      </c>
      <c r="FW83" s="61"/>
      <c r="FX83" s="61"/>
      <c r="FY83" s="61"/>
      <c r="FZ83" s="61"/>
      <c r="GA83" s="61"/>
      <c r="GB83" s="61"/>
      <c r="GC83" s="61"/>
      <c r="GD83" s="61"/>
      <c r="GE83" s="61"/>
      <c r="GF83" s="61"/>
      <c r="GG83" s="61"/>
      <c r="GH83" s="61"/>
      <c r="GI83" s="61"/>
      <c r="GJ83" s="61"/>
      <c r="GK83" s="61"/>
      <c r="GL83" s="61"/>
      <c r="GM83" s="61"/>
      <c r="GN83" s="61"/>
      <c r="GO83" s="61"/>
      <c r="GP83" s="61"/>
      <c r="GQ83" s="61"/>
      <c r="GR83" s="61"/>
      <c r="GS83" s="61"/>
      <c r="GT83" s="61"/>
      <c r="GU83" s="61"/>
      <c r="GV83" s="61"/>
      <c r="GW83" s="61"/>
      <c r="GX83" s="61"/>
      <c r="GY83" s="61"/>
      <c r="GZ83" s="61"/>
      <c r="HA83" s="61"/>
      <c r="HB83" s="61"/>
      <c r="HC83" s="61"/>
      <c r="HD83" s="61"/>
      <c r="HE83" s="61"/>
      <c r="HF83" s="61"/>
      <c r="HG83" s="61"/>
      <c r="HH83" s="61"/>
      <c r="HI83" s="61"/>
      <c r="HJ83" s="61"/>
      <c r="HK83" s="61"/>
      <c r="HL83" s="61"/>
      <c r="HM83" s="61"/>
      <c r="HN83" s="61"/>
      <c r="HO83" s="61"/>
      <c r="HP83" s="61"/>
      <c r="HQ83" s="61"/>
      <c r="HR83" s="61"/>
      <c r="HS83" s="61"/>
      <c r="HT83" s="61"/>
      <c r="HU83" s="61"/>
      <c r="HV83" s="61"/>
      <c r="HW83" s="61"/>
      <c r="HX83" s="61"/>
      <c r="HY83" s="61"/>
      <c r="HZ83" s="61"/>
      <c r="IA83" s="61"/>
      <c r="IB83" s="61"/>
      <c r="IC83" s="61"/>
      <c r="ID83" s="61"/>
      <c r="IE83" s="61" t="s">
        <v>90</v>
      </c>
    </row>
    <row r="84" spans="1:256">
      <c r="A84" s="4" t="str">
        <f t="shared" si="88"/>
        <v>x</v>
      </c>
      <c r="B84" s="4" t="str">
        <f t="shared" si="89"/>
        <v>x</v>
      </c>
      <c r="D84" s="4">
        <v>5.6</v>
      </c>
      <c r="E84" s="4">
        <f t="shared" si="20"/>
        <v>-0.55336655714511385</v>
      </c>
      <c r="F84" s="4">
        <v>5.6</v>
      </c>
      <c r="G84" s="4">
        <f t="shared" si="21"/>
        <v>-0.55336655714511385</v>
      </c>
      <c r="H84" s="4">
        <v>26</v>
      </c>
      <c r="I84" s="88">
        <f>AL59</f>
        <v>0</v>
      </c>
      <c r="X84" s="4">
        <v>51</v>
      </c>
      <c r="Y84" s="4" t="str">
        <f t="shared" si="72"/>
        <v>x</v>
      </c>
      <c r="Z84" s="4" t="str">
        <f t="shared" si="73"/>
        <v>x</v>
      </c>
      <c r="AA84" s="4">
        <f t="shared" si="74"/>
        <v>0</v>
      </c>
      <c r="AB84" s="4">
        <f t="shared" si="75"/>
        <v>0</v>
      </c>
      <c r="AC84" s="4">
        <v>51</v>
      </c>
      <c r="AD84" s="129" t="str">
        <f t="shared" si="112"/>
        <v>x</v>
      </c>
      <c r="AE84" s="129" t="str">
        <f t="shared" si="112"/>
        <v>x</v>
      </c>
      <c r="AF84" s="46">
        <f t="shared" si="113"/>
        <v>1</v>
      </c>
      <c r="AG84" s="46">
        <f t="shared" si="113"/>
        <v>1</v>
      </c>
      <c r="AH84" s="4">
        <f t="shared" si="114"/>
        <v>0</v>
      </c>
      <c r="AI84" s="4">
        <f t="shared" si="114"/>
        <v>0</v>
      </c>
      <c r="AJ84" s="4">
        <f t="shared" si="24"/>
        <v>0</v>
      </c>
      <c r="AK84" s="4">
        <f>SUM($AJ$33:AJ84)</f>
        <v>2.6645352591003757E-15</v>
      </c>
      <c r="AL84" s="4">
        <f t="shared" si="90"/>
        <v>0</v>
      </c>
      <c r="AM84" s="4">
        <f t="shared" si="26"/>
        <v>0</v>
      </c>
      <c r="AN84" s="4">
        <f t="shared" si="27"/>
        <v>0</v>
      </c>
      <c r="AP84" s="4" t="str">
        <f t="shared" si="106"/>
        <v/>
      </c>
      <c r="AQ84" s="4" t="str">
        <f t="shared" si="106"/>
        <v/>
      </c>
      <c r="AR84" s="4" t="str">
        <f t="shared" si="107"/>
        <v/>
      </c>
      <c r="AS84" s="4" t="str">
        <f t="shared" si="107"/>
        <v/>
      </c>
      <c r="AT84" s="4" t="str">
        <f t="shared" si="108"/>
        <v/>
      </c>
      <c r="AU84" s="4" t="str">
        <f t="shared" si="108"/>
        <v/>
      </c>
      <c r="AV84" s="4" t="str">
        <f t="shared" si="109"/>
        <v/>
      </c>
      <c r="AW84" s="4" t="str">
        <f t="shared" si="109"/>
        <v/>
      </c>
      <c r="AX84" s="4" t="str">
        <f t="shared" si="110"/>
        <v/>
      </c>
      <c r="AY84" s="4" t="str">
        <f t="shared" si="110"/>
        <v/>
      </c>
      <c r="AZ84" s="4" t="str">
        <f t="shared" si="111"/>
        <v/>
      </c>
      <c r="BA84" s="4" t="str">
        <f t="shared" si="111"/>
        <v/>
      </c>
      <c r="BB84" s="4" t="str">
        <f t="shared" si="86"/>
        <v/>
      </c>
      <c r="BC84" s="4" t="str">
        <f t="shared" si="87"/>
        <v/>
      </c>
      <c r="BD84" s="4" t="str">
        <f t="shared" si="34"/>
        <v/>
      </c>
      <c r="BE84" s="4" t="str">
        <f t="shared" si="93"/>
        <v/>
      </c>
      <c r="BF84" s="4" t="str">
        <f t="shared" si="36"/>
        <v/>
      </c>
      <c r="BG84" s="4" t="str">
        <f t="shared" si="94"/>
        <v/>
      </c>
      <c r="BH84" s="16">
        <f t="shared" si="38"/>
        <v>0</v>
      </c>
      <c r="BI84" s="4">
        <f t="shared" si="39"/>
        <v>0</v>
      </c>
      <c r="BJ84" s="16">
        <f t="shared" si="40"/>
        <v>0</v>
      </c>
      <c r="BK84" s="4">
        <f t="shared" si="41"/>
        <v>0</v>
      </c>
      <c r="BL84" s="16">
        <f t="shared" si="42"/>
        <v>0</v>
      </c>
      <c r="BM84" s="4">
        <f t="shared" si="43"/>
        <v>0</v>
      </c>
      <c r="BN84" s="4">
        <f t="shared" si="95"/>
        <v>0</v>
      </c>
      <c r="BO84" s="4">
        <f t="shared" si="96"/>
        <v>0</v>
      </c>
      <c r="BP84" s="4">
        <f t="shared" si="97"/>
        <v>0</v>
      </c>
      <c r="BQ84" s="4">
        <f t="shared" si="98"/>
        <v>0</v>
      </c>
      <c r="BR84" s="4">
        <f t="shared" si="99"/>
        <v>0</v>
      </c>
      <c r="BS84" s="4">
        <f t="shared" si="100"/>
        <v>0</v>
      </c>
      <c r="BT84" s="4" t="str">
        <f t="shared" si="50"/>
        <v/>
      </c>
      <c r="BU84" s="4" t="str">
        <f t="shared" si="51"/>
        <v/>
      </c>
      <c r="BV84" s="4" t="str">
        <f t="shared" si="52"/>
        <v/>
      </c>
      <c r="BW84" s="4" t="str">
        <f t="shared" si="76"/>
        <v/>
      </c>
      <c r="BX84" s="4" t="str">
        <f t="shared" si="77"/>
        <v/>
      </c>
      <c r="BY84" s="4" t="str">
        <f t="shared" si="78"/>
        <v/>
      </c>
      <c r="BZ84" s="4">
        <f t="shared" si="79"/>
        <v>0</v>
      </c>
      <c r="CA84" s="17" t="str">
        <f t="shared" si="53"/>
        <v/>
      </c>
      <c r="CB84" s="17" t="str">
        <f t="shared" si="54"/>
        <v/>
      </c>
      <c r="CC84" s="17" t="str">
        <f t="shared" si="55"/>
        <v/>
      </c>
      <c r="CD84" s="17" t="str">
        <f t="shared" si="56"/>
        <v/>
      </c>
      <c r="CE84" s="4" t="str">
        <f t="shared" si="57"/>
        <v/>
      </c>
      <c r="CF84" s="4" t="str">
        <f t="shared" si="58"/>
        <v/>
      </c>
      <c r="CG84" s="4" t="str">
        <f t="shared" si="59"/>
        <v/>
      </c>
      <c r="CH84" s="4" t="str">
        <f t="shared" si="101"/>
        <v/>
      </c>
      <c r="CI84" s="4" t="str">
        <f t="shared" si="102"/>
        <v/>
      </c>
      <c r="CJ84" s="4" t="str">
        <f t="shared" si="62"/>
        <v/>
      </c>
      <c r="CK84" s="4" t="str">
        <f t="shared" si="63"/>
        <v/>
      </c>
      <c r="CL84" s="4" t="str">
        <f t="shared" si="103"/>
        <v/>
      </c>
      <c r="CM84" s="4" t="str">
        <f t="shared" si="104"/>
        <v/>
      </c>
      <c r="CN84" s="4">
        <f t="shared" si="80"/>
        <v>0</v>
      </c>
      <c r="CO84" s="16">
        <f t="shared" si="66"/>
        <v>0</v>
      </c>
      <c r="CQ84" s="4">
        <f t="shared" si="81"/>
        <v>0</v>
      </c>
      <c r="CS84" s="4">
        <v>50</v>
      </c>
      <c r="CT84" s="4">
        <f t="shared" si="82"/>
        <v>25</v>
      </c>
      <c r="CU84" s="4">
        <f t="shared" si="83"/>
        <v>25</v>
      </c>
      <c r="CV84" s="4">
        <f t="shared" si="67"/>
        <v>1</v>
      </c>
      <c r="CW84" s="4">
        <v>51</v>
      </c>
      <c r="CX84" s="4">
        <f t="shared" si="115"/>
        <v>26</v>
      </c>
      <c r="CY84" s="4" t="s">
        <v>88</v>
      </c>
      <c r="CZ84" s="16" t="str">
        <f t="shared" si="84"/>
        <v>C</v>
      </c>
      <c r="DA84" s="16">
        <f t="shared" si="68"/>
        <v>0</v>
      </c>
      <c r="DB84" s="4" t="str">
        <f t="shared" si="69"/>
        <v>x</v>
      </c>
      <c r="DE84" s="4">
        <f t="shared" si="70"/>
        <v>0</v>
      </c>
      <c r="DF84" s="4">
        <f t="shared" si="71"/>
        <v>0</v>
      </c>
      <c r="DJ84" s="57">
        <v>79</v>
      </c>
      <c r="DK84" s="58"/>
      <c r="DL84" s="59"/>
      <c r="DM84" s="59"/>
      <c r="DN84" s="60"/>
      <c r="DO84" s="61">
        <v>5</v>
      </c>
      <c r="DP84" s="61">
        <v>4</v>
      </c>
      <c r="DQ84" s="61">
        <v>4</v>
      </c>
      <c r="DR84" s="61">
        <v>4</v>
      </c>
      <c r="DS84" s="61">
        <v>5</v>
      </c>
      <c r="DT84" s="61">
        <v>5</v>
      </c>
      <c r="DU84" s="61">
        <v>4</v>
      </c>
      <c r="DV84" s="61">
        <v>4</v>
      </c>
      <c r="DW84" s="61">
        <v>4</v>
      </c>
      <c r="DX84" s="61">
        <v>5</v>
      </c>
      <c r="DY84" s="61">
        <v>5</v>
      </c>
      <c r="DZ84" s="61">
        <v>4</v>
      </c>
      <c r="EA84" s="61">
        <v>4</v>
      </c>
      <c r="EB84" s="61">
        <v>4</v>
      </c>
      <c r="EC84" s="61">
        <v>5</v>
      </c>
      <c r="ED84" s="61">
        <v>5</v>
      </c>
      <c r="EE84" s="61">
        <v>4</v>
      </c>
      <c r="EF84" s="61">
        <v>4</v>
      </c>
      <c r="EG84" s="61">
        <v>4</v>
      </c>
      <c r="EH84" s="61">
        <v>5</v>
      </c>
      <c r="EI84" s="61">
        <v>5</v>
      </c>
      <c r="EJ84" s="61">
        <v>4</v>
      </c>
      <c r="EK84" s="61">
        <v>4</v>
      </c>
      <c r="EL84" s="61">
        <v>4</v>
      </c>
      <c r="EM84" s="61">
        <v>5</v>
      </c>
      <c r="EN84" s="61">
        <v>5</v>
      </c>
      <c r="EO84" s="61">
        <v>4</v>
      </c>
      <c r="EP84" s="61">
        <v>4</v>
      </c>
      <c r="EQ84" s="61">
        <v>4</v>
      </c>
      <c r="ER84" s="61">
        <v>5</v>
      </c>
      <c r="ES84" s="61">
        <v>5</v>
      </c>
      <c r="ET84" s="61">
        <v>4</v>
      </c>
      <c r="EU84" s="61">
        <v>4</v>
      </c>
      <c r="EV84" s="61">
        <v>4</v>
      </c>
      <c r="EW84" s="61">
        <v>5</v>
      </c>
      <c r="EX84" s="61">
        <v>5</v>
      </c>
      <c r="EY84" s="61">
        <v>4</v>
      </c>
      <c r="EZ84" s="61">
        <v>4</v>
      </c>
      <c r="FA84" s="61">
        <v>4</v>
      </c>
      <c r="FB84" s="61">
        <v>5</v>
      </c>
      <c r="FC84" s="61">
        <v>5</v>
      </c>
      <c r="FD84" s="61">
        <v>4</v>
      </c>
      <c r="FE84" s="61">
        <v>4</v>
      </c>
      <c r="FF84" s="61">
        <v>4</v>
      </c>
      <c r="FG84" s="61">
        <v>5</v>
      </c>
      <c r="FH84" s="61">
        <v>5</v>
      </c>
      <c r="FI84" s="61">
        <v>4</v>
      </c>
      <c r="FJ84" s="61">
        <v>4</v>
      </c>
      <c r="FK84" s="61">
        <v>4</v>
      </c>
      <c r="FL84" s="61">
        <v>5</v>
      </c>
      <c r="FM84" s="61">
        <v>5</v>
      </c>
      <c r="FN84" s="61">
        <v>4</v>
      </c>
      <c r="FO84" s="61">
        <v>4</v>
      </c>
      <c r="FP84" s="61">
        <v>4</v>
      </c>
      <c r="FQ84" s="61">
        <v>5</v>
      </c>
      <c r="FR84" s="61">
        <v>5</v>
      </c>
      <c r="FS84" s="61">
        <v>4</v>
      </c>
      <c r="FT84" s="61">
        <v>4</v>
      </c>
      <c r="FU84" s="61">
        <v>4</v>
      </c>
      <c r="FV84" s="61">
        <v>5</v>
      </c>
      <c r="FW84" s="61"/>
      <c r="FX84" s="61"/>
      <c r="FY84" s="61"/>
      <c r="FZ84" s="61"/>
      <c r="GA84" s="61"/>
      <c r="GB84" s="61"/>
      <c r="GC84" s="61"/>
      <c r="GD84" s="61"/>
      <c r="GE84" s="61"/>
      <c r="GF84" s="61"/>
      <c r="GG84" s="61"/>
      <c r="GH84" s="61"/>
      <c r="GI84" s="61"/>
      <c r="GJ84" s="61"/>
      <c r="GK84" s="61"/>
      <c r="GL84" s="61"/>
      <c r="GM84" s="61"/>
      <c r="GN84" s="61"/>
      <c r="GO84" s="61"/>
      <c r="GP84" s="61"/>
      <c r="GQ84" s="61"/>
      <c r="GR84" s="61"/>
      <c r="GS84" s="61"/>
      <c r="GT84" s="61"/>
      <c r="GU84" s="61"/>
      <c r="GV84" s="61"/>
      <c r="GW84" s="61"/>
      <c r="GX84" s="61"/>
      <c r="GY84" s="61"/>
      <c r="GZ84" s="61"/>
      <c r="HA84" s="61"/>
      <c r="HB84" s="61"/>
      <c r="HC84" s="61"/>
      <c r="HD84" s="61"/>
      <c r="HE84" s="61"/>
      <c r="HF84" s="61"/>
      <c r="HG84" s="61"/>
      <c r="HH84" s="61"/>
      <c r="HI84" s="61"/>
      <c r="HJ84" s="61"/>
      <c r="HK84" s="61"/>
      <c r="HL84" s="61"/>
      <c r="HM84" s="61"/>
      <c r="HN84" s="61"/>
      <c r="HO84" s="61"/>
      <c r="HP84" s="61"/>
      <c r="HQ84" s="61"/>
      <c r="HR84" s="61"/>
      <c r="HS84" s="61"/>
      <c r="HT84" s="61"/>
      <c r="HU84" s="61"/>
      <c r="HV84" s="61"/>
      <c r="HW84" s="61"/>
      <c r="HX84" s="61"/>
      <c r="HY84" s="61"/>
      <c r="HZ84" s="61"/>
      <c r="IA84" s="61"/>
      <c r="IB84" s="61"/>
      <c r="IC84" s="61"/>
      <c r="ID84" s="61"/>
      <c r="IE84" s="61" t="s">
        <v>90</v>
      </c>
    </row>
    <row r="85" spans="1:256">
      <c r="A85" s="4" t="str">
        <f t="shared" si="88"/>
        <v>x</v>
      </c>
      <c r="B85" s="4" t="str">
        <f t="shared" si="89"/>
        <v>x</v>
      </c>
      <c r="D85" s="4">
        <v>5.7</v>
      </c>
      <c r="E85" s="4">
        <f t="shared" si="20"/>
        <v>-0.66905166882929668</v>
      </c>
      <c r="F85" s="4">
        <v>5.7</v>
      </c>
      <c r="G85" s="4">
        <f t="shared" si="21"/>
        <v>-0.66905166882929668</v>
      </c>
      <c r="H85" s="4">
        <v>27</v>
      </c>
      <c r="I85" s="88">
        <f>I84</f>
        <v>0</v>
      </c>
      <c r="X85" s="4">
        <v>52</v>
      </c>
      <c r="Y85" s="4" t="str">
        <f t="shared" si="72"/>
        <v>x</v>
      </c>
      <c r="Z85" s="4" t="str">
        <f t="shared" si="73"/>
        <v>x</v>
      </c>
      <c r="AA85" s="4">
        <f t="shared" si="74"/>
        <v>0</v>
      </c>
      <c r="AB85" s="4">
        <f t="shared" si="75"/>
        <v>0</v>
      </c>
      <c r="AC85" s="4">
        <v>52</v>
      </c>
      <c r="AD85" s="129" t="str">
        <f t="shared" si="112"/>
        <v>x</v>
      </c>
      <c r="AE85" s="129" t="str">
        <f t="shared" si="112"/>
        <v>x</v>
      </c>
      <c r="AF85" s="46">
        <f t="shared" si="113"/>
        <v>1</v>
      </c>
      <c r="AG85" s="46">
        <f t="shared" si="113"/>
        <v>1</v>
      </c>
      <c r="AH85" s="4">
        <f t="shared" si="114"/>
        <v>0</v>
      </c>
      <c r="AI85" s="4">
        <f t="shared" si="114"/>
        <v>0</v>
      </c>
      <c r="AJ85" s="4">
        <f t="shared" si="24"/>
        <v>0</v>
      </c>
      <c r="AK85" s="4">
        <f>SUM($AJ$33:AJ85)</f>
        <v>2.6645352591003757E-15</v>
      </c>
      <c r="AL85" s="4">
        <f t="shared" si="90"/>
        <v>0</v>
      </c>
      <c r="AM85" s="4">
        <f t="shared" si="26"/>
        <v>0</v>
      </c>
      <c r="AN85" s="4">
        <f t="shared" si="27"/>
        <v>0</v>
      </c>
      <c r="AP85" s="4" t="str">
        <f t="shared" si="106"/>
        <v/>
      </c>
      <c r="AQ85" s="4" t="str">
        <f t="shared" si="106"/>
        <v/>
      </c>
      <c r="AR85" s="4" t="str">
        <f t="shared" si="107"/>
        <v/>
      </c>
      <c r="AS85" s="4" t="str">
        <f t="shared" si="107"/>
        <v/>
      </c>
      <c r="AT85" s="4" t="str">
        <f t="shared" si="108"/>
        <v/>
      </c>
      <c r="AU85" s="4" t="str">
        <f t="shared" si="108"/>
        <v/>
      </c>
      <c r="AV85" s="4" t="str">
        <f t="shared" si="109"/>
        <v/>
      </c>
      <c r="AW85" s="4" t="str">
        <f t="shared" si="109"/>
        <v/>
      </c>
      <c r="AX85" s="4" t="str">
        <f t="shared" si="110"/>
        <v/>
      </c>
      <c r="AY85" s="4" t="str">
        <f t="shared" si="110"/>
        <v/>
      </c>
      <c r="AZ85" s="4" t="str">
        <f t="shared" si="111"/>
        <v/>
      </c>
      <c r="BA85" s="4" t="str">
        <f t="shared" si="111"/>
        <v/>
      </c>
      <c r="BB85" s="4" t="str">
        <f t="shared" si="86"/>
        <v/>
      </c>
      <c r="BC85" s="4" t="str">
        <f t="shared" si="87"/>
        <v/>
      </c>
      <c r="BD85" s="4" t="str">
        <f t="shared" si="34"/>
        <v/>
      </c>
      <c r="BE85" s="4" t="str">
        <f t="shared" si="93"/>
        <v/>
      </c>
      <c r="BF85" s="4" t="str">
        <f t="shared" si="36"/>
        <v/>
      </c>
      <c r="BG85" s="4" t="str">
        <f t="shared" si="94"/>
        <v/>
      </c>
      <c r="BH85" s="16">
        <f t="shared" si="38"/>
        <v>0</v>
      </c>
      <c r="BI85" s="4">
        <f t="shared" si="39"/>
        <v>0</v>
      </c>
      <c r="BJ85" s="16">
        <f t="shared" si="40"/>
        <v>0</v>
      </c>
      <c r="BK85" s="4">
        <f t="shared" si="41"/>
        <v>0</v>
      </c>
      <c r="BL85" s="16">
        <f t="shared" si="42"/>
        <v>0</v>
      </c>
      <c r="BM85" s="4">
        <f t="shared" si="43"/>
        <v>0</v>
      </c>
      <c r="BN85" s="4">
        <f t="shared" si="95"/>
        <v>0</v>
      </c>
      <c r="BO85" s="4">
        <f t="shared" si="96"/>
        <v>0</v>
      </c>
      <c r="BP85" s="4">
        <f t="shared" si="97"/>
        <v>0</v>
      </c>
      <c r="BQ85" s="4">
        <f t="shared" si="98"/>
        <v>0</v>
      </c>
      <c r="BR85" s="4">
        <f t="shared" si="99"/>
        <v>0</v>
      </c>
      <c r="BS85" s="4">
        <f t="shared" si="100"/>
        <v>0</v>
      </c>
      <c r="BT85" s="4" t="str">
        <f t="shared" si="50"/>
        <v/>
      </c>
      <c r="BU85" s="4" t="str">
        <f t="shared" si="51"/>
        <v/>
      </c>
      <c r="BV85" s="4" t="str">
        <f t="shared" si="52"/>
        <v/>
      </c>
      <c r="BW85" s="4" t="str">
        <f t="shared" si="76"/>
        <v/>
      </c>
      <c r="BX85" s="4" t="str">
        <f t="shared" si="77"/>
        <v/>
      </c>
      <c r="BY85" s="4" t="str">
        <f t="shared" si="78"/>
        <v/>
      </c>
      <c r="BZ85" s="4">
        <f t="shared" si="79"/>
        <v>0</v>
      </c>
      <c r="CA85" s="17" t="str">
        <f t="shared" si="53"/>
        <v/>
      </c>
      <c r="CB85" s="17" t="str">
        <f t="shared" si="54"/>
        <v/>
      </c>
      <c r="CC85" s="17" t="str">
        <f t="shared" si="55"/>
        <v/>
      </c>
      <c r="CD85" s="17" t="str">
        <f t="shared" si="56"/>
        <v/>
      </c>
      <c r="CE85" s="4" t="str">
        <f t="shared" si="57"/>
        <v/>
      </c>
      <c r="CF85" s="4" t="str">
        <f t="shared" si="58"/>
        <v/>
      </c>
      <c r="CG85" s="4" t="str">
        <f t="shared" si="59"/>
        <v/>
      </c>
      <c r="CH85" s="4" t="str">
        <f t="shared" si="101"/>
        <v/>
      </c>
      <c r="CI85" s="4" t="str">
        <f t="shared" si="102"/>
        <v/>
      </c>
      <c r="CJ85" s="4" t="str">
        <f t="shared" si="62"/>
        <v/>
      </c>
      <c r="CK85" s="4" t="str">
        <f t="shared" si="63"/>
        <v/>
      </c>
      <c r="CL85" s="4" t="str">
        <f t="shared" si="103"/>
        <v/>
      </c>
      <c r="CM85" s="4" t="str">
        <f t="shared" si="104"/>
        <v/>
      </c>
      <c r="CN85" s="4">
        <f t="shared" si="80"/>
        <v>0</v>
      </c>
      <c r="CO85" s="16">
        <f t="shared" si="66"/>
        <v>0</v>
      </c>
      <c r="CQ85" s="4">
        <f t="shared" si="81"/>
        <v>0</v>
      </c>
      <c r="CS85" s="4">
        <v>51</v>
      </c>
      <c r="CT85" s="4">
        <f t="shared" si="82"/>
        <v>25.5</v>
      </c>
      <c r="CU85" s="4">
        <f t="shared" si="83"/>
        <v>26</v>
      </c>
      <c r="CV85" s="4">
        <f t="shared" si="67"/>
        <v>0</v>
      </c>
      <c r="CW85" s="4">
        <v>52</v>
      </c>
      <c r="CX85" s="4">
        <f t="shared" si="115"/>
        <v>27</v>
      </c>
      <c r="CY85" s="4" t="s">
        <v>100</v>
      </c>
      <c r="CZ85" s="16" t="str">
        <f t="shared" si="84"/>
        <v>A</v>
      </c>
      <c r="DA85" s="16">
        <f t="shared" si="68"/>
        <v>0</v>
      </c>
      <c r="DB85" s="4" t="str">
        <f t="shared" si="69"/>
        <v>x</v>
      </c>
      <c r="DE85" s="4">
        <f t="shared" si="70"/>
        <v>0</v>
      </c>
      <c r="DF85" s="4">
        <f t="shared" si="71"/>
        <v>0</v>
      </c>
      <c r="DJ85" s="66">
        <v>80</v>
      </c>
      <c r="DK85" s="67"/>
      <c r="DL85" s="68"/>
      <c r="DM85" s="68"/>
      <c r="DN85" s="69"/>
      <c r="DO85" s="61">
        <v>4</v>
      </c>
      <c r="DP85" s="61">
        <v>4</v>
      </c>
      <c r="DQ85" s="61">
        <v>5</v>
      </c>
      <c r="DR85" s="61">
        <v>5</v>
      </c>
      <c r="DS85" s="61">
        <v>4</v>
      </c>
      <c r="DT85" s="61">
        <v>4</v>
      </c>
      <c r="DU85" s="61">
        <v>4</v>
      </c>
      <c r="DV85" s="61">
        <v>5</v>
      </c>
      <c r="DW85" s="61">
        <v>5</v>
      </c>
      <c r="DX85" s="61">
        <v>4</v>
      </c>
      <c r="DY85" s="61">
        <v>4</v>
      </c>
      <c r="DZ85" s="61">
        <v>4</v>
      </c>
      <c r="EA85" s="61">
        <v>5</v>
      </c>
      <c r="EB85" s="61">
        <v>5</v>
      </c>
      <c r="EC85" s="61">
        <v>4</v>
      </c>
      <c r="ED85" s="61">
        <v>4</v>
      </c>
      <c r="EE85" s="61">
        <v>4</v>
      </c>
      <c r="EF85" s="61">
        <v>5</v>
      </c>
      <c r="EG85" s="61">
        <v>5</v>
      </c>
      <c r="EH85" s="61">
        <v>4</v>
      </c>
      <c r="EI85" s="61">
        <v>4</v>
      </c>
      <c r="EJ85" s="61">
        <v>4</v>
      </c>
      <c r="EK85" s="61">
        <v>5</v>
      </c>
      <c r="EL85" s="61">
        <v>5</v>
      </c>
      <c r="EM85" s="61">
        <v>4</v>
      </c>
      <c r="EN85" s="61">
        <v>4</v>
      </c>
      <c r="EO85" s="61">
        <v>4</v>
      </c>
      <c r="EP85" s="61">
        <v>5</v>
      </c>
      <c r="EQ85" s="61">
        <v>5</v>
      </c>
      <c r="ER85" s="61">
        <v>4</v>
      </c>
      <c r="ES85" s="61">
        <v>4</v>
      </c>
      <c r="ET85" s="61">
        <v>4</v>
      </c>
      <c r="EU85" s="61">
        <v>5</v>
      </c>
      <c r="EV85" s="61">
        <v>5</v>
      </c>
      <c r="EW85" s="61">
        <v>4</v>
      </c>
      <c r="EX85" s="61">
        <v>4</v>
      </c>
      <c r="EY85" s="61">
        <v>4</v>
      </c>
      <c r="EZ85" s="61">
        <v>5</v>
      </c>
      <c r="FA85" s="61">
        <v>5</v>
      </c>
      <c r="FB85" s="61">
        <v>4</v>
      </c>
      <c r="FC85" s="61">
        <v>4</v>
      </c>
      <c r="FD85" s="61">
        <v>4</v>
      </c>
      <c r="FE85" s="61">
        <v>5</v>
      </c>
      <c r="FF85" s="61">
        <v>5</v>
      </c>
      <c r="FG85" s="61">
        <v>4</v>
      </c>
      <c r="FH85" s="61">
        <v>4</v>
      </c>
      <c r="FI85" s="61">
        <v>4</v>
      </c>
      <c r="FJ85" s="61">
        <v>5</v>
      </c>
      <c r="FK85" s="61">
        <v>5</v>
      </c>
      <c r="FL85" s="61">
        <v>4</v>
      </c>
      <c r="FM85" s="61">
        <v>4</v>
      </c>
      <c r="FN85" s="61">
        <v>4</v>
      </c>
      <c r="FO85" s="61">
        <v>5</v>
      </c>
      <c r="FP85" s="61">
        <v>5</v>
      </c>
      <c r="FQ85" s="61">
        <v>4</v>
      </c>
      <c r="FR85" s="61">
        <v>4</v>
      </c>
      <c r="FS85" s="61">
        <v>4</v>
      </c>
      <c r="FT85" s="61">
        <v>5</v>
      </c>
      <c r="FU85" s="61">
        <v>5</v>
      </c>
      <c r="FV85" s="61">
        <v>4</v>
      </c>
      <c r="FW85" s="61"/>
      <c r="FX85" s="61"/>
      <c r="FY85" s="61"/>
      <c r="FZ85" s="61"/>
      <c r="GA85" s="61"/>
      <c r="GB85" s="61"/>
      <c r="GC85" s="61"/>
      <c r="GD85" s="61"/>
      <c r="GE85" s="61"/>
      <c r="GF85" s="61"/>
      <c r="GG85" s="61"/>
      <c r="GH85" s="61"/>
      <c r="GI85" s="61"/>
      <c r="GJ85" s="61"/>
      <c r="GK85" s="61"/>
      <c r="GL85" s="61"/>
      <c r="GM85" s="61"/>
      <c r="GN85" s="61"/>
      <c r="GO85" s="61"/>
      <c r="GP85" s="61"/>
      <c r="GQ85" s="61"/>
      <c r="GR85" s="61"/>
      <c r="GS85" s="61"/>
      <c r="GT85" s="61"/>
      <c r="GU85" s="61"/>
      <c r="GV85" s="61"/>
      <c r="GW85" s="61"/>
      <c r="GX85" s="61"/>
      <c r="GY85" s="61"/>
      <c r="GZ85" s="61"/>
      <c r="HA85" s="61"/>
      <c r="HB85" s="61"/>
      <c r="HC85" s="61"/>
      <c r="HD85" s="61"/>
      <c r="HE85" s="61"/>
      <c r="HF85" s="61"/>
      <c r="HG85" s="61"/>
      <c r="HH85" s="61"/>
      <c r="HI85" s="61"/>
      <c r="HJ85" s="61"/>
      <c r="HK85" s="61"/>
      <c r="HL85" s="61"/>
      <c r="HM85" s="61"/>
      <c r="HN85" s="61"/>
      <c r="HO85" s="61"/>
      <c r="HP85" s="61"/>
      <c r="HQ85" s="61"/>
      <c r="HR85" s="61"/>
      <c r="HS85" s="61"/>
      <c r="HT85" s="61"/>
      <c r="HU85" s="61"/>
      <c r="HV85" s="61"/>
      <c r="HW85" s="61"/>
      <c r="HX85" s="61"/>
      <c r="HY85" s="61"/>
      <c r="HZ85" s="61"/>
      <c r="IA85" s="61"/>
      <c r="IB85" s="61"/>
      <c r="IC85" s="61"/>
      <c r="ID85" s="61"/>
      <c r="IE85" s="61" t="s">
        <v>90</v>
      </c>
    </row>
    <row r="86" spans="1:256">
      <c r="A86" s="4" t="str">
        <f t="shared" si="88"/>
        <v>x</v>
      </c>
      <c r="B86" s="4" t="str">
        <f t="shared" si="89"/>
        <v>x</v>
      </c>
      <c r="D86" s="4">
        <v>5.8</v>
      </c>
      <c r="E86" s="4">
        <f t="shared" si="20"/>
        <v>-0.75549601211953565</v>
      </c>
      <c r="F86" s="4">
        <v>5.8</v>
      </c>
      <c r="G86" s="4">
        <f t="shared" si="21"/>
        <v>-0.75549601211953565</v>
      </c>
      <c r="H86" s="4">
        <v>27</v>
      </c>
      <c r="I86" s="88">
        <f>AL60</f>
        <v>0</v>
      </c>
      <c r="X86" s="4">
        <v>53</v>
      </c>
      <c r="Y86" s="4" t="str">
        <f t="shared" si="72"/>
        <v>x</v>
      </c>
      <c r="Z86" s="4" t="str">
        <f t="shared" si="73"/>
        <v>x</v>
      </c>
      <c r="AA86" s="4">
        <f t="shared" si="74"/>
        <v>0</v>
      </c>
      <c r="AB86" s="4">
        <f t="shared" si="75"/>
        <v>0</v>
      </c>
      <c r="AC86" s="4">
        <v>53</v>
      </c>
      <c r="AD86" s="129" t="str">
        <f t="shared" si="112"/>
        <v>x</v>
      </c>
      <c r="AE86" s="129" t="str">
        <f t="shared" si="112"/>
        <v>x</v>
      </c>
      <c r="AF86" s="46">
        <f t="shared" si="113"/>
        <v>1</v>
      </c>
      <c r="AG86" s="46">
        <f t="shared" si="113"/>
        <v>1</v>
      </c>
      <c r="AH86" s="4">
        <f t="shared" si="114"/>
        <v>0</v>
      </c>
      <c r="AI86" s="4">
        <f t="shared" si="114"/>
        <v>0</v>
      </c>
      <c r="AJ86" s="4">
        <f t="shared" si="24"/>
        <v>0</v>
      </c>
      <c r="AK86" s="4">
        <f>SUM($AJ$33:AJ86)</f>
        <v>2.6645352591003757E-15</v>
      </c>
      <c r="AL86" s="4">
        <f t="shared" si="90"/>
        <v>0</v>
      </c>
      <c r="AM86" s="4">
        <f t="shared" si="26"/>
        <v>0</v>
      </c>
      <c r="AN86" s="4">
        <f t="shared" si="27"/>
        <v>0</v>
      </c>
      <c r="AP86" s="4" t="str">
        <f t="shared" si="106"/>
        <v/>
      </c>
      <c r="AQ86" s="4" t="str">
        <f t="shared" si="106"/>
        <v/>
      </c>
      <c r="AR86" s="4" t="str">
        <f t="shared" si="107"/>
        <v/>
      </c>
      <c r="AS86" s="4" t="str">
        <f t="shared" si="107"/>
        <v/>
      </c>
      <c r="AT86" s="4" t="str">
        <f t="shared" si="108"/>
        <v/>
      </c>
      <c r="AU86" s="4" t="str">
        <f t="shared" si="108"/>
        <v/>
      </c>
      <c r="AV86" s="4" t="str">
        <f t="shared" si="109"/>
        <v/>
      </c>
      <c r="AW86" s="4" t="str">
        <f t="shared" si="109"/>
        <v/>
      </c>
      <c r="AX86" s="4" t="str">
        <f t="shared" si="110"/>
        <v/>
      </c>
      <c r="AY86" s="4" t="str">
        <f t="shared" si="110"/>
        <v/>
      </c>
      <c r="AZ86" s="4" t="str">
        <f t="shared" si="111"/>
        <v/>
      </c>
      <c r="BA86" s="4" t="str">
        <f t="shared" si="111"/>
        <v/>
      </c>
      <c r="BB86" s="4" t="str">
        <f t="shared" si="86"/>
        <v/>
      </c>
      <c r="BC86" s="4" t="str">
        <f t="shared" si="87"/>
        <v/>
      </c>
      <c r="BD86" s="4" t="str">
        <f t="shared" si="34"/>
        <v/>
      </c>
      <c r="BE86" s="4" t="str">
        <f t="shared" si="93"/>
        <v/>
      </c>
      <c r="BF86" s="4" t="str">
        <f t="shared" si="36"/>
        <v/>
      </c>
      <c r="BG86" s="4" t="str">
        <f t="shared" si="94"/>
        <v/>
      </c>
      <c r="BH86" s="16">
        <f t="shared" si="38"/>
        <v>0</v>
      </c>
      <c r="BI86" s="4">
        <f t="shared" si="39"/>
        <v>0</v>
      </c>
      <c r="BJ86" s="16">
        <f t="shared" si="40"/>
        <v>0</v>
      </c>
      <c r="BK86" s="4">
        <f t="shared" si="41"/>
        <v>0</v>
      </c>
      <c r="BL86" s="16">
        <f t="shared" si="42"/>
        <v>0</v>
      </c>
      <c r="BM86" s="4">
        <f t="shared" si="43"/>
        <v>0</v>
      </c>
      <c r="BN86" s="4">
        <f t="shared" si="95"/>
        <v>0</v>
      </c>
      <c r="BO86" s="4">
        <f t="shared" si="96"/>
        <v>0</v>
      </c>
      <c r="BP86" s="4">
        <f t="shared" si="97"/>
        <v>0</v>
      </c>
      <c r="BQ86" s="4">
        <f t="shared" si="98"/>
        <v>0</v>
      </c>
      <c r="BR86" s="4">
        <f t="shared" si="99"/>
        <v>0</v>
      </c>
      <c r="BS86" s="4">
        <f t="shared" si="100"/>
        <v>0</v>
      </c>
      <c r="BT86" s="4" t="str">
        <f t="shared" si="50"/>
        <v/>
      </c>
      <c r="BU86" s="4" t="str">
        <f t="shared" si="51"/>
        <v/>
      </c>
      <c r="BV86" s="4" t="str">
        <f t="shared" si="52"/>
        <v/>
      </c>
      <c r="BW86" s="4" t="str">
        <f t="shared" si="76"/>
        <v/>
      </c>
      <c r="BX86" s="4" t="str">
        <f t="shared" si="77"/>
        <v/>
      </c>
      <c r="BY86" s="4" t="str">
        <f t="shared" si="78"/>
        <v/>
      </c>
      <c r="BZ86" s="4">
        <f t="shared" si="79"/>
        <v>0</v>
      </c>
      <c r="CA86" s="17" t="str">
        <f t="shared" si="53"/>
        <v/>
      </c>
      <c r="CB86" s="17" t="str">
        <f t="shared" si="54"/>
        <v/>
      </c>
      <c r="CC86" s="17" t="str">
        <f t="shared" si="55"/>
        <v/>
      </c>
      <c r="CD86" s="17" t="str">
        <f t="shared" si="56"/>
        <v/>
      </c>
      <c r="CE86" s="4" t="str">
        <f t="shared" si="57"/>
        <v/>
      </c>
      <c r="CF86" s="4" t="str">
        <f t="shared" si="58"/>
        <v/>
      </c>
      <c r="CG86" s="4" t="str">
        <f t="shared" si="59"/>
        <v/>
      </c>
      <c r="CH86" s="4" t="str">
        <f t="shared" si="101"/>
        <v/>
      </c>
      <c r="CI86" s="4" t="str">
        <f t="shared" si="102"/>
        <v/>
      </c>
      <c r="CJ86" s="4" t="str">
        <f t="shared" si="62"/>
        <v/>
      </c>
      <c r="CK86" s="4" t="str">
        <f t="shared" si="63"/>
        <v/>
      </c>
      <c r="CL86" s="4" t="str">
        <f t="shared" si="103"/>
        <v/>
      </c>
      <c r="CM86" s="4" t="str">
        <f t="shared" si="104"/>
        <v/>
      </c>
      <c r="CN86" s="4">
        <f t="shared" si="80"/>
        <v>0</v>
      </c>
      <c r="CO86" s="16">
        <f t="shared" si="66"/>
        <v>0</v>
      </c>
      <c r="CQ86" s="4">
        <f t="shared" si="81"/>
        <v>0</v>
      </c>
      <c r="CS86" s="4">
        <v>52</v>
      </c>
      <c r="CT86" s="4">
        <f t="shared" si="82"/>
        <v>26</v>
      </c>
      <c r="CU86" s="4">
        <f t="shared" si="83"/>
        <v>26</v>
      </c>
      <c r="CV86" s="4">
        <f t="shared" si="67"/>
        <v>1</v>
      </c>
      <c r="CW86" s="4">
        <v>53</v>
      </c>
      <c r="CX86" s="4">
        <f t="shared" si="115"/>
        <v>27</v>
      </c>
      <c r="CY86" s="4" t="s">
        <v>89</v>
      </c>
      <c r="CZ86" s="16" t="str">
        <f t="shared" si="84"/>
        <v>B</v>
      </c>
      <c r="DA86" s="16">
        <f t="shared" si="68"/>
        <v>0</v>
      </c>
      <c r="DB86" s="4" t="str">
        <f t="shared" si="69"/>
        <v>x</v>
      </c>
      <c r="DE86" s="4">
        <f t="shared" si="70"/>
        <v>0</v>
      </c>
      <c r="DF86" s="4">
        <f t="shared" si="71"/>
        <v>0</v>
      </c>
      <c r="DJ86" s="47">
        <v>81</v>
      </c>
      <c r="DK86" s="48" t="s">
        <v>488</v>
      </c>
      <c r="DL86" s="49">
        <v>12</v>
      </c>
      <c r="DM86" s="49">
        <v>14</v>
      </c>
      <c r="DN86" s="50">
        <v>1</v>
      </c>
      <c r="DO86" s="51" t="s">
        <v>87</v>
      </c>
      <c r="DP86" s="51" t="s">
        <v>100</v>
      </c>
      <c r="DQ86" s="51" t="s">
        <v>99</v>
      </c>
      <c r="DR86" s="51" t="s">
        <v>89</v>
      </c>
      <c r="DS86" s="51" t="s">
        <v>88</v>
      </c>
      <c r="DT86" s="51" t="s">
        <v>98</v>
      </c>
      <c r="DU86" s="51" t="s">
        <v>100</v>
      </c>
      <c r="DV86" s="51" t="s">
        <v>87</v>
      </c>
      <c r="DW86" s="51" t="s">
        <v>89</v>
      </c>
      <c r="DX86" s="51" t="s">
        <v>99</v>
      </c>
      <c r="DY86" s="51" t="s">
        <v>98</v>
      </c>
      <c r="DZ86" s="51" t="s">
        <v>88</v>
      </c>
      <c r="EA86" s="51"/>
      <c r="EB86" s="51"/>
      <c r="EC86" s="51"/>
      <c r="ED86" s="51"/>
      <c r="EE86" s="51"/>
      <c r="EF86" s="51"/>
      <c r="EG86" s="51"/>
      <c r="EH86" s="51"/>
      <c r="EI86" s="51"/>
      <c r="EJ86" s="51"/>
      <c r="EK86" s="51"/>
      <c r="EL86" s="51"/>
      <c r="EM86" s="51"/>
      <c r="EN86" s="51"/>
      <c r="EO86" s="51"/>
      <c r="EP86" s="51"/>
      <c r="EQ86" s="51"/>
      <c r="ER86" s="51"/>
      <c r="ES86" s="51"/>
      <c r="ET86" s="51"/>
      <c r="EU86" s="51"/>
      <c r="EV86" s="51"/>
      <c r="EW86" s="51"/>
      <c r="EX86" s="51"/>
      <c r="EY86" s="51"/>
      <c r="EZ86" s="51"/>
      <c r="FA86" s="51"/>
      <c r="FB86" s="51"/>
      <c r="FC86" s="51"/>
      <c r="FD86" s="51"/>
      <c r="FE86" s="51"/>
      <c r="FF86" s="51"/>
      <c r="FG86" s="51"/>
      <c r="FH86" s="51"/>
      <c r="FI86" s="51"/>
      <c r="FJ86" s="51"/>
      <c r="FK86" s="51"/>
      <c r="FL86" s="51"/>
      <c r="FM86" s="51"/>
      <c r="FN86" s="51"/>
      <c r="FO86" s="51"/>
      <c r="FP86" s="51"/>
      <c r="FQ86" s="51"/>
      <c r="FR86" s="51"/>
      <c r="FS86" s="51"/>
      <c r="FT86" s="51"/>
      <c r="FU86" s="51"/>
      <c r="FV86" s="51"/>
      <c r="FW86" s="51"/>
      <c r="FX86" s="51"/>
      <c r="FY86" s="51"/>
      <c r="FZ86" s="51"/>
      <c r="GA86" s="51"/>
      <c r="GB86" s="51"/>
      <c r="GC86" s="51"/>
      <c r="GD86" s="51"/>
      <c r="GE86" s="51"/>
      <c r="GF86" s="51"/>
      <c r="GG86" s="51"/>
      <c r="GH86" s="51"/>
      <c r="GI86" s="51"/>
      <c r="GJ86" s="51"/>
      <c r="GK86" s="51"/>
      <c r="GL86" s="51"/>
      <c r="GM86" s="51"/>
      <c r="GN86" s="51"/>
      <c r="GO86" s="51"/>
      <c r="GP86" s="51"/>
      <c r="GQ86" s="51"/>
      <c r="GR86" s="51"/>
      <c r="GS86" s="51"/>
      <c r="GT86" s="51"/>
      <c r="GU86" s="51"/>
      <c r="GV86" s="51"/>
      <c r="GW86" s="51"/>
      <c r="GX86" s="51"/>
      <c r="GY86" s="51"/>
      <c r="GZ86" s="51"/>
      <c r="HA86" s="51"/>
      <c r="HB86" s="51"/>
      <c r="HC86" s="51"/>
      <c r="HD86" s="51"/>
      <c r="HE86" s="51"/>
      <c r="HF86" s="51"/>
      <c r="HG86" s="51"/>
      <c r="HH86" s="51"/>
      <c r="HI86" s="51"/>
      <c r="HJ86" s="51"/>
      <c r="HK86" s="51"/>
      <c r="HL86" s="51"/>
      <c r="HM86" s="51"/>
      <c r="HN86" s="51"/>
      <c r="HO86" s="51"/>
      <c r="HP86" s="51"/>
      <c r="HQ86" s="51"/>
      <c r="HR86" s="51"/>
      <c r="HS86" s="51"/>
      <c r="HT86" s="51"/>
      <c r="HU86" s="51"/>
      <c r="HV86" s="51"/>
      <c r="HW86" s="51"/>
      <c r="HX86" s="51"/>
      <c r="HY86" s="51"/>
      <c r="HZ86" s="51"/>
      <c r="IA86" s="51"/>
      <c r="IB86" s="51"/>
      <c r="IC86" s="51"/>
      <c r="ID86" s="51"/>
      <c r="IE86" s="51" t="s">
        <v>90</v>
      </c>
    </row>
    <row r="87" spans="1:256">
      <c r="A87" s="4" t="str">
        <f t="shared" si="88"/>
        <v>x</v>
      </c>
      <c r="B87" s="4" t="str">
        <f t="shared" si="89"/>
        <v>x</v>
      </c>
      <c r="D87" s="4">
        <v>5.9</v>
      </c>
      <c r="E87" s="4">
        <f t="shared" si="20"/>
        <v>-0.80892155440806768</v>
      </c>
      <c r="F87" s="4">
        <v>5.9</v>
      </c>
      <c r="G87" s="4">
        <f t="shared" si="21"/>
        <v>-0.80892155440806768</v>
      </c>
      <c r="H87" s="4">
        <v>28</v>
      </c>
      <c r="I87" s="88">
        <f>I86</f>
        <v>0</v>
      </c>
      <c r="X87" s="4">
        <v>54</v>
      </c>
      <c r="Y87" s="4" t="str">
        <f t="shared" si="72"/>
        <v>x</v>
      </c>
      <c r="Z87" s="4" t="str">
        <f t="shared" si="73"/>
        <v>x</v>
      </c>
      <c r="AA87" s="4">
        <f t="shared" si="74"/>
        <v>0</v>
      </c>
      <c r="AB87" s="4">
        <f t="shared" si="75"/>
        <v>0</v>
      </c>
      <c r="AC87" s="4">
        <v>54</v>
      </c>
      <c r="AD87" s="129" t="str">
        <f t="shared" si="112"/>
        <v>x</v>
      </c>
      <c r="AE87" s="129" t="str">
        <f t="shared" si="112"/>
        <v>x</v>
      </c>
      <c r="AF87" s="46">
        <f t="shared" si="113"/>
        <v>1</v>
      </c>
      <c r="AG87" s="46">
        <f t="shared" si="113"/>
        <v>1</v>
      </c>
      <c r="AH87" s="4">
        <f t="shared" si="114"/>
        <v>0</v>
      </c>
      <c r="AI87" s="4">
        <f t="shared" si="114"/>
        <v>0</v>
      </c>
      <c r="AJ87" s="4">
        <f t="shared" si="24"/>
        <v>0</v>
      </c>
      <c r="AK87" s="4">
        <f>SUM($AJ$33:AJ87)</f>
        <v>2.6645352591003757E-15</v>
      </c>
      <c r="AL87" s="4">
        <f t="shared" si="90"/>
        <v>0</v>
      </c>
      <c r="AM87" s="4">
        <f t="shared" si="26"/>
        <v>0</v>
      </c>
      <c r="AN87" s="4">
        <f t="shared" si="27"/>
        <v>0</v>
      </c>
      <c r="AP87" s="4" t="str">
        <f t="shared" si="106"/>
        <v/>
      </c>
      <c r="AQ87" s="4" t="str">
        <f t="shared" si="106"/>
        <v/>
      </c>
      <c r="AR87" s="4" t="str">
        <f t="shared" si="107"/>
        <v/>
      </c>
      <c r="AS87" s="4" t="str">
        <f t="shared" si="107"/>
        <v/>
      </c>
      <c r="AT87" s="4" t="str">
        <f t="shared" si="108"/>
        <v/>
      </c>
      <c r="AU87" s="4" t="str">
        <f t="shared" si="108"/>
        <v/>
      </c>
      <c r="AV87" s="4" t="str">
        <f t="shared" si="109"/>
        <v/>
      </c>
      <c r="AW87" s="4" t="str">
        <f t="shared" si="109"/>
        <v/>
      </c>
      <c r="AX87" s="4" t="str">
        <f t="shared" si="110"/>
        <v/>
      </c>
      <c r="AY87" s="4" t="str">
        <f t="shared" si="110"/>
        <v/>
      </c>
      <c r="AZ87" s="4" t="str">
        <f t="shared" si="111"/>
        <v/>
      </c>
      <c r="BA87" s="4" t="str">
        <f t="shared" si="111"/>
        <v/>
      </c>
      <c r="BB87" s="4" t="str">
        <f t="shared" si="86"/>
        <v/>
      </c>
      <c r="BC87" s="4" t="str">
        <f t="shared" si="87"/>
        <v/>
      </c>
      <c r="BD87" s="4" t="str">
        <f t="shared" si="34"/>
        <v/>
      </c>
      <c r="BE87" s="4" t="str">
        <f t="shared" si="93"/>
        <v/>
      </c>
      <c r="BF87" s="4" t="str">
        <f t="shared" si="36"/>
        <v/>
      </c>
      <c r="BG87" s="4" t="str">
        <f t="shared" si="94"/>
        <v/>
      </c>
      <c r="BH87" s="16">
        <f t="shared" si="38"/>
        <v>0</v>
      </c>
      <c r="BI87" s="4">
        <f t="shared" si="39"/>
        <v>0</v>
      </c>
      <c r="BJ87" s="16">
        <f t="shared" si="40"/>
        <v>0</v>
      </c>
      <c r="BK87" s="4">
        <f t="shared" si="41"/>
        <v>0</v>
      </c>
      <c r="BL87" s="16">
        <f t="shared" si="42"/>
        <v>0</v>
      </c>
      <c r="BM87" s="4">
        <f t="shared" si="43"/>
        <v>0</v>
      </c>
      <c r="BN87" s="4">
        <f t="shared" si="95"/>
        <v>0</v>
      </c>
      <c r="BO87" s="4">
        <f t="shared" si="96"/>
        <v>0</v>
      </c>
      <c r="BP87" s="4">
        <f t="shared" si="97"/>
        <v>0</v>
      </c>
      <c r="BQ87" s="4">
        <f t="shared" si="98"/>
        <v>0</v>
      </c>
      <c r="BR87" s="4">
        <f t="shared" si="99"/>
        <v>0</v>
      </c>
      <c r="BS87" s="4">
        <f t="shared" si="100"/>
        <v>0</v>
      </c>
      <c r="BT87" s="4" t="str">
        <f t="shared" si="50"/>
        <v/>
      </c>
      <c r="BU87" s="4" t="str">
        <f t="shared" si="51"/>
        <v/>
      </c>
      <c r="BV87" s="4" t="str">
        <f t="shared" si="52"/>
        <v/>
      </c>
      <c r="BW87" s="4" t="str">
        <f t="shared" si="76"/>
        <v/>
      </c>
      <c r="BX87" s="4" t="str">
        <f t="shared" si="77"/>
        <v/>
      </c>
      <c r="BY87" s="4" t="str">
        <f t="shared" si="78"/>
        <v/>
      </c>
      <c r="BZ87" s="4">
        <f t="shared" si="79"/>
        <v>0</v>
      </c>
      <c r="CA87" s="17" t="str">
        <f t="shared" si="53"/>
        <v/>
      </c>
      <c r="CB87" s="17" t="str">
        <f t="shared" si="54"/>
        <v/>
      </c>
      <c r="CC87" s="17" t="str">
        <f t="shared" si="55"/>
        <v/>
      </c>
      <c r="CD87" s="17" t="str">
        <f t="shared" si="56"/>
        <v/>
      </c>
      <c r="CE87" s="4" t="str">
        <f t="shared" si="57"/>
        <v/>
      </c>
      <c r="CF87" s="4" t="str">
        <f t="shared" si="58"/>
        <v/>
      </c>
      <c r="CG87" s="4" t="str">
        <f t="shared" si="59"/>
        <v/>
      </c>
      <c r="CH87" s="4" t="str">
        <f t="shared" si="101"/>
        <v/>
      </c>
      <c r="CI87" s="4" t="str">
        <f t="shared" si="102"/>
        <v/>
      </c>
      <c r="CJ87" s="4" t="str">
        <f t="shared" si="62"/>
        <v/>
      </c>
      <c r="CK87" s="4" t="str">
        <f t="shared" si="63"/>
        <v/>
      </c>
      <c r="CL87" s="4" t="str">
        <f t="shared" si="103"/>
        <v/>
      </c>
      <c r="CM87" s="4" t="str">
        <f t="shared" si="104"/>
        <v/>
      </c>
      <c r="CN87" s="4">
        <f t="shared" si="80"/>
        <v>0</v>
      </c>
      <c r="CO87" s="16">
        <f t="shared" si="66"/>
        <v>0</v>
      </c>
      <c r="CQ87" s="4">
        <f t="shared" si="81"/>
        <v>0</v>
      </c>
      <c r="CS87" s="4">
        <v>53</v>
      </c>
      <c r="CT87" s="4">
        <f t="shared" si="82"/>
        <v>26.5</v>
      </c>
      <c r="CU87" s="4">
        <f t="shared" si="83"/>
        <v>27</v>
      </c>
      <c r="CV87" s="4">
        <f t="shared" si="67"/>
        <v>0</v>
      </c>
      <c r="CW87" s="4">
        <v>54</v>
      </c>
      <c r="CX87" s="4">
        <f t="shared" si="115"/>
        <v>28</v>
      </c>
      <c r="CY87" s="4" t="s">
        <v>98</v>
      </c>
      <c r="CZ87" s="16" t="str">
        <f t="shared" si="84"/>
        <v>C</v>
      </c>
      <c r="DA87" s="16">
        <f t="shared" si="68"/>
        <v>0</v>
      </c>
      <c r="DB87" s="4" t="str">
        <f t="shared" si="69"/>
        <v>x</v>
      </c>
      <c r="DE87" s="4">
        <f t="shared" si="70"/>
        <v>0</v>
      </c>
      <c r="DF87" s="4">
        <f t="shared" si="71"/>
        <v>0</v>
      </c>
      <c r="DJ87" s="57">
        <v>82</v>
      </c>
      <c r="DK87" s="58" t="s">
        <v>489</v>
      </c>
      <c r="DL87" s="59"/>
      <c r="DM87" s="59"/>
      <c r="DN87" s="60"/>
      <c r="DO87" s="61" t="s">
        <v>87</v>
      </c>
      <c r="DP87" s="61" t="s">
        <v>100</v>
      </c>
      <c r="DQ87" s="61" t="s">
        <v>99</v>
      </c>
      <c r="DR87" s="61" t="s">
        <v>89</v>
      </c>
      <c r="DS87" s="61" t="s">
        <v>88</v>
      </c>
      <c r="DT87" s="61" t="s">
        <v>98</v>
      </c>
      <c r="DU87" s="61" t="s">
        <v>100</v>
      </c>
      <c r="DV87" s="61" t="s">
        <v>87</v>
      </c>
      <c r="DW87" s="61" t="s">
        <v>89</v>
      </c>
      <c r="DX87" s="61" t="s">
        <v>99</v>
      </c>
      <c r="DY87" s="61" t="s">
        <v>98</v>
      </c>
      <c r="DZ87" s="61" t="s">
        <v>88</v>
      </c>
      <c r="EA87" s="61"/>
      <c r="EB87" s="61"/>
      <c r="EC87" s="61"/>
      <c r="ED87" s="61"/>
      <c r="EE87" s="61"/>
      <c r="EF87" s="61"/>
      <c r="EG87" s="61"/>
      <c r="EH87" s="61"/>
      <c r="EI87" s="61"/>
      <c r="EJ87" s="61"/>
      <c r="EK87" s="61"/>
      <c r="EL87" s="61"/>
      <c r="EM87" s="61"/>
      <c r="EN87" s="61"/>
      <c r="EO87" s="61"/>
      <c r="EP87" s="61"/>
      <c r="EQ87" s="61"/>
      <c r="ER87" s="61"/>
      <c r="ES87" s="61"/>
      <c r="ET87" s="61"/>
      <c r="EU87" s="61"/>
      <c r="EV87" s="61"/>
      <c r="EW87" s="61"/>
      <c r="EX87" s="61"/>
      <c r="EY87" s="61"/>
      <c r="EZ87" s="61"/>
      <c r="FA87" s="61"/>
      <c r="FB87" s="61"/>
      <c r="FC87" s="61"/>
      <c r="FD87" s="61"/>
      <c r="FE87" s="61"/>
      <c r="FF87" s="61"/>
      <c r="FG87" s="61"/>
      <c r="FH87" s="61"/>
      <c r="FI87" s="61"/>
      <c r="FJ87" s="61"/>
      <c r="FK87" s="61"/>
      <c r="FL87" s="61"/>
      <c r="FM87" s="61"/>
      <c r="FN87" s="61"/>
      <c r="FO87" s="61"/>
      <c r="FP87" s="61"/>
      <c r="FQ87" s="61"/>
      <c r="FR87" s="61"/>
      <c r="FS87" s="61"/>
      <c r="FT87" s="61"/>
      <c r="FU87" s="61"/>
      <c r="FV87" s="61"/>
      <c r="FW87" s="61"/>
      <c r="FX87" s="61"/>
      <c r="FY87" s="61"/>
      <c r="FZ87" s="61"/>
      <c r="GA87" s="61"/>
      <c r="GB87" s="61"/>
      <c r="GC87" s="61"/>
      <c r="GD87" s="61"/>
      <c r="GE87" s="61"/>
      <c r="GF87" s="61"/>
      <c r="GG87" s="61"/>
      <c r="GH87" s="61"/>
      <c r="GI87" s="61"/>
      <c r="GJ87" s="61"/>
      <c r="GK87" s="61"/>
      <c r="GL87" s="61"/>
      <c r="GM87" s="61"/>
      <c r="GN87" s="61"/>
      <c r="GO87" s="61"/>
      <c r="GP87" s="61"/>
      <c r="GQ87" s="61"/>
      <c r="GR87" s="61"/>
      <c r="GS87" s="61"/>
      <c r="GT87" s="61"/>
      <c r="GU87" s="61"/>
      <c r="GV87" s="61"/>
      <c r="GW87" s="61"/>
      <c r="GX87" s="61"/>
      <c r="GY87" s="61"/>
      <c r="GZ87" s="61"/>
      <c r="HA87" s="61"/>
      <c r="HB87" s="61"/>
      <c r="HC87" s="61"/>
      <c r="HD87" s="61"/>
      <c r="HE87" s="61"/>
      <c r="HF87" s="61"/>
      <c r="HG87" s="61"/>
      <c r="HH87" s="61"/>
      <c r="HI87" s="61"/>
      <c r="HJ87" s="61"/>
      <c r="HK87" s="61"/>
      <c r="HL87" s="61"/>
      <c r="HM87" s="61"/>
      <c r="HN87" s="61"/>
      <c r="HO87" s="61"/>
      <c r="HP87" s="61"/>
      <c r="HQ87" s="61"/>
      <c r="HR87" s="61"/>
      <c r="HS87" s="61"/>
      <c r="HT87" s="61"/>
      <c r="HU87" s="61"/>
      <c r="HV87" s="61"/>
      <c r="HW87" s="61"/>
      <c r="HX87" s="61"/>
      <c r="HY87" s="61"/>
      <c r="HZ87" s="61"/>
      <c r="IA87" s="61"/>
      <c r="IB87" s="61"/>
      <c r="IC87" s="61"/>
      <c r="ID87" s="61"/>
      <c r="IE87" s="61" t="s">
        <v>90</v>
      </c>
    </row>
    <row r="88" spans="1:256">
      <c r="A88" s="4" t="str">
        <f t="shared" si="88"/>
        <v>x</v>
      </c>
      <c r="B88" s="4" t="str">
        <f t="shared" si="89"/>
        <v>x</v>
      </c>
      <c r="D88" s="4">
        <v>6</v>
      </c>
      <c r="E88" s="4">
        <f t="shared" si="20"/>
        <v>-0.82699334313268802</v>
      </c>
      <c r="F88" s="4">
        <v>6</v>
      </c>
      <c r="G88" s="4">
        <f t="shared" si="21"/>
        <v>-0.82699334313268802</v>
      </c>
      <c r="H88" s="4">
        <v>28</v>
      </c>
      <c r="I88" s="88">
        <f>AL61</f>
        <v>0</v>
      </c>
      <c r="X88" s="4">
        <v>55</v>
      </c>
      <c r="Y88" s="4" t="str">
        <f t="shared" si="72"/>
        <v>x</v>
      </c>
      <c r="Z88" s="4" t="str">
        <f t="shared" si="73"/>
        <v>x</v>
      </c>
      <c r="AA88" s="4">
        <f t="shared" si="74"/>
        <v>0</v>
      </c>
      <c r="AB88" s="4">
        <f t="shared" si="75"/>
        <v>0</v>
      </c>
      <c r="AC88" s="4">
        <v>55</v>
      </c>
      <c r="AD88" s="129" t="str">
        <f t="shared" si="112"/>
        <v>x</v>
      </c>
      <c r="AE88" s="129" t="str">
        <f t="shared" si="112"/>
        <v>x</v>
      </c>
      <c r="AF88" s="46">
        <f t="shared" si="113"/>
        <v>1</v>
      </c>
      <c r="AG88" s="46">
        <f t="shared" si="113"/>
        <v>1</v>
      </c>
      <c r="AH88" s="4">
        <f t="shared" si="114"/>
        <v>0</v>
      </c>
      <c r="AI88" s="4">
        <f t="shared" si="114"/>
        <v>0</v>
      </c>
      <c r="AJ88" s="4">
        <f t="shared" si="24"/>
        <v>0</v>
      </c>
      <c r="AK88" s="4">
        <f>SUM($AJ$33:AJ88)</f>
        <v>2.6645352591003757E-15</v>
      </c>
      <c r="AL88" s="4">
        <f t="shared" si="90"/>
        <v>0</v>
      </c>
      <c r="AM88" s="4">
        <f t="shared" si="26"/>
        <v>0</v>
      </c>
      <c r="AN88" s="4">
        <f t="shared" si="27"/>
        <v>0</v>
      </c>
      <c r="AP88" s="4" t="str">
        <f t="shared" si="106"/>
        <v/>
      </c>
      <c r="AQ88" s="4" t="str">
        <f t="shared" si="106"/>
        <v/>
      </c>
      <c r="AR88" s="4" t="str">
        <f t="shared" si="107"/>
        <v/>
      </c>
      <c r="AS88" s="4" t="str">
        <f t="shared" si="107"/>
        <v/>
      </c>
      <c r="AT88" s="4" t="str">
        <f t="shared" si="108"/>
        <v/>
      </c>
      <c r="AU88" s="4" t="str">
        <f t="shared" si="108"/>
        <v/>
      </c>
      <c r="AV88" s="4" t="str">
        <f t="shared" si="109"/>
        <v/>
      </c>
      <c r="AW88" s="4" t="str">
        <f t="shared" si="109"/>
        <v/>
      </c>
      <c r="AX88" s="4" t="str">
        <f t="shared" si="110"/>
        <v/>
      </c>
      <c r="AY88" s="4" t="str">
        <f t="shared" si="110"/>
        <v/>
      </c>
      <c r="AZ88" s="4" t="str">
        <f t="shared" si="111"/>
        <v/>
      </c>
      <c r="BA88" s="4" t="str">
        <f t="shared" si="111"/>
        <v/>
      </c>
      <c r="BB88" s="4" t="str">
        <f t="shared" si="86"/>
        <v/>
      </c>
      <c r="BC88" s="4" t="str">
        <f t="shared" si="87"/>
        <v/>
      </c>
      <c r="BD88" s="4" t="str">
        <f t="shared" si="34"/>
        <v/>
      </c>
      <c r="BE88" s="4" t="str">
        <f t="shared" si="93"/>
        <v/>
      </c>
      <c r="BF88" s="4" t="str">
        <f t="shared" si="36"/>
        <v/>
      </c>
      <c r="BG88" s="4" t="str">
        <f t="shared" si="94"/>
        <v/>
      </c>
      <c r="BH88" s="16">
        <f t="shared" si="38"/>
        <v>0</v>
      </c>
      <c r="BI88" s="4">
        <f t="shared" si="39"/>
        <v>0</v>
      </c>
      <c r="BJ88" s="16">
        <f t="shared" si="40"/>
        <v>0</v>
      </c>
      <c r="BK88" s="4">
        <f t="shared" si="41"/>
        <v>0</v>
      </c>
      <c r="BL88" s="16">
        <f t="shared" si="42"/>
        <v>0</v>
      </c>
      <c r="BM88" s="4">
        <f t="shared" si="43"/>
        <v>0</v>
      </c>
      <c r="BN88" s="4">
        <f t="shared" si="95"/>
        <v>0</v>
      </c>
      <c r="BO88" s="4">
        <f t="shared" si="96"/>
        <v>0</v>
      </c>
      <c r="BP88" s="4">
        <f t="shared" si="97"/>
        <v>0</v>
      </c>
      <c r="BQ88" s="4">
        <f t="shared" si="98"/>
        <v>0</v>
      </c>
      <c r="BR88" s="4">
        <f t="shared" si="99"/>
        <v>0</v>
      </c>
      <c r="BS88" s="4">
        <f t="shared" si="100"/>
        <v>0</v>
      </c>
      <c r="BT88" s="4" t="str">
        <f t="shared" si="50"/>
        <v/>
      </c>
      <c r="BU88" s="4" t="str">
        <f t="shared" si="51"/>
        <v/>
      </c>
      <c r="BV88" s="4" t="str">
        <f t="shared" si="52"/>
        <v/>
      </c>
      <c r="BW88" s="4" t="str">
        <f t="shared" si="76"/>
        <v/>
      </c>
      <c r="BX88" s="4" t="str">
        <f t="shared" si="77"/>
        <v/>
      </c>
      <c r="BY88" s="4" t="str">
        <f t="shared" si="78"/>
        <v/>
      </c>
      <c r="BZ88" s="4">
        <f t="shared" si="79"/>
        <v>0</v>
      </c>
      <c r="CA88" s="17" t="str">
        <f t="shared" si="53"/>
        <v/>
      </c>
      <c r="CB88" s="17" t="str">
        <f t="shared" si="54"/>
        <v/>
      </c>
      <c r="CC88" s="17" t="str">
        <f t="shared" si="55"/>
        <v/>
      </c>
      <c r="CD88" s="17" t="str">
        <f t="shared" si="56"/>
        <v/>
      </c>
      <c r="CE88" s="4" t="str">
        <f t="shared" si="57"/>
        <v/>
      </c>
      <c r="CF88" s="4" t="str">
        <f t="shared" si="58"/>
        <v/>
      </c>
      <c r="CG88" s="4" t="str">
        <f t="shared" si="59"/>
        <v/>
      </c>
      <c r="CH88" s="4" t="str">
        <f t="shared" si="101"/>
        <v/>
      </c>
      <c r="CI88" s="4" t="str">
        <f t="shared" si="102"/>
        <v/>
      </c>
      <c r="CJ88" s="4" t="str">
        <f t="shared" si="62"/>
        <v/>
      </c>
      <c r="CK88" s="4" t="str">
        <f t="shared" si="63"/>
        <v/>
      </c>
      <c r="CL88" s="4" t="str">
        <f t="shared" si="103"/>
        <v/>
      </c>
      <c r="CM88" s="4" t="str">
        <f t="shared" si="104"/>
        <v/>
      </c>
      <c r="CN88" s="4">
        <f t="shared" si="80"/>
        <v>0</v>
      </c>
      <c r="CO88" s="16">
        <f t="shared" si="66"/>
        <v>0</v>
      </c>
      <c r="CQ88" s="4">
        <f t="shared" si="81"/>
        <v>0</v>
      </c>
      <c r="CS88" s="4">
        <v>54</v>
      </c>
      <c r="CT88" s="4">
        <f t="shared" si="82"/>
        <v>27</v>
      </c>
      <c r="CU88" s="4">
        <f t="shared" si="83"/>
        <v>27</v>
      </c>
      <c r="CV88" s="4">
        <f t="shared" si="67"/>
        <v>1</v>
      </c>
      <c r="CW88" s="4">
        <v>55</v>
      </c>
      <c r="CX88" s="4">
        <f t="shared" si="115"/>
        <v>28</v>
      </c>
      <c r="CY88" s="4" t="s">
        <v>87</v>
      </c>
      <c r="CZ88" s="16" t="str">
        <f t="shared" si="84"/>
        <v>A</v>
      </c>
      <c r="DA88" s="16">
        <f t="shared" si="68"/>
        <v>0</v>
      </c>
      <c r="DB88" s="4" t="str">
        <f t="shared" si="69"/>
        <v>x</v>
      </c>
      <c r="DE88" s="4">
        <f t="shared" si="70"/>
        <v>0</v>
      </c>
      <c r="DF88" s="4">
        <f t="shared" si="71"/>
        <v>0</v>
      </c>
      <c r="DJ88" s="57">
        <v>83</v>
      </c>
      <c r="DK88" s="58"/>
      <c r="DL88" s="59"/>
      <c r="DM88" s="59"/>
      <c r="DN88" s="60"/>
      <c r="DO88" s="61"/>
      <c r="DP88" s="61"/>
      <c r="DQ88" s="61"/>
      <c r="DR88" s="61"/>
      <c r="DS88" s="61"/>
      <c r="DT88" s="61"/>
      <c r="DU88" s="61"/>
      <c r="DV88" s="61"/>
      <c r="DW88" s="61"/>
      <c r="DX88" s="61"/>
      <c r="DY88" s="61"/>
      <c r="DZ88" s="61"/>
      <c r="EA88" s="61"/>
      <c r="EB88" s="61"/>
      <c r="EC88" s="61"/>
      <c r="ED88" s="61"/>
      <c r="EE88" s="61"/>
      <c r="EF88" s="61"/>
      <c r="EG88" s="61"/>
      <c r="EH88" s="61"/>
      <c r="EI88" s="61"/>
      <c r="EJ88" s="61"/>
      <c r="EK88" s="61"/>
      <c r="EL88" s="61"/>
      <c r="EM88" s="61"/>
      <c r="EN88" s="61"/>
      <c r="EO88" s="61"/>
      <c r="EP88" s="61"/>
      <c r="EQ88" s="61"/>
      <c r="ER88" s="61"/>
      <c r="ES88" s="61"/>
      <c r="ET88" s="61"/>
      <c r="EU88" s="61"/>
      <c r="EV88" s="61"/>
      <c r="EW88" s="61"/>
      <c r="EX88" s="61"/>
      <c r="EY88" s="61"/>
      <c r="EZ88" s="61"/>
      <c r="FA88" s="61"/>
      <c r="FB88" s="61"/>
      <c r="FC88" s="61"/>
      <c r="FD88" s="61"/>
      <c r="FE88" s="61"/>
      <c r="FF88" s="61"/>
      <c r="FG88" s="61"/>
      <c r="FH88" s="61"/>
      <c r="FI88" s="61"/>
      <c r="FJ88" s="61"/>
      <c r="FK88" s="61"/>
      <c r="FL88" s="61"/>
      <c r="FM88" s="61"/>
      <c r="FN88" s="61"/>
      <c r="FO88" s="61"/>
      <c r="FP88" s="61"/>
      <c r="FQ88" s="61"/>
      <c r="FR88" s="61"/>
      <c r="FS88" s="61"/>
      <c r="FT88" s="61"/>
      <c r="FU88" s="61"/>
      <c r="FV88" s="61"/>
      <c r="FW88" s="61"/>
      <c r="FX88" s="61"/>
      <c r="FY88" s="61"/>
      <c r="FZ88" s="61"/>
      <c r="GA88" s="61"/>
      <c r="GB88" s="61"/>
      <c r="GC88" s="61"/>
      <c r="GD88" s="61"/>
      <c r="GE88" s="61"/>
      <c r="GF88" s="61"/>
      <c r="GG88" s="61"/>
      <c r="GH88" s="61"/>
      <c r="GI88" s="61"/>
      <c r="GJ88" s="61"/>
      <c r="GK88" s="61"/>
      <c r="GL88" s="61"/>
      <c r="GM88" s="61"/>
      <c r="GN88" s="61"/>
      <c r="GO88" s="61"/>
      <c r="GP88" s="61"/>
      <c r="GQ88" s="61"/>
      <c r="GR88" s="61"/>
      <c r="GS88" s="61"/>
      <c r="GT88" s="61"/>
      <c r="GU88" s="61"/>
      <c r="GV88" s="61"/>
      <c r="GW88" s="61"/>
      <c r="GX88" s="61"/>
      <c r="GY88" s="61"/>
      <c r="GZ88" s="61"/>
      <c r="HA88" s="61"/>
      <c r="HB88" s="61"/>
      <c r="HC88" s="61"/>
      <c r="HD88" s="61"/>
      <c r="HE88" s="61"/>
      <c r="HF88" s="61"/>
      <c r="HG88" s="61"/>
      <c r="HH88" s="61"/>
      <c r="HI88" s="61"/>
      <c r="HJ88" s="61"/>
      <c r="HK88" s="61"/>
      <c r="HL88" s="61"/>
      <c r="HM88" s="61"/>
      <c r="HN88" s="61"/>
      <c r="HO88" s="61"/>
      <c r="HP88" s="61"/>
      <c r="HQ88" s="61"/>
      <c r="HR88" s="61"/>
      <c r="HS88" s="61"/>
      <c r="HT88" s="61"/>
      <c r="HU88" s="61"/>
      <c r="HV88" s="61"/>
      <c r="HW88" s="61"/>
      <c r="HX88" s="61"/>
      <c r="HY88" s="61"/>
      <c r="HZ88" s="61"/>
      <c r="IA88" s="61"/>
      <c r="IB88" s="61"/>
      <c r="IC88" s="61"/>
      <c r="ID88" s="61"/>
      <c r="IE88" s="61" t="s">
        <v>90</v>
      </c>
    </row>
    <row r="89" spans="1:256">
      <c r="A89" s="4" t="str">
        <f t="shared" si="88"/>
        <v>x</v>
      </c>
      <c r="B89" s="4" t="str">
        <f t="shared" si="89"/>
        <v>x</v>
      </c>
      <c r="D89" s="4">
        <v>6.1</v>
      </c>
      <c r="E89" s="4">
        <f t="shared" si="20"/>
        <v>-0.80892155440806779</v>
      </c>
      <c r="F89" s="4">
        <v>6.1</v>
      </c>
      <c r="G89" s="4">
        <f t="shared" si="21"/>
        <v>-0.80892155440806779</v>
      </c>
      <c r="H89" s="4">
        <v>29</v>
      </c>
      <c r="I89" s="88">
        <f>I88</f>
        <v>0</v>
      </c>
      <c r="X89" s="4">
        <v>56</v>
      </c>
      <c r="Y89" s="4" t="str">
        <f t="shared" si="72"/>
        <v>x</v>
      </c>
      <c r="Z89" s="4" t="str">
        <f t="shared" si="73"/>
        <v>x</v>
      </c>
      <c r="AA89" s="4">
        <f t="shared" si="74"/>
        <v>0</v>
      </c>
      <c r="AB89" s="4">
        <f t="shared" si="75"/>
        <v>0</v>
      </c>
      <c r="AC89" s="4">
        <v>56</v>
      </c>
      <c r="AD89" s="129" t="str">
        <f t="shared" si="112"/>
        <v>x</v>
      </c>
      <c r="AE89" s="129" t="str">
        <f t="shared" si="112"/>
        <v>x</v>
      </c>
      <c r="AF89" s="46">
        <f t="shared" si="113"/>
        <v>1</v>
      </c>
      <c r="AG89" s="46">
        <f t="shared" si="113"/>
        <v>1</v>
      </c>
      <c r="AH89" s="4">
        <f t="shared" si="114"/>
        <v>0</v>
      </c>
      <c r="AI89" s="4">
        <f t="shared" si="114"/>
        <v>0</v>
      </c>
      <c r="AJ89" s="4">
        <f t="shared" si="24"/>
        <v>0</v>
      </c>
      <c r="AK89" s="4">
        <f>SUM($AJ$33:AJ89)</f>
        <v>2.6645352591003757E-15</v>
      </c>
      <c r="AL89" s="4">
        <f t="shared" si="90"/>
        <v>0</v>
      </c>
      <c r="AM89" s="4">
        <f t="shared" si="26"/>
        <v>0</v>
      </c>
      <c r="AN89" s="4">
        <f t="shared" si="27"/>
        <v>0</v>
      </c>
      <c r="AP89" s="4" t="str">
        <f t="shared" si="106"/>
        <v/>
      </c>
      <c r="AQ89" s="4" t="str">
        <f t="shared" si="106"/>
        <v/>
      </c>
      <c r="AR89" s="4" t="str">
        <f t="shared" si="107"/>
        <v/>
      </c>
      <c r="AS89" s="4" t="str">
        <f t="shared" si="107"/>
        <v/>
      </c>
      <c r="AT89" s="4" t="str">
        <f t="shared" si="108"/>
        <v/>
      </c>
      <c r="AU89" s="4" t="str">
        <f t="shared" si="108"/>
        <v/>
      </c>
      <c r="AV89" s="4" t="str">
        <f t="shared" si="109"/>
        <v/>
      </c>
      <c r="AW89" s="4" t="str">
        <f t="shared" si="109"/>
        <v/>
      </c>
      <c r="AX89" s="4" t="str">
        <f t="shared" si="110"/>
        <v/>
      </c>
      <c r="AY89" s="4" t="str">
        <f t="shared" si="110"/>
        <v/>
      </c>
      <c r="AZ89" s="4" t="str">
        <f t="shared" si="111"/>
        <v/>
      </c>
      <c r="BA89" s="4" t="str">
        <f t="shared" si="111"/>
        <v/>
      </c>
      <c r="BB89" s="4" t="str">
        <f t="shared" si="86"/>
        <v/>
      </c>
      <c r="BC89" s="4" t="str">
        <f t="shared" si="87"/>
        <v/>
      </c>
      <c r="BD89" s="4" t="str">
        <f t="shared" si="34"/>
        <v/>
      </c>
      <c r="BE89" s="4" t="str">
        <f t="shared" si="93"/>
        <v/>
      </c>
      <c r="BF89" s="4" t="str">
        <f t="shared" si="36"/>
        <v/>
      </c>
      <c r="BG89" s="4" t="str">
        <f t="shared" si="94"/>
        <v/>
      </c>
      <c r="BH89" s="16">
        <f t="shared" si="38"/>
        <v>0</v>
      </c>
      <c r="BI89" s="4">
        <f t="shared" si="39"/>
        <v>0</v>
      </c>
      <c r="BJ89" s="16">
        <f t="shared" si="40"/>
        <v>0</v>
      </c>
      <c r="BK89" s="4">
        <f t="shared" si="41"/>
        <v>0</v>
      </c>
      <c r="BL89" s="16">
        <f t="shared" si="42"/>
        <v>0</v>
      </c>
      <c r="BM89" s="4">
        <f t="shared" si="43"/>
        <v>0</v>
      </c>
      <c r="BN89" s="4">
        <f t="shared" si="95"/>
        <v>0</v>
      </c>
      <c r="BO89" s="4">
        <f t="shared" si="96"/>
        <v>0</v>
      </c>
      <c r="BP89" s="4">
        <f t="shared" si="97"/>
        <v>0</v>
      </c>
      <c r="BQ89" s="4">
        <f t="shared" si="98"/>
        <v>0</v>
      </c>
      <c r="BR89" s="4">
        <f t="shared" si="99"/>
        <v>0</v>
      </c>
      <c r="BS89" s="4">
        <f t="shared" si="100"/>
        <v>0</v>
      </c>
      <c r="BT89" s="4" t="str">
        <f t="shared" si="50"/>
        <v/>
      </c>
      <c r="BU89" s="4" t="str">
        <f t="shared" si="51"/>
        <v/>
      </c>
      <c r="BV89" s="4" t="str">
        <f t="shared" si="52"/>
        <v/>
      </c>
      <c r="BW89" s="4" t="str">
        <f t="shared" si="76"/>
        <v/>
      </c>
      <c r="BX89" s="4" t="str">
        <f t="shared" si="77"/>
        <v/>
      </c>
      <c r="BY89" s="4" t="str">
        <f t="shared" si="78"/>
        <v/>
      </c>
      <c r="BZ89" s="4">
        <f t="shared" si="79"/>
        <v>0</v>
      </c>
      <c r="CA89" s="17" t="str">
        <f t="shared" si="53"/>
        <v/>
      </c>
      <c r="CB89" s="17" t="str">
        <f t="shared" si="54"/>
        <v/>
      </c>
      <c r="CC89" s="17" t="str">
        <f t="shared" si="55"/>
        <v/>
      </c>
      <c r="CD89" s="17" t="str">
        <f t="shared" si="56"/>
        <v/>
      </c>
      <c r="CE89" s="4" t="str">
        <f t="shared" si="57"/>
        <v/>
      </c>
      <c r="CF89" s="4" t="str">
        <f t="shared" si="58"/>
        <v/>
      </c>
      <c r="CG89" s="4" t="str">
        <f t="shared" si="59"/>
        <v/>
      </c>
      <c r="CH89" s="4" t="str">
        <f t="shared" si="101"/>
        <v/>
      </c>
      <c r="CI89" s="4" t="str">
        <f t="shared" si="102"/>
        <v/>
      </c>
      <c r="CJ89" s="4" t="str">
        <f t="shared" si="62"/>
        <v/>
      </c>
      <c r="CK89" s="4" t="str">
        <f t="shared" si="63"/>
        <v/>
      </c>
      <c r="CL89" s="4" t="str">
        <f t="shared" si="103"/>
        <v/>
      </c>
      <c r="CM89" s="4" t="str">
        <f t="shared" si="104"/>
        <v/>
      </c>
      <c r="CN89" s="4">
        <f t="shared" si="80"/>
        <v>0</v>
      </c>
      <c r="CO89" s="16">
        <f t="shared" si="66"/>
        <v>0</v>
      </c>
      <c r="CQ89" s="4">
        <f t="shared" si="81"/>
        <v>0</v>
      </c>
      <c r="CS89" s="4">
        <v>55</v>
      </c>
      <c r="CT89" s="4">
        <f t="shared" si="82"/>
        <v>27.5</v>
      </c>
      <c r="CU89" s="4">
        <f t="shared" si="83"/>
        <v>28</v>
      </c>
      <c r="CV89" s="4">
        <f t="shared" si="67"/>
        <v>0</v>
      </c>
      <c r="CW89" s="4">
        <v>56</v>
      </c>
      <c r="CX89" s="4">
        <f t="shared" si="115"/>
        <v>29</v>
      </c>
      <c r="CY89" s="4" t="s">
        <v>99</v>
      </c>
      <c r="CZ89" s="16" t="str">
        <f t="shared" si="84"/>
        <v>B</v>
      </c>
      <c r="DA89" s="16">
        <f t="shared" si="68"/>
        <v>0</v>
      </c>
      <c r="DB89" s="4" t="str">
        <f t="shared" si="69"/>
        <v>x</v>
      </c>
      <c r="DE89" s="4">
        <f t="shared" si="70"/>
        <v>0</v>
      </c>
      <c r="DF89" s="4">
        <f t="shared" si="71"/>
        <v>0</v>
      </c>
      <c r="DJ89" s="66">
        <v>84</v>
      </c>
      <c r="DK89" s="67"/>
      <c r="DL89" s="68"/>
      <c r="DM89" s="68"/>
      <c r="DN89" s="69"/>
      <c r="DO89" s="61"/>
      <c r="DP89" s="61"/>
      <c r="DQ89" s="61"/>
      <c r="DR89" s="61"/>
      <c r="DS89" s="61"/>
      <c r="DT89" s="61"/>
      <c r="DU89" s="61"/>
      <c r="DV89" s="61"/>
      <c r="DW89" s="61"/>
      <c r="DX89" s="61"/>
      <c r="DY89" s="61"/>
      <c r="DZ89" s="61"/>
      <c r="EA89" s="61"/>
      <c r="EB89" s="61"/>
      <c r="EC89" s="61"/>
      <c r="ED89" s="61"/>
      <c r="EE89" s="61"/>
      <c r="EF89" s="61"/>
      <c r="EG89" s="61"/>
      <c r="EH89" s="61"/>
      <c r="EI89" s="61"/>
      <c r="EJ89" s="61"/>
      <c r="EK89" s="61"/>
      <c r="EL89" s="61"/>
      <c r="EM89" s="61"/>
      <c r="EN89" s="61"/>
      <c r="EO89" s="61"/>
      <c r="EP89" s="61"/>
      <c r="EQ89" s="61"/>
      <c r="ER89" s="61"/>
      <c r="ES89" s="61"/>
      <c r="ET89" s="61"/>
      <c r="EU89" s="61"/>
      <c r="EV89" s="61"/>
      <c r="EW89" s="61"/>
      <c r="EX89" s="61"/>
      <c r="EY89" s="61"/>
      <c r="EZ89" s="61"/>
      <c r="FA89" s="61"/>
      <c r="FB89" s="61"/>
      <c r="FC89" s="61"/>
      <c r="FD89" s="61"/>
      <c r="FE89" s="61"/>
      <c r="FF89" s="61"/>
      <c r="FG89" s="61"/>
      <c r="FH89" s="61"/>
      <c r="FI89" s="61"/>
      <c r="FJ89" s="61"/>
      <c r="FK89" s="61"/>
      <c r="FL89" s="61"/>
      <c r="FM89" s="61"/>
      <c r="FN89" s="61"/>
      <c r="FO89" s="61"/>
      <c r="FP89" s="61"/>
      <c r="FQ89" s="61"/>
      <c r="FR89" s="61"/>
      <c r="FS89" s="61"/>
      <c r="FT89" s="61"/>
      <c r="FU89" s="61"/>
      <c r="FV89" s="61"/>
      <c r="FW89" s="61"/>
      <c r="FX89" s="61"/>
      <c r="FY89" s="61"/>
      <c r="FZ89" s="61"/>
      <c r="GA89" s="61"/>
      <c r="GB89" s="61"/>
      <c r="GC89" s="61"/>
      <c r="GD89" s="61"/>
      <c r="GE89" s="61"/>
      <c r="GF89" s="61"/>
      <c r="GG89" s="61"/>
      <c r="GH89" s="61"/>
      <c r="GI89" s="61"/>
      <c r="GJ89" s="61"/>
      <c r="GK89" s="61"/>
      <c r="GL89" s="61"/>
      <c r="GM89" s="61"/>
      <c r="GN89" s="61"/>
      <c r="GO89" s="61"/>
      <c r="GP89" s="61"/>
      <c r="GQ89" s="61"/>
      <c r="GR89" s="61"/>
      <c r="GS89" s="61"/>
      <c r="GT89" s="61"/>
      <c r="GU89" s="61"/>
      <c r="GV89" s="61"/>
      <c r="GW89" s="61"/>
      <c r="GX89" s="61"/>
      <c r="GY89" s="61"/>
      <c r="GZ89" s="61"/>
      <c r="HA89" s="61"/>
      <c r="HB89" s="61"/>
      <c r="HC89" s="61"/>
      <c r="HD89" s="61"/>
      <c r="HE89" s="61"/>
      <c r="HF89" s="61"/>
      <c r="HG89" s="61"/>
      <c r="HH89" s="61"/>
      <c r="HI89" s="61"/>
      <c r="HJ89" s="61"/>
      <c r="HK89" s="61"/>
      <c r="HL89" s="61"/>
      <c r="HM89" s="61"/>
      <c r="HN89" s="61"/>
      <c r="HO89" s="61"/>
      <c r="HP89" s="61"/>
      <c r="HQ89" s="61"/>
      <c r="HR89" s="61"/>
      <c r="HS89" s="61"/>
      <c r="HT89" s="61"/>
      <c r="HU89" s="61"/>
      <c r="HV89" s="61"/>
      <c r="HW89" s="61"/>
      <c r="HX89" s="61"/>
      <c r="HY89" s="61"/>
      <c r="HZ89" s="61"/>
      <c r="IA89" s="61"/>
      <c r="IB89" s="61"/>
      <c r="IC89" s="61"/>
      <c r="ID89" s="61"/>
      <c r="IE89" s="61" t="s">
        <v>90</v>
      </c>
    </row>
    <row r="90" spans="1:256">
      <c r="A90" s="4" t="str">
        <f t="shared" si="88"/>
        <v>x</v>
      </c>
      <c r="B90" s="4" t="str">
        <f t="shared" si="89"/>
        <v>x</v>
      </c>
      <c r="D90" s="4">
        <v>6.2</v>
      </c>
      <c r="E90" s="4">
        <f t="shared" si="20"/>
        <v>-0.75549601211953588</v>
      </c>
      <c r="F90" s="4">
        <v>6.2</v>
      </c>
      <c r="G90" s="4">
        <f t="shared" si="21"/>
        <v>-0.75549601211953588</v>
      </c>
      <c r="H90" s="4">
        <v>29</v>
      </c>
      <c r="I90" s="88">
        <f>AL62</f>
        <v>0</v>
      </c>
      <c r="X90" s="4">
        <v>57</v>
      </c>
      <c r="Y90" s="4" t="str">
        <f t="shared" si="72"/>
        <v>x</v>
      </c>
      <c r="Z90" s="4" t="str">
        <f t="shared" si="73"/>
        <v>x</v>
      </c>
      <c r="AA90" s="4">
        <f t="shared" si="74"/>
        <v>0</v>
      </c>
      <c r="AB90" s="4">
        <f t="shared" si="75"/>
        <v>0</v>
      </c>
      <c r="AC90" s="4">
        <v>57</v>
      </c>
      <c r="AD90" s="129" t="str">
        <f t="shared" si="112"/>
        <v>x</v>
      </c>
      <c r="AE90" s="129" t="str">
        <f t="shared" si="112"/>
        <v>x</v>
      </c>
      <c r="AF90" s="46">
        <f t="shared" si="113"/>
        <v>1</v>
      </c>
      <c r="AG90" s="46">
        <f t="shared" si="113"/>
        <v>1</v>
      </c>
      <c r="AH90" s="4">
        <f t="shared" si="114"/>
        <v>0</v>
      </c>
      <c r="AI90" s="4">
        <f t="shared" si="114"/>
        <v>0</v>
      </c>
      <c r="AJ90" s="4">
        <f t="shared" si="24"/>
        <v>0</v>
      </c>
      <c r="AK90" s="4">
        <f>SUM($AJ$33:AJ90)</f>
        <v>2.6645352591003757E-15</v>
      </c>
      <c r="AL90" s="4">
        <f t="shared" si="90"/>
        <v>0</v>
      </c>
      <c r="AM90" s="4">
        <f t="shared" si="26"/>
        <v>0</v>
      </c>
      <c r="AN90" s="4">
        <f t="shared" si="27"/>
        <v>0</v>
      </c>
      <c r="AP90" s="4" t="str">
        <f t="shared" si="106"/>
        <v/>
      </c>
      <c r="AQ90" s="4" t="str">
        <f t="shared" si="106"/>
        <v/>
      </c>
      <c r="AR90" s="4" t="str">
        <f t="shared" si="107"/>
        <v/>
      </c>
      <c r="AS90" s="4" t="str">
        <f t="shared" si="107"/>
        <v/>
      </c>
      <c r="AT90" s="4" t="str">
        <f t="shared" si="108"/>
        <v/>
      </c>
      <c r="AU90" s="4" t="str">
        <f t="shared" si="108"/>
        <v/>
      </c>
      <c r="AV90" s="4" t="str">
        <f t="shared" si="109"/>
        <v/>
      </c>
      <c r="AW90" s="4" t="str">
        <f t="shared" si="109"/>
        <v/>
      </c>
      <c r="AX90" s="4" t="str">
        <f t="shared" si="110"/>
        <v/>
      </c>
      <c r="AY90" s="4" t="str">
        <f t="shared" si="110"/>
        <v/>
      </c>
      <c r="AZ90" s="4" t="str">
        <f t="shared" si="111"/>
        <v/>
      </c>
      <c r="BA90" s="4" t="str">
        <f t="shared" si="111"/>
        <v/>
      </c>
      <c r="BB90" s="4" t="str">
        <f t="shared" si="86"/>
        <v/>
      </c>
      <c r="BC90" s="4" t="str">
        <f t="shared" si="87"/>
        <v/>
      </c>
      <c r="BD90" s="4" t="str">
        <f t="shared" si="34"/>
        <v/>
      </c>
      <c r="BE90" s="4" t="str">
        <f t="shared" si="93"/>
        <v/>
      </c>
      <c r="BF90" s="4" t="str">
        <f t="shared" si="36"/>
        <v/>
      </c>
      <c r="BG90" s="4" t="str">
        <f t="shared" si="94"/>
        <v/>
      </c>
      <c r="BH90" s="16">
        <f t="shared" si="38"/>
        <v>0</v>
      </c>
      <c r="BI90" s="4">
        <f t="shared" si="39"/>
        <v>0</v>
      </c>
      <c r="BJ90" s="16">
        <f t="shared" si="40"/>
        <v>0</v>
      </c>
      <c r="BK90" s="4">
        <f t="shared" si="41"/>
        <v>0</v>
      </c>
      <c r="BL90" s="16">
        <f t="shared" si="42"/>
        <v>0</v>
      </c>
      <c r="BM90" s="4">
        <f t="shared" si="43"/>
        <v>0</v>
      </c>
      <c r="BN90" s="4">
        <f t="shared" si="95"/>
        <v>0</v>
      </c>
      <c r="BO90" s="4">
        <f t="shared" si="96"/>
        <v>0</v>
      </c>
      <c r="BP90" s="4">
        <f t="shared" si="97"/>
        <v>0</v>
      </c>
      <c r="BQ90" s="4">
        <f t="shared" si="98"/>
        <v>0</v>
      </c>
      <c r="BR90" s="4">
        <f t="shared" si="99"/>
        <v>0</v>
      </c>
      <c r="BS90" s="4">
        <f t="shared" si="100"/>
        <v>0</v>
      </c>
      <c r="BT90" s="4" t="str">
        <f t="shared" si="50"/>
        <v/>
      </c>
      <c r="BU90" s="4" t="str">
        <f t="shared" si="51"/>
        <v/>
      </c>
      <c r="BV90" s="4" t="str">
        <f t="shared" si="52"/>
        <v/>
      </c>
      <c r="BW90" s="4" t="str">
        <f t="shared" si="76"/>
        <v/>
      </c>
      <c r="BX90" s="4" t="str">
        <f t="shared" si="77"/>
        <v/>
      </c>
      <c r="BY90" s="4" t="str">
        <f t="shared" si="78"/>
        <v/>
      </c>
      <c r="BZ90" s="4">
        <f t="shared" si="79"/>
        <v>0</v>
      </c>
      <c r="CA90" s="17" t="str">
        <f t="shared" si="53"/>
        <v/>
      </c>
      <c r="CB90" s="17" t="str">
        <f t="shared" si="54"/>
        <v/>
      </c>
      <c r="CC90" s="17" t="str">
        <f t="shared" si="55"/>
        <v/>
      </c>
      <c r="CD90" s="17" t="str">
        <f t="shared" si="56"/>
        <v/>
      </c>
      <c r="CE90" s="4" t="str">
        <f t="shared" si="57"/>
        <v/>
      </c>
      <c r="CF90" s="4" t="str">
        <f t="shared" si="58"/>
        <v/>
      </c>
      <c r="CG90" s="4" t="str">
        <f t="shared" si="59"/>
        <v/>
      </c>
      <c r="CH90" s="4" t="str">
        <f t="shared" si="101"/>
        <v/>
      </c>
      <c r="CI90" s="4" t="str">
        <f t="shared" si="102"/>
        <v/>
      </c>
      <c r="CJ90" s="4" t="str">
        <f t="shared" si="62"/>
        <v/>
      </c>
      <c r="CK90" s="4" t="str">
        <f t="shared" si="63"/>
        <v/>
      </c>
      <c r="CL90" s="4" t="str">
        <f t="shared" si="103"/>
        <v/>
      </c>
      <c r="CM90" s="4" t="str">
        <f t="shared" si="104"/>
        <v/>
      </c>
      <c r="CN90" s="4">
        <f t="shared" si="80"/>
        <v>0</v>
      </c>
      <c r="CO90" s="16">
        <f t="shared" si="66"/>
        <v>0</v>
      </c>
      <c r="CQ90" s="4">
        <f t="shared" si="81"/>
        <v>0</v>
      </c>
      <c r="CS90" s="4">
        <v>56</v>
      </c>
      <c r="CT90" s="4">
        <f t="shared" si="82"/>
        <v>28</v>
      </c>
      <c r="CU90" s="4">
        <f t="shared" si="83"/>
        <v>28</v>
      </c>
      <c r="CV90" s="4">
        <f t="shared" si="67"/>
        <v>1</v>
      </c>
      <c r="CW90" s="4">
        <v>57</v>
      </c>
      <c r="CX90" s="4">
        <f t="shared" si="115"/>
        <v>29</v>
      </c>
      <c r="CY90" s="4" t="s">
        <v>88</v>
      </c>
      <c r="CZ90" s="16" t="str">
        <f t="shared" si="84"/>
        <v>C</v>
      </c>
      <c r="DA90" s="16">
        <f t="shared" si="68"/>
        <v>0</v>
      </c>
      <c r="DB90" s="4" t="str">
        <f t="shared" si="69"/>
        <v>x</v>
      </c>
      <c r="DE90" s="4">
        <f t="shared" si="70"/>
        <v>0</v>
      </c>
      <c r="DF90" s="4">
        <f t="shared" si="71"/>
        <v>0</v>
      </c>
      <c r="DJ90" s="47">
        <v>85</v>
      </c>
      <c r="DK90" s="48" t="s">
        <v>506</v>
      </c>
      <c r="DL90" s="49">
        <v>120</v>
      </c>
      <c r="DM90" s="49">
        <v>20</v>
      </c>
      <c r="DN90" s="50">
        <v>6</v>
      </c>
      <c r="DO90" s="141" t="s">
        <v>87</v>
      </c>
      <c r="DP90" s="51" t="s">
        <v>87</v>
      </c>
      <c r="DQ90" s="51" t="s">
        <v>87</v>
      </c>
      <c r="DR90" s="51" t="s">
        <v>87</v>
      </c>
      <c r="DS90" s="51" t="s">
        <v>89</v>
      </c>
      <c r="DT90" s="51" t="s">
        <v>89</v>
      </c>
      <c r="DU90" s="51" t="s">
        <v>89</v>
      </c>
      <c r="DV90" s="51" t="s">
        <v>89</v>
      </c>
      <c r="DW90" s="51" t="s">
        <v>88</v>
      </c>
      <c r="DX90" s="51" t="s">
        <v>88</v>
      </c>
      <c r="DY90" s="51" t="s">
        <v>88</v>
      </c>
      <c r="DZ90" s="51" t="s">
        <v>88</v>
      </c>
      <c r="EA90" s="51" t="s">
        <v>87</v>
      </c>
      <c r="EB90" s="51" t="s">
        <v>87</v>
      </c>
      <c r="EC90" s="51" t="s">
        <v>87</v>
      </c>
      <c r="ED90" s="51" t="s">
        <v>87</v>
      </c>
      <c r="EE90" s="51" t="s">
        <v>89</v>
      </c>
      <c r="EF90" s="51" t="s">
        <v>89</v>
      </c>
      <c r="EG90" s="51" t="s">
        <v>89</v>
      </c>
      <c r="EH90" s="51" t="s">
        <v>89</v>
      </c>
      <c r="EI90" s="51" t="s">
        <v>88</v>
      </c>
      <c r="EJ90" s="51" t="s">
        <v>88</v>
      </c>
      <c r="EK90" s="51" t="s">
        <v>88</v>
      </c>
      <c r="EL90" s="51" t="s">
        <v>88</v>
      </c>
      <c r="EM90" s="51" t="s">
        <v>87</v>
      </c>
      <c r="EN90" s="51" t="s">
        <v>87</v>
      </c>
      <c r="EO90" s="51" t="s">
        <v>87</v>
      </c>
      <c r="EP90" s="51" t="s">
        <v>87</v>
      </c>
      <c r="EQ90" s="51" t="s">
        <v>89</v>
      </c>
      <c r="ER90" s="51" t="s">
        <v>89</v>
      </c>
      <c r="ES90" s="51" t="s">
        <v>89</v>
      </c>
      <c r="ET90" s="51" t="s">
        <v>89</v>
      </c>
      <c r="EU90" s="51" t="s">
        <v>88</v>
      </c>
      <c r="EV90" s="51" t="s">
        <v>88</v>
      </c>
      <c r="EW90" s="51" t="s">
        <v>88</v>
      </c>
      <c r="EX90" s="51" t="s">
        <v>88</v>
      </c>
      <c r="EY90" s="51" t="s">
        <v>87</v>
      </c>
      <c r="EZ90" s="51" t="s">
        <v>87</v>
      </c>
      <c r="FA90" s="51" t="s">
        <v>87</v>
      </c>
      <c r="FB90" s="51" t="s">
        <v>87</v>
      </c>
      <c r="FC90" s="51" t="s">
        <v>89</v>
      </c>
      <c r="FD90" s="51" t="s">
        <v>89</v>
      </c>
      <c r="FE90" s="51" t="s">
        <v>89</v>
      </c>
      <c r="FF90" s="51" t="s">
        <v>89</v>
      </c>
      <c r="FG90" s="51" t="s">
        <v>88</v>
      </c>
      <c r="FH90" s="51" t="s">
        <v>88</v>
      </c>
      <c r="FI90" s="51" t="s">
        <v>88</v>
      </c>
      <c r="FJ90" s="51" t="s">
        <v>88</v>
      </c>
      <c r="FK90" s="51" t="s">
        <v>87</v>
      </c>
      <c r="FL90" s="51" t="s">
        <v>87</v>
      </c>
      <c r="FM90" s="51" t="s">
        <v>87</v>
      </c>
      <c r="FN90" s="51" t="s">
        <v>87</v>
      </c>
      <c r="FO90" s="51" t="s">
        <v>89</v>
      </c>
      <c r="FP90" s="51" t="s">
        <v>89</v>
      </c>
      <c r="FQ90" s="51" t="s">
        <v>89</v>
      </c>
      <c r="FR90" s="51" t="s">
        <v>89</v>
      </c>
      <c r="FS90" s="51" t="s">
        <v>88</v>
      </c>
      <c r="FT90" s="51" t="s">
        <v>88</v>
      </c>
      <c r="FU90" s="51" t="s">
        <v>88</v>
      </c>
      <c r="FV90" s="51" t="s">
        <v>88</v>
      </c>
      <c r="FW90" s="51" t="s">
        <v>87</v>
      </c>
      <c r="FX90" s="51" t="s">
        <v>87</v>
      </c>
      <c r="FY90" s="51" t="s">
        <v>87</v>
      </c>
      <c r="FZ90" s="51" t="s">
        <v>87</v>
      </c>
      <c r="GA90" s="51" t="s">
        <v>89</v>
      </c>
      <c r="GB90" s="51" t="s">
        <v>89</v>
      </c>
      <c r="GC90" s="51" t="s">
        <v>89</v>
      </c>
      <c r="GD90" s="51" t="s">
        <v>89</v>
      </c>
      <c r="GE90" s="51" t="s">
        <v>88</v>
      </c>
      <c r="GF90" s="51" t="s">
        <v>88</v>
      </c>
      <c r="GG90" s="51" t="s">
        <v>88</v>
      </c>
      <c r="GH90" s="51" t="s">
        <v>88</v>
      </c>
      <c r="GI90" s="51" t="s">
        <v>87</v>
      </c>
      <c r="GJ90" s="51" t="s">
        <v>87</v>
      </c>
      <c r="GK90" s="51" t="s">
        <v>87</v>
      </c>
      <c r="GL90" s="51" t="s">
        <v>87</v>
      </c>
      <c r="GM90" s="51" t="s">
        <v>89</v>
      </c>
      <c r="GN90" s="51" t="s">
        <v>89</v>
      </c>
      <c r="GO90" s="51" t="s">
        <v>89</v>
      </c>
      <c r="GP90" s="51" t="s">
        <v>89</v>
      </c>
      <c r="GQ90" s="51" t="s">
        <v>88</v>
      </c>
      <c r="GR90" s="51" t="s">
        <v>88</v>
      </c>
      <c r="GS90" s="51" t="s">
        <v>88</v>
      </c>
      <c r="GT90" s="51" t="s">
        <v>88</v>
      </c>
      <c r="GU90" s="51" t="s">
        <v>87</v>
      </c>
      <c r="GV90" s="51" t="s">
        <v>87</v>
      </c>
      <c r="GW90" s="51" t="s">
        <v>87</v>
      </c>
      <c r="GX90" s="51" t="s">
        <v>87</v>
      </c>
      <c r="GY90" s="51" t="s">
        <v>89</v>
      </c>
      <c r="GZ90" s="51" t="s">
        <v>89</v>
      </c>
      <c r="HA90" s="51" t="s">
        <v>89</v>
      </c>
      <c r="HB90" s="51" t="s">
        <v>89</v>
      </c>
      <c r="HC90" s="51" t="s">
        <v>88</v>
      </c>
      <c r="HD90" s="51" t="s">
        <v>88</v>
      </c>
      <c r="HE90" s="51" t="s">
        <v>88</v>
      </c>
      <c r="HF90" s="51" t="s">
        <v>88</v>
      </c>
      <c r="HG90" s="51" t="s">
        <v>87</v>
      </c>
      <c r="HH90" s="51" t="s">
        <v>87</v>
      </c>
      <c r="HI90" s="51" t="s">
        <v>87</v>
      </c>
      <c r="HJ90" s="51" t="s">
        <v>87</v>
      </c>
      <c r="HK90" s="51" t="s">
        <v>89</v>
      </c>
      <c r="HL90" s="51" t="s">
        <v>89</v>
      </c>
      <c r="HM90" s="51" t="s">
        <v>89</v>
      </c>
      <c r="HN90" s="51" t="s">
        <v>89</v>
      </c>
      <c r="HO90" s="51" t="s">
        <v>88</v>
      </c>
      <c r="HP90" s="51" t="s">
        <v>88</v>
      </c>
      <c r="HQ90" s="51" t="s">
        <v>88</v>
      </c>
      <c r="HR90" s="51" t="s">
        <v>88</v>
      </c>
      <c r="HS90" s="51" t="s">
        <v>87</v>
      </c>
      <c r="HT90" s="51" t="s">
        <v>87</v>
      </c>
      <c r="HU90" s="51" t="s">
        <v>87</v>
      </c>
      <c r="HV90" s="51" t="s">
        <v>87</v>
      </c>
      <c r="HW90" s="51" t="s">
        <v>89</v>
      </c>
      <c r="HX90" s="51" t="s">
        <v>89</v>
      </c>
      <c r="HY90" s="51" t="s">
        <v>89</v>
      </c>
      <c r="HZ90" s="51" t="s">
        <v>89</v>
      </c>
      <c r="IA90" s="51" t="s">
        <v>88</v>
      </c>
      <c r="IB90" s="51" t="s">
        <v>88</v>
      </c>
      <c r="IC90" s="51" t="s">
        <v>88</v>
      </c>
      <c r="ID90" s="51" t="s">
        <v>88</v>
      </c>
      <c r="IE90" s="51" t="s">
        <v>90</v>
      </c>
    </row>
    <row r="91" spans="1:256">
      <c r="A91" s="4" t="str">
        <f t="shared" si="88"/>
        <v>x</v>
      </c>
      <c r="B91" s="4" t="str">
        <f t="shared" si="89"/>
        <v>x</v>
      </c>
      <c r="D91" s="4">
        <v>6.3</v>
      </c>
      <c r="E91" s="4">
        <f t="shared" si="20"/>
        <v>-0.66905166882929701</v>
      </c>
      <c r="F91" s="4">
        <v>6.3</v>
      </c>
      <c r="G91" s="4">
        <f t="shared" si="21"/>
        <v>-0.66905166882929701</v>
      </c>
      <c r="H91" s="4">
        <v>30</v>
      </c>
      <c r="I91" s="88">
        <f>I90</f>
        <v>0</v>
      </c>
      <c r="X91" s="4">
        <v>58</v>
      </c>
      <c r="Y91" s="4" t="str">
        <f t="shared" si="72"/>
        <v>x</v>
      </c>
      <c r="Z91" s="4" t="str">
        <f t="shared" si="73"/>
        <v>x</v>
      </c>
      <c r="AA91" s="4">
        <f t="shared" si="74"/>
        <v>0</v>
      </c>
      <c r="AB91" s="4">
        <f t="shared" si="75"/>
        <v>0</v>
      </c>
      <c r="AC91" s="4">
        <v>58</v>
      </c>
      <c r="AD91" s="129" t="str">
        <f t="shared" si="112"/>
        <v>x</v>
      </c>
      <c r="AE91" s="129" t="str">
        <f t="shared" si="112"/>
        <v>x</v>
      </c>
      <c r="AF91" s="46">
        <f t="shared" si="113"/>
        <v>1</v>
      </c>
      <c r="AG91" s="46">
        <f t="shared" si="113"/>
        <v>1</v>
      </c>
      <c r="AH91" s="4">
        <f t="shared" si="114"/>
        <v>0</v>
      </c>
      <c r="AI91" s="4">
        <f t="shared" si="114"/>
        <v>0</v>
      </c>
      <c r="AJ91" s="4">
        <f t="shared" si="24"/>
        <v>0</v>
      </c>
      <c r="AK91" s="4">
        <f>SUM($AJ$33:AJ91)</f>
        <v>2.6645352591003757E-15</v>
      </c>
      <c r="AL91" s="4">
        <f t="shared" si="90"/>
        <v>0</v>
      </c>
      <c r="AM91" s="4">
        <f t="shared" si="26"/>
        <v>0</v>
      </c>
      <c r="AN91" s="4">
        <f t="shared" si="27"/>
        <v>0</v>
      </c>
      <c r="AP91" s="4" t="str">
        <f t="shared" si="106"/>
        <v/>
      </c>
      <c r="AQ91" s="4" t="str">
        <f t="shared" si="106"/>
        <v/>
      </c>
      <c r="AR91" s="4" t="str">
        <f t="shared" si="107"/>
        <v/>
      </c>
      <c r="AS91" s="4" t="str">
        <f t="shared" si="107"/>
        <v/>
      </c>
      <c r="AT91" s="4" t="str">
        <f t="shared" si="108"/>
        <v/>
      </c>
      <c r="AU91" s="4" t="str">
        <f t="shared" si="108"/>
        <v/>
      </c>
      <c r="AV91" s="4" t="str">
        <f t="shared" si="109"/>
        <v/>
      </c>
      <c r="AW91" s="4" t="str">
        <f t="shared" si="109"/>
        <v/>
      </c>
      <c r="AX91" s="4" t="str">
        <f t="shared" si="110"/>
        <v/>
      </c>
      <c r="AY91" s="4" t="str">
        <f t="shared" si="110"/>
        <v/>
      </c>
      <c r="AZ91" s="4" t="str">
        <f t="shared" si="111"/>
        <v/>
      </c>
      <c r="BA91" s="4" t="str">
        <f t="shared" si="111"/>
        <v/>
      </c>
      <c r="BB91" s="4" t="str">
        <f t="shared" si="86"/>
        <v/>
      </c>
      <c r="BC91" s="4" t="str">
        <f t="shared" si="87"/>
        <v/>
      </c>
      <c r="BD91" s="4" t="str">
        <f t="shared" si="34"/>
        <v/>
      </c>
      <c r="BE91" s="4" t="str">
        <f t="shared" si="93"/>
        <v/>
      </c>
      <c r="BF91" s="4" t="str">
        <f t="shared" si="36"/>
        <v/>
      </c>
      <c r="BG91" s="4" t="str">
        <f t="shared" si="94"/>
        <v/>
      </c>
      <c r="BH91" s="16">
        <f t="shared" si="38"/>
        <v>0</v>
      </c>
      <c r="BI91" s="4">
        <f t="shared" si="39"/>
        <v>0</v>
      </c>
      <c r="BJ91" s="16">
        <f t="shared" si="40"/>
        <v>0</v>
      </c>
      <c r="BK91" s="4">
        <f t="shared" si="41"/>
        <v>0</v>
      </c>
      <c r="BL91" s="16">
        <f t="shared" si="42"/>
        <v>0</v>
      </c>
      <c r="BM91" s="4">
        <f t="shared" si="43"/>
        <v>0</v>
      </c>
      <c r="BN91" s="4">
        <f t="shared" si="95"/>
        <v>0</v>
      </c>
      <c r="BO91" s="4">
        <f t="shared" si="96"/>
        <v>0</v>
      </c>
      <c r="BP91" s="4">
        <f t="shared" si="97"/>
        <v>0</v>
      </c>
      <c r="BQ91" s="4">
        <f t="shared" si="98"/>
        <v>0</v>
      </c>
      <c r="BR91" s="4">
        <f t="shared" si="99"/>
        <v>0</v>
      </c>
      <c r="BS91" s="4">
        <f t="shared" si="100"/>
        <v>0</v>
      </c>
      <c r="BT91" s="4" t="str">
        <f t="shared" si="50"/>
        <v/>
      </c>
      <c r="BU91" s="4" t="str">
        <f t="shared" si="51"/>
        <v/>
      </c>
      <c r="BV91" s="4" t="str">
        <f t="shared" si="52"/>
        <v/>
      </c>
      <c r="BW91" s="4" t="str">
        <f t="shared" si="76"/>
        <v/>
      </c>
      <c r="BX91" s="4" t="str">
        <f t="shared" si="77"/>
        <v/>
      </c>
      <c r="BY91" s="4" t="str">
        <f t="shared" si="78"/>
        <v/>
      </c>
      <c r="BZ91" s="4">
        <f t="shared" si="79"/>
        <v>0</v>
      </c>
      <c r="CA91" s="17" t="str">
        <f t="shared" si="53"/>
        <v/>
      </c>
      <c r="CB91" s="17" t="str">
        <f t="shared" si="54"/>
        <v/>
      </c>
      <c r="CC91" s="17" t="str">
        <f t="shared" si="55"/>
        <v/>
      </c>
      <c r="CD91" s="17" t="str">
        <f t="shared" si="56"/>
        <v/>
      </c>
      <c r="CE91" s="4" t="str">
        <f t="shared" si="57"/>
        <v/>
      </c>
      <c r="CF91" s="4" t="str">
        <f t="shared" si="58"/>
        <v/>
      </c>
      <c r="CG91" s="4" t="str">
        <f t="shared" si="59"/>
        <v/>
      </c>
      <c r="CH91" s="4" t="str">
        <f t="shared" si="101"/>
        <v/>
      </c>
      <c r="CI91" s="4" t="str">
        <f t="shared" si="102"/>
        <v/>
      </c>
      <c r="CJ91" s="4" t="str">
        <f t="shared" si="62"/>
        <v/>
      </c>
      <c r="CK91" s="4" t="str">
        <f t="shared" si="63"/>
        <v/>
      </c>
      <c r="CL91" s="4" t="str">
        <f t="shared" si="103"/>
        <v/>
      </c>
      <c r="CM91" s="4" t="str">
        <f t="shared" si="104"/>
        <v/>
      </c>
      <c r="CN91" s="4">
        <f t="shared" si="80"/>
        <v>0</v>
      </c>
      <c r="CO91" s="16">
        <f t="shared" si="66"/>
        <v>0</v>
      </c>
      <c r="CQ91" s="4">
        <f t="shared" si="81"/>
        <v>0</v>
      </c>
      <c r="CS91" s="4">
        <v>57</v>
      </c>
      <c r="CT91" s="4">
        <f t="shared" si="82"/>
        <v>28.5</v>
      </c>
      <c r="CU91" s="4">
        <f t="shared" si="83"/>
        <v>29</v>
      </c>
      <c r="CV91" s="4">
        <f t="shared" si="67"/>
        <v>0</v>
      </c>
      <c r="CW91" s="4">
        <v>58</v>
      </c>
      <c r="CX91" s="4">
        <f t="shared" si="115"/>
        <v>30</v>
      </c>
      <c r="CY91" s="4" t="s">
        <v>100</v>
      </c>
      <c r="CZ91" s="16" t="str">
        <f t="shared" si="84"/>
        <v>A</v>
      </c>
      <c r="DA91" s="16">
        <f t="shared" si="68"/>
        <v>0</v>
      </c>
      <c r="DB91" s="4" t="str">
        <f t="shared" si="69"/>
        <v>x</v>
      </c>
      <c r="DE91" s="4">
        <f t="shared" si="70"/>
        <v>0</v>
      </c>
      <c r="DF91" s="4">
        <f t="shared" si="71"/>
        <v>0</v>
      </c>
      <c r="DJ91" s="57">
        <v>86</v>
      </c>
      <c r="DK91" s="58" t="s">
        <v>505</v>
      </c>
      <c r="DL91" s="59"/>
      <c r="DM91" s="59"/>
      <c r="DN91" s="60"/>
      <c r="DO91" s="61" t="s">
        <v>99</v>
      </c>
      <c r="DP91" s="61" t="s">
        <v>99</v>
      </c>
      <c r="DQ91" s="61" t="s">
        <v>98</v>
      </c>
      <c r="DR91" s="61" t="s">
        <v>98</v>
      </c>
      <c r="DS91" s="61" t="s">
        <v>98</v>
      </c>
      <c r="DT91" s="61" t="s">
        <v>98</v>
      </c>
      <c r="DU91" s="61" t="s">
        <v>100</v>
      </c>
      <c r="DV91" s="61" t="s">
        <v>100</v>
      </c>
      <c r="DW91" s="61" t="s">
        <v>100</v>
      </c>
      <c r="DX91" s="61" t="s">
        <v>100</v>
      </c>
      <c r="DY91" s="61" t="s">
        <v>99</v>
      </c>
      <c r="DZ91" s="61" t="s">
        <v>99</v>
      </c>
      <c r="EA91" s="61" t="s">
        <v>99</v>
      </c>
      <c r="EB91" s="61" t="s">
        <v>99</v>
      </c>
      <c r="EC91" s="61" t="s">
        <v>98</v>
      </c>
      <c r="ED91" s="61" t="s">
        <v>98</v>
      </c>
      <c r="EE91" s="61" t="s">
        <v>98</v>
      </c>
      <c r="EF91" s="61" t="s">
        <v>98</v>
      </c>
      <c r="EG91" s="61" t="s">
        <v>100</v>
      </c>
      <c r="EH91" s="61" t="s">
        <v>100</v>
      </c>
      <c r="EI91" s="61" t="s">
        <v>100</v>
      </c>
      <c r="EJ91" s="61" t="s">
        <v>100</v>
      </c>
      <c r="EK91" s="61" t="s">
        <v>99</v>
      </c>
      <c r="EL91" s="61" t="s">
        <v>99</v>
      </c>
      <c r="EM91" s="61" t="s">
        <v>99</v>
      </c>
      <c r="EN91" s="61" t="s">
        <v>99</v>
      </c>
      <c r="EO91" s="61" t="s">
        <v>98</v>
      </c>
      <c r="EP91" s="61" t="s">
        <v>98</v>
      </c>
      <c r="EQ91" s="61" t="s">
        <v>98</v>
      </c>
      <c r="ER91" s="61" t="s">
        <v>98</v>
      </c>
      <c r="ES91" s="61" t="s">
        <v>100</v>
      </c>
      <c r="ET91" s="61" t="s">
        <v>100</v>
      </c>
      <c r="EU91" s="61" t="s">
        <v>100</v>
      </c>
      <c r="EV91" s="61" t="s">
        <v>100</v>
      </c>
      <c r="EW91" s="61" t="s">
        <v>99</v>
      </c>
      <c r="EX91" s="61" t="s">
        <v>99</v>
      </c>
      <c r="EY91" s="61" t="s">
        <v>99</v>
      </c>
      <c r="EZ91" s="61" t="s">
        <v>99</v>
      </c>
      <c r="FA91" s="61" t="s">
        <v>98</v>
      </c>
      <c r="FB91" s="61" t="s">
        <v>98</v>
      </c>
      <c r="FC91" s="61" t="s">
        <v>98</v>
      </c>
      <c r="FD91" s="61" t="s">
        <v>98</v>
      </c>
      <c r="FE91" s="61" t="s">
        <v>100</v>
      </c>
      <c r="FF91" s="61" t="s">
        <v>100</v>
      </c>
      <c r="FG91" s="61" t="s">
        <v>100</v>
      </c>
      <c r="FH91" s="61" t="s">
        <v>100</v>
      </c>
      <c r="FI91" s="61" t="s">
        <v>99</v>
      </c>
      <c r="FJ91" s="61" t="s">
        <v>99</v>
      </c>
      <c r="FK91" s="61" t="s">
        <v>99</v>
      </c>
      <c r="FL91" s="61" t="s">
        <v>99</v>
      </c>
      <c r="FM91" s="61" t="s">
        <v>98</v>
      </c>
      <c r="FN91" s="61" t="s">
        <v>98</v>
      </c>
      <c r="FO91" s="61" t="s">
        <v>98</v>
      </c>
      <c r="FP91" s="61" t="s">
        <v>98</v>
      </c>
      <c r="FQ91" s="61" t="s">
        <v>100</v>
      </c>
      <c r="FR91" s="61" t="s">
        <v>100</v>
      </c>
      <c r="FS91" s="61" t="s">
        <v>100</v>
      </c>
      <c r="FT91" s="61" t="s">
        <v>100</v>
      </c>
      <c r="FU91" s="61" t="s">
        <v>99</v>
      </c>
      <c r="FV91" s="61" t="s">
        <v>99</v>
      </c>
      <c r="FW91" s="61" t="s">
        <v>99</v>
      </c>
      <c r="FX91" s="61" t="s">
        <v>99</v>
      </c>
      <c r="FY91" s="61" t="s">
        <v>98</v>
      </c>
      <c r="FZ91" s="61" t="s">
        <v>98</v>
      </c>
      <c r="GA91" s="61" t="s">
        <v>98</v>
      </c>
      <c r="GB91" s="61" t="s">
        <v>98</v>
      </c>
      <c r="GC91" s="61" t="s">
        <v>100</v>
      </c>
      <c r="GD91" s="61" t="s">
        <v>100</v>
      </c>
      <c r="GE91" s="61" t="s">
        <v>100</v>
      </c>
      <c r="GF91" s="61" t="s">
        <v>100</v>
      </c>
      <c r="GG91" s="61" t="s">
        <v>99</v>
      </c>
      <c r="GH91" s="61" t="s">
        <v>99</v>
      </c>
      <c r="GI91" s="61" t="s">
        <v>99</v>
      </c>
      <c r="GJ91" s="61" t="s">
        <v>99</v>
      </c>
      <c r="GK91" s="61" t="s">
        <v>98</v>
      </c>
      <c r="GL91" s="61" t="s">
        <v>98</v>
      </c>
      <c r="GM91" s="61" t="s">
        <v>98</v>
      </c>
      <c r="GN91" s="61" t="s">
        <v>98</v>
      </c>
      <c r="GO91" s="61" t="s">
        <v>100</v>
      </c>
      <c r="GP91" s="61" t="s">
        <v>100</v>
      </c>
      <c r="GQ91" s="61" t="s">
        <v>100</v>
      </c>
      <c r="GR91" s="61" t="s">
        <v>100</v>
      </c>
      <c r="GS91" s="61" t="s">
        <v>99</v>
      </c>
      <c r="GT91" s="61" t="s">
        <v>99</v>
      </c>
      <c r="GU91" s="61" t="s">
        <v>99</v>
      </c>
      <c r="GV91" s="61" t="s">
        <v>99</v>
      </c>
      <c r="GW91" s="61" t="s">
        <v>98</v>
      </c>
      <c r="GX91" s="61" t="s">
        <v>98</v>
      </c>
      <c r="GY91" s="61" t="s">
        <v>98</v>
      </c>
      <c r="GZ91" s="61" t="s">
        <v>98</v>
      </c>
      <c r="HA91" s="61" t="s">
        <v>100</v>
      </c>
      <c r="HB91" s="61" t="s">
        <v>100</v>
      </c>
      <c r="HC91" s="61" t="s">
        <v>100</v>
      </c>
      <c r="HD91" s="61" t="s">
        <v>100</v>
      </c>
      <c r="HE91" s="61" t="s">
        <v>99</v>
      </c>
      <c r="HF91" s="61" t="s">
        <v>99</v>
      </c>
      <c r="HG91" s="61" t="s">
        <v>99</v>
      </c>
      <c r="HH91" s="61" t="s">
        <v>99</v>
      </c>
      <c r="HI91" s="61" t="s">
        <v>98</v>
      </c>
      <c r="HJ91" s="61" t="s">
        <v>98</v>
      </c>
      <c r="HK91" s="61" t="s">
        <v>98</v>
      </c>
      <c r="HL91" s="61" t="s">
        <v>98</v>
      </c>
      <c r="HM91" s="61" t="s">
        <v>100</v>
      </c>
      <c r="HN91" s="61" t="s">
        <v>100</v>
      </c>
      <c r="HO91" s="61" t="s">
        <v>100</v>
      </c>
      <c r="HP91" s="61" t="s">
        <v>100</v>
      </c>
      <c r="HQ91" s="61" t="s">
        <v>99</v>
      </c>
      <c r="HR91" s="61" t="s">
        <v>99</v>
      </c>
      <c r="HS91" s="61" t="s">
        <v>99</v>
      </c>
      <c r="HT91" s="61" t="s">
        <v>99</v>
      </c>
      <c r="HU91" s="61" t="s">
        <v>98</v>
      </c>
      <c r="HV91" s="61" t="s">
        <v>98</v>
      </c>
      <c r="HW91" s="61" t="s">
        <v>98</v>
      </c>
      <c r="HX91" s="61" t="s">
        <v>98</v>
      </c>
      <c r="HY91" s="61" t="s">
        <v>100</v>
      </c>
      <c r="HZ91" s="61" t="s">
        <v>100</v>
      </c>
      <c r="IA91" s="61" t="s">
        <v>100</v>
      </c>
      <c r="IB91" s="61" t="s">
        <v>100</v>
      </c>
      <c r="IC91" s="61" t="s">
        <v>99</v>
      </c>
      <c r="ID91" s="61" t="s">
        <v>99</v>
      </c>
      <c r="IE91" s="61" t="s">
        <v>90</v>
      </c>
      <c r="IF91" s="61"/>
      <c r="IG91" s="61"/>
      <c r="IH91" s="61"/>
      <c r="II91" s="61"/>
      <c r="IJ91" s="61"/>
      <c r="IK91" s="61"/>
      <c r="IL91" s="61"/>
      <c r="IM91" s="61"/>
      <c r="IN91" s="61"/>
      <c r="IO91" s="61"/>
      <c r="IP91" s="61"/>
      <c r="IQ91" s="61"/>
      <c r="IR91" s="61"/>
      <c r="IS91" s="61"/>
      <c r="IT91" s="61"/>
      <c r="IU91" s="61"/>
      <c r="IV91" s="61"/>
    </row>
    <row r="92" spans="1:256">
      <c r="A92" s="4" t="str">
        <f t="shared" si="88"/>
        <v>x</v>
      </c>
      <c r="B92" s="4" t="str">
        <f t="shared" si="89"/>
        <v>x</v>
      </c>
      <c r="D92" s="4">
        <v>6.4</v>
      </c>
      <c r="E92" s="4">
        <f t="shared" si="20"/>
        <v>-0.55336655714511551</v>
      </c>
      <c r="F92" s="4">
        <v>6.4</v>
      </c>
      <c r="G92" s="4">
        <f t="shared" si="21"/>
        <v>-0.55336655714511551</v>
      </c>
      <c r="H92" s="4">
        <v>30</v>
      </c>
      <c r="I92" s="88">
        <f>AL63</f>
        <v>0</v>
      </c>
      <c r="X92" s="4">
        <v>59</v>
      </c>
      <c r="Y92" s="4" t="str">
        <f t="shared" si="72"/>
        <v>x</v>
      </c>
      <c r="Z92" s="4" t="str">
        <f t="shared" si="73"/>
        <v>x</v>
      </c>
      <c r="AA92" s="4">
        <f t="shared" si="74"/>
        <v>0</v>
      </c>
      <c r="AB92" s="4">
        <f t="shared" si="75"/>
        <v>0</v>
      </c>
      <c r="AC92" s="4">
        <v>59</v>
      </c>
      <c r="AD92" s="129" t="str">
        <f t="shared" si="112"/>
        <v>x</v>
      </c>
      <c r="AE92" s="129" t="str">
        <f t="shared" si="112"/>
        <v>x</v>
      </c>
      <c r="AF92" s="46">
        <f t="shared" si="113"/>
        <v>1</v>
      </c>
      <c r="AG92" s="46">
        <f t="shared" si="113"/>
        <v>1</v>
      </c>
      <c r="AH92" s="4">
        <f t="shared" si="114"/>
        <v>0</v>
      </c>
      <c r="AI92" s="4">
        <f t="shared" si="114"/>
        <v>0</v>
      </c>
      <c r="AJ92" s="4">
        <f t="shared" si="24"/>
        <v>0</v>
      </c>
      <c r="AK92" s="4">
        <f>SUM($AJ$33:AJ92)</f>
        <v>2.6645352591003757E-15</v>
      </c>
      <c r="AL92" s="4">
        <f t="shared" si="90"/>
        <v>0</v>
      </c>
      <c r="AM92" s="4">
        <f t="shared" si="26"/>
        <v>0</v>
      </c>
      <c r="AN92" s="4">
        <f t="shared" si="27"/>
        <v>0</v>
      </c>
      <c r="AP92" s="4" t="str">
        <f t="shared" si="106"/>
        <v/>
      </c>
      <c r="AQ92" s="4" t="str">
        <f t="shared" si="106"/>
        <v/>
      </c>
      <c r="AR92" s="4" t="str">
        <f t="shared" si="107"/>
        <v/>
      </c>
      <c r="AS92" s="4" t="str">
        <f t="shared" si="107"/>
        <v/>
      </c>
      <c r="AT92" s="4" t="str">
        <f t="shared" si="108"/>
        <v/>
      </c>
      <c r="AU92" s="4" t="str">
        <f t="shared" si="108"/>
        <v/>
      </c>
      <c r="AV92" s="4" t="str">
        <f t="shared" si="109"/>
        <v/>
      </c>
      <c r="AW92" s="4" t="str">
        <f t="shared" si="109"/>
        <v/>
      </c>
      <c r="AX92" s="4" t="str">
        <f t="shared" si="110"/>
        <v/>
      </c>
      <c r="AY92" s="4" t="str">
        <f t="shared" si="110"/>
        <v/>
      </c>
      <c r="AZ92" s="4" t="str">
        <f t="shared" si="111"/>
        <v/>
      </c>
      <c r="BA92" s="4" t="str">
        <f t="shared" si="111"/>
        <v/>
      </c>
      <c r="BB92" s="4" t="str">
        <f t="shared" si="86"/>
        <v/>
      </c>
      <c r="BC92" s="4" t="str">
        <f t="shared" si="87"/>
        <v/>
      </c>
      <c r="BD92" s="4" t="str">
        <f t="shared" si="34"/>
        <v/>
      </c>
      <c r="BE92" s="4" t="str">
        <f t="shared" si="93"/>
        <v/>
      </c>
      <c r="BF92" s="4" t="str">
        <f t="shared" si="36"/>
        <v/>
      </c>
      <c r="BG92" s="4" t="str">
        <f t="shared" si="94"/>
        <v/>
      </c>
      <c r="BH92" s="16">
        <f t="shared" si="38"/>
        <v>0</v>
      </c>
      <c r="BI92" s="4">
        <f t="shared" si="39"/>
        <v>0</v>
      </c>
      <c r="BJ92" s="16">
        <f t="shared" si="40"/>
        <v>0</v>
      </c>
      <c r="BK92" s="4">
        <f t="shared" si="41"/>
        <v>0</v>
      </c>
      <c r="BL92" s="16">
        <f t="shared" si="42"/>
        <v>0</v>
      </c>
      <c r="BM92" s="4">
        <f t="shared" si="43"/>
        <v>0</v>
      </c>
      <c r="BN92" s="4">
        <f t="shared" si="95"/>
        <v>0</v>
      </c>
      <c r="BO92" s="4">
        <f t="shared" si="96"/>
        <v>0</v>
      </c>
      <c r="BP92" s="4">
        <f t="shared" si="97"/>
        <v>0</v>
      </c>
      <c r="BQ92" s="4">
        <f t="shared" si="98"/>
        <v>0</v>
      </c>
      <c r="BR92" s="4">
        <f t="shared" si="99"/>
        <v>0</v>
      </c>
      <c r="BS92" s="4">
        <f t="shared" si="100"/>
        <v>0</v>
      </c>
      <c r="BT92" s="4" t="str">
        <f t="shared" si="50"/>
        <v/>
      </c>
      <c r="BU92" s="4" t="str">
        <f t="shared" si="51"/>
        <v/>
      </c>
      <c r="BV92" s="4" t="str">
        <f t="shared" si="52"/>
        <v/>
      </c>
      <c r="BW92" s="4" t="str">
        <f t="shared" si="76"/>
        <v/>
      </c>
      <c r="BX92" s="4" t="str">
        <f t="shared" si="77"/>
        <v/>
      </c>
      <c r="BY92" s="4" t="str">
        <f t="shared" si="78"/>
        <v/>
      </c>
      <c r="BZ92" s="4">
        <f t="shared" si="79"/>
        <v>0</v>
      </c>
      <c r="CA92" s="17" t="str">
        <f t="shared" si="53"/>
        <v/>
      </c>
      <c r="CB92" s="17" t="str">
        <f t="shared" si="54"/>
        <v/>
      </c>
      <c r="CC92" s="17" t="str">
        <f t="shared" si="55"/>
        <v/>
      </c>
      <c r="CD92" s="17" t="str">
        <f t="shared" si="56"/>
        <v/>
      </c>
      <c r="CE92" s="4" t="str">
        <f t="shared" si="57"/>
        <v/>
      </c>
      <c r="CF92" s="4" t="str">
        <f t="shared" si="58"/>
        <v/>
      </c>
      <c r="CG92" s="4" t="str">
        <f t="shared" si="59"/>
        <v/>
      </c>
      <c r="CH92" s="4" t="str">
        <f t="shared" si="101"/>
        <v/>
      </c>
      <c r="CI92" s="4" t="str">
        <f t="shared" si="102"/>
        <v/>
      </c>
      <c r="CJ92" s="4" t="str">
        <f t="shared" si="62"/>
        <v/>
      </c>
      <c r="CK92" s="4" t="str">
        <f t="shared" si="63"/>
        <v/>
      </c>
      <c r="CL92" s="4" t="str">
        <f t="shared" si="103"/>
        <v/>
      </c>
      <c r="CM92" s="4" t="str">
        <f t="shared" si="104"/>
        <v/>
      </c>
      <c r="CN92" s="4">
        <f t="shared" si="80"/>
        <v>0</v>
      </c>
      <c r="CO92" s="16">
        <f t="shared" si="66"/>
        <v>0</v>
      </c>
      <c r="CQ92" s="4">
        <f t="shared" si="81"/>
        <v>0</v>
      </c>
      <c r="CS92" s="4">
        <v>58</v>
      </c>
      <c r="CT92" s="4">
        <f t="shared" si="82"/>
        <v>29</v>
      </c>
      <c r="CU92" s="4">
        <f t="shared" si="83"/>
        <v>29</v>
      </c>
      <c r="CV92" s="4">
        <f t="shared" si="67"/>
        <v>1</v>
      </c>
      <c r="CW92" s="4">
        <v>59</v>
      </c>
      <c r="CX92" s="4">
        <f t="shared" si="115"/>
        <v>30</v>
      </c>
      <c r="CY92" s="4" t="s">
        <v>89</v>
      </c>
      <c r="CZ92" s="16" t="str">
        <f t="shared" si="84"/>
        <v>B</v>
      </c>
      <c r="DA92" s="16">
        <f t="shared" si="68"/>
        <v>0</v>
      </c>
      <c r="DB92" s="4" t="str">
        <f t="shared" si="69"/>
        <v>x</v>
      </c>
      <c r="DE92" s="4">
        <f t="shared" si="70"/>
        <v>0</v>
      </c>
      <c r="DF92" s="4">
        <f t="shared" si="71"/>
        <v>0</v>
      </c>
      <c r="DJ92" s="57">
        <v>87</v>
      </c>
      <c r="DK92" s="58"/>
      <c r="DL92" s="59"/>
      <c r="DM92" s="59"/>
      <c r="DN92" s="60"/>
      <c r="DO92" s="61"/>
      <c r="DP92" s="61"/>
      <c r="DQ92" s="61"/>
      <c r="DR92" s="61"/>
      <c r="DS92" s="61"/>
      <c r="DT92" s="61"/>
      <c r="DU92" s="61"/>
      <c r="DV92" s="61"/>
      <c r="DW92" s="61"/>
      <c r="DX92" s="61"/>
      <c r="DY92" s="61"/>
      <c r="DZ92" s="61"/>
      <c r="EA92" s="61"/>
      <c r="EB92" s="61"/>
      <c r="EC92" s="61"/>
      <c r="ED92" s="61"/>
      <c r="EE92" s="61"/>
      <c r="EF92" s="61"/>
      <c r="EG92" s="61"/>
      <c r="EH92" s="61"/>
      <c r="EI92" s="61"/>
      <c r="EJ92" s="61"/>
      <c r="EK92" s="61"/>
      <c r="EL92" s="61"/>
      <c r="EM92" s="61"/>
      <c r="EN92" s="61"/>
      <c r="EO92" s="61"/>
      <c r="EP92" s="61"/>
      <c r="EQ92" s="61"/>
      <c r="ER92" s="61"/>
      <c r="ES92" s="61"/>
      <c r="ET92" s="61"/>
      <c r="EU92" s="61"/>
      <c r="EV92" s="61"/>
      <c r="EW92" s="61"/>
      <c r="EX92" s="61"/>
      <c r="EY92" s="61"/>
      <c r="EZ92" s="61"/>
      <c r="FA92" s="61"/>
      <c r="FB92" s="61"/>
      <c r="FC92" s="61"/>
      <c r="FD92" s="61"/>
      <c r="FE92" s="61"/>
      <c r="FF92" s="61"/>
      <c r="FG92" s="61"/>
      <c r="FH92" s="61"/>
      <c r="FI92" s="61"/>
      <c r="FJ92" s="61"/>
      <c r="FK92" s="61"/>
      <c r="FL92" s="61"/>
      <c r="FM92" s="61"/>
      <c r="FN92" s="61"/>
      <c r="FO92" s="61"/>
      <c r="FP92" s="61"/>
      <c r="FQ92" s="61"/>
      <c r="FR92" s="61"/>
      <c r="FS92" s="61"/>
      <c r="FT92" s="61"/>
      <c r="FU92" s="61"/>
      <c r="FV92" s="61"/>
      <c r="FW92" s="61"/>
      <c r="FX92" s="61"/>
      <c r="FY92" s="61"/>
      <c r="FZ92" s="61"/>
      <c r="GA92" s="61"/>
      <c r="GB92" s="61"/>
      <c r="GC92" s="61"/>
      <c r="GD92" s="61"/>
      <c r="GE92" s="61"/>
      <c r="GF92" s="61"/>
      <c r="GG92" s="61"/>
      <c r="GH92" s="61"/>
      <c r="GI92" s="61"/>
      <c r="GJ92" s="61"/>
      <c r="GK92" s="61"/>
      <c r="GL92" s="61"/>
      <c r="GM92" s="61"/>
      <c r="GN92" s="61"/>
      <c r="GO92" s="61"/>
      <c r="GP92" s="61"/>
      <c r="GQ92" s="61"/>
      <c r="GR92" s="61"/>
      <c r="GS92" s="61"/>
      <c r="GT92" s="61"/>
      <c r="GU92" s="61"/>
      <c r="GV92" s="61"/>
      <c r="GW92" s="61"/>
      <c r="GX92" s="61"/>
      <c r="GY92" s="61"/>
      <c r="GZ92" s="61"/>
      <c r="HA92" s="61"/>
      <c r="HB92" s="61"/>
      <c r="HC92" s="61"/>
      <c r="HD92" s="61"/>
      <c r="HE92" s="61"/>
      <c r="HF92" s="61"/>
      <c r="HG92" s="61"/>
      <c r="HH92" s="61"/>
      <c r="HI92" s="61"/>
      <c r="HJ92" s="61"/>
      <c r="HK92" s="61"/>
      <c r="HL92" s="61"/>
      <c r="HM92" s="61"/>
      <c r="HN92" s="61"/>
      <c r="HO92" s="61"/>
      <c r="HP92" s="61"/>
      <c r="HQ92" s="61"/>
      <c r="HR92" s="61"/>
      <c r="HS92" s="61"/>
      <c r="HT92" s="61"/>
      <c r="HU92" s="61"/>
      <c r="HV92" s="61"/>
      <c r="HW92" s="61"/>
      <c r="HX92" s="61"/>
      <c r="HY92" s="61"/>
      <c r="HZ92" s="61"/>
      <c r="IA92" s="61"/>
      <c r="IB92" s="61"/>
      <c r="IC92" s="61"/>
      <c r="ID92" s="61"/>
      <c r="IE92" s="61" t="s">
        <v>90</v>
      </c>
    </row>
    <row r="93" spans="1:256">
      <c r="A93" s="4" t="str">
        <f t="shared" si="88"/>
        <v>x</v>
      </c>
      <c r="B93" s="4" t="str">
        <f t="shared" si="89"/>
        <v>x</v>
      </c>
      <c r="D93" s="4">
        <v>6.5</v>
      </c>
      <c r="E93" s="4">
        <f t="shared" si="20"/>
        <v>-0.4134966715663439</v>
      </c>
      <c r="F93" s="4">
        <v>6.5</v>
      </c>
      <c r="G93" s="4">
        <f t="shared" si="21"/>
        <v>-0.4134966715663439</v>
      </c>
      <c r="H93" s="4">
        <v>31</v>
      </c>
      <c r="I93" s="88">
        <f>I92</f>
        <v>0</v>
      </c>
      <c r="X93" s="4">
        <v>60</v>
      </c>
      <c r="Y93" s="4" t="str">
        <f t="shared" si="72"/>
        <v>x</v>
      </c>
      <c r="Z93" s="4" t="str">
        <f t="shared" si="73"/>
        <v>x</v>
      </c>
      <c r="AA93" s="4">
        <f t="shared" si="74"/>
        <v>0</v>
      </c>
      <c r="AB93" s="4">
        <f t="shared" si="75"/>
        <v>0</v>
      </c>
      <c r="AC93" s="4">
        <v>60</v>
      </c>
      <c r="AD93" s="129" t="str">
        <f t="shared" si="112"/>
        <v>x</v>
      </c>
      <c r="AE93" s="129" t="str">
        <f t="shared" si="112"/>
        <v>x</v>
      </c>
      <c r="AF93" s="46">
        <f t="shared" si="113"/>
        <v>1</v>
      </c>
      <c r="AG93" s="46">
        <f t="shared" si="113"/>
        <v>1</v>
      </c>
      <c r="AH93" s="4">
        <f t="shared" si="114"/>
        <v>0</v>
      </c>
      <c r="AI93" s="4">
        <f t="shared" si="114"/>
        <v>0</v>
      </c>
      <c r="AJ93" s="4">
        <f t="shared" si="24"/>
        <v>0</v>
      </c>
      <c r="AK93" s="4">
        <f>SUM($AJ$33:AJ93)</f>
        <v>2.6645352591003757E-15</v>
      </c>
      <c r="AL93" s="4">
        <f t="shared" si="90"/>
        <v>0</v>
      </c>
      <c r="AM93" s="4">
        <f t="shared" si="26"/>
        <v>0</v>
      </c>
      <c r="AN93" s="4">
        <f t="shared" si="27"/>
        <v>0</v>
      </c>
      <c r="AP93" s="4" t="str">
        <f t="shared" si="106"/>
        <v/>
      </c>
      <c r="AQ93" s="4" t="str">
        <f t="shared" si="106"/>
        <v/>
      </c>
      <c r="AR93" s="4" t="str">
        <f t="shared" si="107"/>
        <v/>
      </c>
      <c r="AS93" s="4" t="str">
        <f t="shared" si="107"/>
        <v/>
      </c>
      <c r="AT93" s="4" t="str">
        <f t="shared" si="108"/>
        <v/>
      </c>
      <c r="AU93" s="4" t="str">
        <f t="shared" si="108"/>
        <v/>
      </c>
      <c r="AV93" s="4" t="str">
        <f t="shared" si="109"/>
        <v/>
      </c>
      <c r="AW93" s="4" t="str">
        <f t="shared" si="109"/>
        <v/>
      </c>
      <c r="AX93" s="4" t="str">
        <f t="shared" si="110"/>
        <v/>
      </c>
      <c r="AY93" s="4" t="str">
        <f t="shared" si="110"/>
        <v/>
      </c>
      <c r="AZ93" s="4" t="str">
        <f t="shared" si="111"/>
        <v/>
      </c>
      <c r="BA93" s="4" t="str">
        <f t="shared" si="111"/>
        <v/>
      </c>
      <c r="BB93" s="4" t="str">
        <f t="shared" si="86"/>
        <v/>
      </c>
      <c r="BC93" s="4" t="str">
        <f t="shared" si="87"/>
        <v/>
      </c>
      <c r="BD93" s="4" t="str">
        <f t="shared" si="34"/>
        <v/>
      </c>
      <c r="BE93" s="4" t="str">
        <f t="shared" si="93"/>
        <v/>
      </c>
      <c r="BF93" s="4" t="str">
        <f t="shared" si="36"/>
        <v/>
      </c>
      <c r="BG93" s="4" t="str">
        <f t="shared" si="94"/>
        <v/>
      </c>
      <c r="BH93" s="16">
        <f t="shared" si="38"/>
        <v>0</v>
      </c>
      <c r="BI93" s="4">
        <f t="shared" si="39"/>
        <v>0</v>
      </c>
      <c r="BJ93" s="16">
        <f t="shared" si="40"/>
        <v>0</v>
      </c>
      <c r="BK93" s="4">
        <f t="shared" si="41"/>
        <v>0</v>
      </c>
      <c r="BL93" s="16">
        <f t="shared" si="42"/>
        <v>0</v>
      </c>
      <c r="BM93" s="4">
        <f t="shared" si="43"/>
        <v>0</v>
      </c>
      <c r="BN93" s="4">
        <f t="shared" si="95"/>
        <v>0</v>
      </c>
      <c r="BO93" s="4">
        <f t="shared" si="96"/>
        <v>0</v>
      </c>
      <c r="BP93" s="4">
        <f t="shared" si="97"/>
        <v>0</v>
      </c>
      <c r="BQ93" s="4">
        <f t="shared" si="98"/>
        <v>0</v>
      </c>
      <c r="BR93" s="4">
        <f t="shared" si="99"/>
        <v>0</v>
      </c>
      <c r="BS93" s="4">
        <f t="shared" si="100"/>
        <v>0</v>
      </c>
      <c r="BT93" s="4" t="str">
        <f t="shared" si="50"/>
        <v/>
      </c>
      <c r="BU93" s="4" t="str">
        <f t="shared" si="51"/>
        <v/>
      </c>
      <c r="BV93" s="4" t="str">
        <f t="shared" si="52"/>
        <v/>
      </c>
      <c r="BW93" s="4" t="str">
        <f t="shared" si="76"/>
        <v/>
      </c>
      <c r="BX93" s="4" t="str">
        <f t="shared" si="77"/>
        <v/>
      </c>
      <c r="BY93" s="4" t="str">
        <f t="shared" si="78"/>
        <v/>
      </c>
      <c r="BZ93" s="4">
        <f t="shared" si="79"/>
        <v>0</v>
      </c>
      <c r="CA93" s="17" t="str">
        <f t="shared" si="53"/>
        <v/>
      </c>
      <c r="CB93" s="17" t="str">
        <f t="shared" si="54"/>
        <v/>
      </c>
      <c r="CC93" s="17" t="str">
        <f t="shared" si="55"/>
        <v/>
      </c>
      <c r="CD93" s="17" t="str">
        <f t="shared" si="56"/>
        <v/>
      </c>
      <c r="CE93" s="4" t="str">
        <f t="shared" si="57"/>
        <v/>
      </c>
      <c r="CF93" s="4" t="str">
        <f t="shared" si="58"/>
        <v/>
      </c>
      <c r="CG93" s="4" t="str">
        <f t="shared" si="59"/>
        <v/>
      </c>
      <c r="CH93" s="4" t="str">
        <f t="shared" si="101"/>
        <v/>
      </c>
      <c r="CI93" s="4" t="str">
        <f t="shared" si="102"/>
        <v/>
      </c>
      <c r="CJ93" s="4" t="str">
        <f t="shared" si="62"/>
        <v/>
      </c>
      <c r="CK93" s="4" t="str">
        <f t="shared" si="63"/>
        <v/>
      </c>
      <c r="CL93" s="4" t="str">
        <f t="shared" si="103"/>
        <v/>
      </c>
      <c r="CM93" s="4" t="str">
        <f t="shared" si="104"/>
        <v/>
      </c>
      <c r="CN93" s="4">
        <f t="shared" si="80"/>
        <v>0</v>
      </c>
      <c r="CO93" s="16">
        <f t="shared" si="66"/>
        <v>0</v>
      </c>
      <c r="CQ93" s="4">
        <f t="shared" si="81"/>
        <v>0</v>
      </c>
      <c r="CS93" s="4">
        <v>59</v>
      </c>
      <c r="CT93" s="4">
        <f t="shared" si="82"/>
        <v>29.5</v>
      </c>
      <c r="CU93" s="4">
        <f t="shared" si="83"/>
        <v>30</v>
      </c>
      <c r="CV93" s="4">
        <f t="shared" si="67"/>
        <v>0</v>
      </c>
      <c r="CW93" s="4">
        <v>60</v>
      </c>
      <c r="CX93" s="4">
        <f t="shared" si="115"/>
        <v>31</v>
      </c>
      <c r="CY93" s="4" t="s">
        <v>98</v>
      </c>
      <c r="CZ93" s="16" t="str">
        <f t="shared" si="84"/>
        <v>C</v>
      </c>
      <c r="DA93" s="16">
        <f t="shared" si="68"/>
        <v>0</v>
      </c>
      <c r="DB93" s="4" t="str">
        <f t="shared" si="69"/>
        <v>x</v>
      </c>
      <c r="DE93" s="4">
        <f t="shared" si="70"/>
        <v>0</v>
      </c>
      <c r="DF93" s="4">
        <f t="shared" si="71"/>
        <v>0</v>
      </c>
      <c r="DJ93" s="66">
        <v>88</v>
      </c>
      <c r="DK93" s="67"/>
      <c r="DL93" s="68"/>
      <c r="DM93" s="68"/>
      <c r="DN93" s="69"/>
      <c r="DO93" s="61"/>
      <c r="DP93" s="61"/>
      <c r="DQ93" s="61"/>
      <c r="DR93" s="61"/>
      <c r="DS93" s="61"/>
      <c r="DT93" s="61"/>
      <c r="DU93" s="61"/>
      <c r="DV93" s="61"/>
      <c r="DW93" s="61"/>
      <c r="DX93" s="61"/>
      <c r="DY93" s="61"/>
      <c r="DZ93" s="61"/>
      <c r="EA93" s="61"/>
      <c r="EB93" s="61"/>
      <c r="EC93" s="61"/>
      <c r="ED93" s="61"/>
      <c r="EE93" s="61"/>
      <c r="EF93" s="61"/>
      <c r="EG93" s="61"/>
      <c r="EH93" s="61"/>
      <c r="EI93" s="61"/>
      <c r="EJ93" s="61"/>
      <c r="EK93" s="61"/>
      <c r="EL93" s="61"/>
      <c r="EM93" s="61"/>
      <c r="EN93" s="61"/>
      <c r="EO93" s="61"/>
      <c r="EP93" s="61"/>
      <c r="EQ93" s="61"/>
      <c r="ER93" s="61"/>
      <c r="ES93" s="61"/>
      <c r="ET93" s="61"/>
      <c r="EU93" s="61"/>
      <c r="EV93" s="61"/>
      <c r="EW93" s="61"/>
      <c r="EX93" s="61"/>
      <c r="EY93" s="61"/>
      <c r="EZ93" s="61"/>
      <c r="FA93" s="61"/>
      <c r="FB93" s="61"/>
      <c r="FC93" s="61"/>
      <c r="FD93" s="61"/>
      <c r="FE93" s="61"/>
      <c r="FF93" s="61"/>
      <c r="FG93" s="61"/>
      <c r="FH93" s="61"/>
      <c r="FI93" s="61"/>
      <c r="FJ93" s="61"/>
      <c r="FK93" s="61"/>
      <c r="FL93" s="61"/>
      <c r="FM93" s="61"/>
      <c r="FN93" s="61"/>
      <c r="FO93" s="61"/>
      <c r="FP93" s="61"/>
      <c r="FQ93" s="61"/>
      <c r="FR93" s="61"/>
      <c r="FS93" s="61"/>
      <c r="FT93" s="61"/>
      <c r="FU93" s="61"/>
      <c r="FV93" s="61"/>
      <c r="FW93" s="61"/>
      <c r="FX93" s="61"/>
      <c r="FY93" s="61"/>
      <c r="FZ93" s="61"/>
      <c r="GA93" s="61"/>
      <c r="GB93" s="61"/>
      <c r="GC93" s="61"/>
      <c r="GD93" s="61"/>
      <c r="GE93" s="61"/>
      <c r="GF93" s="61"/>
      <c r="GG93" s="61"/>
      <c r="GH93" s="61"/>
      <c r="GI93" s="61"/>
      <c r="GJ93" s="61"/>
      <c r="GK93" s="61"/>
      <c r="GL93" s="61"/>
      <c r="GM93" s="61"/>
      <c r="GN93" s="61"/>
      <c r="GO93" s="61"/>
      <c r="GP93" s="61"/>
      <c r="GQ93" s="61"/>
      <c r="GR93" s="61"/>
      <c r="GS93" s="61"/>
      <c r="GT93" s="61"/>
      <c r="GU93" s="61"/>
      <c r="GV93" s="61"/>
      <c r="GW93" s="61"/>
      <c r="GX93" s="61"/>
      <c r="GY93" s="61"/>
      <c r="GZ93" s="61"/>
      <c r="HA93" s="61"/>
      <c r="HB93" s="61"/>
      <c r="HC93" s="61"/>
      <c r="HD93" s="61"/>
      <c r="HE93" s="61"/>
      <c r="HF93" s="61"/>
      <c r="HG93" s="61"/>
      <c r="HH93" s="61"/>
      <c r="HI93" s="61"/>
      <c r="HJ93" s="61"/>
      <c r="HK93" s="61"/>
      <c r="HL93" s="61"/>
      <c r="HM93" s="61"/>
      <c r="HN93" s="61"/>
      <c r="HO93" s="61"/>
      <c r="HP93" s="61"/>
      <c r="HQ93" s="61"/>
      <c r="HR93" s="61"/>
      <c r="HS93" s="61"/>
      <c r="HT93" s="61"/>
      <c r="HU93" s="61"/>
      <c r="HV93" s="61"/>
      <c r="HW93" s="61"/>
      <c r="HX93" s="61"/>
      <c r="HY93" s="61"/>
      <c r="HZ93" s="61"/>
      <c r="IA93" s="61"/>
      <c r="IB93" s="61"/>
      <c r="IC93" s="61"/>
      <c r="ID93" s="61"/>
      <c r="IE93" s="61" t="s">
        <v>90</v>
      </c>
    </row>
    <row r="94" spans="1:256">
      <c r="A94" s="4" t="str">
        <f t="shared" si="88"/>
        <v>x</v>
      </c>
      <c r="B94" s="4" t="str">
        <f t="shared" si="89"/>
        <v>x</v>
      </c>
      <c r="D94" s="4">
        <v>6.6</v>
      </c>
      <c r="E94" s="4">
        <f t="shared" si="20"/>
        <v>-0.25555499726295322</v>
      </c>
      <c r="F94" s="4">
        <v>6.6</v>
      </c>
      <c r="G94" s="4">
        <f t="shared" si="21"/>
        <v>-0.25555499726295322</v>
      </c>
      <c r="H94" s="4">
        <v>31</v>
      </c>
      <c r="I94" s="88">
        <f>AL64</f>
        <v>0</v>
      </c>
      <c r="X94" s="4">
        <v>61</v>
      </c>
      <c r="Y94" s="4" t="str">
        <f t="shared" si="72"/>
        <v>x</v>
      </c>
      <c r="Z94" s="4" t="str">
        <f t="shared" si="73"/>
        <v>x</v>
      </c>
      <c r="AA94" s="4">
        <f t="shared" si="74"/>
        <v>0</v>
      </c>
      <c r="AB94" s="4">
        <f t="shared" si="75"/>
        <v>0</v>
      </c>
      <c r="AC94" s="4">
        <v>61</v>
      </c>
      <c r="AD94" s="129" t="str">
        <f t="shared" si="112"/>
        <v>x</v>
      </c>
      <c r="AE94" s="129" t="str">
        <f t="shared" si="112"/>
        <v>x</v>
      </c>
      <c r="AF94" s="46">
        <f t="shared" si="113"/>
        <v>1</v>
      </c>
      <c r="AG94" s="46">
        <f t="shared" si="113"/>
        <v>1</v>
      </c>
      <c r="AH94" s="4">
        <f t="shared" si="114"/>
        <v>0</v>
      </c>
      <c r="AI94" s="4">
        <f t="shared" si="114"/>
        <v>0</v>
      </c>
      <c r="AJ94" s="4">
        <f t="shared" si="24"/>
        <v>0</v>
      </c>
      <c r="AK94" s="4">
        <f>SUM($AJ$33:AJ94)</f>
        <v>2.6645352591003757E-15</v>
      </c>
      <c r="AL94" s="4">
        <f t="shared" si="90"/>
        <v>0</v>
      </c>
      <c r="AM94" s="4">
        <f t="shared" si="26"/>
        <v>0</v>
      </c>
      <c r="AN94" s="4">
        <f t="shared" si="27"/>
        <v>0</v>
      </c>
      <c r="AP94" s="4" t="str">
        <f t="shared" si="106"/>
        <v/>
      </c>
      <c r="AQ94" s="4" t="str">
        <f t="shared" si="106"/>
        <v/>
      </c>
      <c r="AR94" s="4" t="str">
        <f t="shared" si="107"/>
        <v/>
      </c>
      <c r="AS94" s="4" t="str">
        <f t="shared" si="107"/>
        <v/>
      </c>
      <c r="AT94" s="4" t="str">
        <f t="shared" si="108"/>
        <v/>
      </c>
      <c r="AU94" s="4" t="str">
        <f t="shared" si="108"/>
        <v/>
      </c>
      <c r="AV94" s="4" t="str">
        <f t="shared" si="109"/>
        <v/>
      </c>
      <c r="AW94" s="4" t="str">
        <f t="shared" si="109"/>
        <v/>
      </c>
      <c r="AX94" s="4" t="str">
        <f t="shared" si="110"/>
        <v/>
      </c>
      <c r="AY94" s="4" t="str">
        <f t="shared" si="110"/>
        <v/>
      </c>
      <c r="AZ94" s="4" t="str">
        <f t="shared" si="111"/>
        <v/>
      </c>
      <c r="BA94" s="4" t="str">
        <f t="shared" si="111"/>
        <v/>
      </c>
      <c r="BB94" s="4" t="str">
        <f t="shared" si="86"/>
        <v/>
      </c>
      <c r="BC94" s="4" t="str">
        <f t="shared" si="87"/>
        <v/>
      </c>
      <c r="BD94" s="4" t="str">
        <f t="shared" si="34"/>
        <v/>
      </c>
      <c r="BE94" s="4" t="str">
        <f t="shared" si="93"/>
        <v/>
      </c>
      <c r="BF94" s="4" t="str">
        <f t="shared" si="36"/>
        <v/>
      </c>
      <c r="BG94" s="4" t="str">
        <f t="shared" si="94"/>
        <v/>
      </c>
      <c r="BH94" s="16">
        <f t="shared" si="38"/>
        <v>0</v>
      </c>
      <c r="BI94" s="4">
        <f t="shared" si="39"/>
        <v>0</v>
      </c>
      <c r="BJ94" s="16">
        <f t="shared" si="40"/>
        <v>0</v>
      </c>
      <c r="BK94" s="4">
        <f t="shared" si="41"/>
        <v>0</v>
      </c>
      <c r="BL94" s="16">
        <f t="shared" si="42"/>
        <v>0</v>
      </c>
      <c r="BM94" s="4">
        <f t="shared" si="43"/>
        <v>0</v>
      </c>
      <c r="BN94" s="4">
        <f t="shared" si="95"/>
        <v>0</v>
      </c>
      <c r="BO94" s="4">
        <f t="shared" si="96"/>
        <v>0</v>
      </c>
      <c r="BP94" s="4">
        <f t="shared" si="97"/>
        <v>0</v>
      </c>
      <c r="BQ94" s="4">
        <f t="shared" si="98"/>
        <v>0</v>
      </c>
      <c r="BR94" s="4">
        <f t="shared" si="99"/>
        <v>0</v>
      </c>
      <c r="BS94" s="4">
        <f t="shared" si="100"/>
        <v>0</v>
      </c>
      <c r="BT94" s="4" t="str">
        <f t="shared" si="50"/>
        <v/>
      </c>
      <c r="BU94" s="4" t="str">
        <f t="shared" si="51"/>
        <v/>
      </c>
      <c r="BV94" s="4" t="str">
        <f t="shared" si="52"/>
        <v/>
      </c>
      <c r="BW94" s="4" t="str">
        <f t="shared" si="76"/>
        <v/>
      </c>
      <c r="BX94" s="4" t="str">
        <f t="shared" si="77"/>
        <v/>
      </c>
      <c r="BY94" s="4" t="str">
        <f t="shared" si="78"/>
        <v/>
      </c>
      <c r="BZ94" s="4">
        <f t="shared" si="79"/>
        <v>0</v>
      </c>
      <c r="CA94" s="17" t="str">
        <f t="shared" si="53"/>
        <v/>
      </c>
      <c r="CB94" s="17" t="str">
        <f t="shared" si="54"/>
        <v/>
      </c>
      <c r="CC94" s="17" t="str">
        <f t="shared" si="55"/>
        <v/>
      </c>
      <c r="CD94" s="17" t="str">
        <f t="shared" si="56"/>
        <v/>
      </c>
      <c r="CE94" s="4" t="str">
        <f t="shared" si="57"/>
        <v/>
      </c>
      <c r="CF94" s="4" t="str">
        <f t="shared" si="58"/>
        <v/>
      </c>
      <c r="CG94" s="4" t="str">
        <f t="shared" si="59"/>
        <v/>
      </c>
      <c r="CH94" s="4" t="str">
        <f t="shared" si="101"/>
        <v/>
      </c>
      <c r="CI94" s="4" t="str">
        <f t="shared" si="102"/>
        <v/>
      </c>
      <c r="CJ94" s="4" t="str">
        <f t="shared" si="62"/>
        <v/>
      </c>
      <c r="CK94" s="4" t="str">
        <f t="shared" si="63"/>
        <v/>
      </c>
      <c r="CL94" s="4" t="str">
        <f t="shared" si="103"/>
        <v/>
      </c>
      <c r="CM94" s="4" t="str">
        <f t="shared" si="104"/>
        <v/>
      </c>
      <c r="CN94" s="4">
        <f t="shared" si="80"/>
        <v>0</v>
      </c>
      <c r="CO94" s="16">
        <f t="shared" si="66"/>
        <v>0</v>
      </c>
      <c r="CQ94" s="4">
        <f t="shared" si="81"/>
        <v>0</v>
      </c>
      <c r="CS94" s="4">
        <v>60</v>
      </c>
      <c r="CT94" s="4">
        <f t="shared" si="82"/>
        <v>30</v>
      </c>
      <c r="CU94" s="4">
        <f t="shared" si="83"/>
        <v>30</v>
      </c>
      <c r="CV94" s="4">
        <f t="shared" si="67"/>
        <v>1</v>
      </c>
      <c r="CW94" s="4">
        <v>61</v>
      </c>
      <c r="CX94" s="4">
        <f t="shared" si="115"/>
        <v>31</v>
      </c>
      <c r="CY94" s="4" t="s">
        <v>87</v>
      </c>
      <c r="CZ94" s="16" t="str">
        <f t="shared" si="84"/>
        <v>A</v>
      </c>
      <c r="DA94" s="16">
        <f t="shared" si="68"/>
        <v>0</v>
      </c>
      <c r="DB94" s="4" t="str">
        <f t="shared" si="69"/>
        <v>x</v>
      </c>
      <c r="DE94" s="4">
        <f t="shared" si="70"/>
        <v>0</v>
      </c>
      <c r="DF94" s="4">
        <f t="shared" si="71"/>
        <v>0</v>
      </c>
      <c r="DJ94" s="47">
        <v>89</v>
      </c>
      <c r="DK94" s="48" t="s">
        <v>507</v>
      </c>
      <c r="DL94" s="49">
        <v>120</v>
      </c>
      <c r="DM94" s="49">
        <v>10</v>
      </c>
      <c r="DN94" s="50">
        <v>6</v>
      </c>
      <c r="DO94" s="141" t="s">
        <v>87</v>
      </c>
      <c r="DP94" s="51" t="s">
        <v>87</v>
      </c>
      <c r="DQ94" s="51" t="s">
        <v>87</v>
      </c>
      <c r="DR94" s="51" t="s">
        <v>87</v>
      </c>
      <c r="DS94" s="51" t="s">
        <v>99</v>
      </c>
      <c r="DT94" s="51" t="s">
        <v>99</v>
      </c>
      <c r="DU94" s="51" t="s">
        <v>99</v>
      </c>
      <c r="DV94" s="51" t="s">
        <v>99</v>
      </c>
      <c r="DW94" s="51" t="s">
        <v>88</v>
      </c>
      <c r="DX94" s="51" t="s">
        <v>88</v>
      </c>
      <c r="DY94" s="51" t="s">
        <v>88</v>
      </c>
      <c r="DZ94" s="51" t="s">
        <v>88</v>
      </c>
      <c r="EA94" s="51" t="s">
        <v>100</v>
      </c>
      <c r="EB94" s="51" t="s">
        <v>100</v>
      </c>
      <c r="EC94" s="51" t="s">
        <v>100</v>
      </c>
      <c r="ED94" s="51" t="s">
        <v>100</v>
      </c>
      <c r="EE94" s="51" t="s">
        <v>89</v>
      </c>
      <c r="EF94" s="51" t="s">
        <v>89</v>
      </c>
      <c r="EG94" s="51" t="s">
        <v>89</v>
      </c>
      <c r="EH94" s="51" t="s">
        <v>89</v>
      </c>
      <c r="EI94" s="51" t="s">
        <v>98</v>
      </c>
      <c r="EJ94" s="51" t="s">
        <v>98</v>
      </c>
      <c r="EK94" s="51" t="s">
        <v>98</v>
      </c>
      <c r="EL94" s="51" t="s">
        <v>98</v>
      </c>
      <c r="EM94" s="51" t="s">
        <v>87</v>
      </c>
      <c r="EN94" s="51" t="s">
        <v>87</v>
      </c>
      <c r="EO94" s="51" t="s">
        <v>87</v>
      </c>
      <c r="EP94" s="51" t="s">
        <v>87</v>
      </c>
      <c r="EQ94" s="51" t="s">
        <v>99</v>
      </c>
      <c r="ER94" s="51" t="s">
        <v>99</v>
      </c>
      <c r="ES94" s="51" t="s">
        <v>99</v>
      </c>
      <c r="ET94" s="51" t="s">
        <v>99</v>
      </c>
      <c r="EU94" s="51" t="s">
        <v>88</v>
      </c>
      <c r="EV94" s="51" t="s">
        <v>88</v>
      </c>
      <c r="EW94" s="51" t="s">
        <v>88</v>
      </c>
      <c r="EX94" s="51" t="s">
        <v>88</v>
      </c>
      <c r="EY94" s="51" t="s">
        <v>100</v>
      </c>
      <c r="EZ94" s="51" t="s">
        <v>100</v>
      </c>
      <c r="FA94" s="51" t="s">
        <v>100</v>
      </c>
      <c r="FB94" s="51" t="s">
        <v>100</v>
      </c>
      <c r="FC94" s="51" t="s">
        <v>89</v>
      </c>
      <c r="FD94" s="51" t="s">
        <v>89</v>
      </c>
      <c r="FE94" s="51" t="s">
        <v>89</v>
      </c>
      <c r="FF94" s="51" t="s">
        <v>89</v>
      </c>
      <c r="FG94" s="51" t="s">
        <v>98</v>
      </c>
      <c r="FH94" s="51" t="s">
        <v>98</v>
      </c>
      <c r="FI94" s="51" t="s">
        <v>98</v>
      </c>
      <c r="FJ94" s="51" t="s">
        <v>98</v>
      </c>
      <c r="FK94" s="51" t="s">
        <v>87</v>
      </c>
      <c r="FL94" s="51" t="s">
        <v>87</v>
      </c>
      <c r="FM94" s="51" t="s">
        <v>87</v>
      </c>
      <c r="FN94" s="51" t="s">
        <v>87</v>
      </c>
      <c r="FO94" s="51" t="s">
        <v>99</v>
      </c>
      <c r="FP94" s="51" t="s">
        <v>99</v>
      </c>
      <c r="FQ94" s="51" t="s">
        <v>99</v>
      </c>
      <c r="FR94" s="51" t="s">
        <v>99</v>
      </c>
      <c r="FS94" s="51" t="s">
        <v>88</v>
      </c>
      <c r="FT94" s="51" t="s">
        <v>88</v>
      </c>
      <c r="FU94" s="51" t="s">
        <v>88</v>
      </c>
      <c r="FV94" s="51" t="s">
        <v>88</v>
      </c>
      <c r="FW94" s="51" t="s">
        <v>100</v>
      </c>
      <c r="FX94" s="51" t="s">
        <v>100</v>
      </c>
      <c r="FY94" s="51" t="s">
        <v>100</v>
      </c>
      <c r="FZ94" s="51" t="s">
        <v>100</v>
      </c>
      <c r="GA94" s="51" t="s">
        <v>89</v>
      </c>
      <c r="GB94" s="51" t="s">
        <v>89</v>
      </c>
      <c r="GC94" s="51" t="s">
        <v>89</v>
      </c>
      <c r="GD94" s="51" t="s">
        <v>89</v>
      </c>
      <c r="GE94" s="51" t="s">
        <v>98</v>
      </c>
      <c r="GF94" s="51" t="s">
        <v>98</v>
      </c>
      <c r="GG94" s="51" t="s">
        <v>98</v>
      </c>
      <c r="GH94" s="51" t="s">
        <v>98</v>
      </c>
      <c r="GI94" s="51" t="s">
        <v>87</v>
      </c>
      <c r="GJ94" s="51" t="s">
        <v>87</v>
      </c>
      <c r="GK94" s="51" t="s">
        <v>87</v>
      </c>
      <c r="GL94" s="51" t="s">
        <v>87</v>
      </c>
      <c r="GM94" s="51" t="s">
        <v>99</v>
      </c>
      <c r="GN94" s="51" t="s">
        <v>99</v>
      </c>
      <c r="GO94" s="51" t="s">
        <v>99</v>
      </c>
      <c r="GP94" s="51" t="s">
        <v>99</v>
      </c>
      <c r="GQ94" s="51" t="s">
        <v>88</v>
      </c>
      <c r="GR94" s="51" t="s">
        <v>88</v>
      </c>
      <c r="GS94" s="51" t="s">
        <v>88</v>
      </c>
      <c r="GT94" s="51" t="s">
        <v>88</v>
      </c>
      <c r="GU94" s="51" t="s">
        <v>100</v>
      </c>
      <c r="GV94" s="51" t="s">
        <v>100</v>
      </c>
      <c r="GW94" s="51" t="s">
        <v>100</v>
      </c>
      <c r="GX94" s="51" t="s">
        <v>100</v>
      </c>
      <c r="GY94" s="51" t="s">
        <v>89</v>
      </c>
      <c r="GZ94" s="51" t="s">
        <v>89</v>
      </c>
      <c r="HA94" s="51" t="s">
        <v>89</v>
      </c>
      <c r="HB94" s="51" t="s">
        <v>89</v>
      </c>
      <c r="HC94" s="51" t="s">
        <v>98</v>
      </c>
      <c r="HD94" s="51" t="s">
        <v>98</v>
      </c>
      <c r="HE94" s="51" t="s">
        <v>98</v>
      </c>
      <c r="HF94" s="51" t="s">
        <v>98</v>
      </c>
      <c r="HG94" s="51" t="s">
        <v>87</v>
      </c>
      <c r="HH94" s="51" t="s">
        <v>87</v>
      </c>
      <c r="HI94" s="51" t="s">
        <v>87</v>
      </c>
      <c r="HJ94" s="51" t="s">
        <v>87</v>
      </c>
      <c r="HK94" s="51" t="s">
        <v>99</v>
      </c>
      <c r="HL94" s="51" t="s">
        <v>99</v>
      </c>
      <c r="HM94" s="51" t="s">
        <v>99</v>
      </c>
      <c r="HN94" s="51" t="s">
        <v>99</v>
      </c>
      <c r="HO94" s="51" t="s">
        <v>88</v>
      </c>
      <c r="HP94" s="51" t="s">
        <v>88</v>
      </c>
      <c r="HQ94" s="51" t="s">
        <v>88</v>
      </c>
      <c r="HR94" s="51" t="s">
        <v>88</v>
      </c>
      <c r="HS94" s="51" t="s">
        <v>100</v>
      </c>
      <c r="HT94" s="51" t="s">
        <v>100</v>
      </c>
      <c r="HU94" s="51" t="s">
        <v>100</v>
      </c>
      <c r="HV94" s="51" t="s">
        <v>100</v>
      </c>
      <c r="HW94" s="51" t="s">
        <v>89</v>
      </c>
      <c r="HX94" s="51" t="s">
        <v>89</v>
      </c>
      <c r="HY94" s="51" t="s">
        <v>89</v>
      </c>
      <c r="HZ94" s="51" t="s">
        <v>89</v>
      </c>
      <c r="IA94" s="51" t="s">
        <v>98</v>
      </c>
      <c r="IB94" s="51" t="s">
        <v>98</v>
      </c>
      <c r="IC94" s="51" t="s">
        <v>98</v>
      </c>
      <c r="ID94" s="51" t="s">
        <v>98</v>
      </c>
      <c r="IE94" s="51" t="s">
        <v>90</v>
      </c>
    </row>
    <row r="95" spans="1:256">
      <c r="A95" s="4" t="str">
        <f t="shared" si="88"/>
        <v>x</v>
      </c>
      <c r="B95" s="4" t="str">
        <f t="shared" si="89"/>
        <v>x</v>
      </c>
      <c r="D95" s="4">
        <v>6.7</v>
      </c>
      <c r="E95" s="4">
        <f t="shared" si="20"/>
        <v>-8.6444343290240006E-2</v>
      </c>
      <c r="F95" s="4">
        <v>6.7</v>
      </c>
      <c r="G95" s="4">
        <f t="shared" si="21"/>
        <v>-8.6444343290240006E-2</v>
      </c>
      <c r="H95" s="4">
        <v>32</v>
      </c>
      <c r="I95" s="88">
        <f>I94</f>
        <v>0</v>
      </c>
      <c r="X95" s="4">
        <v>62</v>
      </c>
      <c r="Y95" s="4" t="str">
        <f t="shared" si="72"/>
        <v>x</v>
      </c>
      <c r="Z95" s="4" t="str">
        <f t="shared" si="73"/>
        <v>x</v>
      </c>
      <c r="AA95" s="4">
        <f t="shared" si="74"/>
        <v>0</v>
      </c>
      <c r="AB95" s="4">
        <f t="shared" si="75"/>
        <v>0</v>
      </c>
      <c r="AC95" s="4">
        <v>62</v>
      </c>
      <c r="AD95" s="129" t="str">
        <f t="shared" si="112"/>
        <v>x</v>
      </c>
      <c r="AE95" s="129" t="str">
        <f t="shared" si="112"/>
        <v>x</v>
      </c>
      <c r="AF95" s="46">
        <f t="shared" si="113"/>
        <v>1</v>
      </c>
      <c r="AG95" s="46">
        <f t="shared" si="113"/>
        <v>1</v>
      </c>
      <c r="AH95" s="4">
        <f t="shared" si="114"/>
        <v>0</v>
      </c>
      <c r="AI95" s="4">
        <f t="shared" si="114"/>
        <v>0</v>
      </c>
      <c r="AJ95" s="4">
        <f t="shared" si="24"/>
        <v>0</v>
      </c>
      <c r="AK95" s="4">
        <f>SUM($AJ$33:AJ95)</f>
        <v>2.6645352591003757E-15</v>
      </c>
      <c r="AL95" s="4">
        <f t="shared" si="90"/>
        <v>0</v>
      </c>
      <c r="AM95" s="4">
        <f t="shared" si="26"/>
        <v>0</v>
      </c>
      <c r="AN95" s="4">
        <f t="shared" si="27"/>
        <v>0</v>
      </c>
      <c r="AP95" s="4" t="str">
        <f t="shared" si="106"/>
        <v/>
      </c>
      <c r="AQ95" s="4" t="str">
        <f t="shared" si="106"/>
        <v/>
      </c>
      <c r="AR95" s="4" t="str">
        <f t="shared" si="107"/>
        <v/>
      </c>
      <c r="AS95" s="4" t="str">
        <f t="shared" si="107"/>
        <v/>
      </c>
      <c r="AT95" s="4" t="str">
        <f t="shared" si="108"/>
        <v/>
      </c>
      <c r="AU95" s="4" t="str">
        <f t="shared" si="108"/>
        <v/>
      </c>
      <c r="AV95" s="4" t="str">
        <f t="shared" si="109"/>
        <v/>
      </c>
      <c r="AW95" s="4" t="str">
        <f t="shared" si="109"/>
        <v/>
      </c>
      <c r="AX95" s="4" t="str">
        <f t="shared" si="110"/>
        <v/>
      </c>
      <c r="AY95" s="4" t="str">
        <f t="shared" si="110"/>
        <v/>
      </c>
      <c r="AZ95" s="4" t="str">
        <f t="shared" si="111"/>
        <v/>
      </c>
      <c r="BA95" s="4" t="str">
        <f t="shared" si="111"/>
        <v/>
      </c>
      <c r="BB95" s="4" t="str">
        <f t="shared" si="86"/>
        <v/>
      </c>
      <c r="BC95" s="4" t="str">
        <f t="shared" si="87"/>
        <v/>
      </c>
      <c r="BD95" s="4" t="str">
        <f t="shared" si="34"/>
        <v/>
      </c>
      <c r="BE95" s="4" t="str">
        <f t="shared" si="93"/>
        <v/>
      </c>
      <c r="BF95" s="4" t="str">
        <f t="shared" si="36"/>
        <v/>
      </c>
      <c r="BG95" s="4" t="str">
        <f t="shared" si="94"/>
        <v/>
      </c>
      <c r="BH95" s="16">
        <f t="shared" si="38"/>
        <v>0</v>
      </c>
      <c r="BI95" s="4">
        <f t="shared" si="39"/>
        <v>0</v>
      </c>
      <c r="BJ95" s="16">
        <f t="shared" si="40"/>
        <v>0</v>
      </c>
      <c r="BK95" s="4">
        <f t="shared" si="41"/>
        <v>0</v>
      </c>
      <c r="BL95" s="16">
        <f t="shared" si="42"/>
        <v>0</v>
      </c>
      <c r="BM95" s="4">
        <f t="shared" si="43"/>
        <v>0</v>
      </c>
      <c r="BN95" s="4">
        <f t="shared" si="95"/>
        <v>0</v>
      </c>
      <c r="BO95" s="4">
        <f t="shared" si="96"/>
        <v>0</v>
      </c>
      <c r="BP95" s="4">
        <f t="shared" si="97"/>
        <v>0</v>
      </c>
      <c r="BQ95" s="4">
        <f t="shared" si="98"/>
        <v>0</v>
      </c>
      <c r="BR95" s="4">
        <f t="shared" si="99"/>
        <v>0</v>
      </c>
      <c r="BS95" s="4">
        <f t="shared" si="100"/>
        <v>0</v>
      </c>
      <c r="BT95" s="4" t="str">
        <f t="shared" si="50"/>
        <v/>
      </c>
      <c r="BU95" s="4" t="str">
        <f t="shared" si="51"/>
        <v/>
      </c>
      <c r="BV95" s="4" t="str">
        <f t="shared" si="52"/>
        <v/>
      </c>
      <c r="BW95" s="4" t="str">
        <f t="shared" si="76"/>
        <v/>
      </c>
      <c r="BX95" s="4" t="str">
        <f t="shared" si="77"/>
        <v/>
      </c>
      <c r="BY95" s="4" t="str">
        <f t="shared" si="78"/>
        <v/>
      </c>
      <c r="BZ95" s="4">
        <f t="shared" si="79"/>
        <v>0</v>
      </c>
      <c r="CA95" s="17" t="str">
        <f t="shared" si="53"/>
        <v/>
      </c>
      <c r="CB95" s="17" t="str">
        <f t="shared" si="54"/>
        <v/>
      </c>
      <c r="CC95" s="17" t="str">
        <f t="shared" si="55"/>
        <v/>
      </c>
      <c r="CD95" s="17" t="str">
        <f t="shared" si="56"/>
        <v/>
      </c>
      <c r="CE95" s="4" t="str">
        <f t="shared" si="57"/>
        <v/>
      </c>
      <c r="CF95" s="4" t="str">
        <f t="shared" si="58"/>
        <v/>
      </c>
      <c r="CG95" s="4" t="str">
        <f t="shared" si="59"/>
        <v/>
      </c>
      <c r="CH95" s="4" t="str">
        <f t="shared" si="101"/>
        <v/>
      </c>
      <c r="CI95" s="4" t="str">
        <f t="shared" si="102"/>
        <v/>
      </c>
      <c r="CJ95" s="4" t="str">
        <f t="shared" si="62"/>
        <v/>
      </c>
      <c r="CK95" s="4" t="str">
        <f t="shared" si="63"/>
        <v/>
      </c>
      <c r="CL95" s="4" t="str">
        <f t="shared" si="103"/>
        <v/>
      </c>
      <c r="CM95" s="4" t="str">
        <f t="shared" si="104"/>
        <v/>
      </c>
      <c r="CN95" s="4">
        <f t="shared" si="80"/>
        <v>0</v>
      </c>
      <c r="CO95" s="16">
        <f t="shared" si="66"/>
        <v>0</v>
      </c>
      <c r="CQ95" s="4">
        <f t="shared" si="81"/>
        <v>0</v>
      </c>
      <c r="CS95" s="4">
        <v>61</v>
      </c>
      <c r="CT95" s="4">
        <f t="shared" si="82"/>
        <v>30.5</v>
      </c>
      <c r="CU95" s="4">
        <f t="shared" si="83"/>
        <v>31</v>
      </c>
      <c r="CV95" s="4">
        <f t="shared" si="67"/>
        <v>0</v>
      </c>
      <c r="CW95" s="4">
        <v>62</v>
      </c>
      <c r="CX95" s="4">
        <f t="shared" si="115"/>
        <v>32</v>
      </c>
      <c r="CY95" s="4" t="s">
        <v>99</v>
      </c>
      <c r="CZ95" s="16" t="str">
        <f t="shared" si="84"/>
        <v>B</v>
      </c>
      <c r="DA95" s="16">
        <f t="shared" si="68"/>
        <v>0</v>
      </c>
      <c r="DB95" s="4" t="str">
        <f t="shared" si="69"/>
        <v>x</v>
      </c>
      <c r="DE95" s="4">
        <f t="shared" si="70"/>
        <v>0</v>
      </c>
      <c r="DF95" s="4">
        <f t="shared" si="71"/>
        <v>0</v>
      </c>
      <c r="DJ95" s="57">
        <v>90</v>
      </c>
      <c r="DK95" s="58" t="s">
        <v>508</v>
      </c>
      <c r="DL95" s="59"/>
      <c r="DM95" s="59"/>
      <c r="DN95" s="60"/>
      <c r="DO95" s="61" t="s">
        <v>99</v>
      </c>
      <c r="DP95" s="61" t="s">
        <v>99</v>
      </c>
      <c r="DQ95" s="61" t="s">
        <v>88</v>
      </c>
      <c r="DR95" s="61" t="s">
        <v>88</v>
      </c>
      <c r="DS95" s="61" t="s">
        <v>88</v>
      </c>
      <c r="DT95" s="61" t="s">
        <v>88</v>
      </c>
      <c r="DU95" s="61" t="s">
        <v>100</v>
      </c>
      <c r="DV95" s="61" t="s">
        <v>100</v>
      </c>
      <c r="DW95" s="61" t="s">
        <v>100</v>
      </c>
      <c r="DX95" s="61" t="s">
        <v>100</v>
      </c>
      <c r="DY95" s="61" t="s">
        <v>89</v>
      </c>
      <c r="DZ95" s="61" t="s">
        <v>89</v>
      </c>
      <c r="EA95" s="61" t="s">
        <v>89</v>
      </c>
      <c r="EB95" s="61" t="s">
        <v>89</v>
      </c>
      <c r="EC95" s="61" t="s">
        <v>98</v>
      </c>
      <c r="ED95" s="61" t="s">
        <v>98</v>
      </c>
      <c r="EE95" s="61" t="s">
        <v>98</v>
      </c>
      <c r="EF95" s="61" t="s">
        <v>98</v>
      </c>
      <c r="EG95" s="61" t="s">
        <v>87</v>
      </c>
      <c r="EH95" s="61" t="s">
        <v>87</v>
      </c>
      <c r="EI95" s="61" t="s">
        <v>87</v>
      </c>
      <c r="EJ95" s="61" t="s">
        <v>87</v>
      </c>
      <c r="EK95" s="61" t="s">
        <v>99</v>
      </c>
      <c r="EL95" s="61" t="s">
        <v>99</v>
      </c>
      <c r="EM95" s="61" t="s">
        <v>99</v>
      </c>
      <c r="EN95" s="61" t="s">
        <v>99</v>
      </c>
      <c r="EO95" s="61" t="s">
        <v>88</v>
      </c>
      <c r="EP95" s="61" t="s">
        <v>88</v>
      </c>
      <c r="EQ95" s="61" t="s">
        <v>88</v>
      </c>
      <c r="ER95" s="61" t="s">
        <v>88</v>
      </c>
      <c r="ES95" s="61" t="s">
        <v>100</v>
      </c>
      <c r="ET95" s="61" t="s">
        <v>100</v>
      </c>
      <c r="EU95" s="61" t="s">
        <v>100</v>
      </c>
      <c r="EV95" s="61" t="s">
        <v>100</v>
      </c>
      <c r="EW95" s="61" t="s">
        <v>89</v>
      </c>
      <c r="EX95" s="61" t="s">
        <v>89</v>
      </c>
      <c r="EY95" s="61" t="s">
        <v>89</v>
      </c>
      <c r="EZ95" s="61" t="s">
        <v>89</v>
      </c>
      <c r="FA95" s="61" t="s">
        <v>98</v>
      </c>
      <c r="FB95" s="61" t="s">
        <v>98</v>
      </c>
      <c r="FC95" s="61" t="s">
        <v>98</v>
      </c>
      <c r="FD95" s="61" t="s">
        <v>98</v>
      </c>
      <c r="FE95" s="61" t="s">
        <v>87</v>
      </c>
      <c r="FF95" s="61" t="s">
        <v>87</v>
      </c>
      <c r="FG95" s="61" t="s">
        <v>87</v>
      </c>
      <c r="FH95" s="61" t="s">
        <v>87</v>
      </c>
      <c r="FI95" s="61" t="s">
        <v>99</v>
      </c>
      <c r="FJ95" s="61" t="s">
        <v>99</v>
      </c>
      <c r="FK95" s="61" t="s">
        <v>99</v>
      </c>
      <c r="FL95" s="61" t="s">
        <v>99</v>
      </c>
      <c r="FM95" s="61" t="s">
        <v>88</v>
      </c>
      <c r="FN95" s="61" t="s">
        <v>88</v>
      </c>
      <c r="FO95" s="61" t="s">
        <v>88</v>
      </c>
      <c r="FP95" s="61" t="s">
        <v>88</v>
      </c>
      <c r="FQ95" s="61" t="s">
        <v>100</v>
      </c>
      <c r="FR95" s="61" t="s">
        <v>100</v>
      </c>
      <c r="FS95" s="61" t="s">
        <v>100</v>
      </c>
      <c r="FT95" s="61" t="s">
        <v>100</v>
      </c>
      <c r="FU95" s="61" t="s">
        <v>89</v>
      </c>
      <c r="FV95" s="61" t="s">
        <v>89</v>
      </c>
      <c r="FW95" s="61" t="s">
        <v>89</v>
      </c>
      <c r="FX95" s="61" t="s">
        <v>89</v>
      </c>
      <c r="FY95" s="61" t="s">
        <v>98</v>
      </c>
      <c r="FZ95" s="61" t="s">
        <v>98</v>
      </c>
      <c r="GA95" s="61" t="s">
        <v>98</v>
      </c>
      <c r="GB95" s="61" t="s">
        <v>98</v>
      </c>
      <c r="GC95" s="61" t="s">
        <v>87</v>
      </c>
      <c r="GD95" s="61" t="s">
        <v>87</v>
      </c>
      <c r="GE95" s="61" t="s">
        <v>87</v>
      </c>
      <c r="GF95" s="61" t="s">
        <v>87</v>
      </c>
      <c r="GG95" s="61" t="s">
        <v>99</v>
      </c>
      <c r="GH95" s="61" t="s">
        <v>99</v>
      </c>
      <c r="GI95" s="61" t="s">
        <v>99</v>
      </c>
      <c r="GJ95" s="61" t="s">
        <v>99</v>
      </c>
      <c r="GK95" s="61" t="s">
        <v>88</v>
      </c>
      <c r="GL95" s="61" t="s">
        <v>88</v>
      </c>
      <c r="GM95" s="61" t="s">
        <v>88</v>
      </c>
      <c r="GN95" s="61" t="s">
        <v>88</v>
      </c>
      <c r="GO95" s="61" t="s">
        <v>100</v>
      </c>
      <c r="GP95" s="61" t="s">
        <v>100</v>
      </c>
      <c r="GQ95" s="61" t="s">
        <v>100</v>
      </c>
      <c r="GR95" s="61" t="s">
        <v>100</v>
      </c>
      <c r="GS95" s="61" t="s">
        <v>89</v>
      </c>
      <c r="GT95" s="61" t="s">
        <v>89</v>
      </c>
      <c r="GU95" s="61" t="s">
        <v>89</v>
      </c>
      <c r="GV95" s="61" t="s">
        <v>89</v>
      </c>
      <c r="GW95" s="61" t="s">
        <v>98</v>
      </c>
      <c r="GX95" s="61" t="s">
        <v>98</v>
      </c>
      <c r="GY95" s="61" t="s">
        <v>98</v>
      </c>
      <c r="GZ95" s="61" t="s">
        <v>98</v>
      </c>
      <c r="HA95" s="61" t="s">
        <v>87</v>
      </c>
      <c r="HB95" s="61" t="s">
        <v>87</v>
      </c>
      <c r="HC95" s="61" t="s">
        <v>87</v>
      </c>
      <c r="HD95" s="61" t="s">
        <v>87</v>
      </c>
      <c r="HE95" s="61" t="s">
        <v>99</v>
      </c>
      <c r="HF95" s="61" t="s">
        <v>99</v>
      </c>
      <c r="HG95" s="61" t="s">
        <v>99</v>
      </c>
      <c r="HH95" s="61" t="s">
        <v>99</v>
      </c>
      <c r="HI95" s="61" t="s">
        <v>88</v>
      </c>
      <c r="HJ95" s="61" t="s">
        <v>88</v>
      </c>
      <c r="HK95" s="61" t="s">
        <v>88</v>
      </c>
      <c r="HL95" s="61" t="s">
        <v>88</v>
      </c>
      <c r="HM95" s="61" t="s">
        <v>100</v>
      </c>
      <c r="HN95" s="61" t="s">
        <v>100</v>
      </c>
      <c r="HO95" s="61" t="s">
        <v>100</v>
      </c>
      <c r="HP95" s="61" t="s">
        <v>100</v>
      </c>
      <c r="HQ95" s="61" t="s">
        <v>89</v>
      </c>
      <c r="HR95" s="61" t="s">
        <v>89</v>
      </c>
      <c r="HS95" s="61" t="s">
        <v>89</v>
      </c>
      <c r="HT95" s="61" t="s">
        <v>89</v>
      </c>
      <c r="HU95" s="61" t="s">
        <v>98</v>
      </c>
      <c r="HV95" s="61" t="s">
        <v>98</v>
      </c>
      <c r="HW95" s="61" t="s">
        <v>98</v>
      </c>
      <c r="HX95" s="61" t="s">
        <v>98</v>
      </c>
      <c r="HY95" s="61" t="s">
        <v>87</v>
      </c>
      <c r="HZ95" s="61" t="s">
        <v>87</v>
      </c>
      <c r="IA95" s="61" t="s">
        <v>87</v>
      </c>
      <c r="IB95" s="61" t="s">
        <v>87</v>
      </c>
      <c r="IC95" s="61" t="s">
        <v>99</v>
      </c>
      <c r="ID95" s="61" t="s">
        <v>99</v>
      </c>
      <c r="IE95" s="61" t="s">
        <v>90</v>
      </c>
      <c r="IF95" s="61"/>
      <c r="IG95" s="61"/>
      <c r="IH95" s="61"/>
      <c r="II95" s="61"/>
      <c r="IJ95" s="61"/>
    </row>
    <row r="96" spans="1:256">
      <c r="A96" s="4" t="str">
        <f t="shared" si="88"/>
        <v>x</v>
      </c>
      <c r="B96" s="4" t="str">
        <f t="shared" si="89"/>
        <v>x</v>
      </c>
      <c r="D96" s="4">
        <v>6.8</v>
      </c>
      <c r="E96" s="4">
        <f t="shared" si="20"/>
        <v>8.6444343290239201E-2</v>
      </c>
      <c r="F96" s="4">
        <v>6.8</v>
      </c>
      <c r="G96" s="4">
        <f t="shared" si="21"/>
        <v>8.6444343290239201E-2</v>
      </c>
      <c r="H96" s="4">
        <v>32</v>
      </c>
      <c r="I96" s="88">
        <f>AL65</f>
        <v>0</v>
      </c>
      <c r="X96" s="4">
        <v>63</v>
      </c>
      <c r="Y96" s="4" t="str">
        <f t="shared" si="72"/>
        <v>x</v>
      </c>
      <c r="Z96" s="4" t="str">
        <f t="shared" si="73"/>
        <v>x</v>
      </c>
      <c r="AA96" s="4">
        <f t="shared" si="74"/>
        <v>0</v>
      </c>
      <c r="AB96" s="4">
        <f t="shared" si="75"/>
        <v>0</v>
      </c>
      <c r="AC96" s="4">
        <v>63</v>
      </c>
      <c r="AD96" s="129" t="str">
        <f t="shared" si="112"/>
        <v>x</v>
      </c>
      <c r="AE96" s="129" t="str">
        <f t="shared" si="112"/>
        <v>x</v>
      </c>
      <c r="AF96" s="46">
        <f t="shared" si="113"/>
        <v>1</v>
      </c>
      <c r="AG96" s="46">
        <f t="shared" si="113"/>
        <v>1</v>
      </c>
      <c r="AH96" s="4">
        <f t="shared" si="114"/>
        <v>0</v>
      </c>
      <c r="AI96" s="4">
        <f t="shared" si="114"/>
        <v>0</v>
      </c>
      <c r="AJ96" s="4">
        <f t="shared" si="24"/>
        <v>0</v>
      </c>
      <c r="AK96" s="4">
        <f>SUM($AJ$33:AJ96)</f>
        <v>2.6645352591003757E-15</v>
      </c>
      <c r="AL96" s="4">
        <f t="shared" si="90"/>
        <v>0</v>
      </c>
      <c r="AM96" s="4">
        <f t="shared" si="26"/>
        <v>0</v>
      </c>
      <c r="AN96" s="4">
        <f t="shared" si="27"/>
        <v>0</v>
      </c>
      <c r="AP96" s="4" t="str">
        <f t="shared" si="106"/>
        <v/>
      </c>
      <c r="AQ96" s="4" t="str">
        <f t="shared" si="106"/>
        <v/>
      </c>
      <c r="AR96" s="4" t="str">
        <f t="shared" si="107"/>
        <v/>
      </c>
      <c r="AS96" s="4" t="str">
        <f t="shared" si="107"/>
        <v/>
      </c>
      <c r="AT96" s="4" t="str">
        <f t="shared" si="108"/>
        <v/>
      </c>
      <c r="AU96" s="4" t="str">
        <f t="shared" si="108"/>
        <v/>
      </c>
      <c r="AV96" s="4" t="str">
        <f t="shared" si="109"/>
        <v/>
      </c>
      <c r="AW96" s="4" t="str">
        <f t="shared" si="109"/>
        <v/>
      </c>
      <c r="AX96" s="4" t="str">
        <f t="shared" si="110"/>
        <v/>
      </c>
      <c r="AY96" s="4" t="str">
        <f t="shared" si="110"/>
        <v/>
      </c>
      <c r="AZ96" s="4" t="str">
        <f t="shared" si="111"/>
        <v/>
      </c>
      <c r="BA96" s="4" t="str">
        <f t="shared" si="111"/>
        <v/>
      </c>
      <c r="BB96" s="4" t="str">
        <f t="shared" si="86"/>
        <v/>
      </c>
      <c r="BC96" s="4" t="str">
        <f t="shared" si="87"/>
        <v/>
      </c>
      <c r="BD96" s="4" t="str">
        <f t="shared" si="34"/>
        <v/>
      </c>
      <c r="BE96" s="4" t="str">
        <f t="shared" si="93"/>
        <v/>
      </c>
      <c r="BF96" s="4" t="str">
        <f t="shared" si="36"/>
        <v/>
      </c>
      <c r="BG96" s="4" t="str">
        <f t="shared" si="94"/>
        <v/>
      </c>
      <c r="BH96" s="16">
        <f t="shared" si="38"/>
        <v>0</v>
      </c>
      <c r="BI96" s="4">
        <f t="shared" si="39"/>
        <v>0</v>
      </c>
      <c r="BJ96" s="16">
        <f t="shared" si="40"/>
        <v>0</v>
      </c>
      <c r="BK96" s="4">
        <f t="shared" si="41"/>
        <v>0</v>
      </c>
      <c r="BL96" s="16">
        <f t="shared" si="42"/>
        <v>0</v>
      </c>
      <c r="BM96" s="4">
        <f t="shared" si="43"/>
        <v>0</v>
      </c>
      <c r="BN96" s="4">
        <f t="shared" si="95"/>
        <v>0</v>
      </c>
      <c r="BO96" s="4">
        <f t="shared" si="96"/>
        <v>0</v>
      </c>
      <c r="BP96" s="4">
        <f t="shared" si="97"/>
        <v>0</v>
      </c>
      <c r="BQ96" s="4">
        <f t="shared" si="98"/>
        <v>0</v>
      </c>
      <c r="BR96" s="4">
        <f t="shared" si="99"/>
        <v>0</v>
      </c>
      <c r="BS96" s="4">
        <f t="shared" si="100"/>
        <v>0</v>
      </c>
      <c r="BT96" s="4" t="str">
        <f t="shared" si="50"/>
        <v/>
      </c>
      <c r="BU96" s="4" t="str">
        <f t="shared" si="51"/>
        <v/>
      </c>
      <c r="BV96" s="4" t="str">
        <f t="shared" si="52"/>
        <v/>
      </c>
      <c r="BW96" s="4" t="str">
        <f t="shared" si="76"/>
        <v/>
      </c>
      <c r="BX96" s="4" t="str">
        <f t="shared" si="77"/>
        <v/>
      </c>
      <c r="BY96" s="4" t="str">
        <f t="shared" si="78"/>
        <v/>
      </c>
      <c r="BZ96" s="4">
        <f t="shared" si="79"/>
        <v>0</v>
      </c>
      <c r="CA96" s="17" t="str">
        <f t="shared" si="53"/>
        <v/>
      </c>
      <c r="CB96" s="17" t="str">
        <f t="shared" si="54"/>
        <v/>
      </c>
      <c r="CC96" s="17" t="str">
        <f t="shared" si="55"/>
        <v/>
      </c>
      <c r="CD96" s="17" t="str">
        <f t="shared" si="56"/>
        <v/>
      </c>
      <c r="CE96" s="4" t="str">
        <f t="shared" si="57"/>
        <v/>
      </c>
      <c r="CF96" s="4" t="str">
        <f t="shared" si="58"/>
        <v/>
      </c>
      <c r="CG96" s="4" t="str">
        <f t="shared" si="59"/>
        <v/>
      </c>
      <c r="CH96" s="4" t="str">
        <f t="shared" si="101"/>
        <v/>
      </c>
      <c r="CI96" s="4" t="str">
        <f t="shared" si="102"/>
        <v/>
      </c>
      <c r="CJ96" s="4" t="str">
        <f t="shared" si="62"/>
        <v/>
      </c>
      <c r="CK96" s="4" t="str">
        <f t="shared" si="63"/>
        <v/>
      </c>
      <c r="CL96" s="4" t="str">
        <f t="shared" si="103"/>
        <v/>
      </c>
      <c r="CM96" s="4" t="str">
        <f t="shared" si="104"/>
        <v/>
      </c>
      <c r="CN96" s="4">
        <f t="shared" si="80"/>
        <v>0</v>
      </c>
      <c r="CO96" s="16">
        <f t="shared" si="66"/>
        <v>0</v>
      </c>
      <c r="CQ96" s="4">
        <f t="shared" si="81"/>
        <v>0</v>
      </c>
      <c r="CS96" s="4">
        <v>62</v>
      </c>
      <c r="CT96" s="4">
        <f t="shared" si="82"/>
        <v>31</v>
      </c>
      <c r="CU96" s="4">
        <f t="shared" si="83"/>
        <v>31</v>
      </c>
      <c r="CV96" s="4">
        <f t="shared" si="67"/>
        <v>1</v>
      </c>
      <c r="CW96" s="4">
        <v>63</v>
      </c>
      <c r="CX96" s="4">
        <f t="shared" si="115"/>
        <v>32</v>
      </c>
      <c r="CY96" s="4" t="s">
        <v>88</v>
      </c>
      <c r="CZ96" s="16" t="str">
        <f t="shared" si="84"/>
        <v>C</v>
      </c>
      <c r="DA96" s="16">
        <f t="shared" si="68"/>
        <v>0</v>
      </c>
      <c r="DB96" s="4" t="str">
        <f t="shared" si="69"/>
        <v>x</v>
      </c>
      <c r="DE96" s="4">
        <f t="shared" si="70"/>
        <v>0</v>
      </c>
      <c r="DF96" s="4">
        <f t="shared" si="71"/>
        <v>0</v>
      </c>
      <c r="DJ96" s="57">
        <v>91</v>
      </c>
      <c r="DK96" s="58"/>
      <c r="DL96" s="59"/>
      <c r="DM96" s="59"/>
      <c r="DN96" s="60"/>
      <c r="DO96" s="61"/>
      <c r="DP96" s="61"/>
      <c r="DQ96" s="61"/>
      <c r="DR96" s="61"/>
      <c r="DS96" s="61"/>
      <c r="DT96" s="61"/>
      <c r="DU96" s="61"/>
      <c r="DV96" s="61"/>
      <c r="DW96" s="61"/>
      <c r="DX96" s="61"/>
      <c r="DY96" s="61"/>
      <c r="DZ96" s="61"/>
      <c r="EA96" s="61"/>
      <c r="EB96" s="61"/>
      <c r="EC96" s="61"/>
      <c r="ED96" s="61"/>
      <c r="EE96" s="61"/>
      <c r="EF96" s="61"/>
      <c r="EG96" s="61"/>
      <c r="EH96" s="61"/>
      <c r="EI96" s="61"/>
      <c r="EJ96" s="61"/>
      <c r="EK96" s="61"/>
      <c r="EL96" s="61"/>
      <c r="EM96" s="61"/>
      <c r="EN96" s="61"/>
      <c r="EO96" s="61"/>
      <c r="EP96" s="61"/>
      <c r="EQ96" s="61"/>
      <c r="ER96" s="61"/>
      <c r="ES96" s="61"/>
      <c r="ET96" s="61"/>
      <c r="EU96" s="61"/>
      <c r="EV96" s="61"/>
      <c r="EW96" s="61"/>
      <c r="EX96" s="61"/>
      <c r="EY96" s="61"/>
      <c r="EZ96" s="61"/>
      <c r="FA96" s="61"/>
      <c r="FB96" s="61"/>
      <c r="FC96" s="61"/>
      <c r="FD96" s="61"/>
      <c r="FE96" s="61"/>
      <c r="FF96" s="61"/>
      <c r="FG96" s="61"/>
      <c r="FH96" s="61"/>
      <c r="FI96" s="61"/>
      <c r="FJ96" s="61"/>
      <c r="FK96" s="61"/>
      <c r="FL96" s="61"/>
      <c r="FM96" s="61"/>
      <c r="FN96" s="61"/>
      <c r="FO96" s="61"/>
      <c r="FP96" s="61"/>
      <c r="FQ96" s="61"/>
      <c r="FR96" s="61"/>
      <c r="FS96" s="61"/>
      <c r="FT96" s="61"/>
      <c r="FU96" s="61"/>
      <c r="FV96" s="61"/>
      <c r="FW96" s="61"/>
      <c r="FX96" s="61"/>
      <c r="FY96" s="61"/>
      <c r="FZ96" s="61"/>
      <c r="GA96" s="61"/>
      <c r="GB96" s="61"/>
      <c r="GC96" s="61"/>
      <c r="GD96" s="61"/>
      <c r="GE96" s="61"/>
      <c r="GF96" s="61"/>
      <c r="GG96" s="61"/>
      <c r="GH96" s="61"/>
      <c r="GI96" s="61"/>
      <c r="GJ96" s="61"/>
      <c r="GK96" s="61"/>
      <c r="GL96" s="61"/>
      <c r="GM96" s="61"/>
      <c r="GN96" s="61"/>
      <c r="GO96" s="61"/>
      <c r="GP96" s="61"/>
      <c r="GQ96" s="61"/>
      <c r="GR96" s="61"/>
      <c r="GS96" s="61"/>
      <c r="GT96" s="61"/>
      <c r="GU96" s="61"/>
      <c r="GV96" s="61"/>
      <c r="GW96" s="61"/>
      <c r="GX96" s="61"/>
      <c r="GY96" s="61"/>
      <c r="GZ96" s="61"/>
      <c r="HA96" s="61"/>
      <c r="HB96" s="61"/>
      <c r="HC96" s="61"/>
      <c r="HD96" s="61"/>
      <c r="HE96" s="61"/>
      <c r="HF96" s="61"/>
      <c r="HG96" s="61"/>
      <c r="HH96" s="61"/>
      <c r="HI96" s="61"/>
      <c r="HJ96" s="61"/>
      <c r="HK96" s="61"/>
      <c r="HL96" s="61"/>
      <c r="HM96" s="61"/>
      <c r="HN96" s="61"/>
      <c r="HO96" s="61"/>
      <c r="HP96" s="61"/>
      <c r="HQ96" s="61"/>
      <c r="HR96" s="61"/>
      <c r="HS96" s="61"/>
      <c r="HT96" s="61"/>
      <c r="HU96" s="61"/>
      <c r="HV96" s="61"/>
      <c r="HW96" s="61"/>
      <c r="HX96" s="61"/>
      <c r="HY96" s="61"/>
      <c r="HZ96" s="61"/>
      <c r="IA96" s="61"/>
      <c r="IB96" s="61"/>
      <c r="IC96" s="61"/>
      <c r="ID96" s="61"/>
      <c r="IE96" s="61" t="s">
        <v>90</v>
      </c>
    </row>
    <row r="97" spans="1:239">
      <c r="A97" s="4" t="str">
        <f t="shared" si="88"/>
        <v>x</v>
      </c>
      <c r="B97" s="4" t="str">
        <f t="shared" si="89"/>
        <v>x</v>
      </c>
      <c r="D97" s="4">
        <v>6.9</v>
      </c>
      <c r="E97" s="4">
        <f t="shared" ref="E97:E160" si="116">SIN((360/$AE$30*(D97+$D$31)/2*$AG$30+$AM$31-$AI$30)*PI()/180)*$E$32</f>
        <v>0.25555499726295244</v>
      </c>
      <c r="F97" s="4">
        <v>6.9</v>
      </c>
      <c r="G97" s="4">
        <f t="shared" ref="G97:G160" si="117">SIN((360/$AE$30*(F97+$D$31)/2*$AG$31+$CO$31-$AL$25)*PI()/180)*$G$32</f>
        <v>0.25555499726295244</v>
      </c>
      <c r="H97" s="4">
        <v>33</v>
      </c>
      <c r="I97" s="88">
        <f>I96</f>
        <v>0</v>
      </c>
      <c r="X97" s="4">
        <v>64</v>
      </c>
      <c r="Y97" s="4" t="str">
        <f t="shared" si="72"/>
        <v>x</v>
      </c>
      <c r="Z97" s="4" t="str">
        <f t="shared" si="73"/>
        <v>x</v>
      </c>
      <c r="AA97" s="4">
        <f t="shared" si="74"/>
        <v>0</v>
      </c>
      <c r="AB97" s="4">
        <f t="shared" si="75"/>
        <v>0</v>
      </c>
      <c r="AC97" s="4">
        <v>64</v>
      </c>
      <c r="AD97" s="129" t="str">
        <f t="shared" si="112"/>
        <v>x</v>
      </c>
      <c r="AE97" s="129" t="str">
        <f t="shared" si="112"/>
        <v>x</v>
      </c>
      <c r="AF97" s="46">
        <f t="shared" si="113"/>
        <v>1</v>
      </c>
      <c r="AG97" s="46">
        <f t="shared" si="113"/>
        <v>1</v>
      </c>
      <c r="AH97" s="4">
        <f t="shared" si="114"/>
        <v>0</v>
      </c>
      <c r="AI97" s="4">
        <f t="shared" si="114"/>
        <v>0</v>
      </c>
      <c r="AJ97" s="4">
        <f t="shared" si="24"/>
        <v>0</v>
      </c>
      <c r="AK97" s="4">
        <f>SUM($AJ$33:AJ97)</f>
        <v>2.6645352591003757E-15</v>
      </c>
      <c r="AL97" s="4">
        <f t="shared" si="90"/>
        <v>0</v>
      </c>
      <c r="AM97" s="4">
        <f t="shared" si="26"/>
        <v>0</v>
      </c>
      <c r="AN97" s="4">
        <f t="shared" si="27"/>
        <v>0</v>
      </c>
      <c r="AP97" s="4" t="str">
        <f t="shared" si="106"/>
        <v/>
      </c>
      <c r="AQ97" s="4" t="str">
        <f t="shared" si="106"/>
        <v/>
      </c>
      <c r="AR97" s="4" t="str">
        <f t="shared" si="107"/>
        <v/>
      </c>
      <c r="AS97" s="4" t="str">
        <f t="shared" si="107"/>
        <v/>
      </c>
      <c r="AT97" s="4" t="str">
        <f t="shared" si="108"/>
        <v/>
      </c>
      <c r="AU97" s="4" t="str">
        <f t="shared" si="108"/>
        <v/>
      </c>
      <c r="AV97" s="4" t="str">
        <f t="shared" si="109"/>
        <v/>
      </c>
      <c r="AW97" s="4" t="str">
        <f t="shared" si="109"/>
        <v/>
      </c>
      <c r="AX97" s="4" t="str">
        <f t="shared" si="110"/>
        <v/>
      </c>
      <c r="AY97" s="4" t="str">
        <f t="shared" si="110"/>
        <v/>
      </c>
      <c r="AZ97" s="4" t="str">
        <f t="shared" si="111"/>
        <v/>
      </c>
      <c r="BA97" s="4" t="str">
        <f t="shared" si="111"/>
        <v/>
      </c>
      <c r="BB97" s="4" t="str">
        <f t="shared" si="86"/>
        <v/>
      </c>
      <c r="BC97" s="4" t="str">
        <f t="shared" si="87"/>
        <v/>
      </c>
      <c r="BD97" s="4" t="str">
        <f t="shared" si="34"/>
        <v/>
      </c>
      <c r="BE97" s="4" t="str">
        <f t="shared" si="93"/>
        <v/>
      </c>
      <c r="BF97" s="4" t="str">
        <f t="shared" si="36"/>
        <v/>
      </c>
      <c r="BG97" s="4" t="str">
        <f t="shared" si="94"/>
        <v/>
      </c>
      <c r="BH97" s="16">
        <f t="shared" si="38"/>
        <v>0</v>
      </c>
      <c r="BI97" s="4">
        <f t="shared" si="39"/>
        <v>0</v>
      </c>
      <c r="BJ97" s="16">
        <f t="shared" si="40"/>
        <v>0</v>
      </c>
      <c r="BK97" s="4">
        <f t="shared" si="41"/>
        <v>0</v>
      </c>
      <c r="BL97" s="16">
        <f t="shared" si="42"/>
        <v>0</v>
      </c>
      <c r="BM97" s="4">
        <f t="shared" si="43"/>
        <v>0</v>
      </c>
      <c r="BN97" s="4">
        <f t="shared" si="95"/>
        <v>0</v>
      </c>
      <c r="BO97" s="4">
        <f t="shared" si="96"/>
        <v>0</v>
      </c>
      <c r="BP97" s="4">
        <f t="shared" si="97"/>
        <v>0</v>
      </c>
      <c r="BQ97" s="4">
        <f t="shared" si="98"/>
        <v>0</v>
      </c>
      <c r="BR97" s="4">
        <f t="shared" si="99"/>
        <v>0</v>
      </c>
      <c r="BS97" s="4">
        <f t="shared" si="100"/>
        <v>0</v>
      </c>
      <c r="BT97" s="4" t="str">
        <f t="shared" si="50"/>
        <v/>
      </c>
      <c r="BU97" s="4" t="str">
        <f t="shared" si="51"/>
        <v/>
      </c>
      <c r="BV97" s="4" t="str">
        <f t="shared" si="52"/>
        <v/>
      </c>
      <c r="BW97" s="4" t="str">
        <f t="shared" si="76"/>
        <v/>
      </c>
      <c r="BX97" s="4" t="str">
        <f t="shared" si="77"/>
        <v/>
      </c>
      <c r="BY97" s="4" t="str">
        <f t="shared" si="78"/>
        <v/>
      </c>
      <c r="BZ97" s="4">
        <f t="shared" si="79"/>
        <v>0</v>
      </c>
      <c r="CA97" s="17" t="str">
        <f t="shared" si="53"/>
        <v/>
      </c>
      <c r="CB97" s="17" t="str">
        <f t="shared" si="54"/>
        <v/>
      </c>
      <c r="CC97" s="17" t="str">
        <f t="shared" si="55"/>
        <v/>
      </c>
      <c r="CD97" s="17" t="str">
        <f t="shared" si="56"/>
        <v/>
      </c>
      <c r="CE97" s="4" t="str">
        <f t="shared" si="57"/>
        <v/>
      </c>
      <c r="CF97" s="4" t="str">
        <f t="shared" si="58"/>
        <v/>
      </c>
      <c r="CG97" s="4" t="str">
        <f t="shared" si="59"/>
        <v/>
      </c>
      <c r="CH97" s="4" t="str">
        <f t="shared" si="101"/>
        <v/>
      </c>
      <c r="CI97" s="4" t="str">
        <f t="shared" si="102"/>
        <v/>
      </c>
      <c r="CJ97" s="4" t="str">
        <f t="shared" si="62"/>
        <v/>
      </c>
      <c r="CK97" s="4" t="str">
        <f t="shared" si="63"/>
        <v/>
      </c>
      <c r="CL97" s="4" t="str">
        <f t="shared" si="103"/>
        <v/>
      </c>
      <c r="CM97" s="4" t="str">
        <f t="shared" si="104"/>
        <v/>
      </c>
      <c r="CN97" s="4">
        <f t="shared" si="80"/>
        <v>0</v>
      </c>
      <c r="CO97" s="16">
        <f t="shared" si="66"/>
        <v>0</v>
      </c>
      <c r="CQ97" s="4">
        <f t="shared" si="81"/>
        <v>0</v>
      </c>
      <c r="CS97" s="4">
        <v>63</v>
      </c>
      <c r="CT97" s="4">
        <f t="shared" si="82"/>
        <v>31.5</v>
      </c>
      <c r="CU97" s="4">
        <f t="shared" si="83"/>
        <v>32</v>
      </c>
      <c r="CV97" s="4">
        <f t="shared" si="67"/>
        <v>0</v>
      </c>
      <c r="CW97" s="4">
        <v>64</v>
      </c>
      <c r="CX97" s="4">
        <f t="shared" si="115"/>
        <v>33</v>
      </c>
      <c r="CY97" s="4" t="s">
        <v>100</v>
      </c>
      <c r="CZ97" s="16" t="str">
        <f t="shared" si="84"/>
        <v>A</v>
      </c>
      <c r="DA97" s="16">
        <f t="shared" si="68"/>
        <v>0</v>
      </c>
      <c r="DB97" s="4" t="str">
        <f t="shared" si="69"/>
        <v>x</v>
      </c>
      <c r="DE97" s="4">
        <f t="shared" si="70"/>
        <v>0</v>
      </c>
      <c r="DF97" s="4">
        <f t="shared" si="71"/>
        <v>0</v>
      </c>
      <c r="DJ97" s="66">
        <v>92</v>
      </c>
      <c r="DK97" s="67"/>
      <c r="DL97" s="68"/>
      <c r="DM97" s="68"/>
      <c r="DN97" s="69"/>
      <c r="DO97" s="61"/>
      <c r="DP97" s="61"/>
      <c r="DQ97" s="61"/>
      <c r="DR97" s="61"/>
      <c r="DS97" s="61"/>
      <c r="DT97" s="61"/>
      <c r="DU97" s="61"/>
      <c r="DV97" s="61"/>
      <c r="DW97" s="61"/>
      <c r="DX97" s="61"/>
      <c r="DY97" s="61"/>
      <c r="DZ97" s="61"/>
      <c r="EA97" s="61"/>
      <c r="EB97" s="61"/>
      <c r="EC97" s="61"/>
      <c r="ED97" s="61"/>
      <c r="EE97" s="61"/>
      <c r="EF97" s="61"/>
      <c r="EG97" s="61"/>
      <c r="EH97" s="61"/>
      <c r="EI97" s="61"/>
      <c r="EJ97" s="61"/>
      <c r="EK97" s="61"/>
      <c r="EL97" s="61"/>
      <c r="EM97" s="61"/>
      <c r="EN97" s="61"/>
      <c r="EO97" s="61"/>
      <c r="EP97" s="61"/>
      <c r="EQ97" s="61"/>
      <c r="ER97" s="61"/>
      <c r="ES97" s="61"/>
      <c r="ET97" s="61"/>
      <c r="EU97" s="61"/>
      <c r="EV97" s="61"/>
      <c r="EW97" s="61"/>
      <c r="EX97" s="61"/>
      <c r="EY97" s="61"/>
      <c r="EZ97" s="61"/>
      <c r="FA97" s="61"/>
      <c r="FB97" s="61"/>
      <c r="FC97" s="61"/>
      <c r="FD97" s="61"/>
      <c r="FE97" s="61"/>
      <c r="FF97" s="61"/>
      <c r="FG97" s="61"/>
      <c r="FH97" s="61"/>
      <c r="FI97" s="61"/>
      <c r="FJ97" s="61"/>
      <c r="FK97" s="61"/>
      <c r="FL97" s="61"/>
      <c r="FM97" s="61"/>
      <c r="FN97" s="61"/>
      <c r="FO97" s="61"/>
      <c r="FP97" s="61"/>
      <c r="FQ97" s="61"/>
      <c r="FR97" s="61"/>
      <c r="FS97" s="61"/>
      <c r="FT97" s="61"/>
      <c r="FU97" s="61"/>
      <c r="FV97" s="61"/>
      <c r="FW97" s="61"/>
      <c r="FX97" s="61"/>
      <c r="FY97" s="61"/>
      <c r="FZ97" s="61"/>
      <c r="GA97" s="61"/>
      <c r="GB97" s="61"/>
      <c r="GC97" s="61"/>
      <c r="GD97" s="61"/>
      <c r="GE97" s="61"/>
      <c r="GF97" s="61"/>
      <c r="GG97" s="61"/>
      <c r="GH97" s="61"/>
      <c r="GI97" s="61"/>
      <c r="GJ97" s="61"/>
      <c r="GK97" s="61"/>
      <c r="GL97" s="61"/>
      <c r="GM97" s="61"/>
      <c r="GN97" s="61"/>
      <c r="GO97" s="61"/>
      <c r="GP97" s="61"/>
      <c r="GQ97" s="61"/>
      <c r="GR97" s="61"/>
      <c r="GS97" s="61"/>
      <c r="GT97" s="61"/>
      <c r="GU97" s="61"/>
      <c r="GV97" s="61"/>
      <c r="GW97" s="61"/>
      <c r="GX97" s="61"/>
      <c r="GY97" s="61"/>
      <c r="GZ97" s="61"/>
      <c r="HA97" s="61"/>
      <c r="HB97" s="61"/>
      <c r="HC97" s="61"/>
      <c r="HD97" s="61"/>
      <c r="HE97" s="61"/>
      <c r="HF97" s="61"/>
      <c r="HG97" s="61"/>
      <c r="HH97" s="61"/>
      <c r="HI97" s="61"/>
      <c r="HJ97" s="61"/>
      <c r="HK97" s="61"/>
      <c r="HL97" s="61"/>
      <c r="HM97" s="61"/>
      <c r="HN97" s="61"/>
      <c r="HO97" s="61"/>
      <c r="HP97" s="61"/>
      <c r="HQ97" s="61"/>
      <c r="HR97" s="61"/>
      <c r="HS97" s="61"/>
      <c r="HT97" s="61"/>
      <c r="HU97" s="61"/>
      <c r="HV97" s="61"/>
      <c r="HW97" s="61"/>
      <c r="HX97" s="61"/>
      <c r="HY97" s="61"/>
      <c r="HZ97" s="61"/>
      <c r="IA97" s="61"/>
      <c r="IB97" s="61"/>
      <c r="IC97" s="61"/>
      <c r="ID97" s="61"/>
      <c r="IE97" s="61" t="s">
        <v>90</v>
      </c>
    </row>
    <row r="98" spans="1:239">
      <c r="A98" s="4" t="str">
        <f t="shared" si="88"/>
        <v>x</v>
      </c>
      <c r="B98" s="4" t="str">
        <f t="shared" si="89"/>
        <v>x</v>
      </c>
      <c r="D98" s="4">
        <v>7</v>
      </c>
      <c r="E98" s="4">
        <f t="shared" si="116"/>
        <v>0.41349667156634323</v>
      </c>
      <c r="F98" s="4">
        <v>7</v>
      </c>
      <c r="G98" s="4">
        <f t="shared" si="117"/>
        <v>0.41349667156634323</v>
      </c>
      <c r="H98" s="4">
        <v>33</v>
      </c>
      <c r="I98" s="88">
        <f>AL66</f>
        <v>0</v>
      </c>
      <c r="X98" s="4">
        <v>65</v>
      </c>
      <c r="Y98" s="4" t="str">
        <f t="shared" si="72"/>
        <v>x</v>
      </c>
      <c r="Z98" s="4" t="str">
        <f t="shared" si="73"/>
        <v>x</v>
      </c>
      <c r="AA98" s="4">
        <f t="shared" si="74"/>
        <v>0</v>
      </c>
      <c r="AB98" s="4">
        <f t="shared" si="75"/>
        <v>0</v>
      </c>
      <c r="AC98" s="4">
        <v>65</v>
      </c>
      <c r="AD98" s="129" t="str">
        <f t="shared" ref="AD98:AE113" si="118">IF($AX$3="Tervezett",Y98,AA98)</f>
        <v>x</v>
      </c>
      <c r="AE98" s="129" t="str">
        <f t="shared" si="118"/>
        <v>x</v>
      </c>
      <c r="AF98" s="46">
        <f t="shared" ref="AF98:AG113" si="119">IF($AX$3="Tervezett",1,IF(DE98&gt;0,DE98,1))</f>
        <v>1</v>
      </c>
      <c r="AG98" s="46">
        <f t="shared" si="119"/>
        <v>1</v>
      </c>
      <c r="AH98" s="4">
        <f t="shared" si="114"/>
        <v>0</v>
      </c>
      <c r="AI98" s="4">
        <f t="shared" si="114"/>
        <v>0</v>
      </c>
      <c r="AJ98" s="4">
        <f t="shared" ref="AJ98:AJ161" si="120">AH98+AI98</f>
        <v>0</v>
      </c>
      <c r="AK98" s="4">
        <f>SUM($AJ$33:AJ98)</f>
        <v>2.6645352591003757E-15</v>
      </c>
      <c r="AL98" s="4">
        <f t="shared" si="90"/>
        <v>0</v>
      </c>
      <c r="AM98" s="4">
        <f t="shared" ref="AM98:AM161" si="121">AJ98*COS((AC98-1)*$AI$32)</f>
        <v>0</v>
      </c>
      <c r="AN98" s="4">
        <f t="shared" ref="AN98:AN161" si="122">AJ98*SIN((AC98-1)*$AI$32)</f>
        <v>0</v>
      </c>
      <c r="AP98" s="4" t="str">
        <f t="shared" si="106"/>
        <v/>
      </c>
      <c r="AQ98" s="4" t="str">
        <f t="shared" si="106"/>
        <v/>
      </c>
      <c r="AR98" s="4" t="str">
        <f t="shared" si="107"/>
        <v/>
      </c>
      <c r="AS98" s="4" t="str">
        <f t="shared" si="107"/>
        <v/>
      </c>
      <c r="AT98" s="4" t="str">
        <f t="shared" si="108"/>
        <v/>
      </c>
      <c r="AU98" s="4" t="str">
        <f t="shared" si="108"/>
        <v/>
      </c>
      <c r="AV98" s="4" t="str">
        <f t="shared" si="109"/>
        <v/>
      </c>
      <c r="AW98" s="4" t="str">
        <f t="shared" si="109"/>
        <v/>
      </c>
      <c r="AX98" s="4" t="str">
        <f t="shared" si="110"/>
        <v/>
      </c>
      <c r="AY98" s="4" t="str">
        <f t="shared" si="110"/>
        <v/>
      </c>
      <c r="AZ98" s="4" t="str">
        <f t="shared" si="111"/>
        <v/>
      </c>
      <c r="BA98" s="4" t="str">
        <f t="shared" si="111"/>
        <v/>
      </c>
      <c r="BB98" s="4" t="str">
        <f t="shared" si="86"/>
        <v/>
      </c>
      <c r="BC98" s="4" t="str">
        <f t="shared" si="87"/>
        <v/>
      </c>
      <c r="BD98" s="4" t="str">
        <f t="shared" ref="BD98:BD161" si="123">IF(ROW()&gt;33+$AE$30,"",AT98+AU98)</f>
        <v/>
      </c>
      <c r="BE98" s="4" t="str">
        <f t="shared" si="93"/>
        <v/>
      </c>
      <c r="BF98" s="4" t="str">
        <f t="shared" ref="BF98:BF161" si="124">IF(ROW()&gt;33+$AE$30,"",AX98+AY98)</f>
        <v/>
      </c>
      <c r="BG98" s="4" t="str">
        <f t="shared" si="94"/>
        <v/>
      </c>
      <c r="BH98" s="16">
        <f t="shared" ref="BH98:BH161" si="125">IF(ROW()&gt;33+$AE$30,0,BB98*COS(($AC98-1)*$AI$32))</f>
        <v>0</v>
      </c>
      <c r="BI98" s="4">
        <f t="shared" ref="BI98:BI161" si="126">IF(ROW()&gt;33+$AE$30,0,BB98*SIN(($AC98-1)*$AI$32))</f>
        <v>0</v>
      </c>
      <c r="BJ98" s="16">
        <f t="shared" ref="BJ98:BJ161" si="127">IF(ROW()&gt;33+$AE$30,0,BC98*COS(($AC98-1)*$AI$32))</f>
        <v>0</v>
      </c>
      <c r="BK98" s="4">
        <f t="shared" ref="BK98:BK161" si="128">IF(ROW()&gt;33+$AE$30,0,BC98*SIN(($AC98-1)*$AI$32))</f>
        <v>0</v>
      </c>
      <c r="BL98" s="16">
        <f t="shared" ref="BL98:BL161" si="129">IF(ROW()&gt;33+$AE$30,0,BD98*COS(($AC98-1)*$AI$32))</f>
        <v>0</v>
      </c>
      <c r="BM98" s="4">
        <f t="shared" ref="BM98:BM161" si="130">IF(ROW()&gt;33+$AE$30,0,BD98*SIN(($AC98-1)*$AI$32))</f>
        <v>0</v>
      </c>
      <c r="BN98" s="4">
        <f t="shared" si="95"/>
        <v>0</v>
      </c>
      <c r="BO98" s="4">
        <f t="shared" si="96"/>
        <v>0</v>
      </c>
      <c r="BP98" s="4">
        <f t="shared" si="97"/>
        <v>0</v>
      </c>
      <c r="BQ98" s="4">
        <f t="shared" si="98"/>
        <v>0</v>
      </c>
      <c r="BR98" s="4">
        <f t="shared" si="99"/>
        <v>0</v>
      </c>
      <c r="BS98" s="4">
        <f t="shared" si="100"/>
        <v>0</v>
      </c>
      <c r="BT98" s="4" t="str">
        <f t="shared" ref="BT98:BT161" si="131">IF(AP98="","",ABS(AP98)+ABS(AQ98))</f>
        <v/>
      </c>
      <c r="BU98" s="4" t="str">
        <f t="shared" ref="BU98:BU161" si="132">IF(AR98="","",ABS(AR98)+ABS(AS98))</f>
        <v/>
      </c>
      <c r="BV98" s="4" t="str">
        <f t="shared" ref="BV98:BV161" si="133">IF(AT98="","",ABS(AT98)+ABS(AU98))</f>
        <v/>
      </c>
      <c r="BW98" s="4" t="str">
        <f t="shared" si="76"/>
        <v/>
      </c>
      <c r="BX98" s="4" t="str">
        <f t="shared" si="77"/>
        <v/>
      </c>
      <c r="BY98" s="4" t="str">
        <f t="shared" si="78"/>
        <v/>
      </c>
      <c r="BZ98" s="4">
        <f t="shared" si="79"/>
        <v>0</v>
      </c>
      <c r="CA98" s="17" t="str">
        <f t="shared" ref="CA98:CA161" si="134">IF(ROW()&gt;33+$AE$30,"",IF(X98-$AE$31-1&lt;0,$AE$30+(X98-$AE$31),X98-$AE$31))</f>
        <v/>
      </c>
      <c r="CB98" s="17" t="str">
        <f t="shared" ref="CB98:CB161" si="135">IF(ROW()&gt;33+$AE$30,"",BB98*COS((AC98-1)*$CG$26))</f>
        <v/>
      </c>
      <c r="CC98" s="17" t="str">
        <f t="shared" ref="CC98:CC161" si="136">IF(ROW()&gt;33+$AE$30,"",BB98*SIN((AC98-1)*$CG$26))</f>
        <v/>
      </c>
      <c r="CD98" s="17" t="str">
        <f t="shared" ref="CD98:CD161" si="137">IF(ROW()&gt;33+$AE$30,"",BC98*COS((AC98-1)*$CG$26))</f>
        <v/>
      </c>
      <c r="CE98" s="4" t="str">
        <f t="shared" ref="CE98:CE161" si="138">IF(ROW()&gt;33+$AE$30,"",BC98*SIN((AC98-1)*$CG$26))</f>
        <v/>
      </c>
      <c r="CF98" s="4" t="str">
        <f t="shared" ref="CF98:CF161" si="139">IF(ROW()&gt;33+$AE$30,"",BD98*COS((AC98-1)*$CG$26))</f>
        <v/>
      </c>
      <c r="CG98" s="4" t="str">
        <f t="shared" ref="CG98:CG161" si="140">IF(ROW()&gt;33+$AE$30,"",BD98*SIN((AC98-1)*$CG$26))</f>
        <v/>
      </c>
      <c r="CH98" s="4" t="str">
        <f t="shared" si="101"/>
        <v/>
      </c>
      <c r="CI98" s="4" t="str">
        <f t="shared" si="102"/>
        <v/>
      </c>
      <c r="CJ98" s="4" t="str">
        <f t="shared" si="62"/>
        <v/>
      </c>
      <c r="CK98" s="4" t="str">
        <f t="shared" si="63"/>
        <v/>
      </c>
      <c r="CL98" s="4" t="str">
        <f t="shared" si="103"/>
        <v/>
      </c>
      <c r="CM98" s="4" t="str">
        <f t="shared" si="104"/>
        <v/>
      </c>
      <c r="CN98" s="4">
        <f t="shared" si="80"/>
        <v>0</v>
      </c>
      <c r="CO98" s="16">
        <f t="shared" ref="CO98:CO161" si="141">AJ98*SIN((AC98-1)*$CG$26)</f>
        <v>0</v>
      </c>
      <c r="CQ98" s="4">
        <f t="shared" si="81"/>
        <v>0</v>
      </c>
      <c r="CS98" s="4">
        <v>64</v>
      </c>
      <c r="CT98" s="4">
        <f t="shared" si="82"/>
        <v>32</v>
      </c>
      <c r="CU98" s="4">
        <f t="shared" si="83"/>
        <v>32</v>
      </c>
      <c r="CV98" s="4">
        <f t="shared" ref="CV98:CV161" si="142">CU99-CU98</f>
        <v>1</v>
      </c>
      <c r="CW98" s="4">
        <v>65</v>
      </c>
      <c r="CX98" s="4">
        <f t="shared" si="115"/>
        <v>33</v>
      </c>
      <c r="CY98" s="4" t="s">
        <v>89</v>
      </c>
      <c r="CZ98" s="16" t="str">
        <f t="shared" si="84"/>
        <v>B</v>
      </c>
      <c r="DA98" s="16">
        <f t="shared" ref="DA98:DA161" si="143">IF(Y98="x",0,IF(AC98-$Z$31-1&lt;0,$Z$29+(AC98-$Z$31),AC98-$Z$31))</f>
        <v>0</v>
      </c>
      <c r="DB98" s="4" t="str">
        <f t="shared" ref="DB98:DB161" si="144">IF(AC98&gt;$Z$29,"x",INDEX($AH$14:$AH$19,MATCH(Y98,$AF$14:$AF$19,0)))</f>
        <v>x</v>
      </c>
      <c r="DE98" s="4">
        <f t="shared" ref="DE98:DE104" si="145">INDEX($DO$6:$GH$205,VLOOKUP($J$4,$DI$6:$GH$205,2,FALSE)*4-1,AC98)</f>
        <v>0</v>
      </c>
      <c r="DF98" s="4">
        <f t="shared" ref="DF98:DF105" si="146">INDEX($DO$6:$GH$205,VLOOKUP($J$4,$DI$6:$GH$205,2,FALSE)*4-0,AC98)</f>
        <v>0</v>
      </c>
      <c r="DJ98" s="47">
        <v>93</v>
      </c>
      <c r="DK98" s="48" t="s">
        <v>509</v>
      </c>
      <c r="DL98" s="49">
        <v>48</v>
      </c>
      <c r="DM98" s="49">
        <v>4</v>
      </c>
      <c r="DN98" s="50">
        <v>12</v>
      </c>
      <c r="DO98" s="141" t="s">
        <v>87</v>
      </c>
      <c r="DP98" s="51" t="s">
        <v>87</v>
      </c>
      <c r="DQ98" s="51" t="s">
        <v>87</v>
      </c>
      <c r="DR98" s="51" t="s">
        <v>87</v>
      </c>
      <c r="DS98" s="51" t="s">
        <v>89</v>
      </c>
      <c r="DT98" s="51" t="s">
        <v>89</v>
      </c>
      <c r="DU98" s="51" t="s">
        <v>89</v>
      </c>
      <c r="DV98" s="51" t="s">
        <v>89</v>
      </c>
      <c r="DW98" s="51" t="s">
        <v>88</v>
      </c>
      <c r="DX98" s="51" t="s">
        <v>88</v>
      </c>
      <c r="DY98" s="51" t="s">
        <v>88</v>
      </c>
      <c r="DZ98" s="51" t="s">
        <v>88</v>
      </c>
      <c r="EA98" s="51" t="s">
        <v>100</v>
      </c>
      <c r="EB98" s="51" t="s">
        <v>100</v>
      </c>
      <c r="EC98" s="51" t="s">
        <v>100</v>
      </c>
      <c r="ED98" s="51" t="s">
        <v>100</v>
      </c>
      <c r="EE98" s="51" t="s">
        <v>99</v>
      </c>
      <c r="EF98" s="51" t="s">
        <v>99</v>
      </c>
      <c r="EG98" s="51" t="s">
        <v>99</v>
      </c>
      <c r="EH98" s="51" t="s">
        <v>99</v>
      </c>
      <c r="EI98" s="51" t="s">
        <v>98</v>
      </c>
      <c r="EJ98" s="51" t="s">
        <v>98</v>
      </c>
      <c r="EK98" s="51" t="s">
        <v>98</v>
      </c>
      <c r="EL98" s="51" t="s">
        <v>98</v>
      </c>
      <c r="EM98" s="51" t="s">
        <v>87</v>
      </c>
      <c r="EN98" s="51" t="s">
        <v>87</v>
      </c>
      <c r="EO98" s="51" t="s">
        <v>87</v>
      </c>
      <c r="EP98" s="51" t="s">
        <v>87</v>
      </c>
      <c r="EQ98" s="51" t="s">
        <v>89</v>
      </c>
      <c r="ER98" s="51" t="s">
        <v>89</v>
      </c>
      <c r="ES98" s="51" t="s">
        <v>89</v>
      </c>
      <c r="ET98" s="51" t="s">
        <v>89</v>
      </c>
      <c r="EU98" s="51" t="s">
        <v>88</v>
      </c>
      <c r="EV98" s="51" t="s">
        <v>88</v>
      </c>
      <c r="EW98" s="51" t="s">
        <v>88</v>
      </c>
      <c r="EX98" s="51" t="s">
        <v>88</v>
      </c>
      <c r="EY98" s="51" t="s">
        <v>100</v>
      </c>
      <c r="EZ98" s="51" t="s">
        <v>100</v>
      </c>
      <c r="FA98" s="51" t="s">
        <v>100</v>
      </c>
      <c r="FB98" s="51" t="s">
        <v>100</v>
      </c>
      <c r="FC98" s="51" t="s">
        <v>99</v>
      </c>
      <c r="FD98" s="51" t="s">
        <v>99</v>
      </c>
      <c r="FE98" s="51" t="s">
        <v>99</v>
      </c>
      <c r="FF98" s="51" t="s">
        <v>99</v>
      </c>
      <c r="FG98" s="51" t="s">
        <v>98</v>
      </c>
      <c r="FH98" s="51" t="s">
        <v>98</v>
      </c>
      <c r="FI98" s="51" t="s">
        <v>98</v>
      </c>
      <c r="FJ98" s="51" t="s">
        <v>98</v>
      </c>
      <c r="FK98" s="51"/>
      <c r="FL98" s="51"/>
      <c r="FM98" s="51"/>
      <c r="FN98" s="51"/>
      <c r="FO98" s="51"/>
      <c r="FP98" s="51"/>
      <c r="FQ98" s="51"/>
      <c r="FR98" s="51"/>
      <c r="FS98" s="51"/>
      <c r="FT98" s="51"/>
      <c r="FU98" s="51"/>
      <c r="FV98" s="51"/>
      <c r="FW98" s="51"/>
      <c r="FX98" s="51"/>
      <c r="FY98" s="51"/>
      <c r="FZ98" s="51"/>
      <c r="GA98" s="51"/>
      <c r="GB98" s="51"/>
      <c r="GC98" s="51"/>
      <c r="GD98" s="51"/>
      <c r="GE98" s="51"/>
      <c r="GF98" s="51"/>
      <c r="GG98" s="51"/>
      <c r="GH98" s="51"/>
      <c r="GI98" s="51"/>
      <c r="GJ98" s="51"/>
      <c r="GK98" s="51"/>
      <c r="GL98" s="51"/>
      <c r="GM98" s="51"/>
      <c r="GN98" s="51"/>
      <c r="GO98" s="51"/>
      <c r="GP98" s="51"/>
      <c r="GQ98" s="51"/>
      <c r="GR98" s="51"/>
      <c r="GS98" s="51"/>
      <c r="GT98" s="51"/>
      <c r="GU98" s="51"/>
      <c r="GV98" s="51"/>
      <c r="GW98" s="51"/>
      <c r="GX98" s="51"/>
      <c r="GY98" s="51"/>
      <c r="GZ98" s="51"/>
      <c r="HA98" s="51"/>
      <c r="HB98" s="51"/>
      <c r="HC98" s="51"/>
      <c r="HD98" s="51"/>
      <c r="HE98" s="51"/>
      <c r="HF98" s="51"/>
      <c r="HG98" s="51"/>
      <c r="HH98" s="51"/>
      <c r="HI98" s="51"/>
      <c r="HJ98" s="51"/>
      <c r="HK98" s="51"/>
      <c r="HL98" s="51"/>
      <c r="HM98" s="51"/>
      <c r="HN98" s="51"/>
      <c r="HO98" s="51"/>
      <c r="HP98" s="51"/>
      <c r="HQ98" s="51"/>
      <c r="HR98" s="51"/>
      <c r="HS98" s="51"/>
      <c r="HT98" s="51"/>
      <c r="HU98" s="51"/>
      <c r="HV98" s="51"/>
      <c r="HW98" s="51"/>
      <c r="HX98" s="51"/>
      <c r="HY98" s="51"/>
      <c r="HZ98" s="51"/>
      <c r="IA98" s="51"/>
      <c r="IB98" s="51"/>
      <c r="IC98" s="51"/>
      <c r="ID98" s="51"/>
      <c r="IE98" s="51" t="s">
        <v>90</v>
      </c>
    </row>
    <row r="99" spans="1:239">
      <c r="A99" s="4" t="str">
        <f t="shared" si="88"/>
        <v>x</v>
      </c>
      <c r="B99" s="4" t="str">
        <f t="shared" si="89"/>
        <v>x</v>
      </c>
      <c r="D99" s="4">
        <v>7.1</v>
      </c>
      <c r="E99" s="4">
        <f t="shared" si="116"/>
        <v>0.55336655714511374</v>
      </c>
      <c r="F99" s="4">
        <v>7.1</v>
      </c>
      <c r="G99" s="4">
        <f t="shared" si="117"/>
        <v>0.55336655714511374</v>
      </c>
      <c r="H99" s="4">
        <v>34</v>
      </c>
      <c r="I99" s="88">
        <f>I98</f>
        <v>0</v>
      </c>
      <c r="X99" s="4">
        <v>66</v>
      </c>
      <c r="Y99" s="4" t="str">
        <f t="shared" ref="Y99:Y105" si="147">IF(AC99&lt;$Z$29+1,CZ99,"x")</f>
        <v>x</v>
      </c>
      <c r="Z99" s="4" t="str">
        <f t="shared" ref="Z99:Z162" si="148">IF(AC99&gt;$Z$29,"x",INDEX($DB$34:$DB$333,MATCH(DA99,$AC$34:$AC$333,0)))</f>
        <v>x</v>
      </c>
      <c r="AA99" s="4">
        <f t="shared" ref="AA99:AA105" si="149">VLOOKUP($J$4,$DK$6:$GH$333,4+AC99,FALSE)</f>
        <v>0</v>
      </c>
      <c r="AB99" s="4">
        <f t="shared" ref="AB99:AB104" si="150">INDEX($DO$6:$GH$205,VLOOKUP($J$4,$DI$6:$GH$205,2,FALSE)*4-2,AC99)</f>
        <v>0</v>
      </c>
      <c r="AC99" s="4">
        <v>66</v>
      </c>
      <c r="AD99" s="129" t="str">
        <f t="shared" si="118"/>
        <v>x</v>
      </c>
      <c r="AE99" s="129" t="str">
        <f t="shared" si="118"/>
        <v>x</v>
      </c>
      <c r="AF99" s="46">
        <f t="shared" si="119"/>
        <v>1</v>
      </c>
      <c r="AG99" s="46">
        <f t="shared" si="119"/>
        <v>1</v>
      </c>
      <c r="AH99" s="4">
        <f t="shared" si="114"/>
        <v>0</v>
      </c>
      <c r="AI99" s="4">
        <f t="shared" si="114"/>
        <v>0</v>
      </c>
      <c r="AJ99" s="4">
        <f t="shared" si="120"/>
        <v>0</v>
      </c>
      <c r="AK99" s="4">
        <f>SUM($AJ$33:AJ99)</f>
        <v>2.6645352591003757E-15</v>
      </c>
      <c r="AL99" s="4">
        <f t="shared" si="90"/>
        <v>0</v>
      </c>
      <c r="AM99" s="4">
        <f t="shared" si="121"/>
        <v>0</v>
      </c>
      <c r="AN99" s="4">
        <f t="shared" si="122"/>
        <v>0</v>
      </c>
      <c r="AP99" s="4" t="str">
        <f t="shared" si="106"/>
        <v/>
      </c>
      <c r="AQ99" s="4" t="str">
        <f t="shared" si="106"/>
        <v/>
      </c>
      <c r="AR99" s="4" t="str">
        <f t="shared" si="107"/>
        <v/>
      </c>
      <c r="AS99" s="4" t="str">
        <f t="shared" si="107"/>
        <v/>
      </c>
      <c r="AT99" s="4" t="str">
        <f t="shared" si="108"/>
        <v/>
      </c>
      <c r="AU99" s="4" t="str">
        <f t="shared" si="108"/>
        <v/>
      </c>
      <c r="AV99" s="4" t="str">
        <f t="shared" si="109"/>
        <v/>
      </c>
      <c r="AW99" s="4" t="str">
        <f t="shared" si="109"/>
        <v/>
      </c>
      <c r="AX99" s="4" t="str">
        <f t="shared" si="110"/>
        <v/>
      </c>
      <c r="AY99" s="4" t="str">
        <f t="shared" si="110"/>
        <v/>
      </c>
      <c r="AZ99" s="4" t="str">
        <f t="shared" si="111"/>
        <v/>
      </c>
      <c r="BA99" s="4" t="str">
        <f t="shared" si="111"/>
        <v/>
      </c>
      <c r="BB99" s="4" t="str">
        <f t="shared" si="86"/>
        <v/>
      </c>
      <c r="BC99" s="4" t="str">
        <f t="shared" si="87"/>
        <v/>
      </c>
      <c r="BD99" s="4" t="str">
        <f t="shared" si="123"/>
        <v/>
      </c>
      <c r="BE99" s="4" t="str">
        <f t="shared" si="93"/>
        <v/>
      </c>
      <c r="BF99" s="4" t="str">
        <f t="shared" si="124"/>
        <v/>
      </c>
      <c r="BG99" s="4" t="str">
        <f t="shared" si="94"/>
        <v/>
      </c>
      <c r="BH99" s="16">
        <f t="shared" si="125"/>
        <v>0</v>
      </c>
      <c r="BI99" s="4">
        <f t="shared" si="126"/>
        <v>0</v>
      </c>
      <c r="BJ99" s="16">
        <f t="shared" si="127"/>
        <v>0</v>
      </c>
      <c r="BK99" s="4">
        <f t="shared" si="128"/>
        <v>0</v>
      </c>
      <c r="BL99" s="16">
        <f t="shared" si="129"/>
        <v>0</v>
      </c>
      <c r="BM99" s="4">
        <f t="shared" si="130"/>
        <v>0</v>
      </c>
      <c r="BN99" s="4">
        <f t="shared" si="95"/>
        <v>0</v>
      </c>
      <c r="BO99" s="4">
        <f t="shared" si="96"/>
        <v>0</v>
      </c>
      <c r="BP99" s="4">
        <f t="shared" si="97"/>
        <v>0</v>
      </c>
      <c r="BQ99" s="4">
        <f t="shared" si="98"/>
        <v>0</v>
      </c>
      <c r="BR99" s="4">
        <f t="shared" si="99"/>
        <v>0</v>
      </c>
      <c r="BS99" s="4">
        <f t="shared" si="100"/>
        <v>0</v>
      </c>
      <c r="BT99" s="4" t="str">
        <f t="shared" si="131"/>
        <v/>
      </c>
      <c r="BU99" s="4" t="str">
        <f t="shared" si="132"/>
        <v/>
      </c>
      <c r="BV99" s="4" t="str">
        <f t="shared" si="133"/>
        <v/>
      </c>
      <c r="BW99" s="4" t="str">
        <f t="shared" ref="BW99:BW162" si="151">IF(AV99="","",ABS(AV99)+ABS(AW99))</f>
        <v/>
      </c>
      <c r="BX99" s="4" t="str">
        <f t="shared" ref="BX99:BX162" si="152">IF(AX99="","",ABS(AX99)+ABS(AY99))</f>
        <v/>
      </c>
      <c r="BY99" s="4" t="str">
        <f t="shared" ref="BY99:BY162" si="153">IF(AZ99="","",ABS(AZ99)+ABS(BA99))</f>
        <v/>
      </c>
      <c r="BZ99" s="4">
        <f t="shared" ref="BZ99:BZ162" si="154">AL99^2</f>
        <v>0</v>
      </c>
      <c r="CA99" s="17" t="str">
        <f t="shared" si="134"/>
        <v/>
      </c>
      <c r="CB99" s="17" t="str">
        <f t="shared" si="135"/>
        <v/>
      </c>
      <c r="CC99" s="17" t="str">
        <f t="shared" si="136"/>
        <v/>
      </c>
      <c r="CD99" s="17" t="str">
        <f t="shared" si="137"/>
        <v/>
      </c>
      <c r="CE99" s="4" t="str">
        <f t="shared" si="138"/>
        <v/>
      </c>
      <c r="CF99" s="4" t="str">
        <f t="shared" si="139"/>
        <v/>
      </c>
      <c r="CG99" s="4" t="str">
        <f t="shared" si="140"/>
        <v/>
      </c>
      <c r="CH99" s="4" t="str">
        <f t="shared" si="101"/>
        <v/>
      </c>
      <c r="CI99" s="4" t="str">
        <f t="shared" si="102"/>
        <v/>
      </c>
      <c r="CJ99" s="4" t="str">
        <f t="shared" ref="CJ99:CJ162" si="155">IF(ROW()&gt;33+$AE$30,"",BF99*COS((AC99-1)*$CG$26))</f>
        <v/>
      </c>
      <c r="CK99" s="4" t="str">
        <f t="shared" ref="CK99:CK162" si="156">IF(ROW()&gt;33+$AE$30,"",BF99*SIN((AC99-1)*$CG$26))</f>
        <v/>
      </c>
      <c r="CL99" s="4" t="str">
        <f t="shared" si="103"/>
        <v/>
      </c>
      <c r="CM99" s="4" t="str">
        <f t="shared" si="104"/>
        <v/>
      </c>
      <c r="CN99" s="4">
        <f t="shared" ref="CN99:CN162" si="157">AJ99*COS((AC99-1)*$CG$26)</f>
        <v>0</v>
      </c>
      <c r="CO99" s="16">
        <f t="shared" si="141"/>
        <v>0</v>
      </c>
      <c r="CQ99" s="4">
        <f t="shared" ref="CQ99:CQ162" si="158">IF(AD98=AD99,0,1)</f>
        <v>0</v>
      </c>
      <c r="CS99" s="4">
        <v>65</v>
      </c>
      <c r="CT99" s="4">
        <f t="shared" ref="CT99:CT162" si="159">CS99*$CT$11</f>
        <v>32.5</v>
      </c>
      <c r="CU99" s="4">
        <f t="shared" ref="CU99:CU162" si="160">IF(CT99-INT(CT99)&gt;0.00001,INT(CT99)+1,CT99)</f>
        <v>33</v>
      </c>
      <c r="CV99" s="4">
        <f t="shared" si="142"/>
        <v>0</v>
      </c>
      <c r="CW99" s="4">
        <v>66</v>
      </c>
      <c r="CX99" s="4">
        <f t="shared" si="115"/>
        <v>34</v>
      </c>
      <c r="CY99" s="4" t="s">
        <v>98</v>
      </c>
      <c r="CZ99" s="16" t="str">
        <f t="shared" ref="CZ99:CZ162" si="161">VLOOKUP(CW99,$CX$34:$CY$833,2)</f>
        <v>C</v>
      </c>
      <c r="DA99" s="16">
        <f t="shared" si="143"/>
        <v>0</v>
      </c>
      <c r="DB99" s="4" t="str">
        <f t="shared" si="144"/>
        <v>x</v>
      </c>
      <c r="DE99" s="4">
        <f t="shared" si="145"/>
        <v>0</v>
      </c>
      <c r="DF99" s="4">
        <f t="shared" si="146"/>
        <v>0</v>
      </c>
      <c r="DJ99" s="57">
        <v>94</v>
      </c>
      <c r="DK99" s="58" t="s">
        <v>510</v>
      </c>
      <c r="DL99" s="59"/>
      <c r="DM99" s="59"/>
      <c r="DN99" s="60"/>
      <c r="DO99" s="61" t="s">
        <v>87</v>
      </c>
      <c r="DP99" s="61" t="s">
        <v>87</v>
      </c>
      <c r="DQ99" s="61" t="s">
        <v>87</v>
      </c>
      <c r="DR99" s="61" t="s">
        <v>87</v>
      </c>
      <c r="DS99" s="61" t="s">
        <v>89</v>
      </c>
      <c r="DT99" s="61" t="s">
        <v>89</v>
      </c>
      <c r="DU99" s="61" t="s">
        <v>89</v>
      </c>
      <c r="DV99" s="61" t="s">
        <v>89</v>
      </c>
      <c r="DW99" s="61" t="s">
        <v>88</v>
      </c>
      <c r="DX99" s="61" t="s">
        <v>88</v>
      </c>
      <c r="DY99" s="61" t="s">
        <v>88</v>
      </c>
      <c r="DZ99" s="61" t="s">
        <v>88</v>
      </c>
      <c r="EA99" s="61" t="s">
        <v>100</v>
      </c>
      <c r="EB99" s="61" t="s">
        <v>100</v>
      </c>
      <c r="EC99" s="61" t="s">
        <v>100</v>
      </c>
      <c r="ED99" s="61" t="s">
        <v>100</v>
      </c>
      <c r="EE99" s="61" t="s">
        <v>99</v>
      </c>
      <c r="EF99" s="61" t="s">
        <v>99</v>
      </c>
      <c r="EG99" s="61" t="s">
        <v>99</v>
      </c>
      <c r="EH99" s="61" t="s">
        <v>99</v>
      </c>
      <c r="EI99" s="61" t="s">
        <v>98</v>
      </c>
      <c r="EJ99" s="61" t="s">
        <v>98</v>
      </c>
      <c r="EK99" s="61" t="s">
        <v>98</v>
      </c>
      <c r="EL99" s="61" t="s">
        <v>98</v>
      </c>
      <c r="EM99" s="61" t="s">
        <v>87</v>
      </c>
      <c r="EN99" s="61" t="s">
        <v>87</v>
      </c>
      <c r="EO99" s="61" t="s">
        <v>87</v>
      </c>
      <c r="EP99" s="61" t="s">
        <v>87</v>
      </c>
      <c r="EQ99" s="61" t="s">
        <v>89</v>
      </c>
      <c r="ER99" s="61" t="s">
        <v>89</v>
      </c>
      <c r="ES99" s="61" t="s">
        <v>89</v>
      </c>
      <c r="ET99" s="61" t="s">
        <v>89</v>
      </c>
      <c r="EU99" s="61" t="s">
        <v>88</v>
      </c>
      <c r="EV99" s="61" t="s">
        <v>88</v>
      </c>
      <c r="EW99" s="61" t="s">
        <v>88</v>
      </c>
      <c r="EX99" s="61" t="s">
        <v>88</v>
      </c>
      <c r="EY99" s="61" t="s">
        <v>100</v>
      </c>
      <c r="EZ99" s="61" t="s">
        <v>100</v>
      </c>
      <c r="FA99" s="61" t="s">
        <v>100</v>
      </c>
      <c r="FB99" s="61" t="s">
        <v>100</v>
      </c>
      <c r="FC99" s="61" t="s">
        <v>99</v>
      </c>
      <c r="FD99" s="61" t="s">
        <v>99</v>
      </c>
      <c r="FE99" s="61" t="s">
        <v>99</v>
      </c>
      <c r="FF99" s="61" t="s">
        <v>99</v>
      </c>
      <c r="FG99" s="61" t="s">
        <v>98</v>
      </c>
      <c r="FH99" s="61" t="s">
        <v>98</v>
      </c>
      <c r="FI99" s="61" t="s">
        <v>98</v>
      </c>
      <c r="FJ99" s="61" t="s">
        <v>98</v>
      </c>
      <c r="FK99" s="61"/>
      <c r="FL99" s="61"/>
      <c r="FM99" s="61"/>
      <c r="FN99" s="61"/>
      <c r="FO99" s="61"/>
      <c r="FP99" s="61"/>
      <c r="FQ99" s="61"/>
      <c r="FR99" s="61"/>
      <c r="FS99" s="61"/>
      <c r="FT99" s="61"/>
      <c r="FU99" s="61"/>
      <c r="FV99" s="61"/>
      <c r="FW99" s="61"/>
      <c r="FX99" s="61"/>
      <c r="FY99" s="61"/>
      <c r="FZ99" s="61"/>
      <c r="GA99" s="61"/>
      <c r="GB99" s="61"/>
      <c r="GC99" s="61"/>
      <c r="GD99" s="61"/>
      <c r="GE99" s="61"/>
      <c r="GF99" s="61"/>
      <c r="GG99" s="61"/>
      <c r="GH99" s="61"/>
      <c r="GI99" s="61"/>
      <c r="GJ99" s="61"/>
      <c r="GK99" s="61"/>
      <c r="GL99" s="61"/>
      <c r="GM99" s="61"/>
      <c r="GN99" s="61"/>
      <c r="GO99" s="61"/>
      <c r="GP99" s="61"/>
      <c r="GQ99" s="61"/>
      <c r="GR99" s="61"/>
      <c r="GS99" s="61"/>
      <c r="GT99" s="61"/>
      <c r="GU99" s="61"/>
      <c r="GV99" s="61"/>
      <c r="GW99" s="61"/>
      <c r="GX99" s="61"/>
      <c r="GY99" s="61"/>
      <c r="GZ99" s="61"/>
      <c r="HA99" s="61"/>
      <c r="HB99" s="61"/>
      <c r="HC99" s="61"/>
      <c r="HD99" s="61"/>
      <c r="HE99" s="61"/>
      <c r="HF99" s="61"/>
      <c r="HG99" s="61"/>
      <c r="HH99" s="61"/>
      <c r="HI99" s="61"/>
      <c r="HJ99" s="61"/>
      <c r="HK99" s="61"/>
      <c r="HL99" s="61"/>
      <c r="HM99" s="61"/>
      <c r="HN99" s="61"/>
      <c r="HO99" s="61"/>
      <c r="HP99" s="61"/>
      <c r="HQ99" s="61"/>
      <c r="HR99" s="61"/>
      <c r="HS99" s="61"/>
      <c r="HT99" s="61"/>
      <c r="HU99" s="61"/>
      <c r="HV99" s="61"/>
      <c r="HW99" s="61"/>
      <c r="HX99" s="61"/>
      <c r="HY99" s="61"/>
      <c r="HZ99" s="61"/>
      <c r="IA99" s="61"/>
      <c r="IB99" s="61"/>
      <c r="IC99" s="61"/>
      <c r="ID99" s="61"/>
      <c r="IE99" s="61" t="s">
        <v>90</v>
      </c>
    </row>
    <row r="100" spans="1:239">
      <c r="A100" s="4" t="str">
        <f t="shared" si="88"/>
        <v>x</v>
      </c>
      <c r="B100" s="4" t="str">
        <f t="shared" si="89"/>
        <v>x</v>
      </c>
      <c r="D100" s="4">
        <v>7.2</v>
      </c>
      <c r="E100" s="4">
        <f t="shared" si="116"/>
        <v>0.66905166882929745</v>
      </c>
      <c r="F100" s="4">
        <v>7.2</v>
      </c>
      <c r="G100" s="4">
        <f t="shared" si="117"/>
        <v>0.66905166882929745</v>
      </c>
      <c r="H100" s="4">
        <v>34</v>
      </c>
      <c r="I100" s="88">
        <f>AL67</f>
        <v>0</v>
      </c>
      <c r="X100" s="4">
        <v>67</v>
      </c>
      <c r="Y100" s="4" t="str">
        <f t="shared" si="147"/>
        <v>x</v>
      </c>
      <c r="Z100" s="4" t="str">
        <f t="shared" si="148"/>
        <v>x</v>
      </c>
      <c r="AA100" s="4">
        <f t="shared" si="149"/>
        <v>0</v>
      </c>
      <c r="AB100" s="4">
        <f t="shared" si="150"/>
        <v>0</v>
      </c>
      <c r="AC100" s="4">
        <v>67</v>
      </c>
      <c r="AD100" s="129" t="str">
        <f t="shared" si="118"/>
        <v>x</v>
      </c>
      <c r="AE100" s="129" t="str">
        <f t="shared" si="118"/>
        <v>x</v>
      </c>
      <c r="AF100" s="46">
        <f t="shared" si="119"/>
        <v>1</v>
      </c>
      <c r="AG100" s="46">
        <f t="shared" si="119"/>
        <v>1</v>
      </c>
      <c r="AH100" s="4">
        <f t="shared" ref="AH100:AI115" si="162">IF(ROW()&gt;33+$AE$30,0,IF(AD100="x",0,INDEX($AG$14:$AG$25,MATCH(AD100,$AF$14:$AF$25,0))*AF100))</f>
        <v>0</v>
      </c>
      <c r="AI100" s="4">
        <f t="shared" si="162"/>
        <v>0</v>
      </c>
      <c r="AJ100" s="4">
        <f t="shared" si="120"/>
        <v>0</v>
      </c>
      <c r="AK100" s="4">
        <f>SUM($AJ$33:AJ100)</f>
        <v>2.6645352591003757E-15</v>
      </c>
      <c r="AL100" s="4">
        <f t="shared" si="90"/>
        <v>0</v>
      </c>
      <c r="AM100" s="4">
        <f t="shared" si="121"/>
        <v>0</v>
      </c>
      <c r="AN100" s="4">
        <f t="shared" si="122"/>
        <v>0</v>
      </c>
      <c r="AP100" s="4" t="str">
        <f t="shared" si="106"/>
        <v/>
      </c>
      <c r="AQ100" s="4" t="str">
        <f t="shared" si="106"/>
        <v/>
      </c>
      <c r="AR100" s="4" t="str">
        <f t="shared" si="107"/>
        <v/>
      </c>
      <c r="AS100" s="4" t="str">
        <f t="shared" si="107"/>
        <v/>
      </c>
      <c r="AT100" s="4" t="str">
        <f t="shared" si="108"/>
        <v/>
      </c>
      <c r="AU100" s="4" t="str">
        <f t="shared" si="108"/>
        <v/>
      </c>
      <c r="AV100" s="4" t="str">
        <f t="shared" si="109"/>
        <v/>
      </c>
      <c r="AW100" s="4" t="str">
        <f t="shared" si="109"/>
        <v/>
      </c>
      <c r="AX100" s="4" t="str">
        <f t="shared" si="110"/>
        <v/>
      </c>
      <c r="AY100" s="4" t="str">
        <f t="shared" si="110"/>
        <v/>
      </c>
      <c r="AZ100" s="4" t="str">
        <f t="shared" si="111"/>
        <v/>
      </c>
      <c r="BA100" s="4" t="str">
        <f t="shared" si="111"/>
        <v/>
      </c>
      <c r="BB100" s="4" t="str">
        <f t="shared" ref="BB100:BB163" si="163">IF(ROW()&gt;33+$AE$30,"",AP100+AQ100)</f>
        <v/>
      </c>
      <c r="BC100" s="4" t="str">
        <f t="shared" ref="BC100:BC163" si="164">IF(ROW()&gt;33+$AE$30,"",AR100+AS100)</f>
        <v/>
      </c>
      <c r="BD100" s="4" t="str">
        <f t="shared" si="123"/>
        <v/>
      </c>
      <c r="BE100" s="4" t="str">
        <f t="shared" si="93"/>
        <v/>
      </c>
      <c r="BF100" s="4" t="str">
        <f t="shared" si="124"/>
        <v/>
      </c>
      <c r="BG100" s="4" t="str">
        <f t="shared" si="94"/>
        <v/>
      </c>
      <c r="BH100" s="16">
        <f t="shared" si="125"/>
        <v>0</v>
      </c>
      <c r="BI100" s="4">
        <f t="shared" si="126"/>
        <v>0</v>
      </c>
      <c r="BJ100" s="16">
        <f t="shared" si="127"/>
        <v>0</v>
      </c>
      <c r="BK100" s="4">
        <f t="shared" si="128"/>
        <v>0</v>
      </c>
      <c r="BL100" s="16">
        <f t="shared" si="129"/>
        <v>0</v>
      </c>
      <c r="BM100" s="4">
        <f t="shared" si="130"/>
        <v>0</v>
      </c>
      <c r="BN100" s="4">
        <f t="shared" si="95"/>
        <v>0</v>
      </c>
      <c r="BO100" s="4">
        <f t="shared" si="96"/>
        <v>0</v>
      </c>
      <c r="BP100" s="4">
        <f t="shared" si="97"/>
        <v>0</v>
      </c>
      <c r="BQ100" s="4">
        <f t="shared" si="98"/>
        <v>0</v>
      </c>
      <c r="BR100" s="4">
        <f t="shared" si="99"/>
        <v>0</v>
      </c>
      <c r="BS100" s="4">
        <f t="shared" si="100"/>
        <v>0</v>
      </c>
      <c r="BT100" s="4" t="str">
        <f t="shared" si="131"/>
        <v/>
      </c>
      <c r="BU100" s="4" t="str">
        <f t="shared" si="132"/>
        <v/>
      </c>
      <c r="BV100" s="4" t="str">
        <f t="shared" si="133"/>
        <v/>
      </c>
      <c r="BW100" s="4" t="str">
        <f t="shared" si="151"/>
        <v/>
      </c>
      <c r="BX100" s="4" t="str">
        <f t="shared" si="152"/>
        <v/>
      </c>
      <c r="BY100" s="4" t="str">
        <f t="shared" si="153"/>
        <v/>
      </c>
      <c r="BZ100" s="4">
        <f t="shared" si="154"/>
        <v>0</v>
      </c>
      <c r="CA100" s="17" t="str">
        <f t="shared" si="134"/>
        <v/>
      </c>
      <c r="CB100" s="17" t="str">
        <f t="shared" si="135"/>
        <v/>
      </c>
      <c r="CC100" s="17" t="str">
        <f t="shared" si="136"/>
        <v/>
      </c>
      <c r="CD100" s="17" t="str">
        <f t="shared" si="137"/>
        <v/>
      </c>
      <c r="CE100" s="4" t="str">
        <f t="shared" si="138"/>
        <v/>
      </c>
      <c r="CF100" s="4" t="str">
        <f t="shared" si="139"/>
        <v/>
      </c>
      <c r="CG100" s="4" t="str">
        <f t="shared" si="140"/>
        <v/>
      </c>
      <c r="CH100" s="4" t="str">
        <f t="shared" si="101"/>
        <v/>
      </c>
      <c r="CI100" s="4" t="str">
        <f t="shared" si="102"/>
        <v/>
      </c>
      <c r="CJ100" s="4" t="str">
        <f t="shared" si="155"/>
        <v/>
      </c>
      <c r="CK100" s="4" t="str">
        <f t="shared" si="156"/>
        <v/>
      </c>
      <c r="CL100" s="4" t="str">
        <f t="shared" si="103"/>
        <v/>
      </c>
      <c r="CM100" s="4" t="str">
        <f t="shared" si="104"/>
        <v/>
      </c>
      <c r="CN100" s="4">
        <f t="shared" si="157"/>
        <v>0</v>
      </c>
      <c r="CO100" s="16">
        <f t="shared" si="141"/>
        <v>0</v>
      </c>
      <c r="CQ100" s="4">
        <f t="shared" si="158"/>
        <v>0</v>
      </c>
      <c r="CS100" s="4">
        <v>66</v>
      </c>
      <c r="CT100" s="4">
        <f t="shared" si="159"/>
        <v>33</v>
      </c>
      <c r="CU100" s="4">
        <f t="shared" si="160"/>
        <v>33</v>
      </c>
      <c r="CV100" s="4">
        <f t="shared" si="142"/>
        <v>1</v>
      </c>
      <c r="CW100" s="4">
        <v>67</v>
      </c>
      <c r="CX100" s="4">
        <f t="shared" si="115"/>
        <v>34</v>
      </c>
      <c r="CY100" s="4" t="s">
        <v>87</v>
      </c>
      <c r="CZ100" s="16" t="str">
        <f t="shared" si="161"/>
        <v>A</v>
      </c>
      <c r="DA100" s="16">
        <f t="shared" si="143"/>
        <v>0</v>
      </c>
      <c r="DB100" s="4" t="str">
        <f t="shared" si="144"/>
        <v>x</v>
      </c>
      <c r="DE100" s="4">
        <f t="shared" si="145"/>
        <v>0</v>
      </c>
      <c r="DF100" s="4">
        <f t="shared" si="146"/>
        <v>0</v>
      </c>
      <c r="DJ100" s="57">
        <v>95</v>
      </c>
      <c r="DK100" s="58"/>
      <c r="DL100" s="59"/>
      <c r="DM100" s="59"/>
      <c r="DN100" s="60"/>
      <c r="DO100" s="61"/>
      <c r="DP100" s="61"/>
      <c r="DQ100" s="61"/>
      <c r="DR100" s="61"/>
      <c r="DS100" s="61"/>
      <c r="DT100" s="61"/>
      <c r="DU100" s="61"/>
      <c r="DV100" s="61"/>
      <c r="DW100" s="61"/>
      <c r="DX100" s="61"/>
      <c r="DY100" s="61"/>
      <c r="DZ100" s="61"/>
      <c r="EA100" s="61"/>
      <c r="EB100" s="61"/>
      <c r="EC100" s="61"/>
      <c r="ED100" s="61"/>
      <c r="EE100" s="61"/>
      <c r="EF100" s="61"/>
      <c r="EG100" s="61"/>
      <c r="EH100" s="61"/>
      <c r="EI100" s="61"/>
      <c r="EJ100" s="61"/>
      <c r="EK100" s="61"/>
      <c r="EL100" s="61"/>
      <c r="EM100" s="61"/>
      <c r="EN100" s="61"/>
      <c r="EO100" s="61"/>
      <c r="EP100" s="61"/>
      <c r="EQ100" s="61"/>
      <c r="ER100" s="61"/>
      <c r="ES100" s="61"/>
      <c r="ET100" s="61"/>
      <c r="EU100" s="61"/>
      <c r="EV100" s="61"/>
      <c r="EW100" s="61"/>
      <c r="EX100" s="61"/>
      <c r="EY100" s="61"/>
      <c r="EZ100" s="61"/>
      <c r="FA100" s="61"/>
      <c r="FB100" s="61"/>
      <c r="FC100" s="61"/>
      <c r="FD100" s="61"/>
      <c r="FE100" s="61"/>
      <c r="FF100" s="61"/>
      <c r="FG100" s="61"/>
      <c r="FH100" s="61"/>
      <c r="FI100" s="61"/>
      <c r="FJ100" s="61"/>
      <c r="FK100" s="61"/>
      <c r="FL100" s="61"/>
      <c r="FM100" s="61"/>
      <c r="FN100" s="61"/>
      <c r="FO100" s="61"/>
      <c r="FP100" s="61"/>
      <c r="FQ100" s="61"/>
      <c r="FR100" s="61"/>
      <c r="FS100" s="61"/>
      <c r="FT100" s="61"/>
      <c r="FU100" s="61"/>
      <c r="FV100" s="61"/>
      <c r="FW100" s="61"/>
      <c r="FX100" s="61"/>
      <c r="FY100" s="61"/>
      <c r="FZ100" s="61"/>
      <c r="GA100" s="61"/>
      <c r="GB100" s="61"/>
      <c r="GC100" s="61"/>
      <c r="GD100" s="61"/>
      <c r="GE100" s="61"/>
      <c r="GF100" s="61"/>
      <c r="GG100" s="61"/>
      <c r="GH100" s="61"/>
      <c r="GI100" s="61"/>
      <c r="GJ100" s="61"/>
      <c r="GK100" s="61"/>
      <c r="GL100" s="61"/>
      <c r="GM100" s="61"/>
      <c r="GN100" s="61"/>
      <c r="GO100" s="61"/>
      <c r="GP100" s="61"/>
      <c r="GQ100" s="61"/>
      <c r="GR100" s="61"/>
      <c r="GS100" s="61"/>
      <c r="GT100" s="61"/>
      <c r="GU100" s="61"/>
      <c r="GV100" s="61"/>
      <c r="GW100" s="61"/>
      <c r="GX100" s="61"/>
      <c r="GY100" s="61"/>
      <c r="GZ100" s="61"/>
      <c r="HA100" s="61"/>
      <c r="HB100" s="61"/>
      <c r="HC100" s="61"/>
      <c r="HD100" s="61"/>
      <c r="HE100" s="61"/>
      <c r="HF100" s="61"/>
      <c r="HG100" s="61"/>
      <c r="HH100" s="61"/>
      <c r="HI100" s="61"/>
      <c r="HJ100" s="61"/>
      <c r="HK100" s="61"/>
      <c r="HL100" s="61"/>
      <c r="HM100" s="61"/>
      <c r="HN100" s="61"/>
      <c r="HO100" s="61"/>
      <c r="HP100" s="61"/>
      <c r="HQ100" s="61"/>
      <c r="HR100" s="61"/>
      <c r="HS100" s="61"/>
      <c r="HT100" s="61"/>
      <c r="HU100" s="61"/>
      <c r="HV100" s="61"/>
      <c r="HW100" s="61"/>
      <c r="HX100" s="61"/>
      <c r="HY100" s="61"/>
      <c r="HZ100" s="61"/>
      <c r="IA100" s="61"/>
      <c r="IB100" s="61"/>
      <c r="IC100" s="61"/>
      <c r="ID100" s="61"/>
      <c r="IE100" s="61" t="s">
        <v>90</v>
      </c>
    </row>
    <row r="101" spans="1:239">
      <c r="A101" s="4" t="str">
        <f t="shared" ref="A101:A164" si="165">AD98</f>
        <v>x</v>
      </c>
      <c r="B101" s="4" t="str">
        <f t="shared" ref="B101:B164" si="166">AE98</f>
        <v>x</v>
      </c>
      <c r="D101" s="4">
        <v>7.3</v>
      </c>
      <c r="E101" s="4">
        <f t="shared" si="116"/>
        <v>0.75549601211953554</v>
      </c>
      <c r="F101" s="4">
        <v>7.3</v>
      </c>
      <c r="G101" s="4">
        <f t="shared" si="117"/>
        <v>0.75549601211953554</v>
      </c>
      <c r="H101" s="4">
        <v>35</v>
      </c>
      <c r="I101" s="88">
        <f>I100</f>
        <v>0</v>
      </c>
      <c r="X101" s="4">
        <v>68</v>
      </c>
      <c r="Y101" s="4" t="str">
        <f t="shared" si="147"/>
        <v>x</v>
      </c>
      <c r="Z101" s="4" t="str">
        <f t="shared" si="148"/>
        <v>x</v>
      </c>
      <c r="AA101" s="4">
        <f t="shared" si="149"/>
        <v>0</v>
      </c>
      <c r="AB101" s="4">
        <f t="shared" si="150"/>
        <v>0</v>
      </c>
      <c r="AC101" s="4">
        <v>68</v>
      </c>
      <c r="AD101" s="129" t="str">
        <f t="shared" si="118"/>
        <v>x</v>
      </c>
      <c r="AE101" s="129" t="str">
        <f t="shared" si="118"/>
        <v>x</v>
      </c>
      <c r="AF101" s="46">
        <f t="shared" si="119"/>
        <v>1</v>
      </c>
      <c r="AG101" s="46">
        <f t="shared" si="119"/>
        <v>1</v>
      </c>
      <c r="AH101" s="4">
        <f t="shared" si="162"/>
        <v>0</v>
      </c>
      <c r="AI101" s="4">
        <f t="shared" si="162"/>
        <v>0</v>
      </c>
      <c r="AJ101" s="4">
        <f t="shared" si="120"/>
        <v>0</v>
      </c>
      <c r="AK101" s="4">
        <f>SUM($AJ$33:AJ101)</f>
        <v>2.6645352591003757E-15</v>
      </c>
      <c r="AL101" s="4">
        <f t="shared" ref="AL101:AL164" si="167">IF(ROW()&gt;33+$AE$30,0,AK101-$AL$32)</f>
        <v>0</v>
      </c>
      <c r="AM101" s="4">
        <f t="shared" si="121"/>
        <v>0</v>
      </c>
      <c r="AN101" s="4">
        <f t="shared" si="122"/>
        <v>0</v>
      </c>
      <c r="AP101" s="4" t="str">
        <f t="shared" si="106"/>
        <v/>
      </c>
      <c r="AQ101" s="4" t="str">
        <f t="shared" si="106"/>
        <v/>
      </c>
      <c r="AR101" s="4" t="str">
        <f t="shared" si="107"/>
        <v/>
      </c>
      <c r="AS101" s="4" t="str">
        <f t="shared" si="107"/>
        <v/>
      </c>
      <c r="AT101" s="4" t="str">
        <f t="shared" si="108"/>
        <v/>
      </c>
      <c r="AU101" s="4" t="str">
        <f t="shared" si="108"/>
        <v/>
      </c>
      <c r="AV101" s="4" t="str">
        <f t="shared" si="109"/>
        <v/>
      </c>
      <c r="AW101" s="4" t="str">
        <f t="shared" si="109"/>
        <v/>
      </c>
      <c r="AX101" s="4" t="str">
        <f t="shared" si="110"/>
        <v/>
      </c>
      <c r="AY101" s="4" t="str">
        <f t="shared" si="110"/>
        <v/>
      </c>
      <c r="AZ101" s="4" t="str">
        <f t="shared" si="111"/>
        <v/>
      </c>
      <c r="BA101" s="4" t="str">
        <f t="shared" si="111"/>
        <v/>
      </c>
      <c r="BB101" s="4" t="str">
        <f t="shared" si="163"/>
        <v/>
      </c>
      <c r="BC101" s="4" t="str">
        <f t="shared" si="164"/>
        <v/>
      </c>
      <c r="BD101" s="4" t="str">
        <f t="shared" si="123"/>
        <v/>
      </c>
      <c r="BE101" s="4" t="str">
        <f t="shared" ref="BE101:BE164" si="168">IF(ROW()&gt;33+$AE$30,"",AV101+AW101)</f>
        <v/>
      </c>
      <c r="BF101" s="4" t="str">
        <f t="shared" si="124"/>
        <v/>
      </c>
      <c r="BG101" s="4" t="str">
        <f t="shared" ref="BG101:BG164" si="169">IF(ROW()&gt;33+$AE$30,"",AZ101+BA101)</f>
        <v/>
      </c>
      <c r="BH101" s="16">
        <f t="shared" si="125"/>
        <v>0</v>
      </c>
      <c r="BI101" s="4">
        <f t="shared" si="126"/>
        <v>0</v>
      </c>
      <c r="BJ101" s="16">
        <f t="shared" si="127"/>
        <v>0</v>
      </c>
      <c r="BK101" s="4">
        <f t="shared" si="128"/>
        <v>0</v>
      </c>
      <c r="BL101" s="16">
        <f t="shared" si="129"/>
        <v>0</v>
      </c>
      <c r="BM101" s="4">
        <f t="shared" si="130"/>
        <v>0</v>
      </c>
      <c r="BN101" s="4">
        <f t="shared" ref="BN101:BN164" si="170">IF(ROW()&gt;33+$AE$30,0,BE101*COS(($AC101-1)*$AI$32))</f>
        <v>0</v>
      </c>
      <c r="BO101" s="4">
        <f t="shared" ref="BO101:BO164" si="171">IF(ROW()&gt;33+$AE$30,0,BE101*SIN(($AC101-1)*$AI$32))</f>
        <v>0</v>
      </c>
      <c r="BP101" s="4">
        <f t="shared" ref="BP101:BP164" si="172">IF(ROW()&gt;33+$AE$30,0,BF101*COS(($AC101-1)*$AI$32))</f>
        <v>0</v>
      </c>
      <c r="BQ101" s="4">
        <f t="shared" ref="BQ101:BQ164" si="173">IF(ROW()&gt;33+$AE$30,0,BF101*SIN(($AC101-1)*$AI$32))</f>
        <v>0</v>
      </c>
      <c r="BR101" s="4">
        <f t="shared" ref="BR101:BR164" si="174">IF(ROW()&gt;33+$AE$30,0,BG101*COS(($AC101-1)*$AI$32))</f>
        <v>0</v>
      </c>
      <c r="BS101" s="4">
        <f t="shared" ref="BS101:BS164" si="175">IF(ROW()&gt;33+$AE$30,0,BG101*SIN(($AC101-1)*$AI$32))</f>
        <v>0</v>
      </c>
      <c r="BT101" s="4" t="str">
        <f t="shared" si="131"/>
        <v/>
      </c>
      <c r="BU101" s="4" t="str">
        <f t="shared" si="132"/>
        <v/>
      </c>
      <c r="BV101" s="4" t="str">
        <f t="shared" si="133"/>
        <v/>
      </c>
      <c r="BW101" s="4" t="str">
        <f t="shared" si="151"/>
        <v/>
      </c>
      <c r="BX101" s="4" t="str">
        <f t="shared" si="152"/>
        <v/>
      </c>
      <c r="BY101" s="4" t="str">
        <f t="shared" si="153"/>
        <v/>
      </c>
      <c r="BZ101" s="4">
        <f t="shared" si="154"/>
        <v>0</v>
      </c>
      <c r="CA101" s="17" t="str">
        <f t="shared" si="134"/>
        <v/>
      </c>
      <c r="CB101" s="17" t="str">
        <f t="shared" si="135"/>
        <v/>
      </c>
      <c r="CC101" s="17" t="str">
        <f t="shared" si="136"/>
        <v/>
      </c>
      <c r="CD101" s="17" t="str">
        <f t="shared" si="137"/>
        <v/>
      </c>
      <c r="CE101" s="4" t="str">
        <f t="shared" si="138"/>
        <v/>
      </c>
      <c r="CF101" s="4" t="str">
        <f t="shared" si="139"/>
        <v/>
      </c>
      <c r="CG101" s="4" t="str">
        <f t="shared" si="140"/>
        <v/>
      </c>
      <c r="CH101" s="4" t="str">
        <f t="shared" ref="CH101:CH164" si="176">IF(ROW()&gt;33+$AE$30,"",BE101*COS((AC101-1)*$CG$26))</f>
        <v/>
      </c>
      <c r="CI101" s="4" t="str">
        <f t="shared" ref="CI101:CI164" si="177">IF(ROW()&gt;33+$AE$30,"",BE101*SIN((AC101-1)*$CG$26))</f>
        <v/>
      </c>
      <c r="CJ101" s="4" t="str">
        <f t="shared" si="155"/>
        <v/>
      </c>
      <c r="CK101" s="4" t="str">
        <f t="shared" si="156"/>
        <v/>
      </c>
      <c r="CL101" s="4" t="str">
        <f t="shared" ref="CL101:CL164" si="178">IF(ROW()&gt;33+$AE$30,"",BG101*COS((AC101-1)*$CG$26))</f>
        <v/>
      </c>
      <c r="CM101" s="4" t="str">
        <f t="shared" ref="CM101:CM164" si="179">IF(ROW()&gt;33+$AE$30,"",BG101*SIN((AC101-1)*$CG$26))</f>
        <v/>
      </c>
      <c r="CN101" s="4">
        <f t="shared" si="157"/>
        <v>0</v>
      </c>
      <c r="CO101" s="16">
        <f t="shared" si="141"/>
        <v>0</v>
      </c>
      <c r="CQ101" s="4">
        <f t="shared" si="158"/>
        <v>0</v>
      </c>
      <c r="CS101" s="4">
        <v>67</v>
      </c>
      <c r="CT101" s="4">
        <f t="shared" si="159"/>
        <v>33.5</v>
      </c>
      <c r="CU101" s="4">
        <f t="shared" si="160"/>
        <v>34</v>
      </c>
      <c r="CV101" s="4">
        <f t="shared" si="142"/>
        <v>0</v>
      </c>
      <c r="CW101" s="4">
        <v>68</v>
      </c>
      <c r="CX101" s="4">
        <f t="shared" si="115"/>
        <v>35</v>
      </c>
      <c r="CY101" s="4" t="s">
        <v>99</v>
      </c>
      <c r="CZ101" s="16" t="str">
        <f t="shared" si="161"/>
        <v>B</v>
      </c>
      <c r="DA101" s="16">
        <f t="shared" si="143"/>
        <v>0</v>
      </c>
      <c r="DB101" s="4" t="str">
        <f t="shared" si="144"/>
        <v>x</v>
      </c>
      <c r="DE101" s="4">
        <f t="shared" si="145"/>
        <v>0</v>
      </c>
      <c r="DF101" s="4">
        <f t="shared" si="146"/>
        <v>0</v>
      </c>
      <c r="DJ101" s="66">
        <v>96</v>
      </c>
      <c r="DK101" s="67"/>
      <c r="DL101" s="68"/>
      <c r="DM101" s="68"/>
      <c r="DN101" s="69"/>
      <c r="DO101" s="61"/>
      <c r="DP101" s="61"/>
      <c r="DQ101" s="61"/>
      <c r="DR101" s="61"/>
      <c r="DS101" s="61"/>
      <c r="DT101" s="61"/>
      <c r="DU101" s="61"/>
      <c r="DV101" s="61"/>
      <c r="DW101" s="61"/>
      <c r="DX101" s="61"/>
      <c r="DY101" s="61"/>
      <c r="DZ101" s="61"/>
      <c r="EA101" s="61"/>
      <c r="EB101" s="61"/>
      <c r="EC101" s="61"/>
      <c r="ED101" s="61"/>
      <c r="EE101" s="61"/>
      <c r="EF101" s="61"/>
      <c r="EG101" s="61"/>
      <c r="EH101" s="61"/>
      <c r="EI101" s="61"/>
      <c r="EJ101" s="61"/>
      <c r="EK101" s="61"/>
      <c r="EL101" s="61"/>
      <c r="EM101" s="61"/>
      <c r="EN101" s="61"/>
      <c r="EO101" s="61"/>
      <c r="EP101" s="61"/>
      <c r="EQ101" s="61"/>
      <c r="ER101" s="61"/>
      <c r="ES101" s="61"/>
      <c r="ET101" s="61"/>
      <c r="EU101" s="61"/>
      <c r="EV101" s="61"/>
      <c r="EW101" s="61"/>
      <c r="EX101" s="61"/>
      <c r="EY101" s="61"/>
      <c r="EZ101" s="61"/>
      <c r="FA101" s="61"/>
      <c r="FB101" s="61"/>
      <c r="FC101" s="61"/>
      <c r="FD101" s="61"/>
      <c r="FE101" s="61"/>
      <c r="FF101" s="61"/>
      <c r="FG101" s="61"/>
      <c r="FH101" s="61"/>
      <c r="FI101" s="61"/>
      <c r="FJ101" s="61"/>
      <c r="FK101" s="61"/>
      <c r="FL101" s="61"/>
      <c r="FM101" s="61"/>
      <c r="FN101" s="61"/>
      <c r="FO101" s="61"/>
      <c r="FP101" s="61"/>
      <c r="FQ101" s="61"/>
      <c r="FR101" s="61"/>
      <c r="FS101" s="61"/>
      <c r="FT101" s="61"/>
      <c r="FU101" s="61"/>
      <c r="FV101" s="61"/>
      <c r="FW101" s="61"/>
      <c r="FX101" s="61"/>
      <c r="FY101" s="61"/>
      <c r="FZ101" s="61"/>
      <c r="GA101" s="61"/>
      <c r="GB101" s="61"/>
      <c r="GC101" s="61"/>
      <c r="GD101" s="61"/>
      <c r="GE101" s="61"/>
      <c r="GF101" s="61"/>
      <c r="GG101" s="61"/>
      <c r="GH101" s="61"/>
      <c r="GI101" s="61"/>
      <c r="GJ101" s="61"/>
      <c r="GK101" s="61"/>
      <c r="GL101" s="61"/>
      <c r="GM101" s="61"/>
      <c r="GN101" s="61"/>
      <c r="GO101" s="61"/>
      <c r="GP101" s="61"/>
      <c r="GQ101" s="61"/>
      <c r="GR101" s="61"/>
      <c r="GS101" s="61"/>
      <c r="GT101" s="61"/>
      <c r="GU101" s="61"/>
      <c r="GV101" s="61"/>
      <c r="GW101" s="61"/>
      <c r="GX101" s="61"/>
      <c r="GY101" s="61"/>
      <c r="GZ101" s="61"/>
      <c r="HA101" s="61"/>
      <c r="HB101" s="61"/>
      <c r="HC101" s="61"/>
      <c r="HD101" s="61"/>
      <c r="HE101" s="61"/>
      <c r="HF101" s="61"/>
      <c r="HG101" s="61"/>
      <c r="HH101" s="61"/>
      <c r="HI101" s="61"/>
      <c r="HJ101" s="61"/>
      <c r="HK101" s="61"/>
      <c r="HL101" s="61"/>
      <c r="HM101" s="61"/>
      <c r="HN101" s="61"/>
      <c r="HO101" s="61"/>
      <c r="HP101" s="61"/>
      <c r="HQ101" s="61"/>
      <c r="HR101" s="61"/>
      <c r="HS101" s="61"/>
      <c r="HT101" s="61"/>
      <c r="HU101" s="61"/>
      <c r="HV101" s="61"/>
      <c r="HW101" s="61"/>
      <c r="HX101" s="61"/>
      <c r="HY101" s="61"/>
      <c r="HZ101" s="61"/>
      <c r="IA101" s="61"/>
      <c r="IB101" s="61"/>
      <c r="IC101" s="61"/>
      <c r="ID101" s="61"/>
      <c r="IE101" s="61" t="s">
        <v>90</v>
      </c>
    </row>
    <row r="102" spans="1:239">
      <c r="A102" s="4" t="str">
        <f t="shared" si="165"/>
        <v>x</v>
      </c>
      <c r="B102" s="4" t="str">
        <f t="shared" si="166"/>
        <v>x</v>
      </c>
      <c r="D102" s="4">
        <v>7.4</v>
      </c>
      <c r="E102" s="4">
        <f t="shared" si="116"/>
        <v>0.80892155440806734</v>
      </c>
      <c r="F102" s="4">
        <v>7.4</v>
      </c>
      <c r="G102" s="4">
        <f t="shared" si="117"/>
        <v>0.80892155440806734</v>
      </c>
      <c r="H102" s="4">
        <v>35</v>
      </c>
      <c r="I102" s="88">
        <f>AL68</f>
        <v>0</v>
      </c>
      <c r="X102" s="4">
        <v>69</v>
      </c>
      <c r="Y102" s="4" t="str">
        <f t="shared" si="147"/>
        <v>x</v>
      </c>
      <c r="Z102" s="4" t="str">
        <f t="shared" si="148"/>
        <v>x</v>
      </c>
      <c r="AA102" s="4">
        <f t="shared" si="149"/>
        <v>0</v>
      </c>
      <c r="AB102" s="4">
        <f t="shared" si="150"/>
        <v>0</v>
      </c>
      <c r="AC102" s="4">
        <v>69</v>
      </c>
      <c r="AD102" s="129" t="str">
        <f t="shared" si="118"/>
        <v>x</v>
      </c>
      <c r="AE102" s="129" t="str">
        <f t="shared" si="118"/>
        <v>x</v>
      </c>
      <c r="AF102" s="46">
        <f t="shared" si="119"/>
        <v>1</v>
      </c>
      <c r="AG102" s="46">
        <f t="shared" si="119"/>
        <v>1</v>
      </c>
      <c r="AH102" s="4">
        <f t="shared" si="162"/>
        <v>0</v>
      </c>
      <c r="AI102" s="4">
        <f t="shared" si="162"/>
        <v>0</v>
      </c>
      <c r="AJ102" s="4">
        <f t="shared" si="120"/>
        <v>0</v>
      </c>
      <c r="AK102" s="4">
        <f>SUM($AJ$33:AJ102)</f>
        <v>2.6645352591003757E-15</v>
      </c>
      <c r="AL102" s="4">
        <f t="shared" si="167"/>
        <v>0</v>
      </c>
      <c r="AM102" s="4">
        <f t="shared" si="121"/>
        <v>0</v>
      </c>
      <c r="AN102" s="4">
        <f t="shared" si="122"/>
        <v>0</v>
      </c>
      <c r="AP102" s="4" t="str">
        <f t="shared" si="106"/>
        <v/>
      </c>
      <c r="AQ102" s="4" t="str">
        <f t="shared" si="106"/>
        <v/>
      </c>
      <c r="AR102" s="4" t="str">
        <f t="shared" si="107"/>
        <v/>
      </c>
      <c r="AS102" s="4" t="str">
        <f t="shared" si="107"/>
        <v/>
      </c>
      <c r="AT102" s="4" t="str">
        <f t="shared" si="108"/>
        <v/>
      </c>
      <c r="AU102" s="4" t="str">
        <f t="shared" si="108"/>
        <v/>
      </c>
      <c r="AV102" s="4" t="str">
        <f t="shared" si="109"/>
        <v/>
      </c>
      <c r="AW102" s="4" t="str">
        <f t="shared" si="109"/>
        <v/>
      </c>
      <c r="AX102" s="4" t="str">
        <f t="shared" si="110"/>
        <v/>
      </c>
      <c r="AY102" s="4" t="str">
        <f t="shared" si="110"/>
        <v/>
      </c>
      <c r="AZ102" s="4" t="str">
        <f t="shared" si="111"/>
        <v/>
      </c>
      <c r="BA102" s="4" t="str">
        <f t="shared" si="111"/>
        <v/>
      </c>
      <c r="BB102" s="4" t="str">
        <f t="shared" si="163"/>
        <v/>
      </c>
      <c r="BC102" s="4" t="str">
        <f t="shared" si="164"/>
        <v/>
      </c>
      <c r="BD102" s="4" t="str">
        <f t="shared" si="123"/>
        <v/>
      </c>
      <c r="BE102" s="4" t="str">
        <f t="shared" si="168"/>
        <v/>
      </c>
      <c r="BF102" s="4" t="str">
        <f t="shared" si="124"/>
        <v/>
      </c>
      <c r="BG102" s="4" t="str">
        <f t="shared" si="169"/>
        <v/>
      </c>
      <c r="BH102" s="16">
        <f t="shared" si="125"/>
        <v>0</v>
      </c>
      <c r="BI102" s="4">
        <f t="shared" si="126"/>
        <v>0</v>
      </c>
      <c r="BJ102" s="16">
        <f t="shared" si="127"/>
        <v>0</v>
      </c>
      <c r="BK102" s="4">
        <f t="shared" si="128"/>
        <v>0</v>
      </c>
      <c r="BL102" s="16">
        <f t="shared" si="129"/>
        <v>0</v>
      </c>
      <c r="BM102" s="4">
        <f t="shared" si="130"/>
        <v>0</v>
      </c>
      <c r="BN102" s="4">
        <f t="shared" si="170"/>
        <v>0</v>
      </c>
      <c r="BO102" s="4">
        <f t="shared" si="171"/>
        <v>0</v>
      </c>
      <c r="BP102" s="4">
        <f t="shared" si="172"/>
        <v>0</v>
      </c>
      <c r="BQ102" s="4">
        <f t="shared" si="173"/>
        <v>0</v>
      </c>
      <c r="BR102" s="4">
        <f t="shared" si="174"/>
        <v>0</v>
      </c>
      <c r="BS102" s="4">
        <f t="shared" si="175"/>
        <v>0</v>
      </c>
      <c r="BT102" s="4" t="str">
        <f t="shared" si="131"/>
        <v/>
      </c>
      <c r="BU102" s="4" t="str">
        <f t="shared" si="132"/>
        <v/>
      </c>
      <c r="BV102" s="4" t="str">
        <f t="shared" si="133"/>
        <v/>
      </c>
      <c r="BW102" s="4" t="str">
        <f t="shared" si="151"/>
        <v/>
      </c>
      <c r="BX102" s="4" t="str">
        <f t="shared" si="152"/>
        <v/>
      </c>
      <c r="BY102" s="4" t="str">
        <f t="shared" si="153"/>
        <v/>
      </c>
      <c r="BZ102" s="4">
        <f t="shared" si="154"/>
        <v>0</v>
      </c>
      <c r="CA102" s="17" t="str">
        <f t="shared" si="134"/>
        <v/>
      </c>
      <c r="CB102" s="17" t="str">
        <f t="shared" si="135"/>
        <v/>
      </c>
      <c r="CC102" s="17" t="str">
        <f t="shared" si="136"/>
        <v/>
      </c>
      <c r="CD102" s="17" t="str">
        <f t="shared" si="137"/>
        <v/>
      </c>
      <c r="CE102" s="4" t="str">
        <f t="shared" si="138"/>
        <v/>
      </c>
      <c r="CF102" s="4" t="str">
        <f t="shared" si="139"/>
        <v/>
      </c>
      <c r="CG102" s="4" t="str">
        <f t="shared" si="140"/>
        <v/>
      </c>
      <c r="CH102" s="4" t="str">
        <f t="shared" si="176"/>
        <v/>
      </c>
      <c r="CI102" s="4" t="str">
        <f t="shared" si="177"/>
        <v/>
      </c>
      <c r="CJ102" s="4" t="str">
        <f t="shared" si="155"/>
        <v/>
      </c>
      <c r="CK102" s="4" t="str">
        <f t="shared" si="156"/>
        <v/>
      </c>
      <c r="CL102" s="4" t="str">
        <f t="shared" si="178"/>
        <v/>
      </c>
      <c r="CM102" s="4" t="str">
        <f t="shared" si="179"/>
        <v/>
      </c>
      <c r="CN102" s="4">
        <f t="shared" si="157"/>
        <v>0</v>
      </c>
      <c r="CO102" s="16">
        <f t="shared" si="141"/>
        <v>0</v>
      </c>
      <c r="CQ102" s="4">
        <f t="shared" si="158"/>
        <v>0</v>
      </c>
      <c r="CS102" s="4">
        <v>68</v>
      </c>
      <c r="CT102" s="4">
        <f t="shared" si="159"/>
        <v>34</v>
      </c>
      <c r="CU102" s="4">
        <f t="shared" si="160"/>
        <v>34</v>
      </c>
      <c r="CV102" s="4">
        <f t="shared" si="142"/>
        <v>1</v>
      </c>
      <c r="CW102" s="4">
        <v>69</v>
      </c>
      <c r="CX102" s="4">
        <f t="shared" si="115"/>
        <v>35</v>
      </c>
      <c r="CY102" s="4" t="s">
        <v>88</v>
      </c>
      <c r="CZ102" s="16" t="str">
        <f t="shared" si="161"/>
        <v>C</v>
      </c>
      <c r="DA102" s="16">
        <f t="shared" si="143"/>
        <v>0</v>
      </c>
      <c r="DB102" s="4" t="str">
        <f t="shared" si="144"/>
        <v>x</v>
      </c>
      <c r="DE102" s="4">
        <f t="shared" si="145"/>
        <v>0</v>
      </c>
      <c r="DF102" s="4">
        <f t="shared" si="146"/>
        <v>0</v>
      </c>
      <c r="DJ102" s="47">
        <v>97</v>
      </c>
      <c r="DK102" s="48" t="s">
        <v>427</v>
      </c>
      <c r="DL102" s="49"/>
      <c r="DM102" s="49"/>
      <c r="DN102" s="50"/>
      <c r="DO102" s="51"/>
      <c r="DP102" s="51"/>
      <c r="DQ102" s="51"/>
      <c r="DR102" s="51"/>
      <c r="DS102" s="51"/>
      <c r="DT102" s="51"/>
      <c r="DU102" s="51"/>
      <c r="DV102" s="51"/>
      <c r="DW102" s="51"/>
      <c r="DX102" s="51"/>
      <c r="DY102" s="51"/>
      <c r="DZ102" s="51"/>
      <c r="EA102" s="51"/>
      <c r="EB102" s="51"/>
      <c r="EC102" s="51"/>
      <c r="ED102" s="51"/>
      <c r="EE102" s="51"/>
      <c r="EF102" s="51"/>
      <c r="EG102" s="51"/>
      <c r="EH102" s="51"/>
      <c r="EI102" s="51"/>
      <c r="EJ102" s="51"/>
      <c r="EK102" s="51"/>
      <c r="EL102" s="51"/>
      <c r="EM102" s="51"/>
      <c r="EN102" s="51"/>
      <c r="EO102" s="51"/>
      <c r="EP102" s="51"/>
      <c r="EQ102" s="51"/>
      <c r="ER102" s="51"/>
      <c r="ES102" s="51"/>
      <c r="ET102" s="51"/>
      <c r="EU102" s="51"/>
      <c r="EV102" s="51"/>
      <c r="EW102" s="51"/>
      <c r="EX102" s="51"/>
      <c r="EY102" s="51"/>
      <c r="EZ102" s="51"/>
      <c r="FA102" s="51"/>
      <c r="FB102" s="51"/>
      <c r="FC102" s="51"/>
      <c r="FD102" s="51"/>
      <c r="FE102" s="51"/>
      <c r="FF102" s="51"/>
      <c r="FG102" s="51"/>
      <c r="FH102" s="51"/>
      <c r="FI102" s="51"/>
      <c r="FJ102" s="51"/>
      <c r="FK102" s="51"/>
      <c r="FL102" s="51"/>
      <c r="FM102" s="51"/>
      <c r="FN102" s="51"/>
      <c r="FO102" s="51"/>
      <c r="FP102" s="51"/>
      <c r="FQ102" s="51"/>
      <c r="FR102" s="51"/>
      <c r="FS102" s="51"/>
      <c r="FT102" s="51"/>
      <c r="FU102" s="51"/>
      <c r="FV102" s="51"/>
      <c r="FW102" s="51"/>
      <c r="FX102" s="51"/>
      <c r="FY102" s="51"/>
      <c r="FZ102" s="51"/>
      <c r="GA102" s="51"/>
      <c r="GB102" s="51"/>
      <c r="GC102" s="51"/>
      <c r="GD102" s="51"/>
      <c r="GE102" s="51"/>
      <c r="GF102" s="51"/>
      <c r="GG102" s="51"/>
      <c r="GH102" s="51"/>
      <c r="GI102" s="51"/>
      <c r="GJ102" s="51"/>
      <c r="GK102" s="51"/>
      <c r="GL102" s="51"/>
      <c r="GM102" s="51"/>
      <c r="GN102" s="51"/>
      <c r="GO102" s="51"/>
      <c r="GP102" s="51"/>
      <c r="GQ102" s="51"/>
      <c r="GR102" s="51"/>
      <c r="GS102" s="51"/>
      <c r="GT102" s="51"/>
      <c r="GU102" s="51"/>
      <c r="GV102" s="51"/>
      <c r="GW102" s="51"/>
      <c r="GX102" s="51"/>
      <c r="GY102" s="51"/>
      <c r="GZ102" s="51"/>
      <c r="HA102" s="51"/>
      <c r="HB102" s="51"/>
      <c r="HC102" s="51"/>
      <c r="HD102" s="51"/>
      <c r="HE102" s="51"/>
      <c r="HF102" s="51"/>
      <c r="HG102" s="51"/>
      <c r="HH102" s="51"/>
      <c r="HI102" s="51"/>
      <c r="HJ102" s="51"/>
      <c r="HK102" s="51"/>
      <c r="HL102" s="51"/>
      <c r="HM102" s="51"/>
      <c r="HN102" s="51"/>
      <c r="HO102" s="51"/>
      <c r="HP102" s="51"/>
      <c r="HQ102" s="51"/>
      <c r="HR102" s="51"/>
      <c r="HS102" s="51"/>
      <c r="HT102" s="51"/>
      <c r="HU102" s="51"/>
      <c r="HV102" s="51"/>
      <c r="HW102" s="51"/>
      <c r="HX102" s="51"/>
      <c r="HY102" s="51"/>
      <c r="HZ102" s="51"/>
      <c r="IA102" s="51"/>
      <c r="IB102" s="51"/>
      <c r="IC102" s="51"/>
      <c r="ID102" s="51"/>
      <c r="IE102" s="51" t="s">
        <v>90</v>
      </c>
    </row>
    <row r="103" spans="1:239">
      <c r="A103" s="4" t="str">
        <f t="shared" si="165"/>
        <v>x</v>
      </c>
      <c r="B103" s="4" t="str">
        <f t="shared" si="166"/>
        <v>x</v>
      </c>
      <c r="D103" s="4">
        <v>7.5</v>
      </c>
      <c r="E103" s="4">
        <f t="shared" si="116"/>
        <v>0.82699334313268802</v>
      </c>
      <c r="F103" s="4">
        <v>7.5</v>
      </c>
      <c r="G103" s="4">
        <f t="shared" si="117"/>
        <v>0.82699334313268802</v>
      </c>
      <c r="H103" s="4">
        <v>36</v>
      </c>
      <c r="I103" s="88">
        <f>I102</f>
        <v>0</v>
      </c>
      <c r="X103" s="4">
        <v>70</v>
      </c>
      <c r="Y103" s="4" t="str">
        <f t="shared" si="147"/>
        <v>x</v>
      </c>
      <c r="Z103" s="4" t="str">
        <f t="shared" si="148"/>
        <v>x</v>
      </c>
      <c r="AA103" s="4">
        <f t="shared" si="149"/>
        <v>0</v>
      </c>
      <c r="AB103" s="4">
        <f t="shared" si="150"/>
        <v>0</v>
      </c>
      <c r="AC103" s="4">
        <v>70</v>
      </c>
      <c r="AD103" s="129" t="str">
        <f t="shared" si="118"/>
        <v>x</v>
      </c>
      <c r="AE103" s="129" t="str">
        <f t="shared" si="118"/>
        <v>x</v>
      </c>
      <c r="AF103" s="46">
        <f t="shared" si="119"/>
        <v>1</v>
      </c>
      <c r="AG103" s="46">
        <f t="shared" si="119"/>
        <v>1</v>
      </c>
      <c r="AH103" s="4">
        <f t="shared" si="162"/>
        <v>0</v>
      </c>
      <c r="AI103" s="4">
        <f t="shared" si="162"/>
        <v>0</v>
      </c>
      <c r="AJ103" s="4">
        <f t="shared" si="120"/>
        <v>0</v>
      </c>
      <c r="AK103" s="4">
        <f>SUM($AJ$33:AJ103)</f>
        <v>2.6645352591003757E-15</v>
      </c>
      <c r="AL103" s="4">
        <f t="shared" si="167"/>
        <v>0</v>
      </c>
      <c r="AM103" s="4">
        <f t="shared" si="121"/>
        <v>0</v>
      </c>
      <c r="AN103" s="4">
        <f t="shared" si="122"/>
        <v>0</v>
      </c>
      <c r="AP103" s="4" t="str">
        <f t="shared" si="106"/>
        <v/>
      </c>
      <c r="AQ103" s="4" t="str">
        <f t="shared" si="106"/>
        <v/>
      </c>
      <c r="AR103" s="4" t="str">
        <f t="shared" si="107"/>
        <v/>
      </c>
      <c r="AS103" s="4" t="str">
        <f t="shared" si="107"/>
        <v/>
      </c>
      <c r="AT103" s="4" t="str">
        <f t="shared" si="108"/>
        <v/>
      </c>
      <c r="AU103" s="4" t="str">
        <f t="shared" si="108"/>
        <v/>
      </c>
      <c r="AV103" s="4" t="str">
        <f t="shared" si="109"/>
        <v/>
      </c>
      <c r="AW103" s="4" t="str">
        <f t="shared" si="109"/>
        <v/>
      </c>
      <c r="AX103" s="4" t="str">
        <f t="shared" si="110"/>
        <v/>
      </c>
      <c r="AY103" s="4" t="str">
        <f t="shared" si="110"/>
        <v/>
      </c>
      <c r="AZ103" s="4" t="str">
        <f t="shared" si="111"/>
        <v/>
      </c>
      <c r="BA103" s="4" t="str">
        <f t="shared" si="111"/>
        <v/>
      </c>
      <c r="BB103" s="4" t="str">
        <f t="shared" si="163"/>
        <v/>
      </c>
      <c r="BC103" s="4" t="str">
        <f t="shared" si="164"/>
        <v/>
      </c>
      <c r="BD103" s="4" t="str">
        <f t="shared" si="123"/>
        <v/>
      </c>
      <c r="BE103" s="4" t="str">
        <f t="shared" si="168"/>
        <v/>
      </c>
      <c r="BF103" s="4" t="str">
        <f t="shared" si="124"/>
        <v/>
      </c>
      <c r="BG103" s="4" t="str">
        <f t="shared" si="169"/>
        <v/>
      </c>
      <c r="BH103" s="16">
        <f t="shared" si="125"/>
        <v>0</v>
      </c>
      <c r="BI103" s="4">
        <f t="shared" si="126"/>
        <v>0</v>
      </c>
      <c r="BJ103" s="16">
        <f t="shared" si="127"/>
        <v>0</v>
      </c>
      <c r="BK103" s="4">
        <f t="shared" si="128"/>
        <v>0</v>
      </c>
      <c r="BL103" s="16">
        <f t="shared" si="129"/>
        <v>0</v>
      </c>
      <c r="BM103" s="4">
        <f t="shared" si="130"/>
        <v>0</v>
      </c>
      <c r="BN103" s="4">
        <f t="shared" si="170"/>
        <v>0</v>
      </c>
      <c r="BO103" s="4">
        <f t="shared" si="171"/>
        <v>0</v>
      </c>
      <c r="BP103" s="4">
        <f t="shared" si="172"/>
        <v>0</v>
      </c>
      <c r="BQ103" s="4">
        <f t="shared" si="173"/>
        <v>0</v>
      </c>
      <c r="BR103" s="4">
        <f t="shared" si="174"/>
        <v>0</v>
      </c>
      <c r="BS103" s="4">
        <f t="shared" si="175"/>
        <v>0</v>
      </c>
      <c r="BT103" s="4" t="str">
        <f t="shared" si="131"/>
        <v/>
      </c>
      <c r="BU103" s="4" t="str">
        <f t="shared" si="132"/>
        <v/>
      </c>
      <c r="BV103" s="4" t="str">
        <f t="shared" si="133"/>
        <v/>
      </c>
      <c r="BW103" s="4" t="str">
        <f t="shared" si="151"/>
        <v/>
      </c>
      <c r="BX103" s="4" t="str">
        <f t="shared" si="152"/>
        <v/>
      </c>
      <c r="BY103" s="4" t="str">
        <f t="shared" si="153"/>
        <v/>
      </c>
      <c r="BZ103" s="4">
        <f t="shared" si="154"/>
        <v>0</v>
      </c>
      <c r="CA103" s="17" t="str">
        <f t="shared" si="134"/>
        <v/>
      </c>
      <c r="CB103" s="17" t="str">
        <f t="shared" si="135"/>
        <v/>
      </c>
      <c r="CC103" s="17" t="str">
        <f t="shared" si="136"/>
        <v/>
      </c>
      <c r="CD103" s="17" t="str">
        <f t="shared" si="137"/>
        <v/>
      </c>
      <c r="CE103" s="4" t="str">
        <f t="shared" si="138"/>
        <v/>
      </c>
      <c r="CF103" s="4" t="str">
        <f t="shared" si="139"/>
        <v/>
      </c>
      <c r="CG103" s="4" t="str">
        <f t="shared" si="140"/>
        <v/>
      </c>
      <c r="CH103" s="4" t="str">
        <f t="shared" si="176"/>
        <v/>
      </c>
      <c r="CI103" s="4" t="str">
        <f t="shared" si="177"/>
        <v/>
      </c>
      <c r="CJ103" s="4" t="str">
        <f t="shared" si="155"/>
        <v/>
      </c>
      <c r="CK103" s="4" t="str">
        <f t="shared" si="156"/>
        <v/>
      </c>
      <c r="CL103" s="4" t="str">
        <f t="shared" si="178"/>
        <v/>
      </c>
      <c r="CM103" s="4" t="str">
        <f t="shared" si="179"/>
        <v/>
      </c>
      <c r="CN103" s="4">
        <f t="shared" si="157"/>
        <v>0</v>
      </c>
      <c r="CO103" s="16">
        <f t="shared" si="141"/>
        <v>0</v>
      </c>
      <c r="CQ103" s="4">
        <f t="shared" si="158"/>
        <v>0</v>
      </c>
      <c r="CS103" s="4">
        <v>69</v>
      </c>
      <c r="CT103" s="4">
        <f t="shared" si="159"/>
        <v>34.5</v>
      </c>
      <c r="CU103" s="4">
        <f t="shared" si="160"/>
        <v>35</v>
      </c>
      <c r="CV103" s="4">
        <f t="shared" si="142"/>
        <v>0</v>
      </c>
      <c r="CW103" s="4">
        <v>70</v>
      </c>
      <c r="CX103" s="4">
        <f t="shared" si="115"/>
        <v>36</v>
      </c>
      <c r="CY103" s="4" t="s">
        <v>100</v>
      </c>
      <c r="CZ103" s="16" t="str">
        <f t="shared" si="161"/>
        <v>A</v>
      </c>
      <c r="DA103" s="16">
        <f t="shared" si="143"/>
        <v>0</v>
      </c>
      <c r="DB103" s="4" t="str">
        <f t="shared" si="144"/>
        <v>x</v>
      </c>
      <c r="DE103" s="4">
        <f t="shared" si="145"/>
        <v>0</v>
      </c>
      <c r="DF103" s="4">
        <f t="shared" si="146"/>
        <v>0</v>
      </c>
      <c r="DJ103" s="57">
        <v>98</v>
      </c>
      <c r="DK103" s="58" t="s">
        <v>428</v>
      </c>
      <c r="DL103" s="59"/>
      <c r="DM103" s="59"/>
      <c r="DN103" s="60"/>
      <c r="DO103" s="61"/>
      <c r="DP103" s="61"/>
      <c r="DQ103" s="61"/>
      <c r="DR103" s="61"/>
      <c r="DS103" s="61"/>
      <c r="DT103" s="61"/>
      <c r="DU103" s="61"/>
      <c r="DV103" s="61"/>
      <c r="DW103" s="61"/>
      <c r="DX103" s="61"/>
      <c r="DY103" s="61"/>
      <c r="DZ103" s="61"/>
      <c r="EA103" s="61"/>
      <c r="EB103" s="61"/>
      <c r="EC103" s="61"/>
      <c r="ED103" s="61"/>
      <c r="EE103" s="61"/>
      <c r="EF103" s="61"/>
      <c r="EG103" s="61"/>
      <c r="EH103" s="61"/>
      <c r="EI103" s="61"/>
      <c r="EJ103" s="61"/>
      <c r="EK103" s="61"/>
      <c r="EL103" s="61"/>
      <c r="EM103" s="61"/>
      <c r="EN103" s="61"/>
      <c r="EO103" s="61"/>
      <c r="EP103" s="61"/>
      <c r="EQ103" s="61"/>
      <c r="ER103" s="61"/>
      <c r="ES103" s="61"/>
      <c r="ET103" s="61"/>
      <c r="EU103" s="61"/>
      <c r="EV103" s="61"/>
      <c r="EW103" s="61"/>
      <c r="EX103" s="61"/>
      <c r="EY103" s="61"/>
      <c r="EZ103" s="61"/>
      <c r="FA103" s="61"/>
      <c r="FB103" s="61"/>
      <c r="FC103" s="61"/>
      <c r="FD103" s="61"/>
      <c r="FE103" s="61"/>
      <c r="FF103" s="61"/>
      <c r="FG103" s="61"/>
      <c r="FH103" s="61"/>
      <c r="FI103" s="61"/>
      <c r="FJ103" s="61"/>
      <c r="FK103" s="61"/>
      <c r="FL103" s="61"/>
      <c r="FM103" s="61"/>
      <c r="FN103" s="61"/>
      <c r="FO103" s="61"/>
      <c r="FP103" s="61"/>
      <c r="FQ103" s="61"/>
      <c r="FR103" s="61"/>
      <c r="FS103" s="61"/>
      <c r="FT103" s="61"/>
      <c r="FU103" s="61"/>
      <c r="FV103" s="61"/>
      <c r="FW103" s="61"/>
      <c r="FX103" s="61"/>
      <c r="FY103" s="61"/>
      <c r="FZ103" s="61"/>
      <c r="GA103" s="61"/>
      <c r="GB103" s="61"/>
      <c r="GC103" s="61"/>
      <c r="GD103" s="61"/>
      <c r="GE103" s="61"/>
      <c r="GF103" s="61"/>
      <c r="GG103" s="61"/>
      <c r="GH103" s="61"/>
      <c r="GI103" s="61"/>
      <c r="GJ103" s="61"/>
      <c r="GK103" s="61"/>
      <c r="GL103" s="61"/>
      <c r="GM103" s="61"/>
      <c r="GN103" s="61"/>
      <c r="GO103" s="61"/>
      <c r="GP103" s="61"/>
      <c r="GQ103" s="61"/>
      <c r="GR103" s="61"/>
      <c r="GS103" s="61"/>
      <c r="GT103" s="61"/>
      <c r="GU103" s="61"/>
      <c r="GV103" s="61"/>
      <c r="GW103" s="61"/>
      <c r="GX103" s="61"/>
      <c r="GY103" s="61"/>
      <c r="GZ103" s="61"/>
      <c r="HA103" s="61"/>
      <c r="HB103" s="61"/>
      <c r="HC103" s="61"/>
      <c r="HD103" s="61"/>
      <c r="HE103" s="61"/>
      <c r="HF103" s="61"/>
      <c r="HG103" s="61"/>
      <c r="HH103" s="61"/>
      <c r="HI103" s="61"/>
      <c r="HJ103" s="61"/>
      <c r="HK103" s="61"/>
      <c r="HL103" s="61"/>
      <c r="HM103" s="61"/>
      <c r="HN103" s="61"/>
      <c r="HO103" s="61"/>
      <c r="HP103" s="61"/>
      <c r="HQ103" s="61"/>
      <c r="HR103" s="61"/>
      <c r="HS103" s="61"/>
      <c r="HT103" s="61"/>
      <c r="HU103" s="61"/>
      <c r="HV103" s="61"/>
      <c r="HW103" s="61"/>
      <c r="HX103" s="61"/>
      <c r="HY103" s="61"/>
      <c r="HZ103" s="61"/>
      <c r="IA103" s="61"/>
      <c r="IB103" s="61"/>
      <c r="IC103" s="61"/>
      <c r="ID103" s="61"/>
      <c r="IE103" s="61" t="s">
        <v>90</v>
      </c>
    </row>
    <row r="104" spans="1:239">
      <c r="A104" s="4" t="str">
        <f t="shared" si="165"/>
        <v>x</v>
      </c>
      <c r="B104" s="4" t="str">
        <f t="shared" si="166"/>
        <v>x</v>
      </c>
      <c r="D104" s="4">
        <v>7.6</v>
      </c>
      <c r="E104" s="4">
        <f t="shared" si="116"/>
        <v>0.80892155440806746</v>
      </c>
      <c r="F104" s="4">
        <v>7.6</v>
      </c>
      <c r="G104" s="4">
        <f t="shared" si="117"/>
        <v>0.80892155440806746</v>
      </c>
      <c r="H104" s="4">
        <v>36</v>
      </c>
      <c r="I104" s="88">
        <f>AL69</f>
        <v>0</v>
      </c>
      <c r="X104" s="4">
        <v>71</v>
      </c>
      <c r="Y104" s="4" t="str">
        <f t="shared" si="147"/>
        <v>x</v>
      </c>
      <c r="Z104" s="4" t="str">
        <f t="shared" si="148"/>
        <v>x</v>
      </c>
      <c r="AA104" s="4">
        <f t="shared" si="149"/>
        <v>0</v>
      </c>
      <c r="AB104" s="4">
        <f t="shared" si="150"/>
        <v>0</v>
      </c>
      <c r="AC104" s="4">
        <v>71</v>
      </c>
      <c r="AD104" s="129" t="str">
        <f t="shared" si="118"/>
        <v>x</v>
      </c>
      <c r="AE104" s="129" t="str">
        <f t="shared" si="118"/>
        <v>x</v>
      </c>
      <c r="AF104" s="46">
        <f t="shared" si="119"/>
        <v>1</v>
      </c>
      <c r="AG104" s="46">
        <f t="shared" si="119"/>
        <v>1</v>
      </c>
      <c r="AH104" s="4">
        <f t="shared" si="162"/>
        <v>0</v>
      </c>
      <c r="AI104" s="4">
        <f t="shared" si="162"/>
        <v>0</v>
      </c>
      <c r="AJ104" s="4">
        <f t="shared" si="120"/>
        <v>0</v>
      </c>
      <c r="AK104" s="4">
        <f>SUM($AJ$33:AJ104)</f>
        <v>2.6645352591003757E-15</v>
      </c>
      <c r="AL104" s="4">
        <f t="shared" si="167"/>
        <v>0</v>
      </c>
      <c r="AM104" s="4">
        <f t="shared" si="121"/>
        <v>0</v>
      </c>
      <c r="AN104" s="4">
        <f t="shared" si="122"/>
        <v>0</v>
      </c>
      <c r="AP104" s="4" t="str">
        <f t="shared" si="106"/>
        <v/>
      </c>
      <c r="AQ104" s="4" t="str">
        <f t="shared" si="106"/>
        <v/>
      </c>
      <c r="AR104" s="4" t="str">
        <f t="shared" si="107"/>
        <v/>
      </c>
      <c r="AS104" s="4" t="str">
        <f t="shared" si="107"/>
        <v/>
      </c>
      <c r="AT104" s="4" t="str">
        <f t="shared" si="108"/>
        <v/>
      </c>
      <c r="AU104" s="4" t="str">
        <f t="shared" si="108"/>
        <v/>
      </c>
      <c r="AV104" s="4" t="str">
        <f t="shared" si="109"/>
        <v/>
      </c>
      <c r="AW104" s="4" t="str">
        <f t="shared" si="109"/>
        <v/>
      </c>
      <c r="AX104" s="4" t="str">
        <f t="shared" si="110"/>
        <v/>
      </c>
      <c r="AY104" s="4" t="str">
        <f t="shared" si="110"/>
        <v/>
      </c>
      <c r="AZ104" s="4" t="str">
        <f t="shared" si="111"/>
        <v/>
      </c>
      <c r="BA104" s="4" t="str">
        <f t="shared" si="111"/>
        <v/>
      </c>
      <c r="BB104" s="4" t="str">
        <f t="shared" si="163"/>
        <v/>
      </c>
      <c r="BC104" s="4" t="str">
        <f t="shared" si="164"/>
        <v/>
      </c>
      <c r="BD104" s="4" t="str">
        <f t="shared" si="123"/>
        <v/>
      </c>
      <c r="BE104" s="4" t="str">
        <f t="shared" si="168"/>
        <v/>
      </c>
      <c r="BF104" s="4" t="str">
        <f t="shared" si="124"/>
        <v/>
      </c>
      <c r="BG104" s="4" t="str">
        <f t="shared" si="169"/>
        <v/>
      </c>
      <c r="BH104" s="16">
        <f t="shared" si="125"/>
        <v>0</v>
      </c>
      <c r="BI104" s="4">
        <f t="shared" si="126"/>
        <v>0</v>
      </c>
      <c r="BJ104" s="16">
        <f t="shared" si="127"/>
        <v>0</v>
      </c>
      <c r="BK104" s="4">
        <f t="shared" si="128"/>
        <v>0</v>
      </c>
      <c r="BL104" s="16">
        <f t="shared" si="129"/>
        <v>0</v>
      </c>
      <c r="BM104" s="4">
        <f t="shared" si="130"/>
        <v>0</v>
      </c>
      <c r="BN104" s="4">
        <f t="shared" si="170"/>
        <v>0</v>
      </c>
      <c r="BO104" s="4">
        <f t="shared" si="171"/>
        <v>0</v>
      </c>
      <c r="BP104" s="4">
        <f t="shared" si="172"/>
        <v>0</v>
      </c>
      <c r="BQ104" s="4">
        <f t="shared" si="173"/>
        <v>0</v>
      </c>
      <c r="BR104" s="4">
        <f t="shared" si="174"/>
        <v>0</v>
      </c>
      <c r="BS104" s="4">
        <f t="shared" si="175"/>
        <v>0</v>
      </c>
      <c r="BT104" s="4" t="str">
        <f t="shared" si="131"/>
        <v/>
      </c>
      <c r="BU104" s="4" t="str">
        <f t="shared" si="132"/>
        <v/>
      </c>
      <c r="BV104" s="4" t="str">
        <f t="shared" si="133"/>
        <v/>
      </c>
      <c r="BW104" s="4" t="str">
        <f t="shared" si="151"/>
        <v/>
      </c>
      <c r="BX104" s="4" t="str">
        <f t="shared" si="152"/>
        <v/>
      </c>
      <c r="BY104" s="4" t="str">
        <f t="shared" si="153"/>
        <v/>
      </c>
      <c r="BZ104" s="4">
        <f t="shared" si="154"/>
        <v>0</v>
      </c>
      <c r="CA104" s="17" t="str">
        <f t="shared" si="134"/>
        <v/>
      </c>
      <c r="CB104" s="17" t="str">
        <f t="shared" si="135"/>
        <v/>
      </c>
      <c r="CC104" s="17" t="str">
        <f t="shared" si="136"/>
        <v/>
      </c>
      <c r="CD104" s="17" t="str">
        <f t="shared" si="137"/>
        <v/>
      </c>
      <c r="CE104" s="4" t="str">
        <f t="shared" si="138"/>
        <v/>
      </c>
      <c r="CF104" s="4" t="str">
        <f t="shared" si="139"/>
        <v/>
      </c>
      <c r="CG104" s="4" t="str">
        <f t="shared" si="140"/>
        <v/>
      </c>
      <c r="CH104" s="4" t="str">
        <f t="shared" si="176"/>
        <v/>
      </c>
      <c r="CI104" s="4" t="str">
        <f t="shared" si="177"/>
        <v/>
      </c>
      <c r="CJ104" s="4" t="str">
        <f t="shared" si="155"/>
        <v/>
      </c>
      <c r="CK104" s="4" t="str">
        <f t="shared" si="156"/>
        <v/>
      </c>
      <c r="CL104" s="4" t="str">
        <f t="shared" si="178"/>
        <v/>
      </c>
      <c r="CM104" s="4" t="str">
        <f t="shared" si="179"/>
        <v/>
      </c>
      <c r="CN104" s="4">
        <f t="shared" si="157"/>
        <v>0</v>
      </c>
      <c r="CO104" s="16">
        <f t="shared" si="141"/>
        <v>0</v>
      </c>
      <c r="CQ104" s="4">
        <f t="shared" si="158"/>
        <v>0</v>
      </c>
      <c r="CS104" s="4">
        <v>70</v>
      </c>
      <c r="CT104" s="4">
        <f t="shared" si="159"/>
        <v>35</v>
      </c>
      <c r="CU104" s="4">
        <f t="shared" si="160"/>
        <v>35</v>
      </c>
      <c r="CV104" s="4">
        <f t="shared" si="142"/>
        <v>1</v>
      </c>
      <c r="CW104" s="4">
        <v>71</v>
      </c>
      <c r="CX104" s="4">
        <f t="shared" si="115"/>
        <v>36</v>
      </c>
      <c r="CY104" s="4" t="s">
        <v>89</v>
      </c>
      <c r="CZ104" s="16" t="str">
        <f t="shared" si="161"/>
        <v>B</v>
      </c>
      <c r="DA104" s="16">
        <f t="shared" si="143"/>
        <v>0</v>
      </c>
      <c r="DB104" s="4" t="str">
        <f t="shared" si="144"/>
        <v>x</v>
      </c>
      <c r="DE104" s="4">
        <f t="shared" si="145"/>
        <v>0</v>
      </c>
      <c r="DF104" s="4">
        <f t="shared" si="146"/>
        <v>0</v>
      </c>
      <c r="DJ104" s="57">
        <v>99</v>
      </c>
      <c r="DK104" s="58"/>
      <c r="DL104" s="59"/>
      <c r="DM104" s="59"/>
      <c r="DN104" s="60"/>
      <c r="DO104" s="61"/>
      <c r="DP104" s="61"/>
      <c r="DQ104" s="61"/>
      <c r="DR104" s="61"/>
      <c r="DS104" s="61"/>
      <c r="DT104" s="61"/>
      <c r="DU104" s="61"/>
      <c r="DV104" s="61"/>
      <c r="DW104" s="61"/>
      <c r="DX104" s="61"/>
      <c r="DY104" s="61"/>
      <c r="DZ104" s="61"/>
      <c r="EA104" s="61"/>
      <c r="EB104" s="61"/>
      <c r="EC104" s="61"/>
      <c r="ED104" s="61"/>
      <c r="EE104" s="61"/>
      <c r="EF104" s="61"/>
      <c r="EG104" s="61"/>
      <c r="EH104" s="61"/>
      <c r="EI104" s="61"/>
      <c r="EJ104" s="61"/>
      <c r="EK104" s="61"/>
      <c r="EL104" s="61"/>
      <c r="EM104" s="61"/>
      <c r="EN104" s="61"/>
      <c r="EO104" s="61"/>
      <c r="EP104" s="61"/>
      <c r="EQ104" s="61"/>
      <c r="ER104" s="61"/>
      <c r="ES104" s="61"/>
      <c r="ET104" s="61"/>
      <c r="EU104" s="61"/>
      <c r="EV104" s="61"/>
      <c r="EW104" s="61"/>
      <c r="EX104" s="61"/>
      <c r="EY104" s="61"/>
      <c r="EZ104" s="61"/>
      <c r="FA104" s="61"/>
      <c r="FB104" s="61"/>
      <c r="FC104" s="61"/>
      <c r="FD104" s="61"/>
      <c r="FE104" s="61"/>
      <c r="FF104" s="61"/>
      <c r="FG104" s="61"/>
      <c r="FH104" s="61"/>
      <c r="FI104" s="61"/>
      <c r="FJ104" s="61"/>
      <c r="FK104" s="61"/>
      <c r="FL104" s="61"/>
      <c r="FM104" s="61"/>
      <c r="FN104" s="61"/>
      <c r="FO104" s="61"/>
      <c r="FP104" s="61"/>
      <c r="FQ104" s="61"/>
      <c r="FR104" s="61"/>
      <c r="FS104" s="61"/>
      <c r="FT104" s="61"/>
      <c r="FU104" s="61"/>
      <c r="FV104" s="61"/>
      <c r="FW104" s="61"/>
      <c r="FX104" s="61"/>
      <c r="FY104" s="61"/>
      <c r="FZ104" s="61"/>
      <c r="GA104" s="61"/>
      <c r="GB104" s="61"/>
      <c r="GC104" s="61"/>
      <c r="GD104" s="61"/>
      <c r="GE104" s="61"/>
      <c r="GF104" s="61"/>
      <c r="GG104" s="61"/>
      <c r="GH104" s="61"/>
      <c r="GI104" s="61"/>
      <c r="GJ104" s="61"/>
      <c r="GK104" s="61"/>
      <c r="GL104" s="61"/>
      <c r="GM104" s="61"/>
      <c r="GN104" s="61"/>
      <c r="GO104" s="61"/>
      <c r="GP104" s="61"/>
      <c r="GQ104" s="61"/>
      <c r="GR104" s="61"/>
      <c r="GS104" s="61"/>
      <c r="GT104" s="61"/>
      <c r="GU104" s="61"/>
      <c r="GV104" s="61"/>
      <c r="GW104" s="61"/>
      <c r="GX104" s="61"/>
      <c r="GY104" s="61"/>
      <c r="GZ104" s="61"/>
      <c r="HA104" s="61"/>
      <c r="HB104" s="61"/>
      <c r="HC104" s="61"/>
      <c r="HD104" s="61"/>
      <c r="HE104" s="61"/>
      <c r="HF104" s="61"/>
      <c r="HG104" s="61"/>
      <c r="HH104" s="61"/>
      <c r="HI104" s="61"/>
      <c r="HJ104" s="61"/>
      <c r="HK104" s="61"/>
      <c r="HL104" s="61"/>
      <c r="HM104" s="61"/>
      <c r="HN104" s="61"/>
      <c r="HO104" s="61"/>
      <c r="HP104" s="61"/>
      <c r="HQ104" s="61"/>
      <c r="HR104" s="61"/>
      <c r="HS104" s="61"/>
      <c r="HT104" s="61"/>
      <c r="HU104" s="61"/>
      <c r="HV104" s="61"/>
      <c r="HW104" s="61"/>
      <c r="HX104" s="61"/>
      <c r="HY104" s="61"/>
      <c r="HZ104" s="61"/>
      <c r="IA104" s="61"/>
      <c r="IB104" s="61"/>
      <c r="IC104" s="61"/>
      <c r="ID104" s="61"/>
      <c r="IE104" s="61" t="s">
        <v>90</v>
      </c>
    </row>
    <row r="105" spans="1:239">
      <c r="A105" s="4" t="str">
        <f t="shared" si="165"/>
        <v>x</v>
      </c>
      <c r="B105" s="4" t="str">
        <f t="shared" si="166"/>
        <v>x</v>
      </c>
      <c r="D105" s="4">
        <v>7.7</v>
      </c>
      <c r="E105" s="4">
        <f t="shared" si="116"/>
        <v>0.75549601211953588</v>
      </c>
      <c r="F105" s="4">
        <v>7.7</v>
      </c>
      <c r="G105" s="4">
        <f t="shared" si="117"/>
        <v>0.75549601211953588</v>
      </c>
      <c r="H105" s="4">
        <v>37</v>
      </c>
      <c r="I105" s="88">
        <f>I104</f>
        <v>0</v>
      </c>
      <c r="X105" s="4">
        <v>72</v>
      </c>
      <c r="Y105" s="4" t="str">
        <f t="shared" si="147"/>
        <v>x</v>
      </c>
      <c r="Z105" s="4" t="str">
        <f t="shared" si="148"/>
        <v>x</v>
      </c>
      <c r="AA105" s="4">
        <f t="shared" si="149"/>
        <v>0</v>
      </c>
      <c r="AB105" s="4">
        <f>INDEX($DO$6:$IE$205,VLOOKUP($J$4,$DI$6:$IE$205,2,FALSE)*4-2,AC105)</f>
        <v>0</v>
      </c>
      <c r="AC105" s="4">
        <v>72</v>
      </c>
      <c r="AD105" s="129" t="str">
        <f t="shared" si="118"/>
        <v>x</v>
      </c>
      <c r="AE105" s="129" t="str">
        <f t="shared" si="118"/>
        <v>x</v>
      </c>
      <c r="AF105" s="46">
        <f t="shared" si="119"/>
        <v>1</v>
      </c>
      <c r="AG105" s="46">
        <f t="shared" si="119"/>
        <v>1</v>
      </c>
      <c r="AH105" s="4">
        <f t="shared" si="162"/>
        <v>0</v>
      </c>
      <c r="AI105" s="4">
        <f t="shared" si="162"/>
        <v>0</v>
      </c>
      <c r="AJ105" s="4">
        <f t="shared" si="120"/>
        <v>0</v>
      </c>
      <c r="AK105" s="4">
        <f>SUM($AJ$33:AJ105)</f>
        <v>2.6645352591003757E-15</v>
      </c>
      <c r="AL105" s="4">
        <f t="shared" si="167"/>
        <v>0</v>
      </c>
      <c r="AM105" s="4">
        <f t="shared" si="121"/>
        <v>0</v>
      </c>
      <c r="AN105" s="4">
        <f t="shared" si="122"/>
        <v>0</v>
      </c>
      <c r="AP105" s="4" t="str">
        <f t="shared" si="106"/>
        <v/>
      </c>
      <c r="AQ105" s="4" t="str">
        <f t="shared" si="106"/>
        <v/>
      </c>
      <c r="AR105" s="4" t="str">
        <f t="shared" si="107"/>
        <v/>
      </c>
      <c r="AS105" s="4" t="str">
        <f t="shared" si="107"/>
        <v/>
      </c>
      <c r="AT105" s="4" t="str">
        <f t="shared" si="108"/>
        <v/>
      </c>
      <c r="AU105" s="4" t="str">
        <f t="shared" si="108"/>
        <v/>
      </c>
      <c r="AV105" s="4" t="str">
        <f t="shared" si="109"/>
        <v/>
      </c>
      <c r="AW105" s="4" t="str">
        <f t="shared" si="109"/>
        <v/>
      </c>
      <c r="AX105" s="4" t="str">
        <f t="shared" si="110"/>
        <v/>
      </c>
      <c r="AY105" s="4" t="str">
        <f t="shared" si="110"/>
        <v/>
      </c>
      <c r="AZ105" s="4" t="str">
        <f t="shared" si="111"/>
        <v/>
      </c>
      <c r="BA105" s="4" t="str">
        <f t="shared" si="111"/>
        <v/>
      </c>
      <c r="BB105" s="4" t="str">
        <f t="shared" si="163"/>
        <v/>
      </c>
      <c r="BC105" s="4" t="str">
        <f t="shared" si="164"/>
        <v/>
      </c>
      <c r="BD105" s="4" t="str">
        <f t="shared" si="123"/>
        <v/>
      </c>
      <c r="BE105" s="4" t="str">
        <f t="shared" si="168"/>
        <v/>
      </c>
      <c r="BF105" s="4" t="str">
        <f t="shared" si="124"/>
        <v/>
      </c>
      <c r="BG105" s="4" t="str">
        <f t="shared" si="169"/>
        <v/>
      </c>
      <c r="BH105" s="16">
        <f t="shared" si="125"/>
        <v>0</v>
      </c>
      <c r="BI105" s="4">
        <f t="shared" si="126"/>
        <v>0</v>
      </c>
      <c r="BJ105" s="16">
        <f t="shared" si="127"/>
        <v>0</v>
      </c>
      <c r="BK105" s="4">
        <f t="shared" si="128"/>
        <v>0</v>
      </c>
      <c r="BL105" s="16">
        <f t="shared" si="129"/>
        <v>0</v>
      </c>
      <c r="BM105" s="4">
        <f t="shared" si="130"/>
        <v>0</v>
      </c>
      <c r="BN105" s="4">
        <f t="shared" si="170"/>
        <v>0</v>
      </c>
      <c r="BO105" s="4">
        <f t="shared" si="171"/>
        <v>0</v>
      </c>
      <c r="BP105" s="4">
        <f t="shared" si="172"/>
        <v>0</v>
      </c>
      <c r="BQ105" s="4">
        <f t="shared" si="173"/>
        <v>0</v>
      </c>
      <c r="BR105" s="4">
        <f t="shared" si="174"/>
        <v>0</v>
      </c>
      <c r="BS105" s="4">
        <f t="shared" si="175"/>
        <v>0</v>
      </c>
      <c r="BT105" s="4" t="str">
        <f t="shared" si="131"/>
        <v/>
      </c>
      <c r="BU105" s="4" t="str">
        <f t="shared" si="132"/>
        <v/>
      </c>
      <c r="BV105" s="4" t="str">
        <f t="shared" si="133"/>
        <v/>
      </c>
      <c r="BW105" s="4" t="str">
        <f t="shared" si="151"/>
        <v/>
      </c>
      <c r="BX105" s="4" t="str">
        <f t="shared" si="152"/>
        <v/>
      </c>
      <c r="BY105" s="4" t="str">
        <f t="shared" si="153"/>
        <v/>
      </c>
      <c r="BZ105" s="4">
        <f t="shared" si="154"/>
        <v>0</v>
      </c>
      <c r="CA105" s="17" t="str">
        <f t="shared" si="134"/>
        <v/>
      </c>
      <c r="CB105" s="17" t="str">
        <f t="shared" si="135"/>
        <v/>
      </c>
      <c r="CC105" s="17" t="str">
        <f t="shared" si="136"/>
        <v/>
      </c>
      <c r="CD105" s="17" t="str">
        <f t="shared" si="137"/>
        <v/>
      </c>
      <c r="CE105" s="4" t="str">
        <f t="shared" si="138"/>
        <v/>
      </c>
      <c r="CF105" s="4" t="str">
        <f t="shared" si="139"/>
        <v/>
      </c>
      <c r="CG105" s="4" t="str">
        <f t="shared" si="140"/>
        <v/>
      </c>
      <c r="CH105" s="4" t="str">
        <f t="shared" si="176"/>
        <v/>
      </c>
      <c r="CI105" s="4" t="str">
        <f t="shared" si="177"/>
        <v/>
      </c>
      <c r="CJ105" s="4" t="str">
        <f t="shared" si="155"/>
        <v/>
      </c>
      <c r="CK105" s="4" t="str">
        <f t="shared" si="156"/>
        <v/>
      </c>
      <c r="CL105" s="4" t="str">
        <f t="shared" si="178"/>
        <v/>
      </c>
      <c r="CM105" s="4" t="str">
        <f t="shared" si="179"/>
        <v/>
      </c>
      <c r="CN105" s="4">
        <f t="shared" si="157"/>
        <v>0</v>
      </c>
      <c r="CO105" s="16">
        <f t="shared" si="141"/>
        <v>0</v>
      </c>
      <c r="CQ105" s="4">
        <f t="shared" si="158"/>
        <v>0</v>
      </c>
      <c r="CS105" s="4">
        <v>71</v>
      </c>
      <c r="CT105" s="4">
        <f t="shared" si="159"/>
        <v>35.5</v>
      </c>
      <c r="CU105" s="4">
        <f t="shared" si="160"/>
        <v>36</v>
      </c>
      <c r="CV105" s="4">
        <f t="shared" si="142"/>
        <v>0</v>
      </c>
      <c r="CW105" s="4">
        <v>72</v>
      </c>
      <c r="CX105" s="4">
        <f t="shared" si="115"/>
        <v>37</v>
      </c>
      <c r="CY105" s="4" t="s">
        <v>98</v>
      </c>
      <c r="CZ105" s="16" t="str">
        <f t="shared" si="161"/>
        <v>C</v>
      </c>
      <c r="DA105" s="16">
        <f t="shared" si="143"/>
        <v>0</v>
      </c>
      <c r="DB105" s="4" t="str">
        <f t="shared" si="144"/>
        <v>x</v>
      </c>
      <c r="DE105" s="4">
        <f>INDEX($DO$6:$GH$205,VLOOKUP($J$4,$DI$6:$GH$205,2,FALSE)*4-1,AC105)</f>
        <v>0</v>
      </c>
      <c r="DF105" s="4">
        <f t="shared" si="146"/>
        <v>0</v>
      </c>
      <c r="DJ105" s="66">
        <v>100</v>
      </c>
      <c r="DK105" s="67"/>
      <c r="DL105" s="68"/>
      <c r="DM105" s="68"/>
      <c r="DN105" s="69"/>
      <c r="DO105" s="61"/>
      <c r="DP105" s="61"/>
      <c r="DQ105" s="61"/>
      <c r="DR105" s="61"/>
      <c r="DS105" s="61"/>
      <c r="DT105" s="61"/>
      <c r="DU105" s="61"/>
      <c r="DV105" s="61"/>
      <c r="DW105" s="61"/>
      <c r="DX105" s="61"/>
      <c r="DY105" s="61"/>
      <c r="DZ105" s="61"/>
      <c r="EA105" s="61"/>
      <c r="EB105" s="61"/>
      <c r="EC105" s="61"/>
      <c r="ED105" s="61"/>
      <c r="EE105" s="61"/>
      <c r="EF105" s="61"/>
      <c r="EG105" s="61"/>
      <c r="EH105" s="61"/>
      <c r="EI105" s="61"/>
      <c r="EJ105" s="61"/>
      <c r="EK105" s="61"/>
      <c r="EL105" s="61"/>
      <c r="EM105" s="61"/>
      <c r="EN105" s="61"/>
      <c r="EO105" s="61"/>
      <c r="EP105" s="61"/>
      <c r="EQ105" s="61"/>
      <c r="ER105" s="61"/>
      <c r="ES105" s="61"/>
      <c r="ET105" s="61"/>
      <c r="EU105" s="61"/>
      <c r="EV105" s="61"/>
      <c r="EW105" s="61"/>
      <c r="EX105" s="61"/>
      <c r="EY105" s="61"/>
      <c r="EZ105" s="61"/>
      <c r="FA105" s="61"/>
      <c r="FB105" s="61"/>
      <c r="FC105" s="61"/>
      <c r="FD105" s="61"/>
      <c r="FE105" s="61"/>
      <c r="FF105" s="61"/>
      <c r="FG105" s="61"/>
      <c r="FH105" s="61"/>
      <c r="FI105" s="61"/>
      <c r="FJ105" s="61"/>
      <c r="FK105" s="61"/>
      <c r="FL105" s="61"/>
      <c r="FM105" s="61"/>
      <c r="FN105" s="61"/>
      <c r="FO105" s="61"/>
      <c r="FP105" s="61"/>
      <c r="FQ105" s="61"/>
      <c r="FR105" s="61"/>
      <c r="FS105" s="61"/>
      <c r="FT105" s="61"/>
      <c r="FU105" s="61"/>
      <c r="FV105" s="61"/>
      <c r="FW105" s="61"/>
      <c r="FX105" s="61"/>
      <c r="FY105" s="61"/>
      <c r="FZ105" s="61"/>
      <c r="GA105" s="61"/>
      <c r="GB105" s="61"/>
      <c r="GC105" s="61"/>
      <c r="GD105" s="61"/>
      <c r="GE105" s="61"/>
      <c r="GF105" s="61"/>
      <c r="GG105" s="61"/>
      <c r="GH105" s="61"/>
      <c r="GI105" s="61"/>
      <c r="GJ105" s="61"/>
      <c r="GK105" s="61"/>
      <c r="GL105" s="61"/>
      <c r="GM105" s="61"/>
      <c r="GN105" s="61"/>
      <c r="GO105" s="61"/>
      <c r="GP105" s="61"/>
      <c r="GQ105" s="61"/>
      <c r="GR105" s="61"/>
      <c r="GS105" s="61"/>
      <c r="GT105" s="61"/>
      <c r="GU105" s="61"/>
      <c r="GV105" s="61"/>
      <c r="GW105" s="61"/>
      <c r="GX105" s="61"/>
      <c r="GY105" s="61"/>
      <c r="GZ105" s="61"/>
      <c r="HA105" s="61"/>
      <c r="HB105" s="61"/>
      <c r="HC105" s="61"/>
      <c r="HD105" s="61"/>
      <c r="HE105" s="61"/>
      <c r="HF105" s="61"/>
      <c r="HG105" s="61"/>
      <c r="HH105" s="61"/>
      <c r="HI105" s="61"/>
      <c r="HJ105" s="61"/>
      <c r="HK105" s="61"/>
      <c r="HL105" s="61"/>
      <c r="HM105" s="61"/>
      <c r="HN105" s="61"/>
      <c r="HO105" s="61"/>
      <c r="HP105" s="61"/>
      <c r="HQ105" s="61"/>
      <c r="HR105" s="61"/>
      <c r="HS105" s="61"/>
      <c r="HT105" s="61"/>
      <c r="HU105" s="61"/>
      <c r="HV105" s="61"/>
      <c r="HW105" s="61"/>
      <c r="HX105" s="61"/>
      <c r="HY105" s="61"/>
      <c r="HZ105" s="61"/>
      <c r="IA105" s="61"/>
      <c r="IB105" s="61"/>
      <c r="IC105" s="61"/>
      <c r="ID105" s="61"/>
      <c r="IE105" s="61" t="s">
        <v>90</v>
      </c>
    </row>
    <row r="106" spans="1:239">
      <c r="A106" s="4" t="str">
        <f t="shared" si="165"/>
        <v>x</v>
      </c>
      <c r="B106" s="4" t="str">
        <f t="shared" si="166"/>
        <v>x</v>
      </c>
      <c r="D106" s="4">
        <v>7.8</v>
      </c>
      <c r="E106" s="4">
        <f t="shared" si="116"/>
        <v>0.66905166882929712</v>
      </c>
      <c r="F106" s="4">
        <v>7.8</v>
      </c>
      <c r="G106" s="4">
        <f t="shared" si="117"/>
        <v>0.66905166882929712</v>
      </c>
      <c r="H106" s="4">
        <v>37</v>
      </c>
      <c r="I106" s="88">
        <f>AL70</f>
        <v>0</v>
      </c>
      <c r="X106" s="4">
        <v>73</v>
      </c>
      <c r="Y106" s="4" t="str">
        <f>IF(AC106&lt;$Z$29+1,CZ106,"x")</f>
        <v>x</v>
      </c>
      <c r="Z106" s="4" t="str">
        <f t="shared" si="148"/>
        <v>x</v>
      </c>
      <c r="AA106" s="4">
        <f>VLOOKUP($J$4,$DK$6:$IE$333,4+AC106,FALSE)</f>
        <v>0</v>
      </c>
      <c r="AB106" s="4">
        <f t="shared" ref="AB106:AB153" si="180">INDEX($DO$6:$IE$205,VLOOKUP($J$4,$DI$6:$IE$205,2,FALSE)*4-2,AC106)</f>
        <v>0</v>
      </c>
      <c r="AC106" s="4">
        <v>73</v>
      </c>
      <c r="AD106" s="129" t="str">
        <f t="shared" si="118"/>
        <v>x</v>
      </c>
      <c r="AE106" s="129" t="str">
        <f t="shared" si="118"/>
        <v>x</v>
      </c>
      <c r="AF106" s="46">
        <f t="shared" si="119"/>
        <v>1</v>
      </c>
      <c r="AG106" s="46">
        <f t="shared" si="119"/>
        <v>1</v>
      </c>
      <c r="AH106" s="4">
        <f t="shared" si="162"/>
        <v>0</v>
      </c>
      <c r="AI106" s="4">
        <f t="shared" si="162"/>
        <v>0</v>
      </c>
      <c r="AJ106" s="4">
        <f t="shared" si="120"/>
        <v>0</v>
      </c>
      <c r="AK106" s="4">
        <f>SUM($AJ$33:AJ106)</f>
        <v>2.6645352591003757E-15</v>
      </c>
      <c r="AL106" s="4">
        <f t="shared" si="167"/>
        <v>0</v>
      </c>
      <c r="AM106" s="4">
        <f t="shared" si="121"/>
        <v>0</v>
      </c>
      <c r="AN106" s="4">
        <f t="shared" si="122"/>
        <v>0</v>
      </c>
      <c r="AP106" s="4" t="str">
        <f t="shared" si="106"/>
        <v/>
      </c>
      <c r="AQ106" s="4" t="str">
        <f t="shared" si="106"/>
        <v/>
      </c>
      <c r="AR106" s="4" t="str">
        <f t="shared" si="107"/>
        <v/>
      </c>
      <c r="AS106" s="4" t="str">
        <f t="shared" si="107"/>
        <v/>
      </c>
      <c r="AT106" s="4" t="str">
        <f t="shared" si="108"/>
        <v/>
      </c>
      <c r="AU106" s="4" t="str">
        <f t="shared" si="108"/>
        <v/>
      </c>
      <c r="AV106" s="4" t="str">
        <f t="shared" si="109"/>
        <v/>
      </c>
      <c r="AW106" s="4" t="str">
        <f t="shared" si="109"/>
        <v/>
      </c>
      <c r="AX106" s="4" t="str">
        <f t="shared" si="110"/>
        <v/>
      </c>
      <c r="AY106" s="4" t="str">
        <f t="shared" si="110"/>
        <v/>
      </c>
      <c r="AZ106" s="4" t="str">
        <f t="shared" si="111"/>
        <v/>
      </c>
      <c r="BA106" s="4" t="str">
        <f t="shared" si="111"/>
        <v/>
      </c>
      <c r="BB106" s="4" t="str">
        <f t="shared" si="163"/>
        <v/>
      </c>
      <c r="BC106" s="4" t="str">
        <f t="shared" si="164"/>
        <v/>
      </c>
      <c r="BD106" s="4" t="str">
        <f t="shared" si="123"/>
        <v/>
      </c>
      <c r="BE106" s="4" t="str">
        <f t="shared" si="168"/>
        <v/>
      </c>
      <c r="BF106" s="4" t="str">
        <f t="shared" si="124"/>
        <v/>
      </c>
      <c r="BG106" s="4" t="str">
        <f t="shared" si="169"/>
        <v/>
      </c>
      <c r="BH106" s="16">
        <f t="shared" si="125"/>
        <v>0</v>
      </c>
      <c r="BI106" s="4">
        <f t="shared" si="126"/>
        <v>0</v>
      </c>
      <c r="BJ106" s="16">
        <f t="shared" si="127"/>
        <v>0</v>
      </c>
      <c r="BK106" s="4">
        <f t="shared" si="128"/>
        <v>0</v>
      </c>
      <c r="BL106" s="16">
        <f t="shared" si="129"/>
        <v>0</v>
      </c>
      <c r="BM106" s="4">
        <f t="shared" si="130"/>
        <v>0</v>
      </c>
      <c r="BN106" s="4">
        <f t="shared" si="170"/>
        <v>0</v>
      </c>
      <c r="BO106" s="4">
        <f t="shared" si="171"/>
        <v>0</v>
      </c>
      <c r="BP106" s="4">
        <f t="shared" si="172"/>
        <v>0</v>
      </c>
      <c r="BQ106" s="4">
        <f t="shared" si="173"/>
        <v>0</v>
      </c>
      <c r="BR106" s="4">
        <f t="shared" si="174"/>
        <v>0</v>
      </c>
      <c r="BS106" s="4">
        <f t="shared" si="175"/>
        <v>0</v>
      </c>
      <c r="BT106" s="4" t="str">
        <f t="shared" si="131"/>
        <v/>
      </c>
      <c r="BU106" s="4" t="str">
        <f t="shared" si="132"/>
        <v/>
      </c>
      <c r="BV106" s="4" t="str">
        <f t="shared" si="133"/>
        <v/>
      </c>
      <c r="BW106" s="4" t="str">
        <f t="shared" si="151"/>
        <v/>
      </c>
      <c r="BX106" s="4" t="str">
        <f t="shared" si="152"/>
        <v/>
      </c>
      <c r="BY106" s="4" t="str">
        <f t="shared" si="153"/>
        <v/>
      </c>
      <c r="BZ106" s="4">
        <f t="shared" si="154"/>
        <v>0</v>
      </c>
      <c r="CA106" s="17" t="str">
        <f t="shared" si="134"/>
        <v/>
      </c>
      <c r="CB106" s="17" t="str">
        <f t="shared" si="135"/>
        <v/>
      </c>
      <c r="CC106" s="17" t="str">
        <f t="shared" si="136"/>
        <v/>
      </c>
      <c r="CD106" s="17" t="str">
        <f t="shared" si="137"/>
        <v/>
      </c>
      <c r="CE106" s="4" t="str">
        <f t="shared" si="138"/>
        <v/>
      </c>
      <c r="CF106" s="4" t="str">
        <f t="shared" si="139"/>
        <v/>
      </c>
      <c r="CG106" s="4" t="str">
        <f t="shared" si="140"/>
        <v/>
      </c>
      <c r="CH106" s="4" t="str">
        <f t="shared" si="176"/>
        <v/>
      </c>
      <c r="CI106" s="4" t="str">
        <f t="shared" si="177"/>
        <v/>
      </c>
      <c r="CJ106" s="4" t="str">
        <f t="shared" si="155"/>
        <v/>
      </c>
      <c r="CK106" s="4" t="str">
        <f t="shared" si="156"/>
        <v/>
      </c>
      <c r="CL106" s="4" t="str">
        <f t="shared" si="178"/>
        <v/>
      </c>
      <c r="CM106" s="4" t="str">
        <f t="shared" si="179"/>
        <v/>
      </c>
      <c r="CN106" s="4">
        <f t="shared" si="157"/>
        <v>0</v>
      </c>
      <c r="CO106" s="16">
        <f t="shared" si="141"/>
        <v>0</v>
      </c>
      <c r="CQ106" s="4">
        <f t="shared" si="158"/>
        <v>0</v>
      </c>
      <c r="CS106" s="4">
        <v>72</v>
      </c>
      <c r="CT106" s="4">
        <f t="shared" si="159"/>
        <v>36</v>
      </c>
      <c r="CU106" s="4">
        <f t="shared" si="160"/>
        <v>36</v>
      </c>
      <c r="CV106" s="4">
        <f t="shared" si="142"/>
        <v>1</v>
      </c>
      <c r="CW106" s="4">
        <v>73</v>
      </c>
      <c r="CX106" s="4">
        <f t="shared" si="115"/>
        <v>37</v>
      </c>
      <c r="CY106" s="4" t="s">
        <v>87</v>
      </c>
      <c r="CZ106" s="16" t="str">
        <f t="shared" si="161"/>
        <v>A</v>
      </c>
      <c r="DA106" s="16">
        <f t="shared" si="143"/>
        <v>0</v>
      </c>
      <c r="DB106" s="4" t="str">
        <f t="shared" si="144"/>
        <v>x</v>
      </c>
      <c r="DE106" s="4">
        <f>INDEX($DO$6:$IE$205,VLOOKUP($J$4,$DI$6:$IE$205,2,FALSE)*4-1,AC106)</f>
        <v>0</v>
      </c>
      <c r="DF106" s="4">
        <f>INDEX($DO$6:$IE$205,VLOOKUP($J$4,$DI$6:$IE$205,2,FALSE)*4-0,AC106)</f>
        <v>0</v>
      </c>
      <c r="DJ106" s="47">
        <v>101</v>
      </c>
      <c r="DK106" s="48" t="s">
        <v>429</v>
      </c>
      <c r="DL106" s="49"/>
      <c r="DM106" s="49"/>
      <c r="DN106" s="50"/>
      <c r="DO106" s="51"/>
      <c r="DP106" s="51"/>
      <c r="DQ106" s="51"/>
      <c r="DR106" s="51"/>
      <c r="DS106" s="51"/>
      <c r="DT106" s="51"/>
      <c r="DU106" s="51"/>
      <c r="DV106" s="51"/>
      <c r="DW106" s="51"/>
      <c r="DX106" s="51"/>
      <c r="DY106" s="51"/>
      <c r="DZ106" s="51"/>
      <c r="EA106" s="51"/>
      <c r="EB106" s="51"/>
      <c r="EC106" s="51"/>
      <c r="ED106" s="51"/>
      <c r="EE106" s="51"/>
      <c r="EF106" s="51"/>
      <c r="EG106" s="51"/>
      <c r="EH106" s="51"/>
      <c r="EI106" s="51"/>
      <c r="EJ106" s="51"/>
      <c r="EK106" s="51"/>
      <c r="EL106" s="51"/>
      <c r="EM106" s="51"/>
      <c r="EN106" s="51"/>
      <c r="EO106" s="51"/>
      <c r="EP106" s="51"/>
      <c r="EQ106" s="51"/>
      <c r="ER106" s="51"/>
      <c r="ES106" s="51"/>
      <c r="ET106" s="51"/>
      <c r="EU106" s="51"/>
      <c r="EV106" s="51"/>
      <c r="EW106" s="51"/>
      <c r="EX106" s="51"/>
      <c r="EY106" s="51"/>
      <c r="EZ106" s="51"/>
      <c r="FA106" s="51"/>
      <c r="FB106" s="51"/>
      <c r="FC106" s="51"/>
      <c r="FD106" s="51"/>
      <c r="FE106" s="51"/>
      <c r="FF106" s="51"/>
      <c r="FG106" s="51"/>
      <c r="FH106" s="51"/>
      <c r="FI106" s="51"/>
      <c r="FJ106" s="51"/>
      <c r="FK106" s="51"/>
      <c r="FL106" s="51"/>
      <c r="FM106" s="51"/>
      <c r="FN106" s="51"/>
      <c r="FO106" s="51"/>
      <c r="FP106" s="51"/>
      <c r="FQ106" s="51"/>
      <c r="FR106" s="51"/>
      <c r="FS106" s="51"/>
      <c r="FT106" s="51"/>
      <c r="FU106" s="51"/>
      <c r="FV106" s="51"/>
      <c r="FW106" s="51"/>
      <c r="FX106" s="51"/>
      <c r="FY106" s="51"/>
      <c r="FZ106" s="51"/>
      <c r="GA106" s="51"/>
      <c r="GB106" s="51"/>
      <c r="GC106" s="51"/>
      <c r="GD106" s="51"/>
      <c r="GE106" s="51"/>
      <c r="GF106" s="51"/>
      <c r="GG106" s="51"/>
      <c r="GH106" s="51"/>
      <c r="GI106" s="51"/>
      <c r="GJ106" s="51"/>
      <c r="GK106" s="51"/>
      <c r="GL106" s="51"/>
      <c r="GM106" s="51"/>
      <c r="GN106" s="51"/>
      <c r="GO106" s="51"/>
      <c r="GP106" s="51"/>
      <c r="GQ106" s="51"/>
      <c r="GR106" s="51"/>
      <c r="GS106" s="51"/>
      <c r="GT106" s="51"/>
      <c r="GU106" s="51"/>
      <c r="GV106" s="51"/>
      <c r="GW106" s="51"/>
      <c r="GX106" s="51"/>
      <c r="GY106" s="51"/>
      <c r="GZ106" s="51"/>
      <c r="HA106" s="51"/>
      <c r="HB106" s="51"/>
      <c r="HC106" s="51"/>
      <c r="HD106" s="51"/>
      <c r="HE106" s="51"/>
      <c r="HF106" s="51"/>
      <c r="HG106" s="51"/>
      <c r="HH106" s="51"/>
      <c r="HI106" s="51"/>
      <c r="HJ106" s="51"/>
      <c r="HK106" s="51"/>
      <c r="HL106" s="51"/>
      <c r="HM106" s="51"/>
      <c r="HN106" s="51"/>
      <c r="HO106" s="51"/>
      <c r="HP106" s="51"/>
      <c r="HQ106" s="51"/>
      <c r="HR106" s="51"/>
      <c r="HS106" s="51"/>
      <c r="HT106" s="51"/>
      <c r="HU106" s="51"/>
      <c r="HV106" s="51"/>
      <c r="HW106" s="51"/>
      <c r="HX106" s="51"/>
      <c r="HY106" s="51"/>
      <c r="HZ106" s="51"/>
      <c r="IA106" s="51"/>
      <c r="IB106" s="51"/>
      <c r="IC106" s="51"/>
      <c r="ID106" s="51"/>
      <c r="IE106" s="51" t="s">
        <v>90</v>
      </c>
    </row>
    <row r="107" spans="1:239">
      <c r="A107" s="4" t="str">
        <f t="shared" si="165"/>
        <v>x</v>
      </c>
      <c r="B107" s="4" t="str">
        <f t="shared" si="166"/>
        <v>x</v>
      </c>
      <c r="D107" s="4">
        <v>7.9</v>
      </c>
      <c r="E107" s="4">
        <f t="shared" si="116"/>
        <v>0.55336655714511451</v>
      </c>
      <c r="F107" s="4">
        <v>7.9</v>
      </c>
      <c r="G107" s="4">
        <f t="shared" si="117"/>
        <v>0.55336655714511451</v>
      </c>
      <c r="H107" s="4">
        <v>38</v>
      </c>
      <c r="I107" s="88">
        <f>I106</f>
        <v>0</v>
      </c>
      <c r="X107" s="4">
        <v>74</v>
      </c>
      <c r="Y107" s="4" t="str">
        <f t="shared" ref="Y107:Y170" si="181">IF(AC107&lt;$Z$29+1,CZ107,"x")</f>
        <v>x</v>
      </c>
      <c r="Z107" s="4" t="str">
        <f t="shared" si="148"/>
        <v>x</v>
      </c>
      <c r="AA107" s="4">
        <f t="shared" ref="AA107:AA153" si="182">VLOOKUP($J$4,$DK$6:$IE$333,4+AC107,FALSE)</f>
        <v>0</v>
      </c>
      <c r="AB107" s="4">
        <f t="shared" si="180"/>
        <v>0</v>
      </c>
      <c r="AC107" s="4">
        <v>74</v>
      </c>
      <c r="AD107" s="129" t="str">
        <f t="shared" si="118"/>
        <v>x</v>
      </c>
      <c r="AE107" s="129" t="str">
        <f t="shared" si="118"/>
        <v>x</v>
      </c>
      <c r="AF107" s="46">
        <f t="shared" si="119"/>
        <v>1</v>
      </c>
      <c r="AG107" s="46">
        <f t="shared" si="119"/>
        <v>1</v>
      </c>
      <c r="AH107" s="4">
        <f t="shared" si="162"/>
        <v>0</v>
      </c>
      <c r="AI107" s="4">
        <f t="shared" si="162"/>
        <v>0</v>
      </c>
      <c r="AJ107" s="4">
        <f t="shared" si="120"/>
        <v>0</v>
      </c>
      <c r="AK107" s="4">
        <f>SUM($AJ$33:AJ107)</f>
        <v>2.6645352591003757E-15</v>
      </c>
      <c r="AL107" s="4">
        <f t="shared" si="167"/>
        <v>0</v>
      </c>
      <c r="AM107" s="4">
        <f t="shared" si="121"/>
        <v>0</v>
      </c>
      <c r="AN107" s="4">
        <f t="shared" si="122"/>
        <v>0</v>
      </c>
      <c r="AP107" s="4" t="str">
        <f t="shared" si="106"/>
        <v/>
      </c>
      <c r="AQ107" s="4" t="str">
        <f t="shared" si="106"/>
        <v/>
      </c>
      <c r="AR107" s="4" t="str">
        <f t="shared" si="107"/>
        <v/>
      </c>
      <c r="AS107" s="4" t="str">
        <f t="shared" si="107"/>
        <v/>
      </c>
      <c r="AT107" s="4" t="str">
        <f t="shared" si="108"/>
        <v/>
      </c>
      <c r="AU107" s="4" t="str">
        <f t="shared" si="108"/>
        <v/>
      </c>
      <c r="AV107" s="4" t="str">
        <f t="shared" si="109"/>
        <v/>
      </c>
      <c r="AW107" s="4" t="str">
        <f t="shared" si="109"/>
        <v/>
      </c>
      <c r="AX107" s="4" t="str">
        <f t="shared" si="110"/>
        <v/>
      </c>
      <c r="AY107" s="4" t="str">
        <f t="shared" si="110"/>
        <v/>
      </c>
      <c r="AZ107" s="4" t="str">
        <f t="shared" si="111"/>
        <v/>
      </c>
      <c r="BA107" s="4" t="str">
        <f t="shared" si="111"/>
        <v/>
      </c>
      <c r="BB107" s="4" t="str">
        <f t="shared" si="163"/>
        <v/>
      </c>
      <c r="BC107" s="4" t="str">
        <f t="shared" si="164"/>
        <v/>
      </c>
      <c r="BD107" s="4" t="str">
        <f t="shared" si="123"/>
        <v/>
      </c>
      <c r="BE107" s="4" t="str">
        <f t="shared" si="168"/>
        <v/>
      </c>
      <c r="BF107" s="4" t="str">
        <f t="shared" si="124"/>
        <v/>
      </c>
      <c r="BG107" s="4" t="str">
        <f t="shared" si="169"/>
        <v/>
      </c>
      <c r="BH107" s="16">
        <f t="shared" si="125"/>
        <v>0</v>
      </c>
      <c r="BI107" s="4">
        <f t="shared" si="126"/>
        <v>0</v>
      </c>
      <c r="BJ107" s="16">
        <f t="shared" si="127"/>
        <v>0</v>
      </c>
      <c r="BK107" s="4">
        <f t="shared" si="128"/>
        <v>0</v>
      </c>
      <c r="BL107" s="16">
        <f t="shared" si="129"/>
        <v>0</v>
      </c>
      <c r="BM107" s="4">
        <f t="shared" si="130"/>
        <v>0</v>
      </c>
      <c r="BN107" s="4">
        <f t="shared" si="170"/>
        <v>0</v>
      </c>
      <c r="BO107" s="4">
        <f t="shared" si="171"/>
        <v>0</v>
      </c>
      <c r="BP107" s="4">
        <f t="shared" si="172"/>
        <v>0</v>
      </c>
      <c r="BQ107" s="4">
        <f t="shared" si="173"/>
        <v>0</v>
      </c>
      <c r="BR107" s="4">
        <f t="shared" si="174"/>
        <v>0</v>
      </c>
      <c r="BS107" s="4">
        <f t="shared" si="175"/>
        <v>0</v>
      </c>
      <c r="BT107" s="4" t="str">
        <f t="shared" si="131"/>
        <v/>
      </c>
      <c r="BU107" s="4" t="str">
        <f t="shared" si="132"/>
        <v/>
      </c>
      <c r="BV107" s="4" t="str">
        <f t="shared" si="133"/>
        <v/>
      </c>
      <c r="BW107" s="4" t="str">
        <f t="shared" si="151"/>
        <v/>
      </c>
      <c r="BX107" s="4" t="str">
        <f t="shared" si="152"/>
        <v/>
      </c>
      <c r="BY107" s="4" t="str">
        <f t="shared" si="153"/>
        <v/>
      </c>
      <c r="BZ107" s="4">
        <f t="shared" si="154"/>
        <v>0</v>
      </c>
      <c r="CA107" s="17" t="str">
        <f t="shared" si="134"/>
        <v/>
      </c>
      <c r="CB107" s="17" t="str">
        <f t="shared" si="135"/>
        <v/>
      </c>
      <c r="CC107" s="17" t="str">
        <f t="shared" si="136"/>
        <v/>
      </c>
      <c r="CD107" s="17" t="str">
        <f t="shared" si="137"/>
        <v/>
      </c>
      <c r="CE107" s="4" t="str">
        <f t="shared" si="138"/>
        <v/>
      </c>
      <c r="CF107" s="4" t="str">
        <f t="shared" si="139"/>
        <v/>
      </c>
      <c r="CG107" s="4" t="str">
        <f t="shared" si="140"/>
        <v/>
      </c>
      <c r="CH107" s="4" t="str">
        <f t="shared" si="176"/>
        <v/>
      </c>
      <c r="CI107" s="4" t="str">
        <f t="shared" si="177"/>
        <v/>
      </c>
      <c r="CJ107" s="4" t="str">
        <f t="shared" si="155"/>
        <v/>
      </c>
      <c r="CK107" s="4" t="str">
        <f t="shared" si="156"/>
        <v/>
      </c>
      <c r="CL107" s="4" t="str">
        <f t="shared" si="178"/>
        <v/>
      </c>
      <c r="CM107" s="4" t="str">
        <f t="shared" si="179"/>
        <v/>
      </c>
      <c r="CN107" s="4">
        <f t="shared" si="157"/>
        <v>0</v>
      </c>
      <c r="CO107" s="16">
        <f t="shared" si="141"/>
        <v>0</v>
      </c>
      <c r="CQ107" s="4">
        <f t="shared" si="158"/>
        <v>0</v>
      </c>
      <c r="CS107" s="4">
        <v>73</v>
      </c>
      <c r="CT107" s="4">
        <f t="shared" si="159"/>
        <v>36.5</v>
      </c>
      <c r="CU107" s="4">
        <f t="shared" si="160"/>
        <v>37</v>
      </c>
      <c r="CV107" s="4">
        <f t="shared" si="142"/>
        <v>0</v>
      </c>
      <c r="CW107" s="4">
        <v>74</v>
      </c>
      <c r="CX107" s="4">
        <f t="shared" si="115"/>
        <v>38</v>
      </c>
      <c r="CY107" s="4" t="s">
        <v>99</v>
      </c>
      <c r="CZ107" s="16" t="str">
        <f t="shared" si="161"/>
        <v>B</v>
      </c>
      <c r="DA107" s="16">
        <f t="shared" si="143"/>
        <v>0</v>
      </c>
      <c r="DB107" s="4" t="str">
        <f t="shared" si="144"/>
        <v>x</v>
      </c>
      <c r="DE107" s="4">
        <f t="shared" ref="DE107:DE170" si="183">INDEX($DO$6:$IE$205,VLOOKUP($J$4,$DI$6:$IE$205,2,FALSE)*4-1,AC107)</f>
        <v>0</v>
      </c>
      <c r="DF107" s="4">
        <f t="shared" ref="DF107:DF170" si="184">INDEX($DO$6:$IE$205,VLOOKUP($J$4,$DI$6:$IE$205,2,FALSE)*4-0,AC107)</f>
        <v>0</v>
      </c>
      <c r="DJ107" s="57">
        <v>102</v>
      </c>
      <c r="DK107" s="58" t="s">
        <v>430</v>
      </c>
      <c r="DL107" s="59"/>
      <c r="DM107" s="59"/>
      <c r="DN107" s="60"/>
      <c r="DO107" s="61"/>
      <c r="DP107" s="61"/>
      <c r="DQ107" s="61"/>
      <c r="DR107" s="61"/>
      <c r="DS107" s="61"/>
      <c r="DT107" s="61"/>
      <c r="DU107" s="61"/>
      <c r="DV107" s="61"/>
      <c r="DW107" s="61"/>
      <c r="DX107" s="61"/>
      <c r="DY107" s="61"/>
      <c r="DZ107" s="61"/>
      <c r="EA107" s="61"/>
      <c r="EB107" s="61"/>
      <c r="EC107" s="61"/>
      <c r="ED107" s="61"/>
      <c r="EE107" s="61"/>
      <c r="EF107" s="61"/>
      <c r="EG107" s="61"/>
      <c r="EH107" s="61"/>
      <c r="EI107" s="61"/>
      <c r="EJ107" s="61"/>
      <c r="EK107" s="61"/>
      <c r="EL107" s="61"/>
      <c r="EM107" s="61"/>
      <c r="EN107" s="61"/>
      <c r="EO107" s="61"/>
      <c r="EP107" s="61"/>
      <c r="EQ107" s="61"/>
      <c r="ER107" s="61"/>
      <c r="ES107" s="61"/>
      <c r="ET107" s="61"/>
      <c r="EU107" s="61"/>
      <c r="EV107" s="61"/>
      <c r="EW107" s="61"/>
      <c r="EX107" s="61"/>
      <c r="EY107" s="61"/>
      <c r="EZ107" s="61"/>
      <c r="FA107" s="61"/>
      <c r="FB107" s="61"/>
      <c r="FC107" s="61"/>
      <c r="FD107" s="61"/>
      <c r="FE107" s="61"/>
      <c r="FF107" s="61"/>
      <c r="FG107" s="61"/>
      <c r="FH107" s="61"/>
      <c r="FI107" s="61"/>
      <c r="FJ107" s="61"/>
      <c r="FK107" s="61"/>
      <c r="FL107" s="61"/>
      <c r="FM107" s="61"/>
      <c r="FN107" s="61"/>
      <c r="FO107" s="61"/>
      <c r="FP107" s="61"/>
      <c r="FQ107" s="61"/>
      <c r="FR107" s="61"/>
      <c r="FS107" s="61"/>
      <c r="FT107" s="61"/>
      <c r="FU107" s="61"/>
      <c r="FV107" s="61"/>
      <c r="FW107" s="61"/>
      <c r="FX107" s="61"/>
      <c r="FY107" s="61"/>
      <c r="FZ107" s="61"/>
      <c r="GA107" s="61"/>
      <c r="GB107" s="61"/>
      <c r="GC107" s="61"/>
      <c r="GD107" s="61"/>
      <c r="GE107" s="61"/>
      <c r="GF107" s="61"/>
      <c r="GG107" s="61"/>
      <c r="GH107" s="61"/>
      <c r="GI107" s="61"/>
      <c r="GJ107" s="61"/>
      <c r="GK107" s="61"/>
      <c r="GL107" s="61"/>
      <c r="GM107" s="61"/>
      <c r="GN107" s="61"/>
      <c r="GO107" s="61"/>
      <c r="GP107" s="61"/>
      <c r="GQ107" s="61"/>
      <c r="GR107" s="61"/>
      <c r="GS107" s="61"/>
      <c r="GT107" s="61"/>
      <c r="GU107" s="61"/>
      <c r="GV107" s="61"/>
      <c r="GW107" s="61"/>
      <c r="GX107" s="61"/>
      <c r="GY107" s="61"/>
      <c r="GZ107" s="61"/>
      <c r="HA107" s="61"/>
      <c r="HB107" s="61"/>
      <c r="HC107" s="61"/>
      <c r="HD107" s="61"/>
      <c r="HE107" s="61"/>
      <c r="HF107" s="61"/>
      <c r="HG107" s="61"/>
      <c r="HH107" s="61"/>
      <c r="HI107" s="61"/>
      <c r="HJ107" s="61"/>
      <c r="HK107" s="61"/>
      <c r="HL107" s="61"/>
      <c r="HM107" s="61"/>
      <c r="HN107" s="61"/>
      <c r="HO107" s="61"/>
      <c r="HP107" s="61"/>
      <c r="HQ107" s="61"/>
      <c r="HR107" s="61"/>
      <c r="HS107" s="61"/>
      <c r="HT107" s="61"/>
      <c r="HU107" s="61"/>
      <c r="HV107" s="61"/>
      <c r="HW107" s="61"/>
      <c r="HX107" s="61"/>
      <c r="HY107" s="61"/>
      <c r="HZ107" s="61"/>
      <c r="IA107" s="61"/>
      <c r="IB107" s="61"/>
      <c r="IC107" s="61"/>
      <c r="ID107" s="61"/>
      <c r="IE107" s="61" t="s">
        <v>90</v>
      </c>
    </row>
    <row r="108" spans="1:239">
      <c r="A108" s="4" t="str">
        <f t="shared" si="165"/>
        <v>x</v>
      </c>
      <c r="B108" s="4" t="str">
        <f t="shared" si="166"/>
        <v>x</v>
      </c>
      <c r="D108" s="4">
        <v>8</v>
      </c>
      <c r="E108" s="4">
        <f t="shared" si="116"/>
        <v>0.41349667156634401</v>
      </c>
      <c r="F108" s="4">
        <v>8</v>
      </c>
      <c r="G108" s="4">
        <f t="shared" si="117"/>
        <v>0.41349667156634401</v>
      </c>
      <c r="H108" s="4">
        <v>38</v>
      </c>
      <c r="I108" s="88">
        <f>AL71</f>
        <v>0</v>
      </c>
      <c r="X108" s="4">
        <v>75</v>
      </c>
      <c r="Y108" s="4" t="str">
        <f t="shared" si="181"/>
        <v>x</v>
      </c>
      <c r="Z108" s="4" t="str">
        <f t="shared" si="148"/>
        <v>x</v>
      </c>
      <c r="AA108" s="4">
        <f t="shared" si="182"/>
        <v>0</v>
      </c>
      <c r="AB108" s="4">
        <f t="shared" si="180"/>
        <v>0</v>
      </c>
      <c r="AC108" s="4">
        <v>75</v>
      </c>
      <c r="AD108" s="129" t="str">
        <f t="shared" si="118"/>
        <v>x</v>
      </c>
      <c r="AE108" s="129" t="str">
        <f t="shared" si="118"/>
        <v>x</v>
      </c>
      <c r="AF108" s="46">
        <f t="shared" si="119"/>
        <v>1</v>
      </c>
      <c r="AG108" s="46">
        <f t="shared" si="119"/>
        <v>1</v>
      </c>
      <c r="AH108" s="4">
        <f t="shared" si="162"/>
        <v>0</v>
      </c>
      <c r="AI108" s="4">
        <f t="shared" si="162"/>
        <v>0</v>
      </c>
      <c r="AJ108" s="4">
        <f t="shared" si="120"/>
        <v>0</v>
      </c>
      <c r="AK108" s="4">
        <f>SUM($AJ$33:AJ108)</f>
        <v>2.6645352591003757E-15</v>
      </c>
      <c r="AL108" s="4">
        <f t="shared" si="167"/>
        <v>0</v>
      </c>
      <c r="AM108" s="4">
        <f t="shared" si="121"/>
        <v>0</v>
      </c>
      <c r="AN108" s="4">
        <f t="shared" si="122"/>
        <v>0</v>
      </c>
      <c r="AP108" s="4" t="str">
        <f t="shared" si="106"/>
        <v/>
      </c>
      <c r="AQ108" s="4" t="str">
        <f t="shared" si="106"/>
        <v/>
      </c>
      <c r="AR108" s="4" t="str">
        <f t="shared" si="107"/>
        <v/>
      </c>
      <c r="AS108" s="4" t="str">
        <f t="shared" si="107"/>
        <v/>
      </c>
      <c r="AT108" s="4" t="str">
        <f t="shared" si="108"/>
        <v/>
      </c>
      <c r="AU108" s="4" t="str">
        <f t="shared" si="108"/>
        <v/>
      </c>
      <c r="AV108" s="4" t="str">
        <f t="shared" si="109"/>
        <v/>
      </c>
      <c r="AW108" s="4" t="str">
        <f t="shared" si="109"/>
        <v/>
      </c>
      <c r="AX108" s="4" t="str">
        <f t="shared" si="110"/>
        <v/>
      </c>
      <c r="AY108" s="4" t="str">
        <f t="shared" si="110"/>
        <v/>
      </c>
      <c r="AZ108" s="4" t="str">
        <f t="shared" si="111"/>
        <v/>
      </c>
      <c r="BA108" s="4" t="str">
        <f t="shared" si="111"/>
        <v/>
      </c>
      <c r="BB108" s="4" t="str">
        <f t="shared" si="163"/>
        <v/>
      </c>
      <c r="BC108" s="4" t="str">
        <f t="shared" si="164"/>
        <v/>
      </c>
      <c r="BD108" s="4" t="str">
        <f t="shared" si="123"/>
        <v/>
      </c>
      <c r="BE108" s="4" t="str">
        <f t="shared" si="168"/>
        <v/>
      </c>
      <c r="BF108" s="4" t="str">
        <f t="shared" si="124"/>
        <v/>
      </c>
      <c r="BG108" s="4" t="str">
        <f t="shared" si="169"/>
        <v/>
      </c>
      <c r="BH108" s="16">
        <f t="shared" si="125"/>
        <v>0</v>
      </c>
      <c r="BI108" s="4">
        <f t="shared" si="126"/>
        <v>0</v>
      </c>
      <c r="BJ108" s="16">
        <f t="shared" si="127"/>
        <v>0</v>
      </c>
      <c r="BK108" s="4">
        <f t="shared" si="128"/>
        <v>0</v>
      </c>
      <c r="BL108" s="16">
        <f t="shared" si="129"/>
        <v>0</v>
      </c>
      <c r="BM108" s="4">
        <f t="shared" si="130"/>
        <v>0</v>
      </c>
      <c r="BN108" s="4">
        <f t="shared" si="170"/>
        <v>0</v>
      </c>
      <c r="BO108" s="4">
        <f t="shared" si="171"/>
        <v>0</v>
      </c>
      <c r="BP108" s="4">
        <f t="shared" si="172"/>
        <v>0</v>
      </c>
      <c r="BQ108" s="4">
        <f t="shared" si="173"/>
        <v>0</v>
      </c>
      <c r="BR108" s="4">
        <f t="shared" si="174"/>
        <v>0</v>
      </c>
      <c r="BS108" s="4">
        <f t="shared" si="175"/>
        <v>0</v>
      </c>
      <c r="BT108" s="4" t="str">
        <f t="shared" si="131"/>
        <v/>
      </c>
      <c r="BU108" s="4" t="str">
        <f t="shared" si="132"/>
        <v/>
      </c>
      <c r="BV108" s="4" t="str">
        <f t="shared" si="133"/>
        <v/>
      </c>
      <c r="BW108" s="4" t="str">
        <f t="shared" si="151"/>
        <v/>
      </c>
      <c r="BX108" s="4" t="str">
        <f t="shared" si="152"/>
        <v/>
      </c>
      <c r="BY108" s="4" t="str">
        <f t="shared" si="153"/>
        <v/>
      </c>
      <c r="BZ108" s="4">
        <f t="shared" si="154"/>
        <v>0</v>
      </c>
      <c r="CA108" s="17" t="str">
        <f t="shared" si="134"/>
        <v/>
      </c>
      <c r="CB108" s="17" t="str">
        <f t="shared" si="135"/>
        <v/>
      </c>
      <c r="CC108" s="17" t="str">
        <f t="shared" si="136"/>
        <v/>
      </c>
      <c r="CD108" s="17" t="str">
        <f t="shared" si="137"/>
        <v/>
      </c>
      <c r="CE108" s="4" t="str">
        <f t="shared" si="138"/>
        <v/>
      </c>
      <c r="CF108" s="4" t="str">
        <f t="shared" si="139"/>
        <v/>
      </c>
      <c r="CG108" s="4" t="str">
        <f t="shared" si="140"/>
        <v/>
      </c>
      <c r="CH108" s="4" t="str">
        <f t="shared" si="176"/>
        <v/>
      </c>
      <c r="CI108" s="4" t="str">
        <f t="shared" si="177"/>
        <v/>
      </c>
      <c r="CJ108" s="4" t="str">
        <f t="shared" si="155"/>
        <v/>
      </c>
      <c r="CK108" s="4" t="str">
        <f t="shared" si="156"/>
        <v/>
      </c>
      <c r="CL108" s="4" t="str">
        <f t="shared" si="178"/>
        <v/>
      </c>
      <c r="CM108" s="4" t="str">
        <f t="shared" si="179"/>
        <v/>
      </c>
      <c r="CN108" s="4">
        <f t="shared" si="157"/>
        <v>0</v>
      </c>
      <c r="CO108" s="16">
        <f t="shared" si="141"/>
        <v>0</v>
      </c>
      <c r="CQ108" s="4">
        <f t="shared" si="158"/>
        <v>0</v>
      </c>
      <c r="CS108" s="4">
        <v>74</v>
      </c>
      <c r="CT108" s="4">
        <f t="shared" si="159"/>
        <v>37</v>
      </c>
      <c r="CU108" s="4">
        <f t="shared" si="160"/>
        <v>37</v>
      </c>
      <c r="CV108" s="4">
        <f t="shared" si="142"/>
        <v>1</v>
      </c>
      <c r="CW108" s="4">
        <v>75</v>
      </c>
      <c r="CX108" s="4">
        <f t="shared" si="115"/>
        <v>38</v>
      </c>
      <c r="CY108" s="4" t="s">
        <v>88</v>
      </c>
      <c r="CZ108" s="16" t="str">
        <f t="shared" si="161"/>
        <v>C</v>
      </c>
      <c r="DA108" s="16">
        <f t="shared" si="143"/>
        <v>0</v>
      </c>
      <c r="DB108" s="4" t="str">
        <f t="shared" si="144"/>
        <v>x</v>
      </c>
      <c r="DE108" s="4">
        <f t="shared" si="183"/>
        <v>0</v>
      </c>
      <c r="DF108" s="4">
        <f t="shared" si="184"/>
        <v>0</v>
      </c>
      <c r="DJ108" s="57">
        <v>103</v>
      </c>
      <c r="DK108" s="58"/>
      <c r="DL108" s="59"/>
      <c r="DM108" s="59"/>
      <c r="DN108" s="60"/>
      <c r="DO108" s="61"/>
      <c r="DP108" s="61"/>
      <c r="DQ108" s="61"/>
      <c r="DR108" s="61"/>
      <c r="DS108" s="61"/>
      <c r="DT108" s="61"/>
      <c r="DU108" s="61"/>
      <c r="DV108" s="61"/>
      <c r="DW108" s="61"/>
      <c r="DX108" s="61"/>
      <c r="DY108" s="61"/>
      <c r="DZ108" s="61"/>
      <c r="EA108" s="61"/>
      <c r="EB108" s="61"/>
      <c r="EC108" s="61"/>
      <c r="ED108" s="61"/>
      <c r="EE108" s="61"/>
      <c r="EF108" s="61"/>
      <c r="EG108" s="61"/>
      <c r="EH108" s="61"/>
      <c r="EI108" s="61"/>
      <c r="EJ108" s="61"/>
      <c r="EK108" s="61"/>
      <c r="EL108" s="61"/>
      <c r="EM108" s="61"/>
      <c r="EN108" s="61"/>
      <c r="EO108" s="61"/>
      <c r="EP108" s="61"/>
      <c r="EQ108" s="61"/>
      <c r="ER108" s="61"/>
      <c r="ES108" s="61"/>
      <c r="ET108" s="61"/>
      <c r="EU108" s="61"/>
      <c r="EV108" s="61"/>
      <c r="EW108" s="61"/>
      <c r="EX108" s="61"/>
      <c r="EY108" s="61"/>
      <c r="EZ108" s="61"/>
      <c r="FA108" s="61"/>
      <c r="FB108" s="61"/>
      <c r="FC108" s="61"/>
      <c r="FD108" s="61"/>
      <c r="FE108" s="61"/>
      <c r="FF108" s="61"/>
      <c r="FG108" s="61"/>
      <c r="FH108" s="61"/>
      <c r="FI108" s="61"/>
      <c r="FJ108" s="61"/>
      <c r="FK108" s="61"/>
      <c r="FL108" s="61"/>
      <c r="FM108" s="61"/>
      <c r="FN108" s="61"/>
      <c r="FO108" s="61"/>
      <c r="FP108" s="61"/>
      <c r="FQ108" s="61"/>
      <c r="FR108" s="61"/>
      <c r="FS108" s="61"/>
      <c r="FT108" s="61"/>
      <c r="FU108" s="61"/>
      <c r="FV108" s="61"/>
      <c r="FW108" s="61"/>
      <c r="FX108" s="61"/>
      <c r="FY108" s="61"/>
      <c r="FZ108" s="61"/>
      <c r="GA108" s="61"/>
      <c r="GB108" s="61"/>
      <c r="GC108" s="61"/>
      <c r="GD108" s="61"/>
      <c r="GE108" s="61"/>
      <c r="GF108" s="61"/>
      <c r="GG108" s="61"/>
      <c r="GH108" s="61"/>
      <c r="GI108" s="61"/>
      <c r="GJ108" s="61"/>
      <c r="GK108" s="61"/>
      <c r="GL108" s="61"/>
      <c r="GM108" s="61"/>
      <c r="GN108" s="61"/>
      <c r="GO108" s="61"/>
      <c r="GP108" s="61"/>
      <c r="GQ108" s="61"/>
      <c r="GR108" s="61"/>
      <c r="GS108" s="61"/>
      <c r="GT108" s="61"/>
      <c r="GU108" s="61"/>
      <c r="GV108" s="61"/>
      <c r="GW108" s="61"/>
      <c r="GX108" s="61"/>
      <c r="GY108" s="61"/>
      <c r="GZ108" s="61"/>
      <c r="HA108" s="61"/>
      <c r="HB108" s="61"/>
      <c r="HC108" s="61"/>
      <c r="HD108" s="61"/>
      <c r="HE108" s="61"/>
      <c r="HF108" s="61"/>
      <c r="HG108" s="61"/>
      <c r="HH108" s="61"/>
      <c r="HI108" s="61"/>
      <c r="HJ108" s="61"/>
      <c r="HK108" s="61"/>
      <c r="HL108" s="61"/>
      <c r="HM108" s="61"/>
      <c r="HN108" s="61"/>
      <c r="HO108" s="61"/>
      <c r="HP108" s="61"/>
      <c r="HQ108" s="61"/>
      <c r="HR108" s="61"/>
      <c r="HS108" s="61"/>
      <c r="HT108" s="61"/>
      <c r="HU108" s="61"/>
      <c r="HV108" s="61"/>
      <c r="HW108" s="61"/>
      <c r="HX108" s="61"/>
      <c r="HY108" s="61"/>
      <c r="HZ108" s="61"/>
      <c r="IA108" s="61"/>
      <c r="IB108" s="61"/>
      <c r="IC108" s="61"/>
      <c r="ID108" s="61"/>
      <c r="IE108" s="61" t="s">
        <v>90</v>
      </c>
    </row>
    <row r="109" spans="1:239">
      <c r="A109" s="4" t="str">
        <f t="shared" si="165"/>
        <v>x</v>
      </c>
      <c r="B109" s="4" t="str">
        <f t="shared" si="166"/>
        <v>x</v>
      </c>
      <c r="D109" s="4">
        <v>8.1</v>
      </c>
      <c r="E109" s="4">
        <f t="shared" si="116"/>
        <v>0.25555499726295328</v>
      </c>
      <c r="F109" s="4">
        <v>8.1</v>
      </c>
      <c r="G109" s="4">
        <f t="shared" si="117"/>
        <v>0.25555499726295328</v>
      </c>
      <c r="H109" s="4">
        <v>39</v>
      </c>
      <c r="I109" s="88">
        <f>I108</f>
        <v>0</v>
      </c>
      <c r="X109" s="4">
        <v>76</v>
      </c>
      <c r="Y109" s="4" t="str">
        <f t="shared" si="181"/>
        <v>x</v>
      </c>
      <c r="Z109" s="4" t="str">
        <f t="shared" si="148"/>
        <v>x</v>
      </c>
      <c r="AA109" s="4">
        <f t="shared" si="182"/>
        <v>0</v>
      </c>
      <c r="AB109" s="4">
        <f t="shared" si="180"/>
        <v>0</v>
      </c>
      <c r="AC109" s="4">
        <v>76</v>
      </c>
      <c r="AD109" s="129" t="str">
        <f t="shared" si="118"/>
        <v>x</v>
      </c>
      <c r="AE109" s="129" t="str">
        <f t="shared" si="118"/>
        <v>x</v>
      </c>
      <c r="AF109" s="46">
        <f t="shared" si="119"/>
        <v>1</v>
      </c>
      <c r="AG109" s="46">
        <f t="shared" si="119"/>
        <v>1</v>
      </c>
      <c r="AH109" s="4">
        <f t="shared" si="162"/>
        <v>0</v>
      </c>
      <c r="AI109" s="4">
        <f t="shared" si="162"/>
        <v>0</v>
      </c>
      <c r="AJ109" s="4">
        <f t="shared" si="120"/>
        <v>0</v>
      </c>
      <c r="AK109" s="4">
        <f>SUM($AJ$33:AJ109)</f>
        <v>2.6645352591003757E-15</v>
      </c>
      <c r="AL109" s="4">
        <f t="shared" si="167"/>
        <v>0</v>
      </c>
      <c r="AM109" s="4">
        <f t="shared" si="121"/>
        <v>0</v>
      </c>
      <c r="AN109" s="4">
        <f t="shared" si="122"/>
        <v>0</v>
      </c>
      <c r="AP109" s="4" t="str">
        <f t="shared" si="106"/>
        <v/>
      </c>
      <c r="AQ109" s="4" t="str">
        <f t="shared" si="106"/>
        <v/>
      </c>
      <c r="AR109" s="4" t="str">
        <f t="shared" si="107"/>
        <v/>
      </c>
      <c r="AS109" s="4" t="str">
        <f t="shared" si="107"/>
        <v/>
      </c>
      <c r="AT109" s="4" t="str">
        <f t="shared" si="108"/>
        <v/>
      </c>
      <c r="AU109" s="4" t="str">
        <f t="shared" si="108"/>
        <v/>
      </c>
      <c r="AV109" s="4" t="str">
        <f t="shared" si="109"/>
        <v/>
      </c>
      <c r="AW109" s="4" t="str">
        <f t="shared" si="109"/>
        <v/>
      </c>
      <c r="AX109" s="4" t="str">
        <f t="shared" si="110"/>
        <v/>
      </c>
      <c r="AY109" s="4" t="str">
        <f t="shared" si="110"/>
        <v/>
      </c>
      <c r="AZ109" s="4" t="str">
        <f t="shared" si="111"/>
        <v/>
      </c>
      <c r="BA109" s="4" t="str">
        <f t="shared" si="111"/>
        <v/>
      </c>
      <c r="BB109" s="4" t="str">
        <f t="shared" si="163"/>
        <v/>
      </c>
      <c r="BC109" s="4" t="str">
        <f t="shared" si="164"/>
        <v/>
      </c>
      <c r="BD109" s="4" t="str">
        <f t="shared" si="123"/>
        <v/>
      </c>
      <c r="BE109" s="4" t="str">
        <f t="shared" si="168"/>
        <v/>
      </c>
      <c r="BF109" s="4" t="str">
        <f t="shared" si="124"/>
        <v/>
      </c>
      <c r="BG109" s="4" t="str">
        <f t="shared" si="169"/>
        <v/>
      </c>
      <c r="BH109" s="16">
        <f t="shared" si="125"/>
        <v>0</v>
      </c>
      <c r="BI109" s="4">
        <f t="shared" si="126"/>
        <v>0</v>
      </c>
      <c r="BJ109" s="16">
        <f t="shared" si="127"/>
        <v>0</v>
      </c>
      <c r="BK109" s="4">
        <f t="shared" si="128"/>
        <v>0</v>
      </c>
      <c r="BL109" s="16">
        <f t="shared" si="129"/>
        <v>0</v>
      </c>
      <c r="BM109" s="4">
        <f t="shared" si="130"/>
        <v>0</v>
      </c>
      <c r="BN109" s="4">
        <f t="shared" si="170"/>
        <v>0</v>
      </c>
      <c r="BO109" s="4">
        <f t="shared" si="171"/>
        <v>0</v>
      </c>
      <c r="BP109" s="4">
        <f t="shared" si="172"/>
        <v>0</v>
      </c>
      <c r="BQ109" s="4">
        <f t="shared" si="173"/>
        <v>0</v>
      </c>
      <c r="BR109" s="4">
        <f t="shared" si="174"/>
        <v>0</v>
      </c>
      <c r="BS109" s="4">
        <f t="shared" si="175"/>
        <v>0</v>
      </c>
      <c r="BT109" s="4" t="str">
        <f t="shared" si="131"/>
        <v/>
      </c>
      <c r="BU109" s="4" t="str">
        <f t="shared" si="132"/>
        <v/>
      </c>
      <c r="BV109" s="4" t="str">
        <f t="shared" si="133"/>
        <v/>
      </c>
      <c r="BW109" s="4" t="str">
        <f t="shared" si="151"/>
        <v/>
      </c>
      <c r="BX109" s="4" t="str">
        <f t="shared" si="152"/>
        <v/>
      </c>
      <c r="BY109" s="4" t="str">
        <f t="shared" si="153"/>
        <v/>
      </c>
      <c r="BZ109" s="4">
        <f t="shared" si="154"/>
        <v>0</v>
      </c>
      <c r="CA109" s="17" t="str">
        <f t="shared" si="134"/>
        <v/>
      </c>
      <c r="CB109" s="17" t="str">
        <f t="shared" si="135"/>
        <v/>
      </c>
      <c r="CC109" s="17" t="str">
        <f t="shared" si="136"/>
        <v/>
      </c>
      <c r="CD109" s="17" t="str">
        <f t="shared" si="137"/>
        <v/>
      </c>
      <c r="CE109" s="4" t="str">
        <f t="shared" si="138"/>
        <v/>
      </c>
      <c r="CF109" s="4" t="str">
        <f t="shared" si="139"/>
        <v/>
      </c>
      <c r="CG109" s="4" t="str">
        <f t="shared" si="140"/>
        <v/>
      </c>
      <c r="CH109" s="4" t="str">
        <f t="shared" si="176"/>
        <v/>
      </c>
      <c r="CI109" s="4" t="str">
        <f t="shared" si="177"/>
        <v/>
      </c>
      <c r="CJ109" s="4" t="str">
        <f t="shared" si="155"/>
        <v/>
      </c>
      <c r="CK109" s="4" t="str">
        <f t="shared" si="156"/>
        <v/>
      </c>
      <c r="CL109" s="4" t="str">
        <f t="shared" si="178"/>
        <v/>
      </c>
      <c r="CM109" s="4" t="str">
        <f t="shared" si="179"/>
        <v/>
      </c>
      <c r="CN109" s="4">
        <f t="shared" si="157"/>
        <v>0</v>
      </c>
      <c r="CO109" s="16">
        <f t="shared" si="141"/>
        <v>0</v>
      </c>
      <c r="CQ109" s="4">
        <f t="shared" si="158"/>
        <v>0</v>
      </c>
      <c r="CS109" s="4">
        <v>75</v>
      </c>
      <c r="CT109" s="4">
        <f t="shared" si="159"/>
        <v>37.5</v>
      </c>
      <c r="CU109" s="4">
        <f t="shared" si="160"/>
        <v>38</v>
      </c>
      <c r="CV109" s="4">
        <f t="shared" si="142"/>
        <v>0</v>
      </c>
      <c r="CW109" s="4">
        <v>76</v>
      </c>
      <c r="CX109" s="4">
        <f t="shared" si="115"/>
        <v>39</v>
      </c>
      <c r="CY109" s="4" t="s">
        <v>100</v>
      </c>
      <c r="CZ109" s="16" t="str">
        <f t="shared" si="161"/>
        <v>A</v>
      </c>
      <c r="DA109" s="16">
        <f t="shared" si="143"/>
        <v>0</v>
      </c>
      <c r="DB109" s="4" t="str">
        <f t="shared" si="144"/>
        <v>x</v>
      </c>
      <c r="DE109" s="4">
        <f t="shared" si="183"/>
        <v>0</v>
      </c>
      <c r="DF109" s="4">
        <f t="shared" si="184"/>
        <v>0</v>
      </c>
      <c r="DJ109" s="66">
        <v>104</v>
      </c>
      <c r="DK109" s="67"/>
      <c r="DL109" s="68"/>
      <c r="DM109" s="68"/>
      <c r="DN109" s="69"/>
      <c r="DO109" s="61"/>
      <c r="DP109" s="61"/>
      <c r="DQ109" s="61"/>
      <c r="DR109" s="61"/>
      <c r="DS109" s="61"/>
      <c r="DT109" s="61"/>
      <c r="DU109" s="61"/>
      <c r="DV109" s="61"/>
      <c r="DW109" s="61"/>
      <c r="DX109" s="61"/>
      <c r="DY109" s="61"/>
      <c r="DZ109" s="61"/>
      <c r="EA109" s="61"/>
      <c r="EB109" s="61"/>
      <c r="EC109" s="61"/>
      <c r="ED109" s="61"/>
      <c r="EE109" s="61"/>
      <c r="EF109" s="61"/>
      <c r="EG109" s="61"/>
      <c r="EH109" s="61"/>
      <c r="EI109" s="61"/>
      <c r="EJ109" s="61"/>
      <c r="EK109" s="61"/>
      <c r="EL109" s="61"/>
      <c r="EM109" s="61"/>
      <c r="EN109" s="61"/>
      <c r="EO109" s="61"/>
      <c r="EP109" s="61"/>
      <c r="EQ109" s="61"/>
      <c r="ER109" s="61"/>
      <c r="ES109" s="61"/>
      <c r="ET109" s="61"/>
      <c r="EU109" s="61"/>
      <c r="EV109" s="61"/>
      <c r="EW109" s="61"/>
      <c r="EX109" s="61"/>
      <c r="EY109" s="61"/>
      <c r="EZ109" s="61"/>
      <c r="FA109" s="61"/>
      <c r="FB109" s="61"/>
      <c r="FC109" s="61"/>
      <c r="FD109" s="61"/>
      <c r="FE109" s="61"/>
      <c r="FF109" s="61"/>
      <c r="FG109" s="61"/>
      <c r="FH109" s="61"/>
      <c r="FI109" s="61"/>
      <c r="FJ109" s="61"/>
      <c r="FK109" s="61"/>
      <c r="FL109" s="61"/>
      <c r="FM109" s="61"/>
      <c r="FN109" s="61"/>
      <c r="FO109" s="61"/>
      <c r="FP109" s="61"/>
      <c r="FQ109" s="61"/>
      <c r="FR109" s="61"/>
      <c r="FS109" s="61"/>
      <c r="FT109" s="61"/>
      <c r="FU109" s="61"/>
      <c r="FV109" s="61"/>
      <c r="FW109" s="61"/>
      <c r="FX109" s="61"/>
      <c r="FY109" s="61"/>
      <c r="FZ109" s="61"/>
      <c r="GA109" s="61"/>
      <c r="GB109" s="61"/>
      <c r="GC109" s="61"/>
      <c r="GD109" s="61"/>
      <c r="GE109" s="61"/>
      <c r="GF109" s="61"/>
      <c r="GG109" s="61"/>
      <c r="GH109" s="61"/>
      <c r="GI109" s="61"/>
      <c r="GJ109" s="61"/>
      <c r="GK109" s="61"/>
      <c r="GL109" s="61"/>
      <c r="GM109" s="61"/>
      <c r="GN109" s="61"/>
      <c r="GO109" s="61"/>
      <c r="GP109" s="61"/>
      <c r="GQ109" s="61"/>
      <c r="GR109" s="61"/>
      <c r="GS109" s="61"/>
      <c r="GT109" s="61"/>
      <c r="GU109" s="61"/>
      <c r="GV109" s="61"/>
      <c r="GW109" s="61"/>
      <c r="GX109" s="61"/>
      <c r="GY109" s="61"/>
      <c r="GZ109" s="61"/>
      <c r="HA109" s="61"/>
      <c r="HB109" s="61"/>
      <c r="HC109" s="61"/>
      <c r="HD109" s="61"/>
      <c r="HE109" s="61"/>
      <c r="HF109" s="61"/>
      <c r="HG109" s="61"/>
      <c r="HH109" s="61"/>
      <c r="HI109" s="61"/>
      <c r="HJ109" s="61"/>
      <c r="HK109" s="61"/>
      <c r="HL109" s="61"/>
      <c r="HM109" s="61"/>
      <c r="HN109" s="61"/>
      <c r="HO109" s="61"/>
      <c r="HP109" s="61"/>
      <c r="HQ109" s="61"/>
      <c r="HR109" s="61"/>
      <c r="HS109" s="61"/>
      <c r="HT109" s="61"/>
      <c r="HU109" s="61"/>
      <c r="HV109" s="61"/>
      <c r="HW109" s="61"/>
      <c r="HX109" s="61"/>
      <c r="HY109" s="61"/>
      <c r="HZ109" s="61"/>
      <c r="IA109" s="61"/>
      <c r="IB109" s="61"/>
      <c r="IC109" s="61"/>
      <c r="ID109" s="61"/>
      <c r="IE109" s="61" t="s">
        <v>90</v>
      </c>
    </row>
    <row r="110" spans="1:239">
      <c r="A110" s="4" t="str">
        <f t="shared" si="165"/>
        <v>x</v>
      </c>
      <c r="B110" s="4" t="str">
        <f t="shared" si="166"/>
        <v>x</v>
      </c>
      <c r="D110" s="4">
        <v>8.1999999999999993</v>
      </c>
      <c r="E110" s="4">
        <f t="shared" si="116"/>
        <v>8.6444343290240103E-2</v>
      </c>
      <c r="F110" s="4">
        <v>8.1999999999999993</v>
      </c>
      <c r="G110" s="4">
        <f t="shared" si="117"/>
        <v>8.6444343290240103E-2</v>
      </c>
      <c r="H110" s="4">
        <v>39</v>
      </c>
      <c r="I110" s="88">
        <f>AL72</f>
        <v>0</v>
      </c>
      <c r="X110" s="4">
        <v>77</v>
      </c>
      <c r="Y110" s="4" t="str">
        <f t="shared" si="181"/>
        <v>x</v>
      </c>
      <c r="Z110" s="4" t="str">
        <f t="shared" si="148"/>
        <v>x</v>
      </c>
      <c r="AA110" s="4">
        <f t="shared" si="182"/>
        <v>0</v>
      </c>
      <c r="AB110" s="4">
        <f t="shared" si="180"/>
        <v>0</v>
      </c>
      <c r="AC110" s="4">
        <v>77</v>
      </c>
      <c r="AD110" s="129" t="str">
        <f t="shared" si="118"/>
        <v>x</v>
      </c>
      <c r="AE110" s="129" t="str">
        <f t="shared" si="118"/>
        <v>x</v>
      </c>
      <c r="AF110" s="46">
        <f t="shared" si="119"/>
        <v>1</v>
      </c>
      <c r="AG110" s="46">
        <f t="shared" si="119"/>
        <v>1</v>
      </c>
      <c r="AH110" s="4">
        <f t="shared" si="162"/>
        <v>0</v>
      </c>
      <c r="AI110" s="4">
        <f t="shared" si="162"/>
        <v>0</v>
      </c>
      <c r="AJ110" s="4">
        <f t="shared" si="120"/>
        <v>0</v>
      </c>
      <c r="AK110" s="4">
        <f>SUM($AJ$33:AJ110)</f>
        <v>2.6645352591003757E-15</v>
      </c>
      <c r="AL110" s="4">
        <f t="shared" si="167"/>
        <v>0</v>
      </c>
      <c r="AM110" s="4">
        <f t="shared" si="121"/>
        <v>0</v>
      </c>
      <c r="AN110" s="4">
        <f t="shared" si="122"/>
        <v>0</v>
      </c>
      <c r="AP110" s="4" t="str">
        <f t="shared" si="106"/>
        <v/>
      </c>
      <c r="AQ110" s="4" t="str">
        <f t="shared" si="106"/>
        <v/>
      </c>
      <c r="AR110" s="4" t="str">
        <f t="shared" si="107"/>
        <v/>
      </c>
      <c r="AS110" s="4" t="str">
        <f t="shared" si="107"/>
        <v/>
      </c>
      <c r="AT110" s="4" t="str">
        <f t="shared" si="108"/>
        <v/>
      </c>
      <c r="AU110" s="4" t="str">
        <f t="shared" si="108"/>
        <v/>
      </c>
      <c r="AV110" s="4" t="str">
        <f t="shared" si="109"/>
        <v/>
      </c>
      <c r="AW110" s="4" t="str">
        <f t="shared" si="109"/>
        <v/>
      </c>
      <c r="AX110" s="4" t="str">
        <f t="shared" si="110"/>
        <v/>
      </c>
      <c r="AY110" s="4" t="str">
        <f t="shared" si="110"/>
        <v/>
      </c>
      <c r="AZ110" s="4" t="str">
        <f t="shared" si="111"/>
        <v/>
      </c>
      <c r="BA110" s="4" t="str">
        <f t="shared" si="111"/>
        <v/>
      </c>
      <c r="BB110" s="4" t="str">
        <f t="shared" si="163"/>
        <v/>
      </c>
      <c r="BC110" s="4" t="str">
        <f t="shared" si="164"/>
        <v/>
      </c>
      <c r="BD110" s="4" t="str">
        <f t="shared" si="123"/>
        <v/>
      </c>
      <c r="BE110" s="4" t="str">
        <f t="shared" si="168"/>
        <v/>
      </c>
      <c r="BF110" s="4" t="str">
        <f t="shared" si="124"/>
        <v/>
      </c>
      <c r="BG110" s="4" t="str">
        <f t="shared" si="169"/>
        <v/>
      </c>
      <c r="BH110" s="16">
        <f t="shared" si="125"/>
        <v>0</v>
      </c>
      <c r="BI110" s="4">
        <f t="shared" si="126"/>
        <v>0</v>
      </c>
      <c r="BJ110" s="16">
        <f t="shared" si="127"/>
        <v>0</v>
      </c>
      <c r="BK110" s="4">
        <f t="shared" si="128"/>
        <v>0</v>
      </c>
      <c r="BL110" s="16">
        <f t="shared" si="129"/>
        <v>0</v>
      </c>
      <c r="BM110" s="4">
        <f t="shared" si="130"/>
        <v>0</v>
      </c>
      <c r="BN110" s="4">
        <f t="shared" si="170"/>
        <v>0</v>
      </c>
      <c r="BO110" s="4">
        <f t="shared" si="171"/>
        <v>0</v>
      </c>
      <c r="BP110" s="4">
        <f t="shared" si="172"/>
        <v>0</v>
      </c>
      <c r="BQ110" s="4">
        <f t="shared" si="173"/>
        <v>0</v>
      </c>
      <c r="BR110" s="4">
        <f t="shared" si="174"/>
        <v>0</v>
      </c>
      <c r="BS110" s="4">
        <f t="shared" si="175"/>
        <v>0</v>
      </c>
      <c r="BT110" s="4" t="str">
        <f t="shared" si="131"/>
        <v/>
      </c>
      <c r="BU110" s="4" t="str">
        <f t="shared" si="132"/>
        <v/>
      </c>
      <c r="BV110" s="4" t="str">
        <f t="shared" si="133"/>
        <v/>
      </c>
      <c r="BW110" s="4" t="str">
        <f t="shared" si="151"/>
        <v/>
      </c>
      <c r="BX110" s="4" t="str">
        <f t="shared" si="152"/>
        <v/>
      </c>
      <c r="BY110" s="4" t="str">
        <f t="shared" si="153"/>
        <v/>
      </c>
      <c r="BZ110" s="4">
        <f t="shared" si="154"/>
        <v>0</v>
      </c>
      <c r="CA110" s="17" t="str">
        <f t="shared" si="134"/>
        <v/>
      </c>
      <c r="CB110" s="17" t="str">
        <f t="shared" si="135"/>
        <v/>
      </c>
      <c r="CC110" s="17" t="str">
        <f t="shared" si="136"/>
        <v/>
      </c>
      <c r="CD110" s="17" t="str">
        <f t="shared" si="137"/>
        <v/>
      </c>
      <c r="CE110" s="4" t="str">
        <f t="shared" si="138"/>
        <v/>
      </c>
      <c r="CF110" s="4" t="str">
        <f t="shared" si="139"/>
        <v/>
      </c>
      <c r="CG110" s="4" t="str">
        <f t="shared" si="140"/>
        <v/>
      </c>
      <c r="CH110" s="4" t="str">
        <f t="shared" si="176"/>
        <v/>
      </c>
      <c r="CI110" s="4" t="str">
        <f t="shared" si="177"/>
        <v/>
      </c>
      <c r="CJ110" s="4" t="str">
        <f t="shared" si="155"/>
        <v/>
      </c>
      <c r="CK110" s="4" t="str">
        <f t="shared" si="156"/>
        <v/>
      </c>
      <c r="CL110" s="4" t="str">
        <f t="shared" si="178"/>
        <v/>
      </c>
      <c r="CM110" s="4" t="str">
        <f t="shared" si="179"/>
        <v/>
      </c>
      <c r="CN110" s="4">
        <f t="shared" si="157"/>
        <v>0</v>
      </c>
      <c r="CO110" s="16">
        <f t="shared" si="141"/>
        <v>0</v>
      </c>
      <c r="CQ110" s="4">
        <f t="shared" si="158"/>
        <v>0</v>
      </c>
      <c r="CS110" s="4">
        <v>76</v>
      </c>
      <c r="CT110" s="4">
        <f t="shared" si="159"/>
        <v>38</v>
      </c>
      <c r="CU110" s="4">
        <f t="shared" si="160"/>
        <v>38</v>
      </c>
      <c r="CV110" s="4">
        <f t="shared" si="142"/>
        <v>1</v>
      </c>
      <c r="CW110" s="4">
        <v>77</v>
      </c>
      <c r="CX110" s="4">
        <f t="shared" si="115"/>
        <v>39</v>
      </c>
      <c r="CY110" s="4" t="s">
        <v>89</v>
      </c>
      <c r="CZ110" s="16" t="str">
        <f t="shared" si="161"/>
        <v>B</v>
      </c>
      <c r="DA110" s="16">
        <f t="shared" si="143"/>
        <v>0</v>
      </c>
      <c r="DB110" s="4" t="str">
        <f t="shared" si="144"/>
        <v>x</v>
      </c>
      <c r="DE110" s="4">
        <f t="shared" si="183"/>
        <v>0</v>
      </c>
      <c r="DF110" s="4">
        <f t="shared" si="184"/>
        <v>0</v>
      </c>
      <c r="DJ110" s="47">
        <v>105</v>
      </c>
      <c r="DK110" s="48" t="s">
        <v>431</v>
      </c>
      <c r="DL110" s="49"/>
      <c r="DM110" s="49"/>
      <c r="DN110" s="50"/>
      <c r="DO110" s="51"/>
      <c r="DP110" s="51"/>
      <c r="DQ110" s="51"/>
      <c r="DR110" s="51"/>
      <c r="DS110" s="51"/>
      <c r="DT110" s="51"/>
      <c r="DU110" s="51"/>
      <c r="DV110" s="51"/>
      <c r="DW110" s="51"/>
      <c r="DX110" s="51"/>
      <c r="DY110" s="51"/>
      <c r="DZ110" s="51"/>
      <c r="EA110" s="51"/>
      <c r="EB110" s="51"/>
      <c r="EC110" s="51"/>
      <c r="ED110" s="51"/>
      <c r="EE110" s="51"/>
      <c r="EF110" s="51"/>
      <c r="EG110" s="51"/>
      <c r="EH110" s="51"/>
      <c r="EI110" s="51"/>
      <c r="EJ110" s="51"/>
      <c r="EK110" s="51"/>
      <c r="EL110" s="51"/>
      <c r="EM110" s="51"/>
      <c r="EN110" s="51"/>
      <c r="EO110" s="51"/>
      <c r="EP110" s="51"/>
      <c r="EQ110" s="51"/>
      <c r="ER110" s="51"/>
      <c r="ES110" s="51"/>
      <c r="ET110" s="51"/>
      <c r="EU110" s="51"/>
      <c r="EV110" s="51"/>
      <c r="EW110" s="51"/>
      <c r="EX110" s="51"/>
      <c r="EY110" s="51"/>
      <c r="EZ110" s="51"/>
      <c r="FA110" s="51"/>
      <c r="FB110" s="51"/>
      <c r="FC110" s="51"/>
      <c r="FD110" s="51"/>
      <c r="FE110" s="51"/>
      <c r="FF110" s="51"/>
      <c r="FG110" s="51"/>
      <c r="FH110" s="51"/>
      <c r="FI110" s="51"/>
      <c r="FJ110" s="51"/>
      <c r="FK110" s="51"/>
      <c r="FL110" s="51"/>
      <c r="FM110" s="51"/>
      <c r="FN110" s="51"/>
      <c r="FO110" s="51"/>
      <c r="FP110" s="51"/>
      <c r="FQ110" s="51"/>
      <c r="FR110" s="51"/>
      <c r="FS110" s="51"/>
      <c r="FT110" s="51"/>
      <c r="FU110" s="51"/>
      <c r="FV110" s="51"/>
      <c r="FW110" s="51"/>
      <c r="FX110" s="51"/>
      <c r="FY110" s="51"/>
      <c r="FZ110" s="51"/>
      <c r="GA110" s="51"/>
      <c r="GB110" s="51"/>
      <c r="GC110" s="51"/>
      <c r="GD110" s="51"/>
      <c r="GE110" s="51"/>
      <c r="GF110" s="51"/>
      <c r="GG110" s="51"/>
      <c r="GH110" s="51"/>
      <c r="GI110" s="51"/>
      <c r="GJ110" s="51"/>
      <c r="GK110" s="51"/>
      <c r="GL110" s="51"/>
      <c r="GM110" s="51"/>
      <c r="GN110" s="51"/>
      <c r="GO110" s="51"/>
      <c r="GP110" s="51"/>
      <c r="GQ110" s="51"/>
      <c r="GR110" s="51"/>
      <c r="GS110" s="51"/>
      <c r="GT110" s="51"/>
      <c r="GU110" s="51"/>
      <c r="GV110" s="51"/>
      <c r="GW110" s="51"/>
      <c r="GX110" s="51"/>
      <c r="GY110" s="51"/>
      <c r="GZ110" s="51"/>
      <c r="HA110" s="51"/>
      <c r="HB110" s="51"/>
      <c r="HC110" s="51"/>
      <c r="HD110" s="51"/>
      <c r="HE110" s="51"/>
      <c r="HF110" s="51"/>
      <c r="HG110" s="51"/>
      <c r="HH110" s="51"/>
      <c r="HI110" s="51"/>
      <c r="HJ110" s="51"/>
      <c r="HK110" s="51"/>
      <c r="HL110" s="51"/>
      <c r="HM110" s="51"/>
      <c r="HN110" s="51"/>
      <c r="HO110" s="51"/>
      <c r="HP110" s="51"/>
      <c r="HQ110" s="51"/>
      <c r="HR110" s="51"/>
      <c r="HS110" s="51"/>
      <c r="HT110" s="51"/>
      <c r="HU110" s="51"/>
      <c r="HV110" s="51"/>
      <c r="HW110" s="51"/>
      <c r="HX110" s="51"/>
      <c r="HY110" s="51"/>
      <c r="HZ110" s="51"/>
      <c r="IA110" s="51"/>
      <c r="IB110" s="51"/>
      <c r="IC110" s="51"/>
      <c r="ID110" s="51"/>
      <c r="IE110" s="51" t="s">
        <v>90</v>
      </c>
    </row>
    <row r="111" spans="1:239">
      <c r="A111" s="4" t="str">
        <f t="shared" si="165"/>
        <v>x</v>
      </c>
      <c r="B111" s="4" t="str">
        <f t="shared" si="166"/>
        <v>x</v>
      </c>
      <c r="D111" s="4">
        <v>8.3000000000000007</v>
      </c>
      <c r="E111" s="4">
        <f t="shared" si="116"/>
        <v>-8.6444343290240575E-2</v>
      </c>
      <c r="F111" s="4">
        <v>8.3000000000000007</v>
      </c>
      <c r="G111" s="4">
        <f t="shared" si="117"/>
        <v>-8.6444343290240575E-2</v>
      </c>
      <c r="H111" s="4">
        <v>40</v>
      </c>
      <c r="I111" s="88">
        <f>I110</f>
        <v>0</v>
      </c>
      <c r="X111" s="4">
        <v>78</v>
      </c>
      <c r="Y111" s="4" t="str">
        <f t="shared" si="181"/>
        <v>x</v>
      </c>
      <c r="Z111" s="4" t="str">
        <f t="shared" si="148"/>
        <v>x</v>
      </c>
      <c r="AA111" s="4">
        <f t="shared" si="182"/>
        <v>0</v>
      </c>
      <c r="AB111" s="4">
        <f t="shared" si="180"/>
        <v>0</v>
      </c>
      <c r="AC111" s="4">
        <v>78</v>
      </c>
      <c r="AD111" s="129" t="str">
        <f t="shared" si="118"/>
        <v>x</v>
      </c>
      <c r="AE111" s="129" t="str">
        <f t="shared" si="118"/>
        <v>x</v>
      </c>
      <c r="AF111" s="46">
        <f t="shared" si="119"/>
        <v>1</v>
      </c>
      <c r="AG111" s="46">
        <f t="shared" si="119"/>
        <v>1</v>
      </c>
      <c r="AH111" s="4">
        <f t="shared" si="162"/>
        <v>0</v>
      </c>
      <c r="AI111" s="4">
        <f t="shared" si="162"/>
        <v>0</v>
      </c>
      <c r="AJ111" s="4">
        <f t="shared" si="120"/>
        <v>0</v>
      </c>
      <c r="AK111" s="4">
        <f>SUM($AJ$33:AJ111)</f>
        <v>2.6645352591003757E-15</v>
      </c>
      <c r="AL111" s="4">
        <f t="shared" si="167"/>
        <v>0</v>
      </c>
      <c r="AM111" s="4">
        <f t="shared" si="121"/>
        <v>0</v>
      </c>
      <c r="AN111" s="4">
        <f t="shared" si="122"/>
        <v>0</v>
      </c>
      <c r="AP111" s="4" t="str">
        <f t="shared" si="106"/>
        <v/>
      </c>
      <c r="AQ111" s="4" t="str">
        <f t="shared" si="106"/>
        <v/>
      </c>
      <c r="AR111" s="4" t="str">
        <f t="shared" si="107"/>
        <v/>
      </c>
      <c r="AS111" s="4" t="str">
        <f t="shared" si="107"/>
        <v/>
      </c>
      <c r="AT111" s="4" t="str">
        <f t="shared" si="108"/>
        <v/>
      </c>
      <c r="AU111" s="4" t="str">
        <f t="shared" si="108"/>
        <v/>
      </c>
      <c r="AV111" s="4" t="str">
        <f t="shared" si="109"/>
        <v/>
      </c>
      <c r="AW111" s="4" t="str">
        <f t="shared" si="109"/>
        <v/>
      </c>
      <c r="AX111" s="4" t="str">
        <f t="shared" si="110"/>
        <v/>
      </c>
      <c r="AY111" s="4" t="str">
        <f t="shared" si="110"/>
        <v/>
      </c>
      <c r="AZ111" s="4" t="str">
        <f t="shared" si="111"/>
        <v/>
      </c>
      <c r="BA111" s="4" t="str">
        <f t="shared" si="111"/>
        <v/>
      </c>
      <c r="BB111" s="4" t="str">
        <f t="shared" si="163"/>
        <v/>
      </c>
      <c r="BC111" s="4" t="str">
        <f t="shared" si="164"/>
        <v/>
      </c>
      <c r="BD111" s="4" t="str">
        <f t="shared" si="123"/>
        <v/>
      </c>
      <c r="BE111" s="4" t="str">
        <f t="shared" si="168"/>
        <v/>
      </c>
      <c r="BF111" s="4" t="str">
        <f t="shared" si="124"/>
        <v/>
      </c>
      <c r="BG111" s="4" t="str">
        <f t="shared" si="169"/>
        <v/>
      </c>
      <c r="BH111" s="16">
        <f t="shared" si="125"/>
        <v>0</v>
      </c>
      <c r="BI111" s="4">
        <f t="shared" si="126"/>
        <v>0</v>
      </c>
      <c r="BJ111" s="16">
        <f t="shared" si="127"/>
        <v>0</v>
      </c>
      <c r="BK111" s="4">
        <f t="shared" si="128"/>
        <v>0</v>
      </c>
      <c r="BL111" s="16">
        <f t="shared" si="129"/>
        <v>0</v>
      </c>
      <c r="BM111" s="4">
        <f t="shared" si="130"/>
        <v>0</v>
      </c>
      <c r="BN111" s="4">
        <f t="shared" si="170"/>
        <v>0</v>
      </c>
      <c r="BO111" s="4">
        <f t="shared" si="171"/>
        <v>0</v>
      </c>
      <c r="BP111" s="4">
        <f t="shared" si="172"/>
        <v>0</v>
      </c>
      <c r="BQ111" s="4">
        <f t="shared" si="173"/>
        <v>0</v>
      </c>
      <c r="BR111" s="4">
        <f t="shared" si="174"/>
        <v>0</v>
      </c>
      <c r="BS111" s="4">
        <f t="shared" si="175"/>
        <v>0</v>
      </c>
      <c r="BT111" s="4" t="str">
        <f t="shared" si="131"/>
        <v/>
      </c>
      <c r="BU111" s="4" t="str">
        <f t="shared" si="132"/>
        <v/>
      </c>
      <c r="BV111" s="4" t="str">
        <f t="shared" si="133"/>
        <v/>
      </c>
      <c r="BW111" s="4" t="str">
        <f t="shared" si="151"/>
        <v/>
      </c>
      <c r="BX111" s="4" t="str">
        <f t="shared" si="152"/>
        <v/>
      </c>
      <c r="BY111" s="4" t="str">
        <f t="shared" si="153"/>
        <v/>
      </c>
      <c r="BZ111" s="4">
        <f t="shared" si="154"/>
        <v>0</v>
      </c>
      <c r="CA111" s="17" t="str">
        <f t="shared" si="134"/>
        <v/>
      </c>
      <c r="CB111" s="17" t="str">
        <f t="shared" si="135"/>
        <v/>
      </c>
      <c r="CC111" s="17" t="str">
        <f t="shared" si="136"/>
        <v/>
      </c>
      <c r="CD111" s="17" t="str">
        <f t="shared" si="137"/>
        <v/>
      </c>
      <c r="CE111" s="4" t="str">
        <f t="shared" si="138"/>
        <v/>
      </c>
      <c r="CF111" s="4" t="str">
        <f t="shared" si="139"/>
        <v/>
      </c>
      <c r="CG111" s="4" t="str">
        <f t="shared" si="140"/>
        <v/>
      </c>
      <c r="CH111" s="4" t="str">
        <f t="shared" si="176"/>
        <v/>
      </c>
      <c r="CI111" s="4" t="str">
        <f t="shared" si="177"/>
        <v/>
      </c>
      <c r="CJ111" s="4" t="str">
        <f t="shared" si="155"/>
        <v/>
      </c>
      <c r="CK111" s="4" t="str">
        <f t="shared" si="156"/>
        <v/>
      </c>
      <c r="CL111" s="4" t="str">
        <f t="shared" si="178"/>
        <v/>
      </c>
      <c r="CM111" s="4" t="str">
        <f t="shared" si="179"/>
        <v/>
      </c>
      <c r="CN111" s="4">
        <f t="shared" si="157"/>
        <v>0</v>
      </c>
      <c r="CO111" s="16">
        <f t="shared" si="141"/>
        <v>0</v>
      </c>
      <c r="CQ111" s="4">
        <f t="shared" si="158"/>
        <v>0</v>
      </c>
      <c r="CS111" s="4">
        <v>77</v>
      </c>
      <c r="CT111" s="4">
        <f t="shared" si="159"/>
        <v>38.5</v>
      </c>
      <c r="CU111" s="4">
        <f t="shared" si="160"/>
        <v>39</v>
      </c>
      <c r="CV111" s="4">
        <f t="shared" si="142"/>
        <v>0</v>
      </c>
      <c r="CW111" s="4">
        <v>78</v>
      </c>
      <c r="CX111" s="4">
        <f t="shared" si="115"/>
        <v>40</v>
      </c>
      <c r="CY111" s="4" t="s">
        <v>98</v>
      </c>
      <c r="CZ111" s="16" t="str">
        <f t="shared" si="161"/>
        <v>C</v>
      </c>
      <c r="DA111" s="16">
        <f t="shared" si="143"/>
        <v>0</v>
      </c>
      <c r="DB111" s="4" t="str">
        <f t="shared" si="144"/>
        <v>x</v>
      </c>
      <c r="DE111" s="4">
        <f t="shared" si="183"/>
        <v>0</v>
      </c>
      <c r="DF111" s="4">
        <f t="shared" si="184"/>
        <v>0</v>
      </c>
      <c r="DJ111" s="57">
        <v>106</v>
      </c>
      <c r="DK111" s="58" t="s">
        <v>432</v>
      </c>
      <c r="DL111" s="59"/>
      <c r="DM111" s="59"/>
      <c r="DN111" s="60"/>
      <c r="DO111" s="61"/>
      <c r="DP111" s="61"/>
      <c r="DQ111" s="61"/>
      <c r="DR111" s="61"/>
      <c r="DS111" s="61"/>
      <c r="DT111" s="61"/>
      <c r="DU111" s="61"/>
      <c r="DV111" s="61"/>
      <c r="DW111" s="61"/>
      <c r="DX111" s="61"/>
      <c r="DY111" s="61"/>
      <c r="DZ111" s="61"/>
      <c r="EA111" s="61"/>
      <c r="EB111" s="61"/>
      <c r="EC111" s="61"/>
      <c r="ED111" s="61"/>
      <c r="EE111" s="61"/>
      <c r="EF111" s="61"/>
      <c r="EG111" s="61"/>
      <c r="EH111" s="61"/>
      <c r="EI111" s="61"/>
      <c r="EJ111" s="61"/>
      <c r="EK111" s="61"/>
      <c r="EL111" s="61"/>
      <c r="EM111" s="61"/>
      <c r="EN111" s="61"/>
      <c r="EO111" s="61"/>
      <c r="EP111" s="61"/>
      <c r="EQ111" s="61"/>
      <c r="ER111" s="61"/>
      <c r="ES111" s="61"/>
      <c r="ET111" s="61"/>
      <c r="EU111" s="61"/>
      <c r="EV111" s="61"/>
      <c r="EW111" s="61"/>
      <c r="EX111" s="61"/>
      <c r="EY111" s="61"/>
      <c r="EZ111" s="61"/>
      <c r="FA111" s="61"/>
      <c r="FB111" s="61"/>
      <c r="FC111" s="61"/>
      <c r="FD111" s="61"/>
      <c r="FE111" s="61"/>
      <c r="FF111" s="61"/>
      <c r="FG111" s="61"/>
      <c r="FH111" s="61"/>
      <c r="FI111" s="61"/>
      <c r="FJ111" s="61"/>
      <c r="FK111" s="61"/>
      <c r="FL111" s="61"/>
      <c r="FM111" s="61"/>
      <c r="FN111" s="61"/>
      <c r="FO111" s="61"/>
      <c r="FP111" s="61"/>
      <c r="FQ111" s="61"/>
      <c r="FR111" s="61"/>
      <c r="FS111" s="61"/>
      <c r="FT111" s="61"/>
      <c r="FU111" s="61"/>
      <c r="FV111" s="61"/>
      <c r="FW111" s="61"/>
      <c r="FX111" s="61"/>
      <c r="FY111" s="61"/>
      <c r="FZ111" s="61"/>
      <c r="GA111" s="61"/>
      <c r="GB111" s="61"/>
      <c r="GC111" s="61"/>
      <c r="GD111" s="61"/>
      <c r="GE111" s="61"/>
      <c r="GF111" s="61"/>
      <c r="GG111" s="61"/>
      <c r="GH111" s="61"/>
      <c r="GI111" s="61"/>
      <c r="GJ111" s="61"/>
      <c r="GK111" s="61"/>
      <c r="GL111" s="61"/>
      <c r="GM111" s="61"/>
      <c r="GN111" s="61"/>
      <c r="GO111" s="61"/>
      <c r="GP111" s="61"/>
      <c r="GQ111" s="61"/>
      <c r="GR111" s="61"/>
      <c r="GS111" s="61"/>
      <c r="GT111" s="61"/>
      <c r="GU111" s="61"/>
      <c r="GV111" s="61"/>
      <c r="GW111" s="61"/>
      <c r="GX111" s="61"/>
      <c r="GY111" s="61"/>
      <c r="GZ111" s="61"/>
      <c r="HA111" s="61"/>
      <c r="HB111" s="61"/>
      <c r="HC111" s="61"/>
      <c r="HD111" s="61"/>
      <c r="HE111" s="61"/>
      <c r="HF111" s="61"/>
      <c r="HG111" s="61"/>
      <c r="HH111" s="61"/>
      <c r="HI111" s="61"/>
      <c r="HJ111" s="61"/>
      <c r="HK111" s="61"/>
      <c r="HL111" s="61"/>
      <c r="HM111" s="61"/>
      <c r="HN111" s="61"/>
      <c r="HO111" s="61"/>
      <c r="HP111" s="61"/>
      <c r="HQ111" s="61"/>
      <c r="HR111" s="61"/>
      <c r="HS111" s="61"/>
      <c r="HT111" s="61"/>
      <c r="HU111" s="61"/>
      <c r="HV111" s="61"/>
      <c r="HW111" s="61"/>
      <c r="HX111" s="61"/>
      <c r="HY111" s="61"/>
      <c r="HZ111" s="61"/>
      <c r="IA111" s="61"/>
      <c r="IB111" s="61"/>
      <c r="IC111" s="61"/>
      <c r="ID111" s="61"/>
      <c r="IE111" s="61" t="s">
        <v>90</v>
      </c>
    </row>
    <row r="112" spans="1:239">
      <c r="A112" s="4" t="str">
        <f t="shared" si="165"/>
        <v>x</v>
      </c>
      <c r="B112" s="4" t="str">
        <f t="shared" si="166"/>
        <v>x</v>
      </c>
      <c r="D112" s="4">
        <v>8.4</v>
      </c>
      <c r="E112" s="4">
        <f t="shared" si="116"/>
        <v>-0.25555499726295089</v>
      </c>
      <c r="F112" s="4">
        <v>8.4</v>
      </c>
      <c r="G112" s="4">
        <f t="shared" si="117"/>
        <v>-0.25555499726295089</v>
      </c>
      <c r="H112" s="4">
        <v>40</v>
      </c>
      <c r="I112" s="88">
        <f>AL73</f>
        <v>0</v>
      </c>
      <c r="X112" s="4">
        <v>79</v>
      </c>
      <c r="Y112" s="4" t="str">
        <f t="shared" si="181"/>
        <v>x</v>
      </c>
      <c r="Z112" s="4" t="str">
        <f t="shared" si="148"/>
        <v>x</v>
      </c>
      <c r="AA112" s="4">
        <f t="shared" si="182"/>
        <v>0</v>
      </c>
      <c r="AB112" s="4">
        <f t="shared" si="180"/>
        <v>0</v>
      </c>
      <c r="AC112" s="4">
        <v>79</v>
      </c>
      <c r="AD112" s="129" t="str">
        <f t="shared" si="118"/>
        <v>x</v>
      </c>
      <c r="AE112" s="129" t="str">
        <f t="shared" si="118"/>
        <v>x</v>
      </c>
      <c r="AF112" s="46">
        <f t="shared" si="119"/>
        <v>1</v>
      </c>
      <c r="AG112" s="46">
        <f t="shared" si="119"/>
        <v>1</v>
      </c>
      <c r="AH112" s="4">
        <f t="shared" si="162"/>
        <v>0</v>
      </c>
      <c r="AI112" s="4">
        <f t="shared" si="162"/>
        <v>0</v>
      </c>
      <c r="AJ112" s="4">
        <f t="shared" si="120"/>
        <v>0</v>
      </c>
      <c r="AK112" s="4">
        <f>SUM($AJ$33:AJ112)</f>
        <v>2.6645352591003757E-15</v>
      </c>
      <c r="AL112" s="4">
        <f t="shared" si="167"/>
        <v>0</v>
      </c>
      <c r="AM112" s="4">
        <f t="shared" si="121"/>
        <v>0</v>
      </c>
      <c r="AN112" s="4">
        <f t="shared" si="122"/>
        <v>0</v>
      </c>
      <c r="AP112" s="4" t="str">
        <f t="shared" si="106"/>
        <v/>
      </c>
      <c r="AQ112" s="4" t="str">
        <f t="shared" si="106"/>
        <v/>
      </c>
      <c r="AR112" s="4" t="str">
        <f t="shared" si="107"/>
        <v/>
      </c>
      <c r="AS112" s="4" t="str">
        <f t="shared" si="107"/>
        <v/>
      </c>
      <c r="AT112" s="4" t="str">
        <f t="shared" si="108"/>
        <v/>
      </c>
      <c r="AU112" s="4" t="str">
        <f t="shared" si="108"/>
        <v/>
      </c>
      <c r="AV112" s="4" t="str">
        <f t="shared" si="109"/>
        <v/>
      </c>
      <c r="AW112" s="4" t="str">
        <f t="shared" si="109"/>
        <v/>
      </c>
      <c r="AX112" s="4" t="str">
        <f t="shared" si="110"/>
        <v/>
      </c>
      <c r="AY112" s="4" t="str">
        <f t="shared" si="110"/>
        <v/>
      </c>
      <c r="AZ112" s="4" t="str">
        <f t="shared" si="111"/>
        <v/>
      </c>
      <c r="BA112" s="4" t="str">
        <f t="shared" si="111"/>
        <v/>
      </c>
      <c r="BB112" s="4" t="str">
        <f t="shared" si="163"/>
        <v/>
      </c>
      <c r="BC112" s="4" t="str">
        <f t="shared" si="164"/>
        <v/>
      </c>
      <c r="BD112" s="4" t="str">
        <f t="shared" si="123"/>
        <v/>
      </c>
      <c r="BE112" s="4" t="str">
        <f t="shared" si="168"/>
        <v/>
      </c>
      <c r="BF112" s="4" t="str">
        <f t="shared" si="124"/>
        <v/>
      </c>
      <c r="BG112" s="4" t="str">
        <f t="shared" si="169"/>
        <v/>
      </c>
      <c r="BH112" s="16">
        <f t="shared" si="125"/>
        <v>0</v>
      </c>
      <c r="BI112" s="4">
        <f t="shared" si="126"/>
        <v>0</v>
      </c>
      <c r="BJ112" s="16">
        <f t="shared" si="127"/>
        <v>0</v>
      </c>
      <c r="BK112" s="4">
        <f t="shared" si="128"/>
        <v>0</v>
      </c>
      <c r="BL112" s="16">
        <f t="shared" si="129"/>
        <v>0</v>
      </c>
      <c r="BM112" s="4">
        <f t="shared" si="130"/>
        <v>0</v>
      </c>
      <c r="BN112" s="4">
        <f t="shared" si="170"/>
        <v>0</v>
      </c>
      <c r="BO112" s="4">
        <f t="shared" si="171"/>
        <v>0</v>
      </c>
      <c r="BP112" s="4">
        <f t="shared" si="172"/>
        <v>0</v>
      </c>
      <c r="BQ112" s="4">
        <f t="shared" si="173"/>
        <v>0</v>
      </c>
      <c r="BR112" s="4">
        <f t="shared" si="174"/>
        <v>0</v>
      </c>
      <c r="BS112" s="4">
        <f t="shared" si="175"/>
        <v>0</v>
      </c>
      <c r="BT112" s="4" t="str">
        <f t="shared" si="131"/>
        <v/>
      </c>
      <c r="BU112" s="4" t="str">
        <f t="shared" si="132"/>
        <v/>
      </c>
      <c r="BV112" s="4" t="str">
        <f t="shared" si="133"/>
        <v/>
      </c>
      <c r="BW112" s="4" t="str">
        <f t="shared" si="151"/>
        <v/>
      </c>
      <c r="BX112" s="4" t="str">
        <f t="shared" si="152"/>
        <v/>
      </c>
      <c r="BY112" s="4" t="str">
        <f t="shared" si="153"/>
        <v/>
      </c>
      <c r="BZ112" s="4">
        <f t="shared" si="154"/>
        <v>0</v>
      </c>
      <c r="CA112" s="17" t="str">
        <f t="shared" si="134"/>
        <v/>
      </c>
      <c r="CB112" s="17" t="str">
        <f t="shared" si="135"/>
        <v/>
      </c>
      <c r="CC112" s="17" t="str">
        <f t="shared" si="136"/>
        <v/>
      </c>
      <c r="CD112" s="17" t="str">
        <f t="shared" si="137"/>
        <v/>
      </c>
      <c r="CE112" s="4" t="str">
        <f t="shared" si="138"/>
        <v/>
      </c>
      <c r="CF112" s="4" t="str">
        <f t="shared" si="139"/>
        <v/>
      </c>
      <c r="CG112" s="4" t="str">
        <f t="shared" si="140"/>
        <v/>
      </c>
      <c r="CH112" s="4" t="str">
        <f t="shared" si="176"/>
        <v/>
      </c>
      <c r="CI112" s="4" t="str">
        <f t="shared" si="177"/>
        <v/>
      </c>
      <c r="CJ112" s="4" t="str">
        <f t="shared" si="155"/>
        <v/>
      </c>
      <c r="CK112" s="4" t="str">
        <f t="shared" si="156"/>
        <v/>
      </c>
      <c r="CL112" s="4" t="str">
        <f t="shared" si="178"/>
        <v/>
      </c>
      <c r="CM112" s="4" t="str">
        <f t="shared" si="179"/>
        <v/>
      </c>
      <c r="CN112" s="4">
        <f t="shared" si="157"/>
        <v>0</v>
      </c>
      <c r="CO112" s="16">
        <f t="shared" si="141"/>
        <v>0</v>
      </c>
      <c r="CQ112" s="4">
        <f t="shared" si="158"/>
        <v>0</v>
      </c>
      <c r="CS112" s="4">
        <v>78</v>
      </c>
      <c r="CT112" s="4">
        <f t="shared" si="159"/>
        <v>39</v>
      </c>
      <c r="CU112" s="4">
        <f t="shared" si="160"/>
        <v>39</v>
      </c>
      <c r="CV112" s="4">
        <f t="shared" si="142"/>
        <v>1</v>
      </c>
      <c r="CW112" s="4">
        <v>79</v>
      </c>
      <c r="CX112" s="4">
        <f t="shared" si="115"/>
        <v>40</v>
      </c>
      <c r="CY112" s="4" t="s">
        <v>87</v>
      </c>
      <c r="CZ112" s="16" t="str">
        <f t="shared" si="161"/>
        <v>A</v>
      </c>
      <c r="DA112" s="16">
        <f t="shared" si="143"/>
        <v>0</v>
      </c>
      <c r="DB112" s="4" t="str">
        <f t="shared" si="144"/>
        <v>x</v>
      </c>
      <c r="DE112" s="4">
        <f t="shared" si="183"/>
        <v>0</v>
      </c>
      <c r="DF112" s="4">
        <f t="shared" si="184"/>
        <v>0</v>
      </c>
      <c r="DJ112" s="57">
        <v>107</v>
      </c>
      <c r="DK112" s="58"/>
      <c r="DL112" s="59"/>
      <c r="DM112" s="59"/>
      <c r="DN112" s="60"/>
      <c r="DO112" s="61"/>
      <c r="DP112" s="61"/>
      <c r="DQ112" s="61"/>
      <c r="DR112" s="61"/>
      <c r="DS112" s="61"/>
      <c r="DT112" s="61"/>
      <c r="DU112" s="61"/>
      <c r="DV112" s="61"/>
      <c r="DW112" s="61"/>
      <c r="DX112" s="61"/>
      <c r="DY112" s="61"/>
      <c r="DZ112" s="61"/>
      <c r="EA112" s="61"/>
      <c r="EB112" s="61"/>
      <c r="EC112" s="61"/>
      <c r="ED112" s="61"/>
      <c r="EE112" s="61"/>
      <c r="EF112" s="61"/>
      <c r="EG112" s="61"/>
      <c r="EH112" s="61"/>
      <c r="EI112" s="61"/>
      <c r="EJ112" s="61"/>
      <c r="EK112" s="61"/>
      <c r="EL112" s="61"/>
      <c r="EM112" s="61"/>
      <c r="EN112" s="61"/>
      <c r="EO112" s="61"/>
      <c r="EP112" s="61"/>
      <c r="EQ112" s="61"/>
      <c r="ER112" s="61"/>
      <c r="ES112" s="61"/>
      <c r="ET112" s="61"/>
      <c r="EU112" s="61"/>
      <c r="EV112" s="61"/>
      <c r="EW112" s="61"/>
      <c r="EX112" s="61"/>
      <c r="EY112" s="61"/>
      <c r="EZ112" s="61"/>
      <c r="FA112" s="61"/>
      <c r="FB112" s="61"/>
      <c r="FC112" s="61"/>
      <c r="FD112" s="61"/>
      <c r="FE112" s="61"/>
      <c r="FF112" s="61"/>
      <c r="FG112" s="61"/>
      <c r="FH112" s="61"/>
      <c r="FI112" s="61"/>
      <c r="FJ112" s="61"/>
      <c r="FK112" s="61"/>
      <c r="FL112" s="61"/>
      <c r="FM112" s="61"/>
      <c r="FN112" s="61"/>
      <c r="FO112" s="61"/>
      <c r="FP112" s="61"/>
      <c r="FQ112" s="61"/>
      <c r="FR112" s="61"/>
      <c r="FS112" s="61"/>
      <c r="FT112" s="61"/>
      <c r="FU112" s="61"/>
      <c r="FV112" s="61"/>
      <c r="FW112" s="61"/>
      <c r="FX112" s="61"/>
      <c r="FY112" s="61"/>
      <c r="FZ112" s="61"/>
      <c r="GA112" s="61"/>
      <c r="GB112" s="61"/>
      <c r="GC112" s="61"/>
      <c r="GD112" s="61"/>
      <c r="GE112" s="61"/>
      <c r="GF112" s="61"/>
      <c r="GG112" s="61"/>
      <c r="GH112" s="61"/>
      <c r="GI112" s="61"/>
      <c r="GJ112" s="61"/>
      <c r="GK112" s="61"/>
      <c r="GL112" s="61"/>
      <c r="GM112" s="61"/>
      <c r="GN112" s="61"/>
      <c r="GO112" s="61"/>
      <c r="GP112" s="61"/>
      <c r="GQ112" s="61"/>
      <c r="GR112" s="61"/>
      <c r="GS112" s="61"/>
      <c r="GT112" s="61"/>
      <c r="GU112" s="61"/>
      <c r="GV112" s="61"/>
      <c r="GW112" s="61"/>
      <c r="GX112" s="61"/>
      <c r="GY112" s="61"/>
      <c r="GZ112" s="61"/>
      <c r="HA112" s="61"/>
      <c r="HB112" s="61"/>
      <c r="HC112" s="61"/>
      <c r="HD112" s="61"/>
      <c r="HE112" s="61"/>
      <c r="HF112" s="61"/>
      <c r="HG112" s="61"/>
      <c r="HH112" s="61"/>
      <c r="HI112" s="61"/>
      <c r="HJ112" s="61"/>
      <c r="HK112" s="61"/>
      <c r="HL112" s="61"/>
      <c r="HM112" s="61"/>
      <c r="HN112" s="61"/>
      <c r="HO112" s="61"/>
      <c r="HP112" s="61"/>
      <c r="HQ112" s="61"/>
      <c r="HR112" s="61"/>
      <c r="HS112" s="61"/>
      <c r="HT112" s="61"/>
      <c r="HU112" s="61"/>
      <c r="HV112" s="61"/>
      <c r="HW112" s="61"/>
      <c r="HX112" s="61"/>
      <c r="HY112" s="61"/>
      <c r="HZ112" s="61"/>
      <c r="IA112" s="61"/>
      <c r="IB112" s="61"/>
      <c r="IC112" s="61"/>
      <c r="ID112" s="61"/>
      <c r="IE112" s="61" t="s">
        <v>90</v>
      </c>
    </row>
    <row r="113" spans="1:239">
      <c r="A113" s="4" t="str">
        <f t="shared" si="165"/>
        <v>x</v>
      </c>
      <c r="B113" s="4" t="str">
        <f t="shared" si="166"/>
        <v>x</v>
      </c>
      <c r="D113" s="4">
        <v>8.5</v>
      </c>
      <c r="E113" s="4">
        <f t="shared" si="116"/>
        <v>-0.41349667156634312</v>
      </c>
      <c r="F113" s="4">
        <v>8.5</v>
      </c>
      <c r="G113" s="4">
        <f t="shared" si="117"/>
        <v>-0.41349667156634312</v>
      </c>
      <c r="H113" s="4">
        <v>41</v>
      </c>
      <c r="I113" s="88">
        <f>I112</f>
        <v>0</v>
      </c>
      <c r="X113" s="4">
        <v>80</v>
      </c>
      <c r="Y113" s="4" t="str">
        <f t="shared" si="181"/>
        <v>x</v>
      </c>
      <c r="Z113" s="4" t="str">
        <f t="shared" si="148"/>
        <v>x</v>
      </c>
      <c r="AA113" s="4">
        <f t="shared" si="182"/>
        <v>0</v>
      </c>
      <c r="AB113" s="4">
        <f t="shared" si="180"/>
        <v>0</v>
      </c>
      <c r="AC113" s="4">
        <v>80</v>
      </c>
      <c r="AD113" s="129" t="str">
        <f t="shared" si="118"/>
        <v>x</v>
      </c>
      <c r="AE113" s="129" t="str">
        <f t="shared" si="118"/>
        <v>x</v>
      </c>
      <c r="AF113" s="46">
        <f t="shared" si="119"/>
        <v>1</v>
      </c>
      <c r="AG113" s="46">
        <f t="shared" si="119"/>
        <v>1</v>
      </c>
      <c r="AH113" s="4">
        <f t="shared" si="162"/>
        <v>0</v>
      </c>
      <c r="AI113" s="4">
        <f t="shared" si="162"/>
        <v>0</v>
      </c>
      <c r="AJ113" s="4">
        <f t="shared" si="120"/>
        <v>0</v>
      </c>
      <c r="AK113" s="4">
        <f>SUM($AJ$33:AJ113)</f>
        <v>2.6645352591003757E-15</v>
      </c>
      <c r="AL113" s="4">
        <f t="shared" si="167"/>
        <v>0</v>
      </c>
      <c r="AM113" s="4">
        <f t="shared" si="121"/>
        <v>0</v>
      </c>
      <c r="AN113" s="4">
        <f t="shared" si="122"/>
        <v>0</v>
      </c>
      <c r="AP113" s="4" t="str">
        <f t="shared" si="106"/>
        <v/>
      </c>
      <c r="AQ113" s="4" t="str">
        <f t="shared" si="106"/>
        <v/>
      </c>
      <c r="AR113" s="4" t="str">
        <f t="shared" si="107"/>
        <v/>
      </c>
      <c r="AS113" s="4" t="str">
        <f t="shared" si="107"/>
        <v/>
      </c>
      <c r="AT113" s="4" t="str">
        <f t="shared" si="108"/>
        <v/>
      </c>
      <c r="AU113" s="4" t="str">
        <f t="shared" si="108"/>
        <v/>
      </c>
      <c r="AV113" s="4" t="str">
        <f t="shared" si="109"/>
        <v/>
      </c>
      <c r="AW113" s="4" t="str">
        <f t="shared" si="109"/>
        <v/>
      </c>
      <c r="AX113" s="4" t="str">
        <f t="shared" si="110"/>
        <v/>
      </c>
      <c r="AY113" s="4" t="str">
        <f t="shared" si="110"/>
        <v/>
      </c>
      <c r="AZ113" s="4" t="str">
        <f t="shared" si="111"/>
        <v/>
      </c>
      <c r="BA113" s="4" t="str">
        <f t="shared" si="111"/>
        <v/>
      </c>
      <c r="BB113" s="4" t="str">
        <f t="shared" si="163"/>
        <v/>
      </c>
      <c r="BC113" s="4" t="str">
        <f t="shared" si="164"/>
        <v/>
      </c>
      <c r="BD113" s="4" t="str">
        <f t="shared" si="123"/>
        <v/>
      </c>
      <c r="BE113" s="4" t="str">
        <f t="shared" si="168"/>
        <v/>
      </c>
      <c r="BF113" s="4" t="str">
        <f t="shared" si="124"/>
        <v/>
      </c>
      <c r="BG113" s="4" t="str">
        <f t="shared" si="169"/>
        <v/>
      </c>
      <c r="BH113" s="16">
        <f t="shared" si="125"/>
        <v>0</v>
      </c>
      <c r="BI113" s="4">
        <f t="shared" si="126"/>
        <v>0</v>
      </c>
      <c r="BJ113" s="16">
        <f t="shared" si="127"/>
        <v>0</v>
      </c>
      <c r="BK113" s="4">
        <f t="shared" si="128"/>
        <v>0</v>
      </c>
      <c r="BL113" s="16">
        <f t="shared" si="129"/>
        <v>0</v>
      </c>
      <c r="BM113" s="4">
        <f t="shared" si="130"/>
        <v>0</v>
      </c>
      <c r="BN113" s="4">
        <f t="shared" si="170"/>
        <v>0</v>
      </c>
      <c r="BO113" s="4">
        <f t="shared" si="171"/>
        <v>0</v>
      </c>
      <c r="BP113" s="4">
        <f t="shared" si="172"/>
        <v>0</v>
      </c>
      <c r="BQ113" s="4">
        <f t="shared" si="173"/>
        <v>0</v>
      </c>
      <c r="BR113" s="4">
        <f t="shared" si="174"/>
        <v>0</v>
      </c>
      <c r="BS113" s="4">
        <f t="shared" si="175"/>
        <v>0</v>
      </c>
      <c r="BT113" s="4" t="str">
        <f t="shared" si="131"/>
        <v/>
      </c>
      <c r="BU113" s="4" t="str">
        <f t="shared" si="132"/>
        <v/>
      </c>
      <c r="BV113" s="4" t="str">
        <f t="shared" si="133"/>
        <v/>
      </c>
      <c r="BW113" s="4" t="str">
        <f t="shared" si="151"/>
        <v/>
      </c>
      <c r="BX113" s="4" t="str">
        <f t="shared" si="152"/>
        <v/>
      </c>
      <c r="BY113" s="4" t="str">
        <f t="shared" si="153"/>
        <v/>
      </c>
      <c r="BZ113" s="4">
        <f t="shared" si="154"/>
        <v>0</v>
      </c>
      <c r="CA113" s="17" t="str">
        <f t="shared" si="134"/>
        <v/>
      </c>
      <c r="CB113" s="17" t="str">
        <f t="shared" si="135"/>
        <v/>
      </c>
      <c r="CC113" s="17" t="str">
        <f t="shared" si="136"/>
        <v/>
      </c>
      <c r="CD113" s="17" t="str">
        <f t="shared" si="137"/>
        <v/>
      </c>
      <c r="CE113" s="4" t="str">
        <f t="shared" si="138"/>
        <v/>
      </c>
      <c r="CF113" s="4" t="str">
        <f t="shared" si="139"/>
        <v/>
      </c>
      <c r="CG113" s="4" t="str">
        <f t="shared" si="140"/>
        <v/>
      </c>
      <c r="CH113" s="4" t="str">
        <f t="shared" si="176"/>
        <v/>
      </c>
      <c r="CI113" s="4" t="str">
        <f t="shared" si="177"/>
        <v/>
      </c>
      <c r="CJ113" s="4" t="str">
        <f t="shared" si="155"/>
        <v/>
      </c>
      <c r="CK113" s="4" t="str">
        <f t="shared" si="156"/>
        <v/>
      </c>
      <c r="CL113" s="4" t="str">
        <f t="shared" si="178"/>
        <v/>
      </c>
      <c r="CM113" s="4" t="str">
        <f t="shared" si="179"/>
        <v/>
      </c>
      <c r="CN113" s="4">
        <f t="shared" si="157"/>
        <v>0</v>
      </c>
      <c r="CO113" s="16">
        <f t="shared" si="141"/>
        <v>0</v>
      </c>
      <c r="CQ113" s="4">
        <f t="shared" si="158"/>
        <v>0</v>
      </c>
      <c r="CS113" s="4">
        <v>79</v>
      </c>
      <c r="CT113" s="4">
        <f t="shared" si="159"/>
        <v>39.5</v>
      </c>
      <c r="CU113" s="4">
        <f t="shared" si="160"/>
        <v>40</v>
      </c>
      <c r="CV113" s="4">
        <f t="shared" si="142"/>
        <v>0</v>
      </c>
      <c r="CW113" s="4">
        <v>80</v>
      </c>
      <c r="CX113" s="4">
        <f t="shared" si="115"/>
        <v>41</v>
      </c>
      <c r="CY113" s="4" t="s">
        <v>99</v>
      </c>
      <c r="CZ113" s="16" t="str">
        <f t="shared" si="161"/>
        <v>B</v>
      </c>
      <c r="DA113" s="16">
        <f t="shared" si="143"/>
        <v>0</v>
      </c>
      <c r="DB113" s="4" t="str">
        <f t="shared" si="144"/>
        <v>x</v>
      </c>
      <c r="DE113" s="4">
        <f t="shared" si="183"/>
        <v>0</v>
      </c>
      <c r="DF113" s="4">
        <f t="shared" si="184"/>
        <v>0</v>
      </c>
      <c r="DJ113" s="66">
        <v>108</v>
      </c>
      <c r="DK113" s="67"/>
      <c r="DL113" s="68"/>
      <c r="DM113" s="68"/>
      <c r="DN113" s="69"/>
      <c r="DO113" s="61"/>
      <c r="DP113" s="61"/>
      <c r="DQ113" s="61"/>
      <c r="DR113" s="61"/>
      <c r="DS113" s="61"/>
      <c r="DT113" s="61"/>
      <c r="DU113" s="61"/>
      <c r="DV113" s="61"/>
      <c r="DW113" s="61"/>
      <c r="DX113" s="61"/>
      <c r="DY113" s="61"/>
      <c r="DZ113" s="61"/>
      <c r="EA113" s="61"/>
      <c r="EB113" s="61"/>
      <c r="EC113" s="61"/>
      <c r="ED113" s="61"/>
      <c r="EE113" s="61"/>
      <c r="EF113" s="61"/>
      <c r="EG113" s="61"/>
      <c r="EH113" s="61"/>
      <c r="EI113" s="61"/>
      <c r="EJ113" s="61"/>
      <c r="EK113" s="61"/>
      <c r="EL113" s="61"/>
      <c r="EM113" s="61"/>
      <c r="EN113" s="61"/>
      <c r="EO113" s="61"/>
      <c r="EP113" s="61"/>
      <c r="EQ113" s="61"/>
      <c r="ER113" s="61"/>
      <c r="ES113" s="61"/>
      <c r="ET113" s="61"/>
      <c r="EU113" s="61"/>
      <c r="EV113" s="61"/>
      <c r="EW113" s="61"/>
      <c r="EX113" s="61"/>
      <c r="EY113" s="61"/>
      <c r="EZ113" s="61"/>
      <c r="FA113" s="61"/>
      <c r="FB113" s="61"/>
      <c r="FC113" s="61"/>
      <c r="FD113" s="61"/>
      <c r="FE113" s="61"/>
      <c r="FF113" s="61"/>
      <c r="FG113" s="61"/>
      <c r="FH113" s="61"/>
      <c r="FI113" s="61"/>
      <c r="FJ113" s="61"/>
      <c r="FK113" s="61"/>
      <c r="FL113" s="61"/>
      <c r="FM113" s="61"/>
      <c r="FN113" s="61"/>
      <c r="FO113" s="61"/>
      <c r="FP113" s="61"/>
      <c r="FQ113" s="61"/>
      <c r="FR113" s="61"/>
      <c r="FS113" s="61"/>
      <c r="FT113" s="61"/>
      <c r="FU113" s="61"/>
      <c r="FV113" s="61"/>
      <c r="FW113" s="61"/>
      <c r="FX113" s="61"/>
      <c r="FY113" s="61"/>
      <c r="FZ113" s="61"/>
      <c r="GA113" s="61"/>
      <c r="GB113" s="61"/>
      <c r="GC113" s="61"/>
      <c r="GD113" s="61"/>
      <c r="GE113" s="61"/>
      <c r="GF113" s="61"/>
      <c r="GG113" s="61"/>
      <c r="GH113" s="61"/>
      <c r="GI113" s="61"/>
      <c r="GJ113" s="61"/>
      <c r="GK113" s="61"/>
      <c r="GL113" s="61"/>
      <c r="GM113" s="61"/>
      <c r="GN113" s="61"/>
      <c r="GO113" s="61"/>
      <c r="GP113" s="61"/>
      <c r="GQ113" s="61"/>
      <c r="GR113" s="61"/>
      <c r="GS113" s="61"/>
      <c r="GT113" s="61"/>
      <c r="GU113" s="61"/>
      <c r="GV113" s="61"/>
      <c r="GW113" s="61"/>
      <c r="GX113" s="61"/>
      <c r="GY113" s="61"/>
      <c r="GZ113" s="61"/>
      <c r="HA113" s="61"/>
      <c r="HB113" s="61"/>
      <c r="HC113" s="61"/>
      <c r="HD113" s="61"/>
      <c r="HE113" s="61"/>
      <c r="HF113" s="61"/>
      <c r="HG113" s="61"/>
      <c r="HH113" s="61"/>
      <c r="HI113" s="61"/>
      <c r="HJ113" s="61"/>
      <c r="HK113" s="61"/>
      <c r="HL113" s="61"/>
      <c r="HM113" s="61"/>
      <c r="HN113" s="61"/>
      <c r="HO113" s="61"/>
      <c r="HP113" s="61"/>
      <c r="HQ113" s="61"/>
      <c r="HR113" s="61"/>
      <c r="HS113" s="61"/>
      <c r="HT113" s="61"/>
      <c r="HU113" s="61"/>
      <c r="HV113" s="61"/>
      <c r="HW113" s="61"/>
      <c r="HX113" s="61"/>
      <c r="HY113" s="61"/>
      <c r="HZ113" s="61"/>
      <c r="IA113" s="61"/>
      <c r="IB113" s="61"/>
      <c r="IC113" s="61"/>
      <c r="ID113" s="61"/>
      <c r="IE113" s="61" t="s">
        <v>90</v>
      </c>
    </row>
    <row r="114" spans="1:239">
      <c r="A114" s="4" t="str">
        <f t="shared" si="165"/>
        <v>x</v>
      </c>
      <c r="B114" s="4" t="str">
        <f t="shared" si="166"/>
        <v>x</v>
      </c>
      <c r="D114" s="4">
        <v>8.6</v>
      </c>
      <c r="E114" s="4">
        <f t="shared" si="116"/>
        <v>-0.55336655714511473</v>
      </c>
      <c r="F114" s="4">
        <v>8.6</v>
      </c>
      <c r="G114" s="4">
        <f t="shared" si="117"/>
        <v>-0.55336655714511473</v>
      </c>
      <c r="H114" s="4">
        <v>41</v>
      </c>
      <c r="I114" s="88">
        <f>AL74</f>
        <v>0</v>
      </c>
      <c r="X114" s="4">
        <v>81</v>
      </c>
      <c r="Y114" s="4" t="str">
        <f t="shared" si="181"/>
        <v>x</v>
      </c>
      <c r="Z114" s="4" t="str">
        <f t="shared" si="148"/>
        <v>x</v>
      </c>
      <c r="AA114" s="4">
        <f t="shared" si="182"/>
        <v>0</v>
      </c>
      <c r="AB114" s="4">
        <f t="shared" si="180"/>
        <v>0</v>
      </c>
      <c r="AC114" s="4">
        <v>81</v>
      </c>
      <c r="AD114" s="129" t="str">
        <f t="shared" ref="AD114:AE177" si="185">IF($AX$3="Tervezett",Y114,AA114)</f>
        <v>x</v>
      </c>
      <c r="AE114" s="129" t="str">
        <f t="shared" si="185"/>
        <v>x</v>
      </c>
      <c r="AF114" s="46">
        <f t="shared" ref="AF114:AG177" si="186">IF($AX$3="Tervezett",1,IF(DE114&gt;0,DE114,1))</f>
        <v>1</v>
      </c>
      <c r="AG114" s="46">
        <f t="shared" si="186"/>
        <v>1</v>
      </c>
      <c r="AH114" s="4">
        <f t="shared" si="162"/>
        <v>0</v>
      </c>
      <c r="AI114" s="4">
        <f t="shared" si="162"/>
        <v>0</v>
      </c>
      <c r="AJ114" s="4">
        <f t="shared" si="120"/>
        <v>0</v>
      </c>
      <c r="AK114" s="4">
        <f>SUM($AJ$33:AJ114)</f>
        <v>2.6645352591003757E-15</v>
      </c>
      <c r="AL114" s="4">
        <f t="shared" si="167"/>
        <v>0</v>
      </c>
      <c r="AM114" s="4">
        <f t="shared" si="121"/>
        <v>0</v>
      </c>
      <c r="AN114" s="4">
        <f t="shared" si="122"/>
        <v>0</v>
      </c>
      <c r="AP114" s="4" t="str">
        <f t="shared" si="106"/>
        <v/>
      </c>
      <c r="AQ114" s="4" t="str">
        <f t="shared" si="106"/>
        <v/>
      </c>
      <c r="AR114" s="4" t="str">
        <f t="shared" si="107"/>
        <v/>
      </c>
      <c r="AS114" s="4" t="str">
        <f t="shared" si="107"/>
        <v/>
      </c>
      <c r="AT114" s="4" t="str">
        <f t="shared" si="108"/>
        <v/>
      </c>
      <c r="AU114" s="4" t="str">
        <f t="shared" si="108"/>
        <v/>
      </c>
      <c r="AV114" s="4" t="str">
        <f t="shared" si="109"/>
        <v/>
      </c>
      <c r="AW114" s="4" t="str">
        <f t="shared" si="109"/>
        <v/>
      </c>
      <c r="AX114" s="4" t="str">
        <f t="shared" si="110"/>
        <v/>
      </c>
      <c r="AY114" s="4" t="str">
        <f t="shared" si="110"/>
        <v/>
      </c>
      <c r="AZ114" s="4" t="str">
        <f t="shared" si="111"/>
        <v/>
      </c>
      <c r="BA114" s="4" t="str">
        <f t="shared" si="111"/>
        <v/>
      </c>
      <c r="BB114" s="4" t="str">
        <f t="shared" si="163"/>
        <v/>
      </c>
      <c r="BC114" s="4" t="str">
        <f t="shared" si="164"/>
        <v/>
      </c>
      <c r="BD114" s="4" t="str">
        <f t="shared" si="123"/>
        <v/>
      </c>
      <c r="BE114" s="4" t="str">
        <f t="shared" si="168"/>
        <v/>
      </c>
      <c r="BF114" s="4" t="str">
        <f t="shared" si="124"/>
        <v/>
      </c>
      <c r="BG114" s="4" t="str">
        <f t="shared" si="169"/>
        <v/>
      </c>
      <c r="BH114" s="16">
        <f t="shared" si="125"/>
        <v>0</v>
      </c>
      <c r="BI114" s="4">
        <f t="shared" si="126"/>
        <v>0</v>
      </c>
      <c r="BJ114" s="16">
        <f t="shared" si="127"/>
        <v>0</v>
      </c>
      <c r="BK114" s="4">
        <f t="shared" si="128"/>
        <v>0</v>
      </c>
      <c r="BL114" s="16">
        <f t="shared" si="129"/>
        <v>0</v>
      </c>
      <c r="BM114" s="4">
        <f t="shared" si="130"/>
        <v>0</v>
      </c>
      <c r="BN114" s="4">
        <f t="shared" si="170"/>
        <v>0</v>
      </c>
      <c r="BO114" s="4">
        <f t="shared" si="171"/>
        <v>0</v>
      </c>
      <c r="BP114" s="4">
        <f t="shared" si="172"/>
        <v>0</v>
      </c>
      <c r="BQ114" s="4">
        <f t="shared" si="173"/>
        <v>0</v>
      </c>
      <c r="BR114" s="4">
        <f t="shared" si="174"/>
        <v>0</v>
      </c>
      <c r="BS114" s="4">
        <f t="shared" si="175"/>
        <v>0</v>
      </c>
      <c r="BT114" s="4" t="str">
        <f t="shared" si="131"/>
        <v/>
      </c>
      <c r="BU114" s="4" t="str">
        <f t="shared" si="132"/>
        <v/>
      </c>
      <c r="BV114" s="4" t="str">
        <f t="shared" si="133"/>
        <v/>
      </c>
      <c r="BW114" s="4" t="str">
        <f t="shared" si="151"/>
        <v/>
      </c>
      <c r="BX114" s="4" t="str">
        <f t="shared" si="152"/>
        <v/>
      </c>
      <c r="BY114" s="4" t="str">
        <f t="shared" si="153"/>
        <v/>
      </c>
      <c r="BZ114" s="4">
        <f t="shared" si="154"/>
        <v>0</v>
      </c>
      <c r="CA114" s="17" t="str">
        <f t="shared" si="134"/>
        <v/>
      </c>
      <c r="CB114" s="17" t="str">
        <f t="shared" si="135"/>
        <v/>
      </c>
      <c r="CC114" s="17" t="str">
        <f t="shared" si="136"/>
        <v/>
      </c>
      <c r="CD114" s="17" t="str">
        <f t="shared" si="137"/>
        <v/>
      </c>
      <c r="CE114" s="4" t="str">
        <f t="shared" si="138"/>
        <v/>
      </c>
      <c r="CF114" s="4" t="str">
        <f t="shared" si="139"/>
        <v/>
      </c>
      <c r="CG114" s="4" t="str">
        <f t="shared" si="140"/>
        <v/>
      </c>
      <c r="CH114" s="4" t="str">
        <f t="shared" si="176"/>
        <v/>
      </c>
      <c r="CI114" s="4" t="str">
        <f t="shared" si="177"/>
        <v/>
      </c>
      <c r="CJ114" s="4" t="str">
        <f t="shared" si="155"/>
        <v/>
      </c>
      <c r="CK114" s="4" t="str">
        <f t="shared" si="156"/>
        <v/>
      </c>
      <c r="CL114" s="4" t="str">
        <f t="shared" si="178"/>
        <v/>
      </c>
      <c r="CM114" s="4" t="str">
        <f t="shared" si="179"/>
        <v/>
      </c>
      <c r="CN114" s="4">
        <f t="shared" si="157"/>
        <v>0</v>
      </c>
      <c r="CO114" s="16">
        <f t="shared" si="141"/>
        <v>0</v>
      </c>
      <c r="CQ114" s="4">
        <f t="shared" si="158"/>
        <v>0</v>
      </c>
      <c r="CS114" s="4">
        <v>80</v>
      </c>
      <c r="CT114" s="4">
        <f t="shared" si="159"/>
        <v>40</v>
      </c>
      <c r="CU114" s="4">
        <f t="shared" si="160"/>
        <v>40</v>
      </c>
      <c r="CV114" s="4">
        <f t="shared" si="142"/>
        <v>1</v>
      </c>
      <c r="CW114" s="4">
        <v>81</v>
      </c>
      <c r="CX114" s="4">
        <f t="shared" si="115"/>
        <v>41</v>
      </c>
      <c r="CY114" s="4" t="s">
        <v>88</v>
      </c>
      <c r="CZ114" s="16" t="str">
        <f t="shared" si="161"/>
        <v>C</v>
      </c>
      <c r="DA114" s="16">
        <f t="shared" si="143"/>
        <v>0</v>
      </c>
      <c r="DB114" s="4" t="str">
        <f t="shared" si="144"/>
        <v>x</v>
      </c>
      <c r="DE114" s="4">
        <f t="shared" si="183"/>
        <v>0</v>
      </c>
      <c r="DF114" s="4">
        <f t="shared" si="184"/>
        <v>0</v>
      </c>
      <c r="DJ114" s="47">
        <v>109</v>
      </c>
      <c r="DK114" s="48" t="s">
        <v>433</v>
      </c>
      <c r="DL114" s="49"/>
      <c r="DM114" s="49"/>
      <c r="DN114" s="50"/>
      <c r="DO114" s="51"/>
      <c r="DP114" s="51"/>
      <c r="DQ114" s="51"/>
      <c r="DR114" s="51"/>
      <c r="DS114" s="51"/>
      <c r="DT114" s="51"/>
      <c r="DU114" s="51"/>
      <c r="DV114" s="51"/>
      <c r="DW114" s="51"/>
      <c r="DX114" s="51"/>
      <c r="DY114" s="51"/>
      <c r="DZ114" s="51"/>
      <c r="EA114" s="51"/>
      <c r="EB114" s="51"/>
      <c r="EC114" s="51"/>
      <c r="ED114" s="51"/>
      <c r="EE114" s="51"/>
      <c r="EF114" s="51"/>
      <c r="EG114" s="51"/>
      <c r="EH114" s="51"/>
      <c r="EI114" s="51"/>
      <c r="EJ114" s="51"/>
      <c r="EK114" s="51"/>
      <c r="EL114" s="51"/>
      <c r="EM114" s="51"/>
      <c r="EN114" s="51"/>
      <c r="EO114" s="51"/>
      <c r="EP114" s="51"/>
      <c r="EQ114" s="51"/>
      <c r="ER114" s="51"/>
      <c r="ES114" s="51"/>
      <c r="ET114" s="51"/>
      <c r="EU114" s="51"/>
      <c r="EV114" s="51"/>
      <c r="EW114" s="51"/>
      <c r="EX114" s="51"/>
      <c r="EY114" s="51"/>
      <c r="EZ114" s="51"/>
      <c r="FA114" s="51"/>
      <c r="FB114" s="51"/>
      <c r="FC114" s="51"/>
      <c r="FD114" s="51"/>
      <c r="FE114" s="51"/>
      <c r="FF114" s="51"/>
      <c r="FG114" s="51"/>
      <c r="FH114" s="51"/>
      <c r="FI114" s="51"/>
      <c r="FJ114" s="51"/>
      <c r="FK114" s="51"/>
      <c r="FL114" s="51"/>
      <c r="FM114" s="51"/>
      <c r="FN114" s="51"/>
      <c r="FO114" s="51"/>
      <c r="FP114" s="51"/>
      <c r="FQ114" s="51"/>
      <c r="FR114" s="51"/>
      <c r="FS114" s="51"/>
      <c r="FT114" s="51"/>
      <c r="FU114" s="51"/>
      <c r="FV114" s="51"/>
      <c r="FW114" s="51"/>
      <c r="FX114" s="51"/>
      <c r="FY114" s="51"/>
      <c r="FZ114" s="51"/>
      <c r="GA114" s="51"/>
      <c r="GB114" s="51"/>
      <c r="GC114" s="51"/>
      <c r="GD114" s="51"/>
      <c r="GE114" s="51"/>
      <c r="GF114" s="51"/>
      <c r="GG114" s="51"/>
      <c r="GH114" s="51"/>
      <c r="GI114" s="51"/>
      <c r="GJ114" s="51"/>
      <c r="GK114" s="51"/>
      <c r="GL114" s="51"/>
      <c r="GM114" s="51"/>
      <c r="GN114" s="51"/>
      <c r="GO114" s="51"/>
      <c r="GP114" s="51"/>
      <c r="GQ114" s="51"/>
      <c r="GR114" s="51"/>
      <c r="GS114" s="51"/>
      <c r="GT114" s="51"/>
      <c r="GU114" s="51"/>
      <c r="GV114" s="51"/>
      <c r="GW114" s="51"/>
      <c r="GX114" s="51"/>
      <c r="GY114" s="51"/>
      <c r="GZ114" s="51"/>
      <c r="HA114" s="51"/>
      <c r="HB114" s="51"/>
      <c r="HC114" s="51"/>
      <c r="HD114" s="51"/>
      <c r="HE114" s="51"/>
      <c r="HF114" s="51"/>
      <c r="HG114" s="51"/>
      <c r="HH114" s="51"/>
      <c r="HI114" s="51"/>
      <c r="HJ114" s="51"/>
      <c r="HK114" s="51"/>
      <c r="HL114" s="51"/>
      <c r="HM114" s="51"/>
      <c r="HN114" s="51"/>
      <c r="HO114" s="51"/>
      <c r="HP114" s="51"/>
      <c r="HQ114" s="51"/>
      <c r="HR114" s="51"/>
      <c r="HS114" s="51"/>
      <c r="HT114" s="51"/>
      <c r="HU114" s="51"/>
      <c r="HV114" s="51"/>
      <c r="HW114" s="51"/>
      <c r="HX114" s="51"/>
      <c r="HY114" s="51"/>
      <c r="HZ114" s="51"/>
      <c r="IA114" s="51"/>
      <c r="IB114" s="51"/>
      <c r="IC114" s="51"/>
      <c r="ID114" s="51"/>
      <c r="IE114" s="51" t="s">
        <v>90</v>
      </c>
    </row>
    <row r="115" spans="1:239">
      <c r="A115" s="4" t="str">
        <f t="shared" si="165"/>
        <v>x</v>
      </c>
      <c r="B115" s="4" t="str">
        <f t="shared" si="166"/>
        <v>x</v>
      </c>
      <c r="D115" s="4">
        <v>8.6999999999999993</v>
      </c>
      <c r="E115" s="4">
        <f t="shared" si="116"/>
        <v>-0.66905166882929745</v>
      </c>
      <c r="F115" s="4">
        <v>8.6999999999999993</v>
      </c>
      <c r="G115" s="4">
        <f t="shared" si="117"/>
        <v>-0.66905166882929745</v>
      </c>
      <c r="H115" s="4">
        <v>42</v>
      </c>
      <c r="I115" s="88">
        <f>I114</f>
        <v>0</v>
      </c>
      <c r="X115" s="4">
        <v>82</v>
      </c>
      <c r="Y115" s="4" t="str">
        <f t="shared" si="181"/>
        <v>x</v>
      </c>
      <c r="Z115" s="4" t="str">
        <f t="shared" si="148"/>
        <v>x</v>
      </c>
      <c r="AA115" s="4">
        <f t="shared" si="182"/>
        <v>0</v>
      </c>
      <c r="AB115" s="4">
        <f t="shared" si="180"/>
        <v>0</v>
      </c>
      <c r="AC115" s="4">
        <v>82</v>
      </c>
      <c r="AD115" s="129" t="str">
        <f t="shared" si="185"/>
        <v>x</v>
      </c>
      <c r="AE115" s="129" t="str">
        <f t="shared" si="185"/>
        <v>x</v>
      </c>
      <c r="AF115" s="46">
        <f t="shared" si="186"/>
        <v>1</v>
      </c>
      <c r="AG115" s="46">
        <f t="shared" si="186"/>
        <v>1</v>
      </c>
      <c r="AH115" s="4">
        <f t="shared" si="162"/>
        <v>0</v>
      </c>
      <c r="AI115" s="4">
        <f t="shared" si="162"/>
        <v>0</v>
      </c>
      <c r="AJ115" s="4">
        <f t="shared" si="120"/>
        <v>0</v>
      </c>
      <c r="AK115" s="4">
        <f>SUM($AJ$33:AJ115)</f>
        <v>2.6645352591003757E-15</v>
      </c>
      <c r="AL115" s="4">
        <f t="shared" si="167"/>
        <v>0</v>
      </c>
      <c r="AM115" s="4">
        <f t="shared" si="121"/>
        <v>0</v>
      </c>
      <c r="AN115" s="4">
        <f t="shared" si="122"/>
        <v>0</v>
      </c>
      <c r="AP115" s="4" t="str">
        <f t="shared" si="106"/>
        <v/>
      </c>
      <c r="AQ115" s="4" t="str">
        <f t="shared" si="106"/>
        <v/>
      </c>
      <c r="AR115" s="4" t="str">
        <f t="shared" si="107"/>
        <v/>
      </c>
      <c r="AS115" s="4" t="str">
        <f t="shared" si="107"/>
        <v/>
      </c>
      <c r="AT115" s="4" t="str">
        <f t="shared" si="108"/>
        <v/>
      </c>
      <c r="AU115" s="4" t="str">
        <f t="shared" si="108"/>
        <v/>
      </c>
      <c r="AV115" s="4" t="str">
        <f t="shared" si="109"/>
        <v/>
      </c>
      <c r="AW115" s="4" t="str">
        <f t="shared" si="109"/>
        <v/>
      </c>
      <c r="AX115" s="4" t="str">
        <f t="shared" si="110"/>
        <v/>
      </c>
      <c r="AY115" s="4" t="str">
        <f t="shared" si="110"/>
        <v/>
      </c>
      <c r="AZ115" s="4" t="str">
        <f t="shared" si="111"/>
        <v/>
      </c>
      <c r="BA115" s="4" t="str">
        <f t="shared" si="111"/>
        <v/>
      </c>
      <c r="BB115" s="4" t="str">
        <f t="shared" si="163"/>
        <v/>
      </c>
      <c r="BC115" s="4" t="str">
        <f t="shared" si="164"/>
        <v/>
      </c>
      <c r="BD115" s="4" t="str">
        <f t="shared" si="123"/>
        <v/>
      </c>
      <c r="BE115" s="4" t="str">
        <f t="shared" si="168"/>
        <v/>
      </c>
      <c r="BF115" s="4" t="str">
        <f t="shared" si="124"/>
        <v/>
      </c>
      <c r="BG115" s="4" t="str">
        <f t="shared" si="169"/>
        <v/>
      </c>
      <c r="BH115" s="16">
        <f t="shared" si="125"/>
        <v>0</v>
      </c>
      <c r="BI115" s="4">
        <f t="shared" si="126"/>
        <v>0</v>
      </c>
      <c r="BJ115" s="16">
        <f t="shared" si="127"/>
        <v>0</v>
      </c>
      <c r="BK115" s="4">
        <f t="shared" si="128"/>
        <v>0</v>
      </c>
      <c r="BL115" s="16">
        <f t="shared" si="129"/>
        <v>0</v>
      </c>
      <c r="BM115" s="4">
        <f t="shared" si="130"/>
        <v>0</v>
      </c>
      <c r="BN115" s="4">
        <f t="shared" si="170"/>
        <v>0</v>
      </c>
      <c r="BO115" s="4">
        <f t="shared" si="171"/>
        <v>0</v>
      </c>
      <c r="BP115" s="4">
        <f t="shared" si="172"/>
        <v>0</v>
      </c>
      <c r="BQ115" s="4">
        <f t="shared" si="173"/>
        <v>0</v>
      </c>
      <c r="BR115" s="4">
        <f t="shared" si="174"/>
        <v>0</v>
      </c>
      <c r="BS115" s="4">
        <f t="shared" si="175"/>
        <v>0</v>
      </c>
      <c r="BT115" s="4" t="str">
        <f t="shared" si="131"/>
        <v/>
      </c>
      <c r="BU115" s="4" t="str">
        <f t="shared" si="132"/>
        <v/>
      </c>
      <c r="BV115" s="4" t="str">
        <f t="shared" si="133"/>
        <v/>
      </c>
      <c r="BW115" s="4" t="str">
        <f t="shared" si="151"/>
        <v/>
      </c>
      <c r="BX115" s="4" t="str">
        <f t="shared" si="152"/>
        <v/>
      </c>
      <c r="BY115" s="4" t="str">
        <f t="shared" si="153"/>
        <v/>
      </c>
      <c r="BZ115" s="4">
        <f t="shared" si="154"/>
        <v>0</v>
      </c>
      <c r="CA115" s="17" t="str">
        <f t="shared" si="134"/>
        <v/>
      </c>
      <c r="CB115" s="17" t="str">
        <f t="shared" si="135"/>
        <v/>
      </c>
      <c r="CC115" s="17" t="str">
        <f t="shared" si="136"/>
        <v/>
      </c>
      <c r="CD115" s="17" t="str">
        <f t="shared" si="137"/>
        <v/>
      </c>
      <c r="CE115" s="4" t="str">
        <f t="shared" si="138"/>
        <v/>
      </c>
      <c r="CF115" s="4" t="str">
        <f t="shared" si="139"/>
        <v/>
      </c>
      <c r="CG115" s="4" t="str">
        <f t="shared" si="140"/>
        <v/>
      </c>
      <c r="CH115" s="4" t="str">
        <f t="shared" si="176"/>
        <v/>
      </c>
      <c r="CI115" s="4" t="str">
        <f t="shared" si="177"/>
        <v/>
      </c>
      <c r="CJ115" s="4" t="str">
        <f t="shared" si="155"/>
        <v/>
      </c>
      <c r="CK115" s="4" t="str">
        <f t="shared" si="156"/>
        <v/>
      </c>
      <c r="CL115" s="4" t="str">
        <f t="shared" si="178"/>
        <v/>
      </c>
      <c r="CM115" s="4" t="str">
        <f t="shared" si="179"/>
        <v/>
      </c>
      <c r="CN115" s="4">
        <f t="shared" si="157"/>
        <v>0</v>
      </c>
      <c r="CO115" s="16">
        <f t="shared" si="141"/>
        <v>0</v>
      </c>
      <c r="CQ115" s="4">
        <f t="shared" si="158"/>
        <v>0</v>
      </c>
      <c r="CS115" s="4">
        <v>81</v>
      </c>
      <c r="CT115" s="4">
        <f t="shared" si="159"/>
        <v>40.5</v>
      </c>
      <c r="CU115" s="4">
        <f t="shared" si="160"/>
        <v>41</v>
      </c>
      <c r="CV115" s="4">
        <f t="shared" si="142"/>
        <v>0</v>
      </c>
      <c r="CW115" s="4">
        <v>82</v>
      </c>
      <c r="CX115" s="4">
        <f t="shared" si="115"/>
        <v>42</v>
      </c>
      <c r="CY115" s="4" t="s">
        <v>100</v>
      </c>
      <c r="CZ115" s="16" t="str">
        <f t="shared" si="161"/>
        <v>A</v>
      </c>
      <c r="DA115" s="16">
        <f t="shared" si="143"/>
        <v>0</v>
      </c>
      <c r="DB115" s="4" t="str">
        <f t="shared" si="144"/>
        <v>x</v>
      </c>
      <c r="DE115" s="4">
        <f t="shared" si="183"/>
        <v>0</v>
      </c>
      <c r="DF115" s="4">
        <f t="shared" si="184"/>
        <v>0</v>
      </c>
      <c r="DJ115" s="57">
        <v>110</v>
      </c>
      <c r="DK115" s="58" t="s">
        <v>434</v>
      </c>
      <c r="DL115" s="59"/>
      <c r="DM115" s="59"/>
      <c r="DN115" s="60"/>
      <c r="DO115" s="61"/>
      <c r="DP115" s="61"/>
      <c r="DQ115" s="61"/>
      <c r="DR115" s="61"/>
      <c r="DS115" s="61"/>
      <c r="DT115" s="61"/>
      <c r="DU115" s="61"/>
      <c r="DV115" s="61"/>
      <c r="DW115" s="61"/>
      <c r="DX115" s="61"/>
      <c r="DY115" s="61"/>
      <c r="DZ115" s="61"/>
      <c r="EA115" s="61"/>
      <c r="EB115" s="61"/>
      <c r="EC115" s="61"/>
      <c r="ED115" s="61"/>
      <c r="EE115" s="61"/>
      <c r="EF115" s="61"/>
      <c r="EG115" s="61"/>
      <c r="EH115" s="61"/>
      <c r="EI115" s="61"/>
      <c r="EJ115" s="61"/>
      <c r="EK115" s="61"/>
      <c r="EL115" s="61"/>
      <c r="EM115" s="61"/>
      <c r="EN115" s="61"/>
      <c r="EO115" s="61"/>
      <c r="EP115" s="61"/>
      <c r="EQ115" s="61"/>
      <c r="ER115" s="61"/>
      <c r="ES115" s="61"/>
      <c r="ET115" s="61"/>
      <c r="EU115" s="61"/>
      <c r="EV115" s="61"/>
      <c r="EW115" s="61"/>
      <c r="EX115" s="61"/>
      <c r="EY115" s="61"/>
      <c r="EZ115" s="61"/>
      <c r="FA115" s="61"/>
      <c r="FB115" s="61"/>
      <c r="FC115" s="61"/>
      <c r="FD115" s="61"/>
      <c r="FE115" s="61"/>
      <c r="FF115" s="61"/>
      <c r="FG115" s="61"/>
      <c r="FH115" s="61"/>
      <c r="FI115" s="61"/>
      <c r="FJ115" s="61"/>
      <c r="FK115" s="61"/>
      <c r="FL115" s="61"/>
      <c r="FM115" s="61"/>
      <c r="FN115" s="61"/>
      <c r="FO115" s="61"/>
      <c r="FP115" s="61"/>
      <c r="FQ115" s="61"/>
      <c r="FR115" s="61"/>
      <c r="FS115" s="61"/>
      <c r="FT115" s="61"/>
      <c r="FU115" s="61"/>
      <c r="FV115" s="61"/>
      <c r="FW115" s="61"/>
      <c r="FX115" s="61"/>
      <c r="FY115" s="61"/>
      <c r="FZ115" s="61"/>
      <c r="GA115" s="61"/>
      <c r="GB115" s="61"/>
      <c r="GC115" s="61"/>
      <c r="GD115" s="61"/>
      <c r="GE115" s="61"/>
      <c r="GF115" s="61"/>
      <c r="GG115" s="61"/>
      <c r="GH115" s="61"/>
      <c r="GI115" s="61"/>
      <c r="GJ115" s="61"/>
      <c r="GK115" s="61"/>
      <c r="GL115" s="61"/>
      <c r="GM115" s="61"/>
      <c r="GN115" s="61"/>
      <c r="GO115" s="61"/>
      <c r="GP115" s="61"/>
      <c r="GQ115" s="61"/>
      <c r="GR115" s="61"/>
      <c r="GS115" s="61"/>
      <c r="GT115" s="61"/>
      <c r="GU115" s="61"/>
      <c r="GV115" s="61"/>
      <c r="GW115" s="61"/>
      <c r="GX115" s="61"/>
      <c r="GY115" s="61"/>
      <c r="GZ115" s="61"/>
      <c r="HA115" s="61"/>
      <c r="HB115" s="61"/>
      <c r="HC115" s="61"/>
      <c r="HD115" s="61"/>
      <c r="HE115" s="61"/>
      <c r="HF115" s="61"/>
      <c r="HG115" s="61"/>
      <c r="HH115" s="61"/>
      <c r="HI115" s="61"/>
      <c r="HJ115" s="61"/>
      <c r="HK115" s="61"/>
      <c r="HL115" s="61"/>
      <c r="HM115" s="61"/>
      <c r="HN115" s="61"/>
      <c r="HO115" s="61"/>
      <c r="HP115" s="61"/>
      <c r="HQ115" s="61"/>
      <c r="HR115" s="61"/>
      <c r="HS115" s="61"/>
      <c r="HT115" s="61"/>
      <c r="HU115" s="61"/>
      <c r="HV115" s="61"/>
      <c r="HW115" s="61"/>
      <c r="HX115" s="61"/>
      <c r="HY115" s="61"/>
      <c r="HZ115" s="61"/>
      <c r="IA115" s="61"/>
      <c r="IB115" s="61"/>
      <c r="IC115" s="61"/>
      <c r="ID115" s="61"/>
      <c r="IE115" s="61" t="s">
        <v>90</v>
      </c>
    </row>
    <row r="116" spans="1:239">
      <c r="A116" s="4" t="str">
        <f t="shared" si="165"/>
        <v>x</v>
      </c>
      <c r="B116" s="4" t="str">
        <f t="shared" si="166"/>
        <v>x</v>
      </c>
      <c r="D116" s="4">
        <v>8.8000000000000007</v>
      </c>
      <c r="E116" s="4">
        <f t="shared" si="116"/>
        <v>-0.75549601211953676</v>
      </c>
      <c r="F116" s="4">
        <v>8.8000000000000007</v>
      </c>
      <c r="G116" s="4">
        <f t="shared" si="117"/>
        <v>-0.75549601211953676</v>
      </c>
      <c r="H116" s="4">
        <v>42</v>
      </c>
      <c r="I116" s="88">
        <f>AL75</f>
        <v>0</v>
      </c>
      <c r="X116" s="4">
        <v>83</v>
      </c>
      <c r="Y116" s="4" t="str">
        <f t="shared" si="181"/>
        <v>x</v>
      </c>
      <c r="Z116" s="4" t="str">
        <f t="shared" si="148"/>
        <v>x</v>
      </c>
      <c r="AA116" s="4">
        <f t="shared" si="182"/>
        <v>0</v>
      </c>
      <c r="AB116" s="4">
        <f t="shared" si="180"/>
        <v>0</v>
      </c>
      <c r="AC116" s="4">
        <v>83</v>
      </c>
      <c r="AD116" s="129" t="str">
        <f t="shared" si="185"/>
        <v>x</v>
      </c>
      <c r="AE116" s="129" t="str">
        <f t="shared" si="185"/>
        <v>x</v>
      </c>
      <c r="AF116" s="46">
        <f t="shared" si="186"/>
        <v>1</v>
      </c>
      <c r="AG116" s="46">
        <f t="shared" si="186"/>
        <v>1</v>
      </c>
      <c r="AH116" s="4">
        <f t="shared" ref="AH116:AI179" si="187">IF(ROW()&gt;33+$AE$30,0,IF(AD116="x",0,INDEX($AG$14:$AG$25,MATCH(AD116,$AF$14:$AF$25,0))*AF116))</f>
        <v>0</v>
      </c>
      <c r="AI116" s="4">
        <f t="shared" si="187"/>
        <v>0</v>
      </c>
      <c r="AJ116" s="4">
        <f t="shared" si="120"/>
        <v>0</v>
      </c>
      <c r="AK116" s="4">
        <f>SUM($AJ$33:AJ116)</f>
        <v>2.6645352591003757E-15</v>
      </c>
      <c r="AL116" s="4">
        <f t="shared" si="167"/>
        <v>0</v>
      </c>
      <c r="AM116" s="4">
        <f t="shared" si="121"/>
        <v>0</v>
      </c>
      <c r="AN116" s="4">
        <f t="shared" si="122"/>
        <v>0</v>
      </c>
      <c r="AP116" s="4" t="str">
        <f t="shared" si="106"/>
        <v/>
      </c>
      <c r="AQ116" s="4" t="str">
        <f t="shared" si="106"/>
        <v/>
      </c>
      <c r="AR116" s="4" t="str">
        <f t="shared" si="107"/>
        <v/>
      </c>
      <c r="AS116" s="4" t="str">
        <f t="shared" si="107"/>
        <v/>
      </c>
      <c r="AT116" s="4" t="str">
        <f t="shared" si="108"/>
        <v/>
      </c>
      <c r="AU116" s="4" t="str">
        <f t="shared" si="108"/>
        <v/>
      </c>
      <c r="AV116" s="4" t="str">
        <f t="shared" si="109"/>
        <v/>
      </c>
      <c r="AW116" s="4" t="str">
        <f t="shared" si="109"/>
        <v/>
      </c>
      <c r="AX116" s="4" t="str">
        <f t="shared" si="110"/>
        <v/>
      </c>
      <c r="AY116" s="4" t="str">
        <f t="shared" si="110"/>
        <v/>
      </c>
      <c r="AZ116" s="4" t="str">
        <f t="shared" si="111"/>
        <v/>
      </c>
      <c r="BA116" s="4" t="str">
        <f t="shared" si="111"/>
        <v/>
      </c>
      <c r="BB116" s="4" t="str">
        <f t="shared" si="163"/>
        <v/>
      </c>
      <c r="BC116" s="4" t="str">
        <f t="shared" si="164"/>
        <v/>
      </c>
      <c r="BD116" s="4" t="str">
        <f t="shared" si="123"/>
        <v/>
      </c>
      <c r="BE116" s="4" t="str">
        <f t="shared" si="168"/>
        <v/>
      </c>
      <c r="BF116" s="4" t="str">
        <f t="shared" si="124"/>
        <v/>
      </c>
      <c r="BG116" s="4" t="str">
        <f t="shared" si="169"/>
        <v/>
      </c>
      <c r="BH116" s="16">
        <f t="shared" si="125"/>
        <v>0</v>
      </c>
      <c r="BI116" s="4">
        <f t="shared" si="126"/>
        <v>0</v>
      </c>
      <c r="BJ116" s="16">
        <f t="shared" si="127"/>
        <v>0</v>
      </c>
      <c r="BK116" s="4">
        <f t="shared" si="128"/>
        <v>0</v>
      </c>
      <c r="BL116" s="16">
        <f t="shared" si="129"/>
        <v>0</v>
      </c>
      <c r="BM116" s="4">
        <f t="shared" si="130"/>
        <v>0</v>
      </c>
      <c r="BN116" s="4">
        <f t="shared" si="170"/>
        <v>0</v>
      </c>
      <c r="BO116" s="4">
        <f t="shared" si="171"/>
        <v>0</v>
      </c>
      <c r="BP116" s="4">
        <f t="shared" si="172"/>
        <v>0</v>
      </c>
      <c r="BQ116" s="4">
        <f t="shared" si="173"/>
        <v>0</v>
      </c>
      <c r="BR116" s="4">
        <f t="shared" si="174"/>
        <v>0</v>
      </c>
      <c r="BS116" s="4">
        <f t="shared" si="175"/>
        <v>0</v>
      </c>
      <c r="BT116" s="4" t="str">
        <f t="shared" si="131"/>
        <v/>
      </c>
      <c r="BU116" s="4" t="str">
        <f t="shared" si="132"/>
        <v/>
      </c>
      <c r="BV116" s="4" t="str">
        <f t="shared" si="133"/>
        <v/>
      </c>
      <c r="BW116" s="4" t="str">
        <f t="shared" si="151"/>
        <v/>
      </c>
      <c r="BX116" s="4" t="str">
        <f t="shared" si="152"/>
        <v/>
      </c>
      <c r="BY116" s="4" t="str">
        <f t="shared" si="153"/>
        <v/>
      </c>
      <c r="BZ116" s="4">
        <f t="shared" si="154"/>
        <v>0</v>
      </c>
      <c r="CA116" s="17" t="str">
        <f t="shared" si="134"/>
        <v/>
      </c>
      <c r="CB116" s="17" t="str">
        <f t="shared" si="135"/>
        <v/>
      </c>
      <c r="CC116" s="17" t="str">
        <f t="shared" si="136"/>
        <v/>
      </c>
      <c r="CD116" s="17" t="str">
        <f t="shared" si="137"/>
        <v/>
      </c>
      <c r="CE116" s="4" t="str">
        <f t="shared" si="138"/>
        <v/>
      </c>
      <c r="CF116" s="4" t="str">
        <f t="shared" si="139"/>
        <v/>
      </c>
      <c r="CG116" s="4" t="str">
        <f t="shared" si="140"/>
        <v/>
      </c>
      <c r="CH116" s="4" t="str">
        <f t="shared" si="176"/>
        <v/>
      </c>
      <c r="CI116" s="4" t="str">
        <f t="shared" si="177"/>
        <v/>
      </c>
      <c r="CJ116" s="4" t="str">
        <f t="shared" si="155"/>
        <v/>
      </c>
      <c r="CK116" s="4" t="str">
        <f t="shared" si="156"/>
        <v/>
      </c>
      <c r="CL116" s="4" t="str">
        <f t="shared" si="178"/>
        <v/>
      </c>
      <c r="CM116" s="4" t="str">
        <f t="shared" si="179"/>
        <v/>
      </c>
      <c r="CN116" s="4">
        <f t="shared" si="157"/>
        <v>0</v>
      </c>
      <c r="CO116" s="16">
        <f t="shared" si="141"/>
        <v>0</v>
      </c>
      <c r="CQ116" s="4">
        <f t="shared" si="158"/>
        <v>0</v>
      </c>
      <c r="CS116" s="4">
        <v>82</v>
      </c>
      <c r="CT116" s="4">
        <f t="shared" si="159"/>
        <v>41</v>
      </c>
      <c r="CU116" s="4">
        <f t="shared" si="160"/>
        <v>41</v>
      </c>
      <c r="CV116" s="4">
        <f t="shared" si="142"/>
        <v>1</v>
      </c>
      <c r="CW116" s="4">
        <v>83</v>
      </c>
      <c r="CX116" s="4">
        <f t="shared" si="115"/>
        <v>42</v>
      </c>
      <c r="CY116" s="4" t="s">
        <v>89</v>
      </c>
      <c r="CZ116" s="16" t="str">
        <f t="shared" si="161"/>
        <v>B</v>
      </c>
      <c r="DA116" s="16">
        <f t="shared" si="143"/>
        <v>0</v>
      </c>
      <c r="DB116" s="4" t="str">
        <f t="shared" si="144"/>
        <v>x</v>
      </c>
      <c r="DE116" s="4">
        <f t="shared" si="183"/>
        <v>0</v>
      </c>
      <c r="DF116" s="4">
        <f t="shared" si="184"/>
        <v>0</v>
      </c>
      <c r="DJ116" s="57">
        <v>111</v>
      </c>
      <c r="DK116" s="58"/>
      <c r="DL116" s="59"/>
      <c r="DM116" s="59"/>
      <c r="DN116" s="60"/>
      <c r="DO116" s="61"/>
      <c r="DP116" s="61"/>
      <c r="DQ116" s="61"/>
      <c r="DR116" s="61"/>
      <c r="DS116" s="61"/>
      <c r="DT116" s="61"/>
      <c r="DU116" s="61"/>
      <c r="DV116" s="61"/>
      <c r="DW116" s="61"/>
      <c r="DX116" s="61"/>
      <c r="DY116" s="61"/>
      <c r="DZ116" s="61"/>
      <c r="EA116" s="61"/>
      <c r="EB116" s="61"/>
      <c r="EC116" s="61"/>
      <c r="ED116" s="61"/>
      <c r="EE116" s="61"/>
      <c r="EF116" s="61"/>
      <c r="EG116" s="61"/>
      <c r="EH116" s="61"/>
      <c r="EI116" s="61"/>
      <c r="EJ116" s="61"/>
      <c r="EK116" s="61"/>
      <c r="EL116" s="61"/>
      <c r="EM116" s="61"/>
      <c r="EN116" s="61"/>
      <c r="EO116" s="61"/>
      <c r="EP116" s="61"/>
      <c r="EQ116" s="61"/>
      <c r="ER116" s="61"/>
      <c r="ES116" s="61"/>
      <c r="ET116" s="61"/>
      <c r="EU116" s="61"/>
      <c r="EV116" s="61"/>
      <c r="EW116" s="61"/>
      <c r="EX116" s="61"/>
      <c r="EY116" s="61"/>
      <c r="EZ116" s="61"/>
      <c r="FA116" s="61"/>
      <c r="FB116" s="61"/>
      <c r="FC116" s="61"/>
      <c r="FD116" s="61"/>
      <c r="FE116" s="61"/>
      <c r="FF116" s="61"/>
      <c r="FG116" s="61"/>
      <c r="FH116" s="61"/>
      <c r="FI116" s="61"/>
      <c r="FJ116" s="61"/>
      <c r="FK116" s="61"/>
      <c r="FL116" s="61"/>
      <c r="FM116" s="61"/>
      <c r="FN116" s="61"/>
      <c r="FO116" s="61"/>
      <c r="FP116" s="61"/>
      <c r="FQ116" s="61"/>
      <c r="FR116" s="61"/>
      <c r="FS116" s="61"/>
      <c r="FT116" s="61"/>
      <c r="FU116" s="61"/>
      <c r="FV116" s="61"/>
      <c r="FW116" s="61"/>
      <c r="FX116" s="61"/>
      <c r="FY116" s="61"/>
      <c r="FZ116" s="61"/>
      <c r="GA116" s="61"/>
      <c r="GB116" s="61"/>
      <c r="GC116" s="61"/>
      <c r="GD116" s="61"/>
      <c r="GE116" s="61"/>
      <c r="GF116" s="61"/>
      <c r="GG116" s="61"/>
      <c r="GH116" s="61"/>
      <c r="GI116" s="61"/>
      <c r="GJ116" s="61"/>
      <c r="GK116" s="61"/>
      <c r="GL116" s="61"/>
      <c r="GM116" s="61"/>
      <c r="GN116" s="61"/>
      <c r="GO116" s="61"/>
      <c r="GP116" s="61"/>
      <c r="GQ116" s="61"/>
      <c r="GR116" s="61"/>
      <c r="GS116" s="61"/>
      <c r="GT116" s="61"/>
      <c r="GU116" s="61"/>
      <c r="GV116" s="61"/>
      <c r="GW116" s="61"/>
      <c r="GX116" s="61"/>
      <c r="GY116" s="61"/>
      <c r="GZ116" s="61"/>
      <c r="HA116" s="61"/>
      <c r="HB116" s="61"/>
      <c r="HC116" s="61"/>
      <c r="HD116" s="61"/>
      <c r="HE116" s="61"/>
      <c r="HF116" s="61"/>
      <c r="HG116" s="61"/>
      <c r="HH116" s="61"/>
      <c r="HI116" s="61"/>
      <c r="HJ116" s="61"/>
      <c r="HK116" s="61"/>
      <c r="HL116" s="61"/>
      <c r="HM116" s="61"/>
      <c r="HN116" s="61"/>
      <c r="HO116" s="61"/>
      <c r="HP116" s="61"/>
      <c r="HQ116" s="61"/>
      <c r="HR116" s="61"/>
      <c r="HS116" s="61"/>
      <c r="HT116" s="61"/>
      <c r="HU116" s="61"/>
      <c r="HV116" s="61"/>
      <c r="HW116" s="61"/>
      <c r="HX116" s="61"/>
      <c r="HY116" s="61"/>
      <c r="HZ116" s="61"/>
      <c r="IA116" s="61"/>
      <c r="IB116" s="61"/>
      <c r="IC116" s="61"/>
      <c r="ID116" s="61"/>
      <c r="IE116" s="61" t="s">
        <v>90</v>
      </c>
    </row>
    <row r="117" spans="1:239">
      <c r="A117" s="4" t="str">
        <f t="shared" si="165"/>
        <v>x</v>
      </c>
      <c r="B117" s="4" t="str">
        <f t="shared" si="166"/>
        <v>x</v>
      </c>
      <c r="D117" s="4">
        <v>8.9</v>
      </c>
      <c r="E117" s="4">
        <f t="shared" si="116"/>
        <v>-0.80892155440806757</v>
      </c>
      <c r="F117" s="4">
        <v>8.9</v>
      </c>
      <c r="G117" s="4">
        <f t="shared" si="117"/>
        <v>-0.80892155440806757</v>
      </c>
      <c r="H117" s="4">
        <v>43</v>
      </c>
      <c r="I117" s="88">
        <f>I116</f>
        <v>0</v>
      </c>
      <c r="X117" s="4">
        <v>84</v>
      </c>
      <c r="Y117" s="4" t="str">
        <f t="shared" si="181"/>
        <v>x</v>
      </c>
      <c r="Z117" s="4" t="str">
        <f t="shared" si="148"/>
        <v>x</v>
      </c>
      <c r="AA117" s="4">
        <f t="shared" si="182"/>
        <v>0</v>
      </c>
      <c r="AB117" s="4">
        <f t="shared" si="180"/>
        <v>0</v>
      </c>
      <c r="AC117" s="4">
        <v>84</v>
      </c>
      <c r="AD117" s="129" t="str">
        <f t="shared" si="185"/>
        <v>x</v>
      </c>
      <c r="AE117" s="129" t="str">
        <f t="shared" si="185"/>
        <v>x</v>
      </c>
      <c r="AF117" s="46">
        <f t="shared" si="186"/>
        <v>1</v>
      </c>
      <c r="AG117" s="46">
        <f t="shared" si="186"/>
        <v>1</v>
      </c>
      <c r="AH117" s="4">
        <f t="shared" si="187"/>
        <v>0</v>
      </c>
      <c r="AI117" s="4">
        <f t="shared" si="187"/>
        <v>0</v>
      </c>
      <c r="AJ117" s="4">
        <f t="shared" si="120"/>
        <v>0</v>
      </c>
      <c r="AK117" s="4">
        <f>SUM($AJ$33:AJ117)</f>
        <v>2.6645352591003757E-15</v>
      </c>
      <c r="AL117" s="4">
        <f t="shared" si="167"/>
        <v>0</v>
      </c>
      <c r="AM117" s="4">
        <f t="shared" si="121"/>
        <v>0</v>
      </c>
      <c r="AN117" s="4">
        <f t="shared" si="122"/>
        <v>0</v>
      </c>
      <c r="AP117" s="4" t="str">
        <f t="shared" si="106"/>
        <v/>
      </c>
      <c r="AQ117" s="4" t="str">
        <f t="shared" si="106"/>
        <v/>
      </c>
      <c r="AR117" s="4" t="str">
        <f t="shared" si="107"/>
        <v/>
      </c>
      <c r="AS117" s="4" t="str">
        <f t="shared" si="107"/>
        <v/>
      </c>
      <c r="AT117" s="4" t="str">
        <f t="shared" si="108"/>
        <v/>
      </c>
      <c r="AU117" s="4" t="str">
        <f t="shared" si="108"/>
        <v/>
      </c>
      <c r="AV117" s="4" t="str">
        <f t="shared" si="109"/>
        <v/>
      </c>
      <c r="AW117" s="4" t="str">
        <f t="shared" si="109"/>
        <v/>
      </c>
      <c r="AX117" s="4" t="str">
        <f t="shared" si="110"/>
        <v/>
      </c>
      <c r="AY117" s="4" t="str">
        <f t="shared" si="110"/>
        <v/>
      </c>
      <c r="AZ117" s="4" t="str">
        <f t="shared" si="111"/>
        <v/>
      </c>
      <c r="BA117" s="4" t="str">
        <f t="shared" si="111"/>
        <v/>
      </c>
      <c r="BB117" s="4" t="str">
        <f t="shared" si="163"/>
        <v/>
      </c>
      <c r="BC117" s="4" t="str">
        <f t="shared" si="164"/>
        <v/>
      </c>
      <c r="BD117" s="4" t="str">
        <f t="shared" si="123"/>
        <v/>
      </c>
      <c r="BE117" s="4" t="str">
        <f t="shared" si="168"/>
        <v/>
      </c>
      <c r="BF117" s="4" t="str">
        <f t="shared" si="124"/>
        <v/>
      </c>
      <c r="BG117" s="4" t="str">
        <f t="shared" si="169"/>
        <v/>
      </c>
      <c r="BH117" s="16">
        <f t="shared" si="125"/>
        <v>0</v>
      </c>
      <c r="BI117" s="4">
        <f t="shared" si="126"/>
        <v>0</v>
      </c>
      <c r="BJ117" s="16">
        <f t="shared" si="127"/>
        <v>0</v>
      </c>
      <c r="BK117" s="4">
        <f t="shared" si="128"/>
        <v>0</v>
      </c>
      <c r="BL117" s="16">
        <f t="shared" si="129"/>
        <v>0</v>
      </c>
      <c r="BM117" s="4">
        <f t="shared" si="130"/>
        <v>0</v>
      </c>
      <c r="BN117" s="4">
        <f t="shared" si="170"/>
        <v>0</v>
      </c>
      <c r="BO117" s="4">
        <f t="shared" si="171"/>
        <v>0</v>
      </c>
      <c r="BP117" s="4">
        <f t="shared" si="172"/>
        <v>0</v>
      </c>
      <c r="BQ117" s="4">
        <f t="shared" si="173"/>
        <v>0</v>
      </c>
      <c r="BR117" s="4">
        <f t="shared" si="174"/>
        <v>0</v>
      </c>
      <c r="BS117" s="4">
        <f t="shared" si="175"/>
        <v>0</v>
      </c>
      <c r="BT117" s="4" t="str">
        <f t="shared" si="131"/>
        <v/>
      </c>
      <c r="BU117" s="4" t="str">
        <f t="shared" si="132"/>
        <v/>
      </c>
      <c r="BV117" s="4" t="str">
        <f t="shared" si="133"/>
        <v/>
      </c>
      <c r="BW117" s="4" t="str">
        <f t="shared" si="151"/>
        <v/>
      </c>
      <c r="BX117" s="4" t="str">
        <f t="shared" si="152"/>
        <v/>
      </c>
      <c r="BY117" s="4" t="str">
        <f t="shared" si="153"/>
        <v/>
      </c>
      <c r="BZ117" s="4">
        <f t="shared" si="154"/>
        <v>0</v>
      </c>
      <c r="CA117" s="17" t="str">
        <f t="shared" si="134"/>
        <v/>
      </c>
      <c r="CB117" s="17" t="str">
        <f t="shared" si="135"/>
        <v/>
      </c>
      <c r="CC117" s="17" t="str">
        <f t="shared" si="136"/>
        <v/>
      </c>
      <c r="CD117" s="17" t="str">
        <f t="shared" si="137"/>
        <v/>
      </c>
      <c r="CE117" s="4" t="str">
        <f t="shared" si="138"/>
        <v/>
      </c>
      <c r="CF117" s="4" t="str">
        <f t="shared" si="139"/>
        <v/>
      </c>
      <c r="CG117" s="4" t="str">
        <f t="shared" si="140"/>
        <v/>
      </c>
      <c r="CH117" s="4" t="str">
        <f t="shared" si="176"/>
        <v/>
      </c>
      <c r="CI117" s="4" t="str">
        <f t="shared" si="177"/>
        <v/>
      </c>
      <c r="CJ117" s="4" t="str">
        <f t="shared" si="155"/>
        <v/>
      </c>
      <c r="CK117" s="4" t="str">
        <f t="shared" si="156"/>
        <v/>
      </c>
      <c r="CL117" s="4" t="str">
        <f t="shared" si="178"/>
        <v/>
      </c>
      <c r="CM117" s="4" t="str">
        <f t="shared" si="179"/>
        <v/>
      </c>
      <c r="CN117" s="4">
        <f t="shared" si="157"/>
        <v>0</v>
      </c>
      <c r="CO117" s="16">
        <f t="shared" si="141"/>
        <v>0</v>
      </c>
      <c r="CQ117" s="4">
        <f t="shared" si="158"/>
        <v>0</v>
      </c>
      <c r="CS117" s="4">
        <v>83</v>
      </c>
      <c r="CT117" s="4">
        <f t="shared" si="159"/>
        <v>41.5</v>
      </c>
      <c r="CU117" s="4">
        <f t="shared" si="160"/>
        <v>42</v>
      </c>
      <c r="CV117" s="4">
        <f t="shared" si="142"/>
        <v>0</v>
      </c>
      <c r="CW117" s="4">
        <v>84</v>
      </c>
      <c r="CX117" s="4">
        <f t="shared" si="115"/>
        <v>43</v>
      </c>
      <c r="CY117" s="4" t="s">
        <v>98</v>
      </c>
      <c r="CZ117" s="16" t="str">
        <f t="shared" si="161"/>
        <v>C</v>
      </c>
      <c r="DA117" s="16">
        <f t="shared" si="143"/>
        <v>0</v>
      </c>
      <c r="DB117" s="4" t="str">
        <f t="shared" si="144"/>
        <v>x</v>
      </c>
      <c r="DE117" s="4">
        <f t="shared" si="183"/>
        <v>0</v>
      </c>
      <c r="DF117" s="4">
        <f t="shared" si="184"/>
        <v>0</v>
      </c>
      <c r="DJ117" s="66">
        <v>112</v>
      </c>
      <c r="DK117" s="67"/>
      <c r="DL117" s="68"/>
      <c r="DM117" s="68"/>
      <c r="DN117" s="69"/>
      <c r="DO117" s="61"/>
      <c r="DP117" s="61"/>
      <c r="DQ117" s="61"/>
      <c r="DR117" s="61"/>
      <c r="DS117" s="61"/>
      <c r="DT117" s="61"/>
      <c r="DU117" s="61"/>
      <c r="DV117" s="61"/>
      <c r="DW117" s="61"/>
      <c r="DX117" s="61"/>
      <c r="DY117" s="61"/>
      <c r="DZ117" s="61"/>
      <c r="EA117" s="61"/>
      <c r="EB117" s="61"/>
      <c r="EC117" s="61"/>
      <c r="ED117" s="61"/>
      <c r="EE117" s="61"/>
      <c r="EF117" s="61"/>
      <c r="EG117" s="61"/>
      <c r="EH117" s="61"/>
      <c r="EI117" s="61"/>
      <c r="EJ117" s="61"/>
      <c r="EK117" s="61"/>
      <c r="EL117" s="61"/>
      <c r="EM117" s="61"/>
      <c r="EN117" s="61"/>
      <c r="EO117" s="61"/>
      <c r="EP117" s="61"/>
      <c r="EQ117" s="61"/>
      <c r="ER117" s="61"/>
      <c r="ES117" s="61"/>
      <c r="ET117" s="61"/>
      <c r="EU117" s="61"/>
      <c r="EV117" s="61"/>
      <c r="EW117" s="61"/>
      <c r="EX117" s="61"/>
      <c r="EY117" s="61"/>
      <c r="EZ117" s="61"/>
      <c r="FA117" s="61"/>
      <c r="FB117" s="61"/>
      <c r="FC117" s="61"/>
      <c r="FD117" s="61"/>
      <c r="FE117" s="61"/>
      <c r="FF117" s="61"/>
      <c r="FG117" s="61"/>
      <c r="FH117" s="61"/>
      <c r="FI117" s="61"/>
      <c r="FJ117" s="61"/>
      <c r="FK117" s="61"/>
      <c r="FL117" s="61"/>
      <c r="FM117" s="61"/>
      <c r="FN117" s="61"/>
      <c r="FO117" s="61"/>
      <c r="FP117" s="61"/>
      <c r="FQ117" s="61"/>
      <c r="FR117" s="61"/>
      <c r="FS117" s="61"/>
      <c r="FT117" s="61"/>
      <c r="FU117" s="61"/>
      <c r="FV117" s="61"/>
      <c r="FW117" s="61"/>
      <c r="FX117" s="61"/>
      <c r="FY117" s="61"/>
      <c r="FZ117" s="61"/>
      <c r="GA117" s="61"/>
      <c r="GB117" s="61"/>
      <c r="GC117" s="61"/>
      <c r="GD117" s="61"/>
      <c r="GE117" s="61"/>
      <c r="GF117" s="61"/>
      <c r="GG117" s="61"/>
      <c r="GH117" s="61"/>
      <c r="GI117" s="61"/>
      <c r="GJ117" s="61"/>
      <c r="GK117" s="61"/>
      <c r="GL117" s="61"/>
      <c r="GM117" s="61"/>
      <c r="GN117" s="61"/>
      <c r="GO117" s="61"/>
      <c r="GP117" s="61"/>
      <c r="GQ117" s="61"/>
      <c r="GR117" s="61"/>
      <c r="GS117" s="61"/>
      <c r="GT117" s="61"/>
      <c r="GU117" s="61"/>
      <c r="GV117" s="61"/>
      <c r="GW117" s="61"/>
      <c r="GX117" s="61"/>
      <c r="GY117" s="61"/>
      <c r="GZ117" s="61"/>
      <c r="HA117" s="61"/>
      <c r="HB117" s="61"/>
      <c r="HC117" s="61"/>
      <c r="HD117" s="61"/>
      <c r="HE117" s="61"/>
      <c r="HF117" s="61"/>
      <c r="HG117" s="61"/>
      <c r="HH117" s="61"/>
      <c r="HI117" s="61"/>
      <c r="HJ117" s="61"/>
      <c r="HK117" s="61"/>
      <c r="HL117" s="61"/>
      <c r="HM117" s="61"/>
      <c r="HN117" s="61"/>
      <c r="HO117" s="61"/>
      <c r="HP117" s="61"/>
      <c r="HQ117" s="61"/>
      <c r="HR117" s="61"/>
      <c r="HS117" s="61"/>
      <c r="HT117" s="61"/>
      <c r="HU117" s="61"/>
      <c r="HV117" s="61"/>
      <c r="HW117" s="61"/>
      <c r="HX117" s="61"/>
      <c r="HY117" s="61"/>
      <c r="HZ117" s="61"/>
      <c r="IA117" s="61"/>
      <c r="IB117" s="61"/>
      <c r="IC117" s="61"/>
      <c r="ID117" s="61"/>
      <c r="IE117" s="61" t="s">
        <v>90</v>
      </c>
    </row>
    <row r="118" spans="1:239">
      <c r="A118" s="4" t="str">
        <f t="shared" si="165"/>
        <v>x</v>
      </c>
      <c r="B118" s="4" t="str">
        <f t="shared" si="166"/>
        <v>x</v>
      </c>
      <c r="D118" s="4">
        <v>9</v>
      </c>
      <c r="E118" s="4">
        <f t="shared" si="116"/>
        <v>-0.82699334313268802</v>
      </c>
      <c r="F118" s="4">
        <v>9</v>
      </c>
      <c r="G118" s="4">
        <f t="shared" si="117"/>
        <v>-0.82699334313268802</v>
      </c>
      <c r="H118" s="4">
        <v>43</v>
      </c>
      <c r="I118" s="88">
        <f>AL76</f>
        <v>0</v>
      </c>
      <c r="X118" s="4">
        <v>85</v>
      </c>
      <c r="Y118" s="4" t="str">
        <f t="shared" si="181"/>
        <v>x</v>
      </c>
      <c r="Z118" s="4" t="str">
        <f t="shared" si="148"/>
        <v>x</v>
      </c>
      <c r="AA118" s="4">
        <f t="shared" si="182"/>
        <v>0</v>
      </c>
      <c r="AB118" s="4">
        <f t="shared" si="180"/>
        <v>0</v>
      </c>
      <c r="AC118" s="4">
        <v>85</v>
      </c>
      <c r="AD118" s="129" t="str">
        <f t="shared" si="185"/>
        <v>x</v>
      </c>
      <c r="AE118" s="129" t="str">
        <f t="shared" si="185"/>
        <v>x</v>
      </c>
      <c r="AF118" s="46">
        <f t="shared" si="186"/>
        <v>1</v>
      </c>
      <c r="AG118" s="46">
        <f t="shared" si="186"/>
        <v>1</v>
      </c>
      <c r="AH118" s="4">
        <f t="shared" si="187"/>
        <v>0</v>
      </c>
      <c r="AI118" s="4">
        <f t="shared" si="187"/>
        <v>0</v>
      </c>
      <c r="AJ118" s="4">
        <f t="shared" si="120"/>
        <v>0</v>
      </c>
      <c r="AK118" s="4">
        <f>SUM($AJ$33:AJ118)</f>
        <v>2.6645352591003757E-15</v>
      </c>
      <c r="AL118" s="4">
        <f t="shared" si="167"/>
        <v>0</v>
      </c>
      <c r="AM118" s="4">
        <f t="shared" si="121"/>
        <v>0</v>
      </c>
      <c r="AN118" s="4">
        <f t="shared" si="122"/>
        <v>0</v>
      </c>
      <c r="AP118" s="4" t="str">
        <f t="shared" si="106"/>
        <v/>
      </c>
      <c r="AQ118" s="4" t="str">
        <f t="shared" si="106"/>
        <v/>
      </c>
      <c r="AR118" s="4" t="str">
        <f t="shared" si="107"/>
        <v/>
      </c>
      <c r="AS118" s="4" t="str">
        <f t="shared" si="107"/>
        <v/>
      </c>
      <c r="AT118" s="4" t="str">
        <f t="shared" si="108"/>
        <v/>
      </c>
      <c r="AU118" s="4" t="str">
        <f t="shared" si="108"/>
        <v/>
      </c>
      <c r="AV118" s="4" t="str">
        <f t="shared" si="109"/>
        <v/>
      </c>
      <c r="AW118" s="4" t="str">
        <f t="shared" si="109"/>
        <v/>
      </c>
      <c r="AX118" s="4" t="str">
        <f t="shared" si="110"/>
        <v/>
      </c>
      <c r="AY118" s="4" t="str">
        <f t="shared" si="110"/>
        <v/>
      </c>
      <c r="AZ118" s="4" t="str">
        <f t="shared" si="111"/>
        <v/>
      </c>
      <c r="BA118" s="4" t="str">
        <f t="shared" si="111"/>
        <v/>
      </c>
      <c r="BB118" s="4" t="str">
        <f t="shared" si="163"/>
        <v/>
      </c>
      <c r="BC118" s="4" t="str">
        <f t="shared" si="164"/>
        <v/>
      </c>
      <c r="BD118" s="4" t="str">
        <f t="shared" si="123"/>
        <v/>
      </c>
      <c r="BE118" s="4" t="str">
        <f t="shared" si="168"/>
        <v/>
      </c>
      <c r="BF118" s="4" t="str">
        <f t="shared" si="124"/>
        <v/>
      </c>
      <c r="BG118" s="4" t="str">
        <f t="shared" si="169"/>
        <v/>
      </c>
      <c r="BH118" s="16">
        <f t="shared" si="125"/>
        <v>0</v>
      </c>
      <c r="BI118" s="4">
        <f t="shared" si="126"/>
        <v>0</v>
      </c>
      <c r="BJ118" s="16">
        <f t="shared" si="127"/>
        <v>0</v>
      </c>
      <c r="BK118" s="4">
        <f t="shared" si="128"/>
        <v>0</v>
      </c>
      <c r="BL118" s="16">
        <f t="shared" si="129"/>
        <v>0</v>
      </c>
      <c r="BM118" s="4">
        <f t="shared" si="130"/>
        <v>0</v>
      </c>
      <c r="BN118" s="4">
        <f t="shared" si="170"/>
        <v>0</v>
      </c>
      <c r="BO118" s="4">
        <f t="shared" si="171"/>
        <v>0</v>
      </c>
      <c r="BP118" s="4">
        <f t="shared" si="172"/>
        <v>0</v>
      </c>
      <c r="BQ118" s="4">
        <f t="shared" si="173"/>
        <v>0</v>
      </c>
      <c r="BR118" s="4">
        <f t="shared" si="174"/>
        <v>0</v>
      </c>
      <c r="BS118" s="4">
        <f t="shared" si="175"/>
        <v>0</v>
      </c>
      <c r="BT118" s="4" t="str">
        <f t="shared" si="131"/>
        <v/>
      </c>
      <c r="BU118" s="4" t="str">
        <f t="shared" si="132"/>
        <v/>
      </c>
      <c r="BV118" s="4" t="str">
        <f t="shared" si="133"/>
        <v/>
      </c>
      <c r="BW118" s="4" t="str">
        <f t="shared" si="151"/>
        <v/>
      </c>
      <c r="BX118" s="4" t="str">
        <f t="shared" si="152"/>
        <v/>
      </c>
      <c r="BY118" s="4" t="str">
        <f t="shared" si="153"/>
        <v/>
      </c>
      <c r="BZ118" s="4">
        <f t="shared" si="154"/>
        <v>0</v>
      </c>
      <c r="CA118" s="17" t="str">
        <f t="shared" si="134"/>
        <v/>
      </c>
      <c r="CB118" s="17" t="str">
        <f t="shared" si="135"/>
        <v/>
      </c>
      <c r="CC118" s="17" t="str">
        <f t="shared" si="136"/>
        <v/>
      </c>
      <c r="CD118" s="17" t="str">
        <f t="shared" si="137"/>
        <v/>
      </c>
      <c r="CE118" s="4" t="str">
        <f t="shared" si="138"/>
        <v/>
      </c>
      <c r="CF118" s="4" t="str">
        <f t="shared" si="139"/>
        <v/>
      </c>
      <c r="CG118" s="4" t="str">
        <f t="shared" si="140"/>
        <v/>
      </c>
      <c r="CH118" s="4" t="str">
        <f t="shared" si="176"/>
        <v/>
      </c>
      <c r="CI118" s="4" t="str">
        <f t="shared" si="177"/>
        <v/>
      </c>
      <c r="CJ118" s="4" t="str">
        <f t="shared" si="155"/>
        <v/>
      </c>
      <c r="CK118" s="4" t="str">
        <f t="shared" si="156"/>
        <v/>
      </c>
      <c r="CL118" s="4" t="str">
        <f t="shared" si="178"/>
        <v/>
      </c>
      <c r="CM118" s="4" t="str">
        <f t="shared" si="179"/>
        <v/>
      </c>
      <c r="CN118" s="4">
        <f t="shared" si="157"/>
        <v>0</v>
      </c>
      <c r="CO118" s="16">
        <f t="shared" si="141"/>
        <v>0</v>
      </c>
      <c r="CQ118" s="4">
        <f t="shared" si="158"/>
        <v>0</v>
      </c>
      <c r="CS118" s="4">
        <v>84</v>
      </c>
      <c r="CT118" s="4">
        <f t="shared" si="159"/>
        <v>42</v>
      </c>
      <c r="CU118" s="4">
        <f t="shared" si="160"/>
        <v>42</v>
      </c>
      <c r="CV118" s="4">
        <f t="shared" si="142"/>
        <v>1</v>
      </c>
      <c r="CW118" s="4">
        <v>85</v>
      </c>
      <c r="CX118" s="4">
        <f t="shared" si="115"/>
        <v>43</v>
      </c>
      <c r="CY118" s="4" t="s">
        <v>87</v>
      </c>
      <c r="CZ118" s="16" t="str">
        <f t="shared" si="161"/>
        <v>A</v>
      </c>
      <c r="DA118" s="16">
        <f t="shared" si="143"/>
        <v>0</v>
      </c>
      <c r="DB118" s="4" t="str">
        <f t="shared" si="144"/>
        <v>x</v>
      </c>
      <c r="DE118" s="4">
        <f t="shared" si="183"/>
        <v>0</v>
      </c>
      <c r="DF118" s="4">
        <f t="shared" si="184"/>
        <v>0</v>
      </c>
      <c r="DJ118" s="47">
        <v>113</v>
      </c>
      <c r="DK118" s="48" t="s">
        <v>435</v>
      </c>
      <c r="DL118" s="49"/>
      <c r="DM118" s="49"/>
      <c r="DN118" s="50"/>
      <c r="DO118" s="51"/>
      <c r="DP118" s="51"/>
      <c r="DQ118" s="51"/>
      <c r="DR118" s="51"/>
      <c r="DS118" s="51"/>
      <c r="DT118" s="51"/>
      <c r="DU118" s="51"/>
      <c r="DV118" s="51"/>
      <c r="DW118" s="51"/>
      <c r="DX118" s="51"/>
      <c r="DY118" s="51"/>
      <c r="DZ118" s="51"/>
      <c r="EA118" s="51"/>
      <c r="EB118" s="51"/>
      <c r="EC118" s="51"/>
      <c r="ED118" s="51"/>
      <c r="EE118" s="51"/>
      <c r="EF118" s="51"/>
      <c r="EG118" s="51"/>
      <c r="EH118" s="51"/>
      <c r="EI118" s="51"/>
      <c r="EJ118" s="51"/>
      <c r="EK118" s="51"/>
      <c r="EL118" s="51"/>
      <c r="EM118" s="51"/>
      <c r="EN118" s="51"/>
      <c r="EO118" s="51"/>
      <c r="EP118" s="51"/>
      <c r="EQ118" s="51"/>
      <c r="ER118" s="51"/>
      <c r="ES118" s="51"/>
      <c r="ET118" s="51"/>
      <c r="EU118" s="51"/>
      <c r="EV118" s="51"/>
      <c r="EW118" s="51"/>
      <c r="EX118" s="51"/>
      <c r="EY118" s="51"/>
      <c r="EZ118" s="51"/>
      <c r="FA118" s="51"/>
      <c r="FB118" s="51"/>
      <c r="FC118" s="51"/>
      <c r="FD118" s="51"/>
      <c r="FE118" s="51"/>
      <c r="FF118" s="51"/>
      <c r="FG118" s="51"/>
      <c r="FH118" s="51"/>
      <c r="FI118" s="51"/>
      <c r="FJ118" s="51"/>
      <c r="FK118" s="51"/>
      <c r="FL118" s="51"/>
      <c r="FM118" s="51"/>
      <c r="FN118" s="51"/>
      <c r="FO118" s="51"/>
      <c r="FP118" s="51"/>
      <c r="FQ118" s="51"/>
      <c r="FR118" s="51"/>
      <c r="FS118" s="51"/>
      <c r="FT118" s="51"/>
      <c r="FU118" s="51"/>
      <c r="FV118" s="51"/>
      <c r="FW118" s="51"/>
      <c r="FX118" s="51"/>
      <c r="FY118" s="51"/>
      <c r="FZ118" s="51"/>
      <c r="GA118" s="51"/>
      <c r="GB118" s="51"/>
      <c r="GC118" s="51"/>
      <c r="GD118" s="51"/>
      <c r="GE118" s="51"/>
      <c r="GF118" s="51"/>
      <c r="GG118" s="51"/>
      <c r="GH118" s="51"/>
      <c r="GI118" s="51"/>
      <c r="GJ118" s="51"/>
      <c r="GK118" s="51"/>
      <c r="GL118" s="51"/>
      <c r="GM118" s="51"/>
      <c r="GN118" s="51"/>
      <c r="GO118" s="51"/>
      <c r="GP118" s="51"/>
      <c r="GQ118" s="51"/>
      <c r="GR118" s="51"/>
      <c r="GS118" s="51"/>
      <c r="GT118" s="51"/>
      <c r="GU118" s="51"/>
      <c r="GV118" s="51"/>
      <c r="GW118" s="51"/>
      <c r="GX118" s="51"/>
      <c r="GY118" s="51"/>
      <c r="GZ118" s="51"/>
      <c r="HA118" s="51"/>
      <c r="HB118" s="51"/>
      <c r="HC118" s="51"/>
      <c r="HD118" s="51"/>
      <c r="HE118" s="51"/>
      <c r="HF118" s="51"/>
      <c r="HG118" s="51"/>
      <c r="HH118" s="51"/>
      <c r="HI118" s="51"/>
      <c r="HJ118" s="51"/>
      <c r="HK118" s="51"/>
      <c r="HL118" s="51"/>
      <c r="HM118" s="51"/>
      <c r="HN118" s="51"/>
      <c r="HO118" s="51"/>
      <c r="HP118" s="51"/>
      <c r="HQ118" s="51"/>
      <c r="HR118" s="51"/>
      <c r="HS118" s="51"/>
      <c r="HT118" s="51"/>
      <c r="HU118" s="51"/>
      <c r="HV118" s="51"/>
      <c r="HW118" s="51"/>
      <c r="HX118" s="51"/>
      <c r="HY118" s="51"/>
      <c r="HZ118" s="51"/>
      <c r="IA118" s="51"/>
      <c r="IB118" s="51"/>
      <c r="IC118" s="51"/>
      <c r="ID118" s="51"/>
      <c r="IE118" s="51" t="s">
        <v>90</v>
      </c>
    </row>
    <row r="119" spans="1:239">
      <c r="A119" s="4" t="str">
        <f t="shared" si="165"/>
        <v>x</v>
      </c>
      <c r="B119" s="4" t="str">
        <f t="shared" si="166"/>
        <v>x</v>
      </c>
      <c r="D119" s="4">
        <v>9.1</v>
      </c>
      <c r="E119" s="4">
        <f t="shared" si="116"/>
        <v>-0.8089215544080679</v>
      </c>
      <c r="F119" s="4">
        <v>9.1</v>
      </c>
      <c r="G119" s="4">
        <f t="shared" si="117"/>
        <v>-0.8089215544080679</v>
      </c>
      <c r="H119" s="4">
        <v>44</v>
      </c>
      <c r="I119" s="88">
        <f>I118</f>
        <v>0</v>
      </c>
      <c r="X119" s="4">
        <v>86</v>
      </c>
      <c r="Y119" s="4" t="str">
        <f t="shared" si="181"/>
        <v>x</v>
      </c>
      <c r="Z119" s="4" t="str">
        <f t="shared" si="148"/>
        <v>x</v>
      </c>
      <c r="AA119" s="4">
        <f t="shared" si="182"/>
        <v>0</v>
      </c>
      <c r="AB119" s="4">
        <f t="shared" si="180"/>
        <v>0</v>
      </c>
      <c r="AC119" s="4">
        <v>86</v>
      </c>
      <c r="AD119" s="129" t="str">
        <f t="shared" si="185"/>
        <v>x</v>
      </c>
      <c r="AE119" s="129" t="str">
        <f t="shared" si="185"/>
        <v>x</v>
      </c>
      <c r="AF119" s="46">
        <f t="shared" si="186"/>
        <v>1</v>
      </c>
      <c r="AG119" s="46">
        <f t="shared" si="186"/>
        <v>1</v>
      </c>
      <c r="AH119" s="4">
        <f t="shared" si="187"/>
        <v>0</v>
      </c>
      <c r="AI119" s="4">
        <f t="shared" si="187"/>
        <v>0</v>
      </c>
      <c r="AJ119" s="4">
        <f t="shared" si="120"/>
        <v>0</v>
      </c>
      <c r="AK119" s="4">
        <f>SUM($AJ$33:AJ119)</f>
        <v>2.6645352591003757E-15</v>
      </c>
      <c r="AL119" s="4">
        <f t="shared" si="167"/>
        <v>0</v>
      </c>
      <c r="AM119" s="4">
        <f t="shared" si="121"/>
        <v>0</v>
      </c>
      <c r="AN119" s="4">
        <f t="shared" si="122"/>
        <v>0</v>
      </c>
      <c r="AP119" s="4" t="str">
        <f t="shared" si="106"/>
        <v/>
      </c>
      <c r="AQ119" s="4" t="str">
        <f t="shared" si="106"/>
        <v/>
      </c>
      <c r="AR119" s="4" t="str">
        <f t="shared" si="107"/>
        <v/>
      </c>
      <c r="AS119" s="4" t="str">
        <f t="shared" si="107"/>
        <v/>
      </c>
      <c r="AT119" s="4" t="str">
        <f t="shared" si="108"/>
        <v/>
      </c>
      <c r="AU119" s="4" t="str">
        <f t="shared" si="108"/>
        <v/>
      </c>
      <c r="AV119" s="4" t="str">
        <f t="shared" si="109"/>
        <v/>
      </c>
      <c r="AW119" s="4" t="str">
        <f t="shared" si="109"/>
        <v/>
      </c>
      <c r="AX119" s="4" t="str">
        <f t="shared" si="110"/>
        <v/>
      </c>
      <c r="AY119" s="4" t="str">
        <f t="shared" si="110"/>
        <v/>
      </c>
      <c r="AZ119" s="4" t="str">
        <f t="shared" si="111"/>
        <v/>
      </c>
      <c r="BA119" s="4" t="str">
        <f t="shared" si="111"/>
        <v/>
      </c>
      <c r="BB119" s="4" t="str">
        <f t="shared" si="163"/>
        <v/>
      </c>
      <c r="BC119" s="4" t="str">
        <f t="shared" si="164"/>
        <v/>
      </c>
      <c r="BD119" s="4" t="str">
        <f t="shared" si="123"/>
        <v/>
      </c>
      <c r="BE119" s="4" t="str">
        <f t="shared" si="168"/>
        <v/>
      </c>
      <c r="BF119" s="4" t="str">
        <f t="shared" si="124"/>
        <v/>
      </c>
      <c r="BG119" s="4" t="str">
        <f t="shared" si="169"/>
        <v/>
      </c>
      <c r="BH119" s="16">
        <f t="shared" si="125"/>
        <v>0</v>
      </c>
      <c r="BI119" s="4">
        <f t="shared" si="126"/>
        <v>0</v>
      </c>
      <c r="BJ119" s="16">
        <f t="shared" si="127"/>
        <v>0</v>
      </c>
      <c r="BK119" s="4">
        <f t="shared" si="128"/>
        <v>0</v>
      </c>
      <c r="BL119" s="16">
        <f t="shared" si="129"/>
        <v>0</v>
      </c>
      <c r="BM119" s="4">
        <f t="shared" si="130"/>
        <v>0</v>
      </c>
      <c r="BN119" s="4">
        <f t="shared" si="170"/>
        <v>0</v>
      </c>
      <c r="BO119" s="4">
        <f t="shared" si="171"/>
        <v>0</v>
      </c>
      <c r="BP119" s="4">
        <f t="shared" si="172"/>
        <v>0</v>
      </c>
      <c r="BQ119" s="4">
        <f t="shared" si="173"/>
        <v>0</v>
      </c>
      <c r="BR119" s="4">
        <f t="shared" si="174"/>
        <v>0</v>
      </c>
      <c r="BS119" s="4">
        <f t="shared" si="175"/>
        <v>0</v>
      </c>
      <c r="BT119" s="4" t="str">
        <f t="shared" si="131"/>
        <v/>
      </c>
      <c r="BU119" s="4" t="str">
        <f t="shared" si="132"/>
        <v/>
      </c>
      <c r="BV119" s="4" t="str">
        <f t="shared" si="133"/>
        <v/>
      </c>
      <c r="BW119" s="4" t="str">
        <f t="shared" si="151"/>
        <v/>
      </c>
      <c r="BX119" s="4" t="str">
        <f t="shared" si="152"/>
        <v/>
      </c>
      <c r="BY119" s="4" t="str">
        <f t="shared" si="153"/>
        <v/>
      </c>
      <c r="BZ119" s="4">
        <f t="shared" si="154"/>
        <v>0</v>
      </c>
      <c r="CA119" s="17" t="str">
        <f t="shared" si="134"/>
        <v/>
      </c>
      <c r="CB119" s="17" t="str">
        <f t="shared" si="135"/>
        <v/>
      </c>
      <c r="CC119" s="17" t="str">
        <f t="shared" si="136"/>
        <v/>
      </c>
      <c r="CD119" s="17" t="str">
        <f t="shared" si="137"/>
        <v/>
      </c>
      <c r="CE119" s="4" t="str">
        <f t="shared" si="138"/>
        <v/>
      </c>
      <c r="CF119" s="4" t="str">
        <f t="shared" si="139"/>
        <v/>
      </c>
      <c r="CG119" s="4" t="str">
        <f t="shared" si="140"/>
        <v/>
      </c>
      <c r="CH119" s="4" t="str">
        <f t="shared" si="176"/>
        <v/>
      </c>
      <c r="CI119" s="4" t="str">
        <f t="shared" si="177"/>
        <v/>
      </c>
      <c r="CJ119" s="4" t="str">
        <f t="shared" si="155"/>
        <v/>
      </c>
      <c r="CK119" s="4" t="str">
        <f t="shared" si="156"/>
        <v/>
      </c>
      <c r="CL119" s="4" t="str">
        <f t="shared" si="178"/>
        <v/>
      </c>
      <c r="CM119" s="4" t="str">
        <f t="shared" si="179"/>
        <v/>
      </c>
      <c r="CN119" s="4">
        <f t="shared" si="157"/>
        <v>0</v>
      </c>
      <c r="CO119" s="16">
        <f t="shared" si="141"/>
        <v>0</v>
      </c>
      <c r="CQ119" s="4">
        <f t="shared" si="158"/>
        <v>0</v>
      </c>
      <c r="CS119" s="4">
        <v>85</v>
      </c>
      <c r="CT119" s="4">
        <f t="shared" si="159"/>
        <v>42.5</v>
      </c>
      <c r="CU119" s="4">
        <f t="shared" si="160"/>
        <v>43</v>
      </c>
      <c r="CV119" s="4">
        <f t="shared" si="142"/>
        <v>0</v>
      </c>
      <c r="CW119" s="4">
        <v>86</v>
      </c>
      <c r="CX119" s="4">
        <f t="shared" si="115"/>
        <v>44</v>
      </c>
      <c r="CY119" s="4" t="s">
        <v>99</v>
      </c>
      <c r="CZ119" s="16" t="str">
        <f t="shared" si="161"/>
        <v>B</v>
      </c>
      <c r="DA119" s="16">
        <f t="shared" si="143"/>
        <v>0</v>
      </c>
      <c r="DB119" s="4" t="str">
        <f t="shared" si="144"/>
        <v>x</v>
      </c>
      <c r="DE119" s="4">
        <f t="shared" si="183"/>
        <v>0</v>
      </c>
      <c r="DF119" s="4">
        <f t="shared" si="184"/>
        <v>0</v>
      </c>
      <c r="DJ119" s="57">
        <v>114</v>
      </c>
      <c r="DK119" s="58" t="s">
        <v>436</v>
      </c>
      <c r="DL119" s="59"/>
      <c r="DM119" s="59"/>
      <c r="DN119" s="60"/>
      <c r="DO119" s="61"/>
      <c r="DP119" s="61"/>
      <c r="DQ119" s="61"/>
      <c r="DR119" s="61"/>
      <c r="DS119" s="61"/>
      <c r="DT119" s="61"/>
      <c r="DU119" s="61"/>
      <c r="DV119" s="61"/>
      <c r="DW119" s="61"/>
      <c r="DX119" s="61"/>
      <c r="DY119" s="61"/>
      <c r="DZ119" s="61"/>
      <c r="EA119" s="61"/>
      <c r="EB119" s="61"/>
      <c r="EC119" s="61"/>
      <c r="ED119" s="61"/>
      <c r="EE119" s="61"/>
      <c r="EF119" s="61"/>
      <c r="EG119" s="61"/>
      <c r="EH119" s="61"/>
      <c r="EI119" s="61"/>
      <c r="EJ119" s="61"/>
      <c r="EK119" s="61"/>
      <c r="EL119" s="61"/>
      <c r="EM119" s="61"/>
      <c r="EN119" s="61"/>
      <c r="EO119" s="61"/>
      <c r="EP119" s="61"/>
      <c r="EQ119" s="61"/>
      <c r="ER119" s="61"/>
      <c r="ES119" s="61"/>
      <c r="ET119" s="61"/>
      <c r="EU119" s="61"/>
      <c r="EV119" s="61"/>
      <c r="EW119" s="61"/>
      <c r="EX119" s="61"/>
      <c r="EY119" s="61"/>
      <c r="EZ119" s="61"/>
      <c r="FA119" s="61"/>
      <c r="FB119" s="61"/>
      <c r="FC119" s="61"/>
      <c r="FD119" s="61"/>
      <c r="FE119" s="61"/>
      <c r="FF119" s="61"/>
      <c r="FG119" s="61"/>
      <c r="FH119" s="61"/>
      <c r="FI119" s="61"/>
      <c r="FJ119" s="61"/>
      <c r="FK119" s="61"/>
      <c r="FL119" s="61"/>
      <c r="FM119" s="61"/>
      <c r="FN119" s="61"/>
      <c r="FO119" s="61"/>
      <c r="FP119" s="61"/>
      <c r="FQ119" s="61"/>
      <c r="FR119" s="61"/>
      <c r="FS119" s="61"/>
      <c r="FT119" s="61"/>
      <c r="FU119" s="61"/>
      <c r="FV119" s="61"/>
      <c r="FW119" s="61"/>
      <c r="FX119" s="61"/>
      <c r="FY119" s="61"/>
      <c r="FZ119" s="61"/>
      <c r="GA119" s="61"/>
      <c r="GB119" s="61"/>
      <c r="GC119" s="61"/>
      <c r="GD119" s="61"/>
      <c r="GE119" s="61"/>
      <c r="GF119" s="61"/>
      <c r="GG119" s="61"/>
      <c r="GH119" s="61"/>
      <c r="GI119" s="61"/>
      <c r="GJ119" s="61"/>
      <c r="GK119" s="61"/>
      <c r="GL119" s="61"/>
      <c r="GM119" s="61"/>
      <c r="GN119" s="61"/>
      <c r="GO119" s="61"/>
      <c r="GP119" s="61"/>
      <c r="GQ119" s="61"/>
      <c r="GR119" s="61"/>
      <c r="GS119" s="61"/>
      <c r="GT119" s="61"/>
      <c r="GU119" s="61"/>
      <c r="GV119" s="61"/>
      <c r="GW119" s="61"/>
      <c r="GX119" s="61"/>
      <c r="GY119" s="61"/>
      <c r="GZ119" s="61"/>
      <c r="HA119" s="61"/>
      <c r="HB119" s="61"/>
      <c r="HC119" s="61"/>
      <c r="HD119" s="61"/>
      <c r="HE119" s="61"/>
      <c r="HF119" s="61"/>
      <c r="HG119" s="61"/>
      <c r="HH119" s="61"/>
      <c r="HI119" s="61"/>
      <c r="HJ119" s="61"/>
      <c r="HK119" s="61"/>
      <c r="HL119" s="61"/>
      <c r="HM119" s="61"/>
      <c r="HN119" s="61"/>
      <c r="HO119" s="61"/>
      <c r="HP119" s="61"/>
      <c r="HQ119" s="61"/>
      <c r="HR119" s="61"/>
      <c r="HS119" s="61"/>
      <c r="HT119" s="61"/>
      <c r="HU119" s="61"/>
      <c r="HV119" s="61"/>
      <c r="HW119" s="61"/>
      <c r="HX119" s="61"/>
      <c r="HY119" s="61"/>
      <c r="HZ119" s="61"/>
      <c r="IA119" s="61"/>
      <c r="IB119" s="61"/>
      <c r="IC119" s="61"/>
      <c r="ID119" s="61"/>
      <c r="IE119" s="61" t="s">
        <v>90</v>
      </c>
    </row>
    <row r="120" spans="1:239">
      <c r="A120" s="4" t="str">
        <f t="shared" si="165"/>
        <v>x</v>
      </c>
      <c r="B120" s="4" t="str">
        <f t="shared" si="166"/>
        <v>x</v>
      </c>
      <c r="D120" s="4">
        <v>9.1999999999999993</v>
      </c>
      <c r="E120" s="4">
        <f t="shared" si="116"/>
        <v>-0.75549601211953599</v>
      </c>
      <c r="F120" s="4">
        <v>9.1999999999999993</v>
      </c>
      <c r="G120" s="4">
        <f t="shared" si="117"/>
        <v>-0.75549601211953599</v>
      </c>
      <c r="H120" s="4">
        <v>44</v>
      </c>
      <c r="I120" s="88">
        <f>AL77</f>
        <v>0</v>
      </c>
      <c r="X120" s="4">
        <v>87</v>
      </c>
      <c r="Y120" s="4" t="str">
        <f t="shared" si="181"/>
        <v>x</v>
      </c>
      <c r="Z120" s="4" t="str">
        <f t="shared" si="148"/>
        <v>x</v>
      </c>
      <c r="AA120" s="4">
        <f t="shared" si="182"/>
        <v>0</v>
      </c>
      <c r="AB120" s="4">
        <f t="shared" si="180"/>
        <v>0</v>
      </c>
      <c r="AC120" s="4">
        <v>87</v>
      </c>
      <c r="AD120" s="129" t="str">
        <f t="shared" si="185"/>
        <v>x</v>
      </c>
      <c r="AE120" s="129" t="str">
        <f t="shared" si="185"/>
        <v>x</v>
      </c>
      <c r="AF120" s="46">
        <f t="shared" si="186"/>
        <v>1</v>
      </c>
      <c r="AG120" s="46">
        <f t="shared" si="186"/>
        <v>1</v>
      </c>
      <c r="AH120" s="4">
        <f t="shared" si="187"/>
        <v>0</v>
      </c>
      <c r="AI120" s="4">
        <f t="shared" si="187"/>
        <v>0</v>
      </c>
      <c r="AJ120" s="4">
        <f t="shared" si="120"/>
        <v>0</v>
      </c>
      <c r="AK120" s="4">
        <f>SUM($AJ$33:AJ120)</f>
        <v>2.6645352591003757E-15</v>
      </c>
      <c r="AL120" s="4">
        <f t="shared" si="167"/>
        <v>0</v>
      </c>
      <c r="AM120" s="4">
        <f t="shared" si="121"/>
        <v>0</v>
      </c>
      <c r="AN120" s="4">
        <f t="shared" si="122"/>
        <v>0</v>
      </c>
      <c r="AP120" s="4" t="str">
        <f t="shared" si="106"/>
        <v/>
      </c>
      <c r="AQ120" s="4" t="str">
        <f t="shared" si="106"/>
        <v/>
      </c>
      <c r="AR120" s="4" t="str">
        <f t="shared" si="107"/>
        <v/>
      </c>
      <c r="AS120" s="4" t="str">
        <f t="shared" si="107"/>
        <v/>
      </c>
      <c r="AT120" s="4" t="str">
        <f t="shared" si="108"/>
        <v/>
      </c>
      <c r="AU120" s="4" t="str">
        <f t="shared" si="108"/>
        <v/>
      </c>
      <c r="AV120" s="4" t="str">
        <f t="shared" si="109"/>
        <v/>
      </c>
      <c r="AW120" s="4" t="str">
        <f t="shared" si="109"/>
        <v/>
      </c>
      <c r="AX120" s="4" t="str">
        <f t="shared" si="110"/>
        <v/>
      </c>
      <c r="AY120" s="4" t="str">
        <f t="shared" si="110"/>
        <v/>
      </c>
      <c r="AZ120" s="4" t="str">
        <f t="shared" si="111"/>
        <v/>
      </c>
      <c r="BA120" s="4" t="str">
        <f t="shared" si="111"/>
        <v/>
      </c>
      <c r="BB120" s="4" t="str">
        <f t="shared" si="163"/>
        <v/>
      </c>
      <c r="BC120" s="4" t="str">
        <f t="shared" si="164"/>
        <v/>
      </c>
      <c r="BD120" s="4" t="str">
        <f t="shared" si="123"/>
        <v/>
      </c>
      <c r="BE120" s="4" t="str">
        <f t="shared" si="168"/>
        <v/>
      </c>
      <c r="BF120" s="4" t="str">
        <f t="shared" si="124"/>
        <v/>
      </c>
      <c r="BG120" s="4" t="str">
        <f t="shared" si="169"/>
        <v/>
      </c>
      <c r="BH120" s="16">
        <f t="shared" si="125"/>
        <v>0</v>
      </c>
      <c r="BI120" s="4">
        <f t="shared" si="126"/>
        <v>0</v>
      </c>
      <c r="BJ120" s="16">
        <f t="shared" si="127"/>
        <v>0</v>
      </c>
      <c r="BK120" s="4">
        <f t="shared" si="128"/>
        <v>0</v>
      </c>
      <c r="BL120" s="16">
        <f t="shared" si="129"/>
        <v>0</v>
      </c>
      <c r="BM120" s="4">
        <f t="shared" si="130"/>
        <v>0</v>
      </c>
      <c r="BN120" s="4">
        <f t="shared" si="170"/>
        <v>0</v>
      </c>
      <c r="BO120" s="4">
        <f t="shared" si="171"/>
        <v>0</v>
      </c>
      <c r="BP120" s="4">
        <f t="shared" si="172"/>
        <v>0</v>
      </c>
      <c r="BQ120" s="4">
        <f t="shared" si="173"/>
        <v>0</v>
      </c>
      <c r="BR120" s="4">
        <f t="shared" si="174"/>
        <v>0</v>
      </c>
      <c r="BS120" s="4">
        <f t="shared" si="175"/>
        <v>0</v>
      </c>
      <c r="BT120" s="4" t="str">
        <f t="shared" si="131"/>
        <v/>
      </c>
      <c r="BU120" s="4" t="str">
        <f t="shared" si="132"/>
        <v/>
      </c>
      <c r="BV120" s="4" t="str">
        <f t="shared" si="133"/>
        <v/>
      </c>
      <c r="BW120" s="4" t="str">
        <f t="shared" si="151"/>
        <v/>
      </c>
      <c r="BX120" s="4" t="str">
        <f t="shared" si="152"/>
        <v/>
      </c>
      <c r="BY120" s="4" t="str">
        <f t="shared" si="153"/>
        <v/>
      </c>
      <c r="BZ120" s="4">
        <f t="shared" si="154"/>
        <v>0</v>
      </c>
      <c r="CA120" s="17" t="str">
        <f t="shared" si="134"/>
        <v/>
      </c>
      <c r="CB120" s="17" t="str">
        <f t="shared" si="135"/>
        <v/>
      </c>
      <c r="CC120" s="17" t="str">
        <f t="shared" si="136"/>
        <v/>
      </c>
      <c r="CD120" s="17" t="str">
        <f t="shared" si="137"/>
        <v/>
      </c>
      <c r="CE120" s="4" t="str">
        <f t="shared" si="138"/>
        <v/>
      </c>
      <c r="CF120" s="4" t="str">
        <f t="shared" si="139"/>
        <v/>
      </c>
      <c r="CG120" s="4" t="str">
        <f t="shared" si="140"/>
        <v/>
      </c>
      <c r="CH120" s="4" t="str">
        <f t="shared" si="176"/>
        <v/>
      </c>
      <c r="CI120" s="4" t="str">
        <f t="shared" si="177"/>
        <v/>
      </c>
      <c r="CJ120" s="4" t="str">
        <f t="shared" si="155"/>
        <v/>
      </c>
      <c r="CK120" s="4" t="str">
        <f t="shared" si="156"/>
        <v/>
      </c>
      <c r="CL120" s="4" t="str">
        <f t="shared" si="178"/>
        <v/>
      </c>
      <c r="CM120" s="4" t="str">
        <f t="shared" si="179"/>
        <v/>
      </c>
      <c r="CN120" s="4">
        <f t="shared" si="157"/>
        <v>0</v>
      </c>
      <c r="CO120" s="16">
        <f t="shared" si="141"/>
        <v>0</v>
      </c>
      <c r="CQ120" s="4">
        <f t="shared" si="158"/>
        <v>0</v>
      </c>
      <c r="CS120" s="4">
        <v>86</v>
      </c>
      <c r="CT120" s="4">
        <f t="shared" si="159"/>
        <v>43</v>
      </c>
      <c r="CU120" s="4">
        <f t="shared" si="160"/>
        <v>43</v>
      </c>
      <c r="CV120" s="4">
        <f t="shared" si="142"/>
        <v>1</v>
      </c>
      <c r="CW120" s="4">
        <v>87</v>
      </c>
      <c r="CX120" s="4">
        <f t="shared" si="115"/>
        <v>44</v>
      </c>
      <c r="CY120" s="4" t="s">
        <v>88</v>
      </c>
      <c r="CZ120" s="16" t="str">
        <f t="shared" si="161"/>
        <v>C</v>
      </c>
      <c r="DA120" s="16">
        <f t="shared" si="143"/>
        <v>0</v>
      </c>
      <c r="DB120" s="4" t="str">
        <f t="shared" si="144"/>
        <v>x</v>
      </c>
      <c r="DE120" s="4">
        <f t="shared" si="183"/>
        <v>0</v>
      </c>
      <c r="DF120" s="4">
        <f t="shared" si="184"/>
        <v>0</v>
      </c>
      <c r="DJ120" s="57">
        <v>115</v>
      </c>
      <c r="DK120" s="58"/>
      <c r="DL120" s="59"/>
      <c r="DM120" s="59"/>
      <c r="DN120" s="60"/>
      <c r="DO120" s="61"/>
      <c r="DP120" s="61"/>
      <c r="DQ120" s="61"/>
      <c r="DR120" s="61"/>
      <c r="DS120" s="61"/>
      <c r="DT120" s="61"/>
      <c r="DU120" s="61"/>
      <c r="DV120" s="61"/>
      <c r="DW120" s="61"/>
      <c r="DX120" s="61"/>
      <c r="DY120" s="61"/>
      <c r="DZ120" s="61"/>
      <c r="EA120" s="61"/>
      <c r="EB120" s="61"/>
      <c r="EC120" s="61"/>
      <c r="ED120" s="61"/>
      <c r="EE120" s="61"/>
      <c r="EF120" s="61"/>
      <c r="EG120" s="61"/>
      <c r="EH120" s="61"/>
      <c r="EI120" s="61"/>
      <c r="EJ120" s="61"/>
      <c r="EK120" s="61"/>
      <c r="EL120" s="61"/>
      <c r="EM120" s="61"/>
      <c r="EN120" s="61"/>
      <c r="EO120" s="61"/>
      <c r="EP120" s="61"/>
      <c r="EQ120" s="61"/>
      <c r="ER120" s="61"/>
      <c r="ES120" s="61"/>
      <c r="ET120" s="61"/>
      <c r="EU120" s="61"/>
      <c r="EV120" s="61"/>
      <c r="EW120" s="61"/>
      <c r="EX120" s="61"/>
      <c r="EY120" s="61"/>
      <c r="EZ120" s="61"/>
      <c r="FA120" s="61"/>
      <c r="FB120" s="61"/>
      <c r="FC120" s="61"/>
      <c r="FD120" s="61"/>
      <c r="FE120" s="61"/>
      <c r="FF120" s="61"/>
      <c r="FG120" s="61"/>
      <c r="FH120" s="61"/>
      <c r="FI120" s="61"/>
      <c r="FJ120" s="61"/>
      <c r="FK120" s="61"/>
      <c r="FL120" s="61"/>
      <c r="FM120" s="61"/>
      <c r="FN120" s="61"/>
      <c r="FO120" s="61"/>
      <c r="FP120" s="61"/>
      <c r="FQ120" s="61"/>
      <c r="FR120" s="61"/>
      <c r="FS120" s="61"/>
      <c r="FT120" s="61"/>
      <c r="FU120" s="61"/>
      <c r="FV120" s="61"/>
      <c r="FW120" s="61"/>
      <c r="FX120" s="61"/>
      <c r="FY120" s="61"/>
      <c r="FZ120" s="61"/>
      <c r="GA120" s="61"/>
      <c r="GB120" s="61"/>
      <c r="GC120" s="61"/>
      <c r="GD120" s="61"/>
      <c r="GE120" s="61"/>
      <c r="GF120" s="61"/>
      <c r="GG120" s="61"/>
      <c r="GH120" s="61"/>
      <c r="GI120" s="61"/>
      <c r="GJ120" s="61"/>
      <c r="GK120" s="61"/>
      <c r="GL120" s="61"/>
      <c r="GM120" s="61"/>
      <c r="GN120" s="61"/>
      <c r="GO120" s="61"/>
      <c r="GP120" s="61"/>
      <c r="GQ120" s="61"/>
      <c r="GR120" s="61"/>
      <c r="GS120" s="61"/>
      <c r="GT120" s="61"/>
      <c r="GU120" s="61"/>
      <c r="GV120" s="61"/>
      <c r="GW120" s="61"/>
      <c r="GX120" s="61"/>
      <c r="GY120" s="61"/>
      <c r="GZ120" s="61"/>
      <c r="HA120" s="61"/>
      <c r="HB120" s="61"/>
      <c r="HC120" s="61"/>
      <c r="HD120" s="61"/>
      <c r="HE120" s="61"/>
      <c r="HF120" s="61"/>
      <c r="HG120" s="61"/>
      <c r="HH120" s="61"/>
      <c r="HI120" s="61"/>
      <c r="HJ120" s="61"/>
      <c r="HK120" s="61"/>
      <c r="HL120" s="61"/>
      <c r="HM120" s="61"/>
      <c r="HN120" s="61"/>
      <c r="HO120" s="61"/>
      <c r="HP120" s="61"/>
      <c r="HQ120" s="61"/>
      <c r="HR120" s="61"/>
      <c r="HS120" s="61"/>
      <c r="HT120" s="61"/>
      <c r="HU120" s="61"/>
      <c r="HV120" s="61"/>
      <c r="HW120" s="61"/>
      <c r="HX120" s="61"/>
      <c r="HY120" s="61"/>
      <c r="HZ120" s="61"/>
      <c r="IA120" s="61"/>
      <c r="IB120" s="61"/>
      <c r="IC120" s="61"/>
      <c r="ID120" s="61"/>
      <c r="IE120" s="61" t="s">
        <v>90</v>
      </c>
    </row>
    <row r="121" spans="1:239">
      <c r="A121" s="4" t="str">
        <f t="shared" si="165"/>
        <v>x</v>
      </c>
      <c r="B121" s="4" t="str">
        <f t="shared" si="166"/>
        <v>x</v>
      </c>
      <c r="D121" s="4">
        <v>9.3000000000000007</v>
      </c>
      <c r="E121" s="4">
        <f t="shared" si="116"/>
        <v>-0.66905166882929634</v>
      </c>
      <c r="F121" s="4">
        <v>9.3000000000000007</v>
      </c>
      <c r="G121" s="4">
        <f t="shared" si="117"/>
        <v>-0.66905166882929634</v>
      </c>
      <c r="H121" s="4">
        <v>45</v>
      </c>
      <c r="I121" s="88">
        <f>I120</f>
        <v>0</v>
      </c>
      <c r="X121" s="4">
        <v>88</v>
      </c>
      <c r="Y121" s="4" t="str">
        <f t="shared" si="181"/>
        <v>x</v>
      </c>
      <c r="Z121" s="4" t="str">
        <f t="shared" si="148"/>
        <v>x</v>
      </c>
      <c r="AA121" s="4">
        <f t="shared" si="182"/>
        <v>0</v>
      </c>
      <c r="AB121" s="4">
        <f t="shared" si="180"/>
        <v>0</v>
      </c>
      <c r="AC121" s="4">
        <v>88</v>
      </c>
      <c r="AD121" s="129" t="str">
        <f t="shared" si="185"/>
        <v>x</v>
      </c>
      <c r="AE121" s="129" t="str">
        <f t="shared" si="185"/>
        <v>x</v>
      </c>
      <c r="AF121" s="46">
        <f t="shared" si="186"/>
        <v>1</v>
      </c>
      <c r="AG121" s="46">
        <f t="shared" si="186"/>
        <v>1</v>
      </c>
      <c r="AH121" s="4">
        <f t="shared" si="187"/>
        <v>0</v>
      </c>
      <c r="AI121" s="4">
        <f t="shared" si="187"/>
        <v>0</v>
      </c>
      <c r="AJ121" s="4">
        <f t="shared" si="120"/>
        <v>0</v>
      </c>
      <c r="AK121" s="4">
        <f>SUM($AJ$33:AJ121)</f>
        <v>2.6645352591003757E-15</v>
      </c>
      <c r="AL121" s="4">
        <f t="shared" si="167"/>
        <v>0</v>
      </c>
      <c r="AM121" s="4">
        <f t="shared" si="121"/>
        <v>0</v>
      </c>
      <c r="AN121" s="4">
        <f t="shared" si="122"/>
        <v>0</v>
      </c>
      <c r="AP121" s="4" t="str">
        <f t="shared" si="106"/>
        <v/>
      </c>
      <c r="AQ121" s="4" t="str">
        <f t="shared" si="106"/>
        <v/>
      </c>
      <c r="AR121" s="4" t="str">
        <f t="shared" si="107"/>
        <v/>
      </c>
      <c r="AS121" s="4" t="str">
        <f t="shared" si="107"/>
        <v/>
      </c>
      <c r="AT121" s="4" t="str">
        <f t="shared" si="108"/>
        <v/>
      </c>
      <c r="AU121" s="4" t="str">
        <f t="shared" si="108"/>
        <v/>
      </c>
      <c r="AV121" s="4" t="str">
        <f t="shared" si="109"/>
        <v/>
      </c>
      <c r="AW121" s="4" t="str">
        <f t="shared" si="109"/>
        <v/>
      </c>
      <c r="AX121" s="4" t="str">
        <f t="shared" si="110"/>
        <v/>
      </c>
      <c r="AY121" s="4" t="str">
        <f t="shared" si="110"/>
        <v/>
      </c>
      <c r="AZ121" s="4" t="str">
        <f t="shared" si="111"/>
        <v/>
      </c>
      <c r="BA121" s="4" t="str">
        <f t="shared" si="111"/>
        <v/>
      </c>
      <c r="BB121" s="4" t="str">
        <f t="shared" si="163"/>
        <v/>
      </c>
      <c r="BC121" s="4" t="str">
        <f t="shared" si="164"/>
        <v/>
      </c>
      <c r="BD121" s="4" t="str">
        <f t="shared" si="123"/>
        <v/>
      </c>
      <c r="BE121" s="4" t="str">
        <f t="shared" si="168"/>
        <v/>
      </c>
      <c r="BF121" s="4" t="str">
        <f t="shared" si="124"/>
        <v/>
      </c>
      <c r="BG121" s="4" t="str">
        <f t="shared" si="169"/>
        <v/>
      </c>
      <c r="BH121" s="16">
        <f t="shared" si="125"/>
        <v>0</v>
      </c>
      <c r="BI121" s="4">
        <f t="shared" si="126"/>
        <v>0</v>
      </c>
      <c r="BJ121" s="16">
        <f t="shared" si="127"/>
        <v>0</v>
      </c>
      <c r="BK121" s="4">
        <f t="shared" si="128"/>
        <v>0</v>
      </c>
      <c r="BL121" s="16">
        <f t="shared" si="129"/>
        <v>0</v>
      </c>
      <c r="BM121" s="4">
        <f t="shared" si="130"/>
        <v>0</v>
      </c>
      <c r="BN121" s="4">
        <f t="shared" si="170"/>
        <v>0</v>
      </c>
      <c r="BO121" s="4">
        <f t="shared" si="171"/>
        <v>0</v>
      </c>
      <c r="BP121" s="4">
        <f t="shared" si="172"/>
        <v>0</v>
      </c>
      <c r="BQ121" s="4">
        <f t="shared" si="173"/>
        <v>0</v>
      </c>
      <c r="BR121" s="4">
        <f t="shared" si="174"/>
        <v>0</v>
      </c>
      <c r="BS121" s="4">
        <f t="shared" si="175"/>
        <v>0</v>
      </c>
      <c r="BT121" s="4" t="str">
        <f t="shared" si="131"/>
        <v/>
      </c>
      <c r="BU121" s="4" t="str">
        <f t="shared" si="132"/>
        <v/>
      </c>
      <c r="BV121" s="4" t="str">
        <f t="shared" si="133"/>
        <v/>
      </c>
      <c r="BW121" s="4" t="str">
        <f t="shared" si="151"/>
        <v/>
      </c>
      <c r="BX121" s="4" t="str">
        <f t="shared" si="152"/>
        <v/>
      </c>
      <c r="BY121" s="4" t="str">
        <f t="shared" si="153"/>
        <v/>
      </c>
      <c r="BZ121" s="4">
        <f t="shared" si="154"/>
        <v>0</v>
      </c>
      <c r="CA121" s="17" t="str">
        <f t="shared" si="134"/>
        <v/>
      </c>
      <c r="CB121" s="17" t="str">
        <f t="shared" si="135"/>
        <v/>
      </c>
      <c r="CC121" s="17" t="str">
        <f t="shared" si="136"/>
        <v/>
      </c>
      <c r="CD121" s="17" t="str">
        <f t="shared" si="137"/>
        <v/>
      </c>
      <c r="CE121" s="4" t="str">
        <f t="shared" si="138"/>
        <v/>
      </c>
      <c r="CF121" s="4" t="str">
        <f t="shared" si="139"/>
        <v/>
      </c>
      <c r="CG121" s="4" t="str">
        <f t="shared" si="140"/>
        <v/>
      </c>
      <c r="CH121" s="4" t="str">
        <f t="shared" si="176"/>
        <v/>
      </c>
      <c r="CI121" s="4" t="str">
        <f t="shared" si="177"/>
        <v/>
      </c>
      <c r="CJ121" s="4" t="str">
        <f t="shared" si="155"/>
        <v/>
      </c>
      <c r="CK121" s="4" t="str">
        <f t="shared" si="156"/>
        <v/>
      </c>
      <c r="CL121" s="4" t="str">
        <f t="shared" si="178"/>
        <v/>
      </c>
      <c r="CM121" s="4" t="str">
        <f t="shared" si="179"/>
        <v/>
      </c>
      <c r="CN121" s="4">
        <f t="shared" si="157"/>
        <v>0</v>
      </c>
      <c r="CO121" s="16">
        <f t="shared" si="141"/>
        <v>0</v>
      </c>
      <c r="CQ121" s="4">
        <f t="shared" si="158"/>
        <v>0</v>
      </c>
      <c r="CS121" s="4">
        <v>87</v>
      </c>
      <c r="CT121" s="4">
        <f t="shared" si="159"/>
        <v>43.5</v>
      </c>
      <c r="CU121" s="4">
        <f t="shared" si="160"/>
        <v>44</v>
      </c>
      <c r="CV121" s="4">
        <f t="shared" si="142"/>
        <v>0</v>
      </c>
      <c r="CW121" s="4">
        <v>88</v>
      </c>
      <c r="CX121" s="4">
        <f t="shared" si="115"/>
        <v>45</v>
      </c>
      <c r="CY121" s="4" t="s">
        <v>100</v>
      </c>
      <c r="CZ121" s="16" t="str">
        <f t="shared" si="161"/>
        <v>A</v>
      </c>
      <c r="DA121" s="16">
        <f t="shared" si="143"/>
        <v>0</v>
      </c>
      <c r="DB121" s="4" t="str">
        <f t="shared" si="144"/>
        <v>x</v>
      </c>
      <c r="DE121" s="4">
        <f t="shared" si="183"/>
        <v>0</v>
      </c>
      <c r="DF121" s="4">
        <f t="shared" si="184"/>
        <v>0</v>
      </c>
      <c r="DJ121" s="66">
        <v>116</v>
      </c>
      <c r="DK121" s="67"/>
      <c r="DL121" s="68"/>
      <c r="DM121" s="68"/>
      <c r="DN121" s="69"/>
      <c r="DO121" s="61"/>
      <c r="DP121" s="61"/>
      <c r="DQ121" s="61"/>
      <c r="DR121" s="61"/>
      <c r="DS121" s="61"/>
      <c r="DT121" s="61"/>
      <c r="DU121" s="61"/>
      <c r="DV121" s="61"/>
      <c r="DW121" s="61"/>
      <c r="DX121" s="61"/>
      <c r="DY121" s="61"/>
      <c r="DZ121" s="61"/>
      <c r="EA121" s="61"/>
      <c r="EB121" s="61"/>
      <c r="EC121" s="61"/>
      <c r="ED121" s="61"/>
      <c r="EE121" s="61"/>
      <c r="EF121" s="61"/>
      <c r="EG121" s="61"/>
      <c r="EH121" s="61"/>
      <c r="EI121" s="61"/>
      <c r="EJ121" s="61"/>
      <c r="EK121" s="61"/>
      <c r="EL121" s="61"/>
      <c r="EM121" s="61"/>
      <c r="EN121" s="61"/>
      <c r="EO121" s="61"/>
      <c r="EP121" s="61"/>
      <c r="EQ121" s="61"/>
      <c r="ER121" s="61"/>
      <c r="ES121" s="61"/>
      <c r="ET121" s="61"/>
      <c r="EU121" s="61"/>
      <c r="EV121" s="61"/>
      <c r="EW121" s="61"/>
      <c r="EX121" s="61"/>
      <c r="EY121" s="61"/>
      <c r="EZ121" s="61"/>
      <c r="FA121" s="61"/>
      <c r="FB121" s="61"/>
      <c r="FC121" s="61"/>
      <c r="FD121" s="61"/>
      <c r="FE121" s="61"/>
      <c r="FF121" s="61"/>
      <c r="FG121" s="61"/>
      <c r="FH121" s="61"/>
      <c r="FI121" s="61"/>
      <c r="FJ121" s="61"/>
      <c r="FK121" s="61"/>
      <c r="FL121" s="61"/>
      <c r="FM121" s="61"/>
      <c r="FN121" s="61"/>
      <c r="FO121" s="61"/>
      <c r="FP121" s="61"/>
      <c r="FQ121" s="61"/>
      <c r="FR121" s="61"/>
      <c r="FS121" s="61"/>
      <c r="FT121" s="61"/>
      <c r="FU121" s="61"/>
      <c r="FV121" s="61"/>
      <c r="FW121" s="61"/>
      <c r="FX121" s="61"/>
      <c r="FY121" s="61"/>
      <c r="FZ121" s="61"/>
      <c r="GA121" s="61"/>
      <c r="GB121" s="61"/>
      <c r="GC121" s="61"/>
      <c r="GD121" s="61"/>
      <c r="GE121" s="61"/>
      <c r="GF121" s="61"/>
      <c r="GG121" s="61"/>
      <c r="GH121" s="61"/>
      <c r="GI121" s="61"/>
      <c r="GJ121" s="61"/>
      <c r="GK121" s="61"/>
      <c r="GL121" s="61"/>
      <c r="GM121" s="61"/>
      <c r="GN121" s="61"/>
      <c r="GO121" s="61"/>
      <c r="GP121" s="61"/>
      <c r="GQ121" s="61"/>
      <c r="GR121" s="61"/>
      <c r="GS121" s="61"/>
      <c r="GT121" s="61"/>
      <c r="GU121" s="61"/>
      <c r="GV121" s="61"/>
      <c r="GW121" s="61"/>
      <c r="GX121" s="61"/>
      <c r="GY121" s="61"/>
      <c r="GZ121" s="61"/>
      <c r="HA121" s="61"/>
      <c r="HB121" s="61"/>
      <c r="HC121" s="61"/>
      <c r="HD121" s="61"/>
      <c r="HE121" s="61"/>
      <c r="HF121" s="61"/>
      <c r="HG121" s="61"/>
      <c r="HH121" s="61"/>
      <c r="HI121" s="61"/>
      <c r="HJ121" s="61"/>
      <c r="HK121" s="61"/>
      <c r="HL121" s="61"/>
      <c r="HM121" s="61"/>
      <c r="HN121" s="61"/>
      <c r="HO121" s="61"/>
      <c r="HP121" s="61"/>
      <c r="HQ121" s="61"/>
      <c r="HR121" s="61"/>
      <c r="HS121" s="61"/>
      <c r="HT121" s="61"/>
      <c r="HU121" s="61"/>
      <c r="HV121" s="61"/>
      <c r="HW121" s="61"/>
      <c r="HX121" s="61"/>
      <c r="HY121" s="61"/>
      <c r="HZ121" s="61"/>
      <c r="IA121" s="61"/>
      <c r="IB121" s="61"/>
      <c r="IC121" s="61"/>
      <c r="ID121" s="61"/>
      <c r="IE121" s="61" t="s">
        <v>90</v>
      </c>
    </row>
    <row r="122" spans="1:239">
      <c r="A122" s="4" t="str">
        <f t="shared" si="165"/>
        <v>x</v>
      </c>
      <c r="B122" s="4" t="str">
        <f t="shared" si="166"/>
        <v>x</v>
      </c>
      <c r="D122" s="4">
        <v>9.4</v>
      </c>
      <c r="E122" s="4">
        <f t="shared" si="116"/>
        <v>-0.55336655714511562</v>
      </c>
      <c r="F122" s="4">
        <v>9.4</v>
      </c>
      <c r="G122" s="4">
        <f t="shared" si="117"/>
        <v>-0.55336655714511562</v>
      </c>
      <c r="H122" s="4">
        <v>45</v>
      </c>
      <c r="I122" s="88">
        <f>AL78</f>
        <v>0</v>
      </c>
      <c r="X122" s="4">
        <v>89</v>
      </c>
      <c r="Y122" s="4" t="str">
        <f t="shared" si="181"/>
        <v>x</v>
      </c>
      <c r="Z122" s="4" t="str">
        <f t="shared" si="148"/>
        <v>x</v>
      </c>
      <c r="AA122" s="4">
        <f t="shared" si="182"/>
        <v>0</v>
      </c>
      <c r="AB122" s="4">
        <f t="shared" si="180"/>
        <v>0</v>
      </c>
      <c r="AC122" s="4">
        <v>89</v>
      </c>
      <c r="AD122" s="129" t="str">
        <f t="shared" si="185"/>
        <v>x</v>
      </c>
      <c r="AE122" s="129" t="str">
        <f t="shared" si="185"/>
        <v>x</v>
      </c>
      <c r="AF122" s="46">
        <f t="shared" si="186"/>
        <v>1</v>
      </c>
      <c r="AG122" s="46">
        <f t="shared" si="186"/>
        <v>1</v>
      </c>
      <c r="AH122" s="4">
        <f t="shared" si="187"/>
        <v>0</v>
      </c>
      <c r="AI122" s="4">
        <f t="shared" si="187"/>
        <v>0</v>
      </c>
      <c r="AJ122" s="4">
        <f t="shared" si="120"/>
        <v>0</v>
      </c>
      <c r="AK122" s="4">
        <f>SUM($AJ$33:AJ122)</f>
        <v>2.6645352591003757E-15</v>
      </c>
      <c r="AL122" s="4">
        <f t="shared" si="167"/>
        <v>0</v>
      </c>
      <c r="AM122" s="4">
        <f t="shared" si="121"/>
        <v>0</v>
      </c>
      <c r="AN122" s="4">
        <f t="shared" si="122"/>
        <v>0</v>
      </c>
      <c r="AP122" s="4" t="str">
        <f t="shared" ref="AP122:AQ177" si="188">IF(ROW()&gt;33+$AE$30,"",IF(AD122="A",AF122,IF(AD122="A'",-1*AF122,0)))</f>
        <v/>
      </c>
      <c r="AQ122" s="4" t="str">
        <f t="shared" si="188"/>
        <v/>
      </c>
      <c r="AR122" s="4" t="str">
        <f t="shared" ref="AR122:AS177" si="189">IF(ROW()&gt;33+$AE$30,"",IF(AD122="B",AF122,IF(AD122="B'",-1*AF122,0)))</f>
        <v/>
      </c>
      <c r="AS122" s="4" t="str">
        <f t="shared" si="189"/>
        <v/>
      </c>
      <c r="AT122" s="4" t="str">
        <f t="shared" ref="AT122:AU177" si="190">IF(ROW()&gt;33+$AE$30,"",IF(AD122="C",AF122,IF(AD122="C'",-1*AF122,0)))</f>
        <v/>
      </c>
      <c r="AU122" s="4" t="str">
        <f t="shared" si="190"/>
        <v/>
      </c>
      <c r="AV122" s="4" t="str">
        <f t="shared" ref="AV122:AW177" si="191">IF(ROW()&gt;33+$AE$30,"",IF(AD122="U",AF122,IF(AD122="U'",-1*AF122,0)))</f>
        <v/>
      </c>
      <c r="AW122" s="4" t="str">
        <f t="shared" si="191"/>
        <v/>
      </c>
      <c r="AX122" s="4" t="str">
        <f t="shared" ref="AX122:AY177" si="192">IF(ROW()&gt;33+$AE$30,"",IF(AD122="V",AF122,IF(AD122="V'",-1*AF122,0)))</f>
        <v/>
      </c>
      <c r="AY122" s="4" t="str">
        <f t="shared" si="192"/>
        <v/>
      </c>
      <c r="AZ122" s="4" t="str">
        <f t="shared" ref="AZ122:BA177" si="193">IF(ROW()&gt;33+$AE$30,"",IF(AD122="W",AF122,IF(AD122="W'",-1*AF122,0)))</f>
        <v/>
      </c>
      <c r="BA122" s="4" t="str">
        <f t="shared" si="193"/>
        <v/>
      </c>
      <c r="BB122" s="4" t="str">
        <f t="shared" si="163"/>
        <v/>
      </c>
      <c r="BC122" s="4" t="str">
        <f t="shared" si="164"/>
        <v/>
      </c>
      <c r="BD122" s="4" t="str">
        <f t="shared" si="123"/>
        <v/>
      </c>
      <c r="BE122" s="4" t="str">
        <f t="shared" si="168"/>
        <v/>
      </c>
      <c r="BF122" s="4" t="str">
        <f t="shared" si="124"/>
        <v/>
      </c>
      <c r="BG122" s="4" t="str">
        <f t="shared" si="169"/>
        <v/>
      </c>
      <c r="BH122" s="16">
        <f t="shared" si="125"/>
        <v>0</v>
      </c>
      <c r="BI122" s="4">
        <f t="shared" si="126"/>
        <v>0</v>
      </c>
      <c r="BJ122" s="16">
        <f t="shared" si="127"/>
        <v>0</v>
      </c>
      <c r="BK122" s="4">
        <f t="shared" si="128"/>
        <v>0</v>
      </c>
      <c r="BL122" s="16">
        <f t="shared" si="129"/>
        <v>0</v>
      </c>
      <c r="BM122" s="4">
        <f t="shared" si="130"/>
        <v>0</v>
      </c>
      <c r="BN122" s="4">
        <f t="shared" si="170"/>
        <v>0</v>
      </c>
      <c r="BO122" s="4">
        <f t="shared" si="171"/>
        <v>0</v>
      </c>
      <c r="BP122" s="4">
        <f t="shared" si="172"/>
        <v>0</v>
      </c>
      <c r="BQ122" s="4">
        <f t="shared" si="173"/>
        <v>0</v>
      </c>
      <c r="BR122" s="4">
        <f t="shared" si="174"/>
        <v>0</v>
      </c>
      <c r="BS122" s="4">
        <f t="shared" si="175"/>
        <v>0</v>
      </c>
      <c r="BT122" s="4" t="str">
        <f t="shared" si="131"/>
        <v/>
      </c>
      <c r="BU122" s="4" t="str">
        <f t="shared" si="132"/>
        <v/>
      </c>
      <c r="BV122" s="4" t="str">
        <f t="shared" si="133"/>
        <v/>
      </c>
      <c r="BW122" s="4" t="str">
        <f t="shared" si="151"/>
        <v/>
      </c>
      <c r="BX122" s="4" t="str">
        <f t="shared" si="152"/>
        <v/>
      </c>
      <c r="BY122" s="4" t="str">
        <f t="shared" si="153"/>
        <v/>
      </c>
      <c r="BZ122" s="4">
        <f t="shared" si="154"/>
        <v>0</v>
      </c>
      <c r="CA122" s="17" t="str">
        <f t="shared" si="134"/>
        <v/>
      </c>
      <c r="CB122" s="17" t="str">
        <f t="shared" si="135"/>
        <v/>
      </c>
      <c r="CC122" s="17" t="str">
        <f t="shared" si="136"/>
        <v/>
      </c>
      <c r="CD122" s="17" t="str">
        <f t="shared" si="137"/>
        <v/>
      </c>
      <c r="CE122" s="4" t="str">
        <f t="shared" si="138"/>
        <v/>
      </c>
      <c r="CF122" s="4" t="str">
        <f t="shared" si="139"/>
        <v/>
      </c>
      <c r="CG122" s="4" t="str">
        <f t="shared" si="140"/>
        <v/>
      </c>
      <c r="CH122" s="4" t="str">
        <f t="shared" si="176"/>
        <v/>
      </c>
      <c r="CI122" s="4" t="str">
        <f t="shared" si="177"/>
        <v/>
      </c>
      <c r="CJ122" s="4" t="str">
        <f t="shared" si="155"/>
        <v/>
      </c>
      <c r="CK122" s="4" t="str">
        <f t="shared" si="156"/>
        <v/>
      </c>
      <c r="CL122" s="4" t="str">
        <f t="shared" si="178"/>
        <v/>
      </c>
      <c r="CM122" s="4" t="str">
        <f t="shared" si="179"/>
        <v/>
      </c>
      <c r="CN122" s="4">
        <f t="shared" si="157"/>
        <v>0</v>
      </c>
      <c r="CO122" s="16">
        <f t="shared" si="141"/>
        <v>0</v>
      </c>
      <c r="CQ122" s="4">
        <f t="shared" si="158"/>
        <v>0</v>
      </c>
      <c r="CS122" s="4">
        <v>88</v>
      </c>
      <c r="CT122" s="4">
        <f t="shared" si="159"/>
        <v>44</v>
      </c>
      <c r="CU122" s="4">
        <f t="shared" si="160"/>
        <v>44</v>
      </c>
      <c r="CV122" s="4">
        <f t="shared" si="142"/>
        <v>1</v>
      </c>
      <c r="CW122" s="4">
        <v>89</v>
      </c>
      <c r="CX122" s="4">
        <f t="shared" si="115"/>
        <v>45</v>
      </c>
      <c r="CY122" s="4" t="s">
        <v>89</v>
      </c>
      <c r="CZ122" s="16" t="str">
        <f t="shared" si="161"/>
        <v>B</v>
      </c>
      <c r="DA122" s="16">
        <f t="shared" si="143"/>
        <v>0</v>
      </c>
      <c r="DB122" s="4" t="str">
        <f t="shared" si="144"/>
        <v>x</v>
      </c>
      <c r="DE122" s="4">
        <f t="shared" si="183"/>
        <v>0</v>
      </c>
      <c r="DF122" s="4">
        <f t="shared" si="184"/>
        <v>0</v>
      </c>
      <c r="DJ122" s="47">
        <v>117</v>
      </c>
      <c r="DK122" s="48" t="s">
        <v>437</v>
      </c>
      <c r="DL122" s="49"/>
      <c r="DM122" s="49"/>
      <c r="DN122" s="50"/>
      <c r="DO122" s="51"/>
      <c r="DP122" s="51"/>
      <c r="DQ122" s="51"/>
      <c r="DR122" s="51"/>
      <c r="DS122" s="51"/>
      <c r="DT122" s="51"/>
      <c r="DU122" s="51"/>
      <c r="DV122" s="51"/>
      <c r="DW122" s="51"/>
      <c r="DX122" s="51"/>
      <c r="DY122" s="51"/>
      <c r="DZ122" s="51"/>
      <c r="EA122" s="51"/>
      <c r="EB122" s="51"/>
      <c r="EC122" s="51"/>
      <c r="ED122" s="51"/>
      <c r="EE122" s="51"/>
      <c r="EF122" s="51"/>
      <c r="EG122" s="51"/>
      <c r="EH122" s="51"/>
      <c r="EI122" s="51"/>
      <c r="EJ122" s="51"/>
      <c r="EK122" s="51"/>
      <c r="EL122" s="51"/>
      <c r="EM122" s="51"/>
      <c r="EN122" s="51"/>
      <c r="EO122" s="51"/>
      <c r="EP122" s="51"/>
      <c r="EQ122" s="51"/>
      <c r="ER122" s="51"/>
      <c r="ES122" s="51"/>
      <c r="ET122" s="51"/>
      <c r="EU122" s="51"/>
      <c r="EV122" s="51"/>
      <c r="EW122" s="51"/>
      <c r="EX122" s="51"/>
      <c r="EY122" s="51"/>
      <c r="EZ122" s="51"/>
      <c r="FA122" s="51"/>
      <c r="FB122" s="51"/>
      <c r="FC122" s="51"/>
      <c r="FD122" s="51"/>
      <c r="FE122" s="51"/>
      <c r="FF122" s="51"/>
      <c r="FG122" s="51"/>
      <c r="FH122" s="51"/>
      <c r="FI122" s="51"/>
      <c r="FJ122" s="51"/>
      <c r="FK122" s="51"/>
      <c r="FL122" s="51"/>
      <c r="FM122" s="51"/>
      <c r="FN122" s="51"/>
      <c r="FO122" s="51"/>
      <c r="FP122" s="51"/>
      <c r="FQ122" s="51"/>
      <c r="FR122" s="51"/>
      <c r="FS122" s="51"/>
      <c r="FT122" s="51"/>
      <c r="FU122" s="51"/>
      <c r="FV122" s="51"/>
      <c r="FW122" s="51"/>
      <c r="FX122" s="51"/>
      <c r="FY122" s="51"/>
      <c r="FZ122" s="51"/>
      <c r="GA122" s="51"/>
      <c r="GB122" s="51"/>
      <c r="GC122" s="51"/>
      <c r="GD122" s="51"/>
      <c r="GE122" s="51"/>
      <c r="GF122" s="51"/>
      <c r="GG122" s="51"/>
      <c r="GH122" s="51"/>
      <c r="GI122" s="51"/>
      <c r="GJ122" s="51"/>
      <c r="GK122" s="51"/>
      <c r="GL122" s="51"/>
      <c r="GM122" s="51"/>
      <c r="GN122" s="51"/>
      <c r="GO122" s="51"/>
      <c r="GP122" s="51"/>
      <c r="GQ122" s="51"/>
      <c r="GR122" s="51"/>
      <c r="GS122" s="51"/>
      <c r="GT122" s="51"/>
      <c r="GU122" s="51"/>
      <c r="GV122" s="51"/>
      <c r="GW122" s="51"/>
      <c r="GX122" s="51"/>
      <c r="GY122" s="51"/>
      <c r="GZ122" s="51"/>
      <c r="HA122" s="51"/>
      <c r="HB122" s="51"/>
      <c r="HC122" s="51"/>
      <c r="HD122" s="51"/>
      <c r="HE122" s="51"/>
      <c r="HF122" s="51"/>
      <c r="HG122" s="51"/>
      <c r="HH122" s="51"/>
      <c r="HI122" s="51"/>
      <c r="HJ122" s="51"/>
      <c r="HK122" s="51"/>
      <c r="HL122" s="51"/>
      <c r="HM122" s="51"/>
      <c r="HN122" s="51"/>
      <c r="HO122" s="51"/>
      <c r="HP122" s="51"/>
      <c r="HQ122" s="51"/>
      <c r="HR122" s="51"/>
      <c r="HS122" s="51"/>
      <c r="HT122" s="51"/>
      <c r="HU122" s="51"/>
      <c r="HV122" s="51"/>
      <c r="HW122" s="51"/>
      <c r="HX122" s="51"/>
      <c r="HY122" s="51"/>
      <c r="HZ122" s="51"/>
      <c r="IA122" s="51"/>
      <c r="IB122" s="51"/>
      <c r="IC122" s="51"/>
      <c r="ID122" s="51"/>
      <c r="IE122" s="51" t="s">
        <v>90</v>
      </c>
    </row>
    <row r="123" spans="1:239">
      <c r="A123" s="4" t="str">
        <f t="shared" si="165"/>
        <v>x</v>
      </c>
      <c r="B123" s="4" t="str">
        <f t="shared" si="166"/>
        <v>x</v>
      </c>
      <c r="D123" s="4">
        <v>9.5</v>
      </c>
      <c r="E123" s="4">
        <f t="shared" si="116"/>
        <v>-0.41349667156634412</v>
      </c>
      <c r="F123" s="4">
        <v>9.5</v>
      </c>
      <c r="G123" s="4">
        <f t="shared" si="117"/>
        <v>-0.41349667156634412</v>
      </c>
      <c r="H123" s="4">
        <v>46</v>
      </c>
      <c r="I123" s="88">
        <f>I122</f>
        <v>0</v>
      </c>
      <c r="X123" s="4">
        <v>90</v>
      </c>
      <c r="Y123" s="4" t="str">
        <f t="shared" si="181"/>
        <v>x</v>
      </c>
      <c r="Z123" s="4" t="str">
        <f t="shared" si="148"/>
        <v>x</v>
      </c>
      <c r="AA123" s="4">
        <f t="shared" si="182"/>
        <v>0</v>
      </c>
      <c r="AB123" s="4">
        <f t="shared" si="180"/>
        <v>0</v>
      </c>
      <c r="AC123" s="4">
        <v>90</v>
      </c>
      <c r="AD123" s="129" t="str">
        <f t="shared" si="185"/>
        <v>x</v>
      </c>
      <c r="AE123" s="129" t="str">
        <f t="shared" si="185"/>
        <v>x</v>
      </c>
      <c r="AF123" s="46">
        <f t="shared" si="186"/>
        <v>1</v>
      </c>
      <c r="AG123" s="46">
        <f t="shared" si="186"/>
        <v>1</v>
      </c>
      <c r="AH123" s="4">
        <f t="shared" si="187"/>
        <v>0</v>
      </c>
      <c r="AI123" s="4">
        <f t="shared" si="187"/>
        <v>0</v>
      </c>
      <c r="AJ123" s="4">
        <f t="shared" si="120"/>
        <v>0</v>
      </c>
      <c r="AK123" s="4">
        <f>SUM($AJ$33:AJ123)</f>
        <v>2.6645352591003757E-15</v>
      </c>
      <c r="AL123" s="4">
        <f t="shared" si="167"/>
        <v>0</v>
      </c>
      <c r="AM123" s="4">
        <f t="shared" si="121"/>
        <v>0</v>
      </c>
      <c r="AN123" s="4">
        <f t="shared" si="122"/>
        <v>0</v>
      </c>
      <c r="AP123" s="4" t="str">
        <f t="shared" si="188"/>
        <v/>
      </c>
      <c r="AQ123" s="4" t="str">
        <f t="shared" si="188"/>
        <v/>
      </c>
      <c r="AR123" s="4" t="str">
        <f t="shared" si="189"/>
        <v/>
      </c>
      <c r="AS123" s="4" t="str">
        <f t="shared" si="189"/>
        <v/>
      </c>
      <c r="AT123" s="4" t="str">
        <f t="shared" si="190"/>
        <v/>
      </c>
      <c r="AU123" s="4" t="str">
        <f t="shared" si="190"/>
        <v/>
      </c>
      <c r="AV123" s="4" t="str">
        <f t="shared" si="191"/>
        <v/>
      </c>
      <c r="AW123" s="4" t="str">
        <f t="shared" si="191"/>
        <v/>
      </c>
      <c r="AX123" s="4" t="str">
        <f t="shared" si="192"/>
        <v/>
      </c>
      <c r="AY123" s="4" t="str">
        <f t="shared" si="192"/>
        <v/>
      </c>
      <c r="AZ123" s="4" t="str">
        <f t="shared" si="193"/>
        <v/>
      </c>
      <c r="BA123" s="4" t="str">
        <f t="shared" si="193"/>
        <v/>
      </c>
      <c r="BB123" s="4" t="str">
        <f t="shared" si="163"/>
        <v/>
      </c>
      <c r="BC123" s="4" t="str">
        <f t="shared" si="164"/>
        <v/>
      </c>
      <c r="BD123" s="4" t="str">
        <f t="shared" si="123"/>
        <v/>
      </c>
      <c r="BE123" s="4" t="str">
        <f t="shared" si="168"/>
        <v/>
      </c>
      <c r="BF123" s="4" t="str">
        <f t="shared" si="124"/>
        <v/>
      </c>
      <c r="BG123" s="4" t="str">
        <f t="shared" si="169"/>
        <v/>
      </c>
      <c r="BH123" s="16">
        <f t="shared" si="125"/>
        <v>0</v>
      </c>
      <c r="BI123" s="4">
        <f t="shared" si="126"/>
        <v>0</v>
      </c>
      <c r="BJ123" s="16">
        <f t="shared" si="127"/>
        <v>0</v>
      </c>
      <c r="BK123" s="4">
        <f t="shared" si="128"/>
        <v>0</v>
      </c>
      <c r="BL123" s="16">
        <f t="shared" si="129"/>
        <v>0</v>
      </c>
      <c r="BM123" s="4">
        <f t="shared" si="130"/>
        <v>0</v>
      </c>
      <c r="BN123" s="4">
        <f t="shared" si="170"/>
        <v>0</v>
      </c>
      <c r="BO123" s="4">
        <f t="shared" si="171"/>
        <v>0</v>
      </c>
      <c r="BP123" s="4">
        <f t="shared" si="172"/>
        <v>0</v>
      </c>
      <c r="BQ123" s="4">
        <f t="shared" si="173"/>
        <v>0</v>
      </c>
      <c r="BR123" s="4">
        <f t="shared" si="174"/>
        <v>0</v>
      </c>
      <c r="BS123" s="4">
        <f t="shared" si="175"/>
        <v>0</v>
      </c>
      <c r="BT123" s="4" t="str">
        <f t="shared" si="131"/>
        <v/>
      </c>
      <c r="BU123" s="4" t="str">
        <f t="shared" si="132"/>
        <v/>
      </c>
      <c r="BV123" s="4" t="str">
        <f t="shared" si="133"/>
        <v/>
      </c>
      <c r="BW123" s="4" t="str">
        <f t="shared" si="151"/>
        <v/>
      </c>
      <c r="BX123" s="4" t="str">
        <f t="shared" si="152"/>
        <v/>
      </c>
      <c r="BY123" s="4" t="str">
        <f t="shared" si="153"/>
        <v/>
      </c>
      <c r="BZ123" s="4">
        <f t="shared" si="154"/>
        <v>0</v>
      </c>
      <c r="CA123" s="17" t="str">
        <f t="shared" si="134"/>
        <v/>
      </c>
      <c r="CB123" s="17" t="str">
        <f t="shared" si="135"/>
        <v/>
      </c>
      <c r="CC123" s="17" t="str">
        <f t="shared" si="136"/>
        <v/>
      </c>
      <c r="CD123" s="17" t="str">
        <f t="shared" si="137"/>
        <v/>
      </c>
      <c r="CE123" s="4" t="str">
        <f t="shared" si="138"/>
        <v/>
      </c>
      <c r="CF123" s="4" t="str">
        <f t="shared" si="139"/>
        <v/>
      </c>
      <c r="CG123" s="4" t="str">
        <f t="shared" si="140"/>
        <v/>
      </c>
      <c r="CH123" s="4" t="str">
        <f t="shared" si="176"/>
        <v/>
      </c>
      <c r="CI123" s="4" t="str">
        <f t="shared" si="177"/>
        <v/>
      </c>
      <c r="CJ123" s="4" t="str">
        <f t="shared" si="155"/>
        <v/>
      </c>
      <c r="CK123" s="4" t="str">
        <f t="shared" si="156"/>
        <v/>
      </c>
      <c r="CL123" s="4" t="str">
        <f t="shared" si="178"/>
        <v/>
      </c>
      <c r="CM123" s="4" t="str">
        <f t="shared" si="179"/>
        <v/>
      </c>
      <c r="CN123" s="4">
        <f t="shared" si="157"/>
        <v>0</v>
      </c>
      <c r="CO123" s="16">
        <f t="shared" si="141"/>
        <v>0</v>
      </c>
      <c r="CQ123" s="4">
        <f t="shared" si="158"/>
        <v>0</v>
      </c>
      <c r="CS123" s="4">
        <v>89</v>
      </c>
      <c r="CT123" s="4">
        <f t="shared" si="159"/>
        <v>44.5</v>
      </c>
      <c r="CU123" s="4">
        <f t="shared" si="160"/>
        <v>45</v>
      </c>
      <c r="CV123" s="4">
        <f t="shared" si="142"/>
        <v>0</v>
      </c>
      <c r="CW123" s="4">
        <v>90</v>
      </c>
      <c r="CX123" s="4">
        <f t="shared" si="115"/>
        <v>46</v>
      </c>
      <c r="CY123" s="4" t="s">
        <v>98</v>
      </c>
      <c r="CZ123" s="16" t="str">
        <f t="shared" si="161"/>
        <v>C</v>
      </c>
      <c r="DA123" s="16">
        <f t="shared" si="143"/>
        <v>0</v>
      </c>
      <c r="DB123" s="4" t="str">
        <f t="shared" si="144"/>
        <v>x</v>
      </c>
      <c r="DE123" s="4">
        <f t="shared" si="183"/>
        <v>0</v>
      </c>
      <c r="DF123" s="4">
        <f t="shared" si="184"/>
        <v>0</v>
      </c>
      <c r="DJ123" s="57">
        <v>118</v>
      </c>
      <c r="DK123" s="58" t="s">
        <v>438</v>
      </c>
      <c r="DL123" s="59"/>
      <c r="DM123" s="59"/>
      <c r="DN123" s="60"/>
      <c r="DO123" s="61"/>
      <c r="DP123" s="61"/>
      <c r="DQ123" s="61"/>
      <c r="DR123" s="61"/>
      <c r="DS123" s="61"/>
      <c r="DT123" s="61"/>
      <c r="DU123" s="61"/>
      <c r="DV123" s="61"/>
      <c r="DW123" s="61"/>
      <c r="DX123" s="61"/>
      <c r="DY123" s="61"/>
      <c r="DZ123" s="61"/>
      <c r="EA123" s="61"/>
      <c r="EB123" s="61"/>
      <c r="EC123" s="61"/>
      <c r="ED123" s="61"/>
      <c r="EE123" s="61"/>
      <c r="EF123" s="61"/>
      <c r="EG123" s="61"/>
      <c r="EH123" s="61"/>
      <c r="EI123" s="61"/>
      <c r="EJ123" s="61"/>
      <c r="EK123" s="61"/>
      <c r="EL123" s="61"/>
      <c r="EM123" s="61"/>
      <c r="EN123" s="61"/>
      <c r="EO123" s="61"/>
      <c r="EP123" s="61"/>
      <c r="EQ123" s="61"/>
      <c r="ER123" s="61"/>
      <c r="ES123" s="61"/>
      <c r="ET123" s="61"/>
      <c r="EU123" s="61"/>
      <c r="EV123" s="61"/>
      <c r="EW123" s="61"/>
      <c r="EX123" s="61"/>
      <c r="EY123" s="61"/>
      <c r="EZ123" s="61"/>
      <c r="FA123" s="61"/>
      <c r="FB123" s="61"/>
      <c r="FC123" s="61"/>
      <c r="FD123" s="61"/>
      <c r="FE123" s="61"/>
      <c r="FF123" s="61"/>
      <c r="FG123" s="61"/>
      <c r="FH123" s="61"/>
      <c r="FI123" s="61"/>
      <c r="FJ123" s="61"/>
      <c r="FK123" s="61"/>
      <c r="FL123" s="61"/>
      <c r="FM123" s="61"/>
      <c r="FN123" s="61"/>
      <c r="FO123" s="61"/>
      <c r="FP123" s="61"/>
      <c r="FQ123" s="61"/>
      <c r="FR123" s="61"/>
      <c r="FS123" s="61"/>
      <c r="FT123" s="61"/>
      <c r="FU123" s="61"/>
      <c r="FV123" s="61"/>
      <c r="FW123" s="61"/>
      <c r="FX123" s="61"/>
      <c r="FY123" s="61"/>
      <c r="FZ123" s="61"/>
      <c r="GA123" s="61"/>
      <c r="GB123" s="61"/>
      <c r="GC123" s="61"/>
      <c r="GD123" s="61"/>
      <c r="GE123" s="61"/>
      <c r="GF123" s="61"/>
      <c r="GG123" s="61"/>
      <c r="GH123" s="61"/>
      <c r="GI123" s="61"/>
      <c r="GJ123" s="61"/>
      <c r="GK123" s="61"/>
      <c r="GL123" s="61"/>
      <c r="GM123" s="61"/>
      <c r="GN123" s="61"/>
      <c r="GO123" s="61"/>
      <c r="GP123" s="61"/>
      <c r="GQ123" s="61"/>
      <c r="GR123" s="61"/>
      <c r="GS123" s="61"/>
      <c r="GT123" s="61"/>
      <c r="GU123" s="61"/>
      <c r="GV123" s="61"/>
      <c r="GW123" s="61"/>
      <c r="GX123" s="61"/>
      <c r="GY123" s="61"/>
      <c r="GZ123" s="61"/>
      <c r="HA123" s="61"/>
      <c r="HB123" s="61"/>
      <c r="HC123" s="61"/>
      <c r="HD123" s="61"/>
      <c r="HE123" s="61"/>
      <c r="HF123" s="61"/>
      <c r="HG123" s="61"/>
      <c r="HH123" s="61"/>
      <c r="HI123" s="61"/>
      <c r="HJ123" s="61"/>
      <c r="HK123" s="61"/>
      <c r="HL123" s="61"/>
      <c r="HM123" s="61"/>
      <c r="HN123" s="61"/>
      <c r="HO123" s="61"/>
      <c r="HP123" s="61"/>
      <c r="HQ123" s="61"/>
      <c r="HR123" s="61"/>
      <c r="HS123" s="61"/>
      <c r="HT123" s="61"/>
      <c r="HU123" s="61"/>
      <c r="HV123" s="61"/>
      <c r="HW123" s="61"/>
      <c r="HX123" s="61"/>
      <c r="HY123" s="61"/>
      <c r="HZ123" s="61"/>
      <c r="IA123" s="61"/>
      <c r="IB123" s="61"/>
      <c r="IC123" s="61"/>
      <c r="ID123" s="61"/>
      <c r="IE123" s="61" t="s">
        <v>90</v>
      </c>
    </row>
    <row r="124" spans="1:239">
      <c r="A124" s="4" t="str">
        <f t="shared" si="165"/>
        <v>x</v>
      </c>
      <c r="B124" s="4" t="str">
        <f t="shared" si="166"/>
        <v>x</v>
      </c>
      <c r="D124" s="4">
        <v>9.6</v>
      </c>
      <c r="E124" s="4">
        <f t="shared" si="116"/>
        <v>-0.25555499726295478</v>
      </c>
      <c r="F124" s="4">
        <v>9.6</v>
      </c>
      <c r="G124" s="4">
        <f t="shared" si="117"/>
        <v>-0.25555499726295478</v>
      </c>
      <c r="H124" s="4">
        <v>46</v>
      </c>
      <c r="I124" s="88">
        <f>AL79</f>
        <v>0</v>
      </c>
      <c r="X124" s="4">
        <v>91</v>
      </c>
      <c r="Y124" s="4" t="str">
        <f t="shared" si="181"/>
        <v>x</v>
      </c>
      <c r="Z124" s="4" t="str">
        <f t="shared" si="148"/>
        <v>x</v>
      </c>
      <c r="AA124" s="4">
        <f t="shared" si="182"/>
        <v>0</v>
      </c>
      <c r="AB124" s="4">
        <f t="shared" si="180"/>
        <v>0</v>
      </c>
      <c r="AC124" s="4">
        <v>91</v>
      </c>
      <c r="AD124" s="129" t="str">
        <f t="shared" si="185"/>
        <v>x</v>
      </c>
      <c r="AE124" s="129" t="str">
        <f t="shared" si="185"/>
        <v>x</v>
      </c>
      <c r="AF124" s="46">
        <f t="shared" si="186"/>
        <v>1</v>
      </c>
      <c r="AG124" s="46">
        <f t="shared" si="186"/>
        <v>1</v>
      </c>
      <c r="AH124" s="4">
        <f t="shared" si="187"/>
        <v>0</v>
      </c>
      <c r="AI124" s="4">
        <f t="shared" si="187"/>
        <v>0</v>
      </c>
      <c r="AJ124" s="4">
        <f t="shared" si="120"/>
        <v>0</v>
      </c>
      <c r="AK124" s="4">
        <f>SUM($AJ$33:AJ124)</f>
        <v>2.6645352591003757E-15</v>
      </c>
      <c r="AL124" s="4">
        <f t="shared" si="167"/>
        <v>0</v>
      </c>
      <c r="AM124" s="4">
        <f t="shared" si="121"/>
        <v>0</v>
      </c>
      <c r="AN124" s="4">
        <f t="shared" si="122"/>
        <v>0</v>
      </c>
      <c r="AP124" s="4" t="str">
        <f t="shared" si="188"/>
        <v/>
      </c>
      <c r="AQ124" s="4" t="str">
        <f t="shared" si="188"/>
        <v/>
      </c>
      <c r="AR124" s="4" t="str">
        <f t="shared" si="189"/>
        <v/>
      </c>
      <c r="AS124" s="4" t="str">
        <f t="shared" si="189"/>
        <v/>
      </c>
      <c r="AT124" s="4" t="str">
        <f t="shared" si="190"/>
        <v/>
      </c>
      <c r="AU124" s="4" t="str">
        <f t="shared" si="190"/>
        <v/>
      </c>
      <c r="AV124" s="4" t="str">
        <f t="shared" si="191"/>
        <v/>
      </c>
      <c r="AW124" s="4" t="str">
        <f t="shared" si="191"/>
        <v/>
      </c>
      <c r="AX124" s="4" t="str">
        <f t="shared" si="192"/>
        <v/>
      </c>
      <c r="AY124" s="4" t="str">
        <f t="shared" si="192"/>
        <v/>
      </c>
      <c r="AZ124" s="4" t="str">
        <f t="shared" si="193"/>
        <v/>
      </c>
      <c r="BA124" s="4" t="str">
        <f t="shared" si="193"/>
        <v/>
      </c>
      <c r="BB124" s="4" t="str">
        <f t="shared" si="163"/>
        <v/>
      </c>
      <c r="BC124" s="4" t="str">
        <f t="shared" si="164"/>
        <v/>
      </c>
      <c r="BD124" s="4" t="str">
        <f t="shared" si="123"/>
        <v/>
      </c>
      <c r="BE124" s="4" t="str">
        <f t="shared" si="168"/>
        <v/>
      </c>
      <c r="BF124" s="4" t="str">
        <f t="shared" si="124"/>
        <v/>
      </c>
      <c r="BG124" s="4" t="str">
        <f t="shared" si="169"/>
        <v/>
      </c>
      <c r="BH124" s="16">
        <f t="shared" si="125"/>
        <v>0</v>
      </c>
      <c r="BI124" s="4">
        <f t="shared" si="126"/>
        <v>0</v>
      </c>
      <c r="BJ124" s="16">
        <f t="shared" si="127"/>
        <v>0</v>
      </c>
      <c r="BK124" s="4">
        <f t="shared" si="128"/>
        <v>0</v>
      </c>
      <c r="BL124" s="16">
        <f t="shared" si="129"/>
        <v>0</v>
      </c>
      <c r="BM124" s="4">
        <f t="shared" si="130"/>
        <v>0</v>
      </c>
      <c r="BN124" s="4">
        <f t="shared" si="170"/>
        <v>0</v>
      </c>
      <c r="BO124" s="4">
        <f t="shared" si="171"/>
        <v>0</v>
      </c>
      <c r="BP124" s="4">
        <f t="shared" si="172"/>
        <v>0</v>
      </c>
      <c r="BQ124" s="4">
        <f t="shared" si="173"/>
        <v>0</v>
      </c>
      <c r="BR124" s="4">
        <f t="shared" si="174"/>
        <v>0</v>
      </c>
      <c r="BS124" s="4">
        <f t="shared" si="175"/>
        <v>0</v>
      </c>
      <c r="BT124" s="4" t="str">
        <f t="shared" si="131"/>
        <v/>
      </c>
      <c r="BU124" s="4" t="str">
        <f t="shared" si="132"/>
        <v/>
      </c>
      <c r="BV124" s="4" t="str">
        <f t="shared" si="133"/>
        <v/>
      </c>
      <c r="BW124" s="4" t="str">
        <f t="shared" si="151"/>
        <v/>
      </c>
      <c r="BX124" s="4" t="str">
        <f t="shared" si="152"/>
        <v/>
      </c>
      <c r="BY124" s="4" t="str">
        <f t="shared" si="153"/>
        <v/>
      </c>
      <c r="BZ124" s="4">
        <f t="shared" si="154"/>
        <v>0</v>
      </c>
      <c r="CA124" s="17" t="str">
        <f t="shared" si="134"/>
        <v/>
      </c>
      <c r="CB124" s="17" t="str">
        <f t="shared" si="135"/>
        <v/>
      </c>
      <c r="CC124" s="17" t="str">
        <f t="shared" si="136"/>
        <v/>
      </c>
      <c r="CD124" s="17" t="str">
        <f t="shared" si="137"/>
        <v/>
      </c>
      <c r="CE124" s="4" t="str">
        <f t="shared" si="138"/>
        <v/>
      </c>
      <c r="CF124" s="4" t="str">
        <f t="shared" si="139"/>
        <v/>
      </c>
      <c r="CG124" s="4" t="str">
        <f t="shared" si="140"/>
        <v/>
      </c>
      <c r="CH124" s="4" t="str">
        <f t="shared" si="176"/>
        <v/>
      </c>
      <c r="CI124" s="4" t="str">
        <f t="shared" si="177"/>
        <v/>
      </c>
      <c r="CJ124" s="4" t="str">
        <f t="shared" si="155"/>
        <v/>
      </c>
      <c r="CK124" s="4" t="str">
        <f t="shared" si="156"/>
        <v/>
      </c>
      <c r="CL124" s="4" t="str">
        <f t="shared" si="178"/>
        <v/>
      </c>
      <c r="CM124" s="4" t="str">
        <f t="shared" si="179"/>
        <v/>
      </c>
      <c r="CN124" s="4">
        <f t="shared" si="157"/>
        <v>0</v>
      </c>
      <c r="CO124" s="16">
        <f t="shared" si="141"/>
        <v>0</v>
      </c>
      <c r="CQ124" s="4">
        <f t="shared" si="158"/>
        <v>0</v>
      </c>
      <c r="CS124" s="4">
        <v>90</v>
      </c>
      <c r="CT124" s="4">
        <f t="shared" si="159"/>
        <v>45</v>
      </c>
      <c r="CU124" s="4">
        <f t="shared" si="160"/>
        <v>45</v>
      </c>
      <c r="CV124" s="4">
        <f t="shared" si="142"/>
        <v>1</v>
      </c>
      <c r="CW124" s="4">
        <v>91</v>
      </c>
      <c r="CX124" s="4">
        <f t="shared" si="115"/>
        <v>46</v>
      </c>
      <c r="CY124" s="4" t="s">
        <v>87</v>
      </c>
      <c r="CZ124" s="16" t="str">
        <f t="shared" si="161"/>
        <v>A</v>
      </c>
      <c r="DA124" s="16">
        <f t="shared" si="143"/>
        <v>0</v>
      </c>
      <c r="DB124" s="4" t="str">
        <f t="shared" si="144"/>
        <v>x</v>
      </c>
      <c r="DE124" s="4">
        <f t="shared" si="183"/>
        <v>0</v>
      </c>
      <c r="DF124" s="4">
        <f t="shared" si="184"/>
        <v>0</v>
      </c>
      <c r="DJ124" s="57">
        <v>119</v>
      </c>
      <c r="DK124" s="58"/>
      <c r="DL124" s="59"/>
      <c r="DM124" s="59"/>
      <c r="DN124" s="60"/>
      <c r="DO124" s="61"/>
      <c r="DP124" s="61"/>
      <c r="DQ124" s="61"/>
      <c r="DR124" s="61"/>
      <c r="DS124" s="61"/>
      <c r="DT124" s="61"/>
      <c r="DU124" s="61"/>
      <c r="DV124" s="61"/>
      <c r="DW124" s="61"/>
      <c r="DX124" s="61"/>
      <c r="DY124" s="61"/>
      <c r="DZ124" s="61"/>
      <c r="EA124" s="61"/>
      <c r="EB124" s="61"/>
      <c r="EC124" s="61"/>
      <c r="ED124" s="61"/>
      <c r="EE124" s="61"/>
      <c r="EF124" s="61"/>
      <c r="EG124" s="61"/>
      <c r="EH124" s="61"/>
      <c r="EI124" s="61"/>
      <c r="EJ124" s="61"/>
      <c r="EK124" s="61"/>
      <c r="EL124" s="61"/>
      <c r="EM124" s="61"/>
      <c r="EN124" s="61"/>
      <c r="EO124" s="61"/>
      <c r="EP124" s="61"/>
      <c r="EQ124" s="61"/>
      <c r="ER124" s="61"/>
      <c r="ES124" s="61"/>
      <c r="ET124" s="61"/>
      <c r="EU124" s="61"/>
      <c r="EV124" s="61"/>
      <c r="EW124" s="61"/>
      <c r="EX124" s="61"/>
      <c r="EY124" s="61"/>
      <c r="EZ124" s="61"/>
      <c r="FA124" s="61"/>
      <c r="FB124" s="61"/>
      <c r="FC124" s="61"/>
      <c r="FD124" s="61"/>
      <c r="FE124" s="61"/>
      <c r="FF124" s="61"/>
      <c r="FG124" s="61"/>
      <c r="FH124" s="61"/>
      <c r="FI124" s="61"/>
      <c r="FJ124" s="61"/>
      <c r="FK124" s="61"/>
      <c r="FL124" s="61"/>
      <c r="FM124" s="61"/>
      <c r="FN124" s="61"/>
      <c r="FO124" s="61"/>
      <c r="FP124" s="61"/>
      <c r="FQ124" s="61"/>
      <c r="FR124" s="61"/>
      <c r="FS124" s="61"/>
      <c r="FT124" s="61"/>
      <c r="FU124" s="61"/>
      <c r="FV124" s="61"/>
      <c r="FW124" s="61"/>
      <c r="FX124" s="61"/>
      <c r="FY124" s="61"/>
      <c r="FZ124" s="61"/>
      <c r="GA124" s="61"/>
      <c r="GB124" s="61"/>
      <c r="GC124" s="61"/>
      <c r="GD124" s="61"/>
      <c r="GE124" s="61"/>
      <c r="GF124" s="61"/>
      <c r="GG124" s="61"/>
      <c r="GH124" s="61"/>
      <c r="GI124" s="61"/>
      <c r="GJ124" s="61"/>
      <c r="GK124" s="61"/>
      <c r="GL124" s="61"/>
      <c r="GM124" s="61"/>
      <c r="GN124" s="61"/>
      <c r="GO124" s="61"/>
      <c r="GP124" s="61"/>
      <c r="GQ124" s="61"/>
      <c r="GR124" s="61"/>
      <c r="GS124" s="61"/>
      <c r="GT124" s="61"/>
      <c r="GU124" s="61"/>
      <c r="GV124" s="61"/>
      <c r="GW124" s="61"/>
      <c r="GX124" s="61"/>
      <c r="GY124" s="61"/>
      <c r="GZ124" s="61"/>
      <c r="HA124" s="61"/>
      <c r="HB124" s="61"/>
      <c r="HC124" s="61"/>
      <c r="HD124" s="61"/>
      <c r="HE124" s="61"/>
      <c r="HF124" s="61"/>
      <c r="HG124" s="61"/>
      <c r="HH124" s="61"/>
      <c r="HI124" s="61"/>
      <c r="HJ124" s="61"/>
      <c r="HK124" s="61"/>
      <c r="HL124" s="61"/>
      <c r="HM124" s="61"/>
      <c r="HN124" s="61"/>
      <c r="HO124" s="61"/>
      <c r="HP124" s="61"/>
      <c r="HQ124" s="61"/>
      <c r="HR124" s="61"/>
      <c r="HS124" s="61"/>
      <c r="HT124" s="61"/>
      <c r="HU124" s="61"/>
      <c r="HV124" s="61"/>
      <c r="HW124" s="61"/>
      <c r="HX124" s="61"/>
      <c r="HY124" s="61"/>
      <c r="HZ124" s="61"/>
      <c r="IA124" s="61"/>
      <c r="IB124" s="61"/>
      <c r="IC124" s="61"/>
      <c r="ID124" s="61"/>
      <c r="IE124" s="61" t="s">
        <v>90</v>
      </c>
    </row>
    <row r="125" spans="1:239">
      <c r="A125" s="4" t="str">
        <f t="shared" si="165"/>
        <v>x</v>
      </c>
      <c r="B125" s="4" t="str">
        <f t="shared" si="166"/>
        <v>x</v>
      </c>
      <c r="D125" s="4">
        <v>9.6999999999999993</v>
      </c>
      <c r="E125" s="4">
        <f t="shared" si="116"/>
        <v>-8.6444343290240214E-2</v>
      </c>
      <c r="F125" s="4">
        <v>9.6999999999999993</v>
      </c>
      <c r="G125" s="4">
        <f t="shared" si="117"/>
        <v>-8.6444343290240214E-2</v>
      </c>
      <c r="H125" s="4">
        <v>47</v>
      </c>
      <c r="I125" s="88">
        <f>I124</f>
        <v>0</v>
      </c>
      <c r="X125" s="4">
        <v>92</v>
      </c>
      <c r="Y125" s="4" t="str">
        <f t="shared" si="181"/>
        <v>x</v>
      </c>
      <c r="Z125" s="4" t="str">
        <f t="shared" si="148"/>
        <v>x</v>
      </c>
      <c r="AA125" s="4">
        <f t="shared" si="182"/>
        <v>0</v>
      </c>
      <c r="AB125" s="4">
        <f t="shared" si="180"/>
        <v>0</v>
      </c>
      <c r="AC125" s="4">
        <v>92</v>
      </c>
      <c r="AD125" s="129" t="str">
        <f t="shared" si="185"/>
        <v>x</v>
      </c>
      <c r="AE125" s="129" t="str">
        <f t="shared" si="185"/>
        <v>x</v>
      </c>
      <c r="AF125" s="46">
        <f t="shared" si="186"/>
        <v>1</v>
      </c>
      <c r="AG125" s="46">
        <f t="shared" si="186"/>
        <v>1</v>
      </c>
      <c r="AH125" s="4">
        <f t="shared" si="187"/>
        <v>0</v>
      </c>
      <c r="AI125" s="4">
        <f t="shared" si="187"/>
        <v>0</v>
      </c>
      <c r="AJ125" s="4">
        <f t="shared" si="120"/>
        <v>0</v>
      </c>
      <c r="AK125" s="4">
        <f>SUM($AJ$33:AJ125)</f>
        <v>2.6645352591003757E-15</v>
      </c>
      <c r="AL125" s="4">
        <f t="shared" si="167"/>
        <v>0</v>
      </c>
      <c r="AM125" s="4">
        <f t="shared" si="121"/>
        <v>0</v>
      </c>
      <c r="AN125" s="4">
        <f t="shared" si="122"/>
        <v>0</v>
      </c>
      <c r="AP125" s="4" t="str">
        <f t="shared" si="188"/>
        <v/>
      </c>
      <c r="AQ125" s="4" t="str">
        <f t="shared" si="188"/>
        <v/>
      </c>
      <c r="AR125" s="4" t="str">
        <f t="shared" si="189"/>
        <v/>
      </c>
      <c r="AS125" s="4" t="str">
        <f t="shared" si="189"/>
        <v/>
      </c>
      <c r="AT125" s="4" t="str">
        <f t="shared" si="190"/>
        <v/>
      </c>
      <c r="AU125" s="4" t="str">
        <f t="shared" si="190"/>
        <v/>
      </c>
      <c r="AV125" s="4" t="str">
        <f t="shared" si="191"/>
        <v/>
      </c>
      <c r="AW125" s="4" t="str">
        <f t="shared" si="191"/>
        <v/>
      </c>
      <c r="AX125" s="4" t="str">
        <f t="shared" si="192"/>
        <v/>
      </c>
      <c r="AY125" s="4" t="str">
        <f t="shared" si="192"/>
        <v/>
      </c>
      <c r="AZ125" s="4" t="str">
        <f t="shared" si="193"/>
        <v/>
      </c>
      <c r="BA125" s="4" t="str">
        <f t="shared" si="193"/>
        <v/>
      </c>
      <c r="BB125" s="4" t="str">
        <f t="shared" si="163"/>
        <v/>
      </c>
      <c r="BC125" s="4" t="str">
        <f t="shared" si="164"/>
        <v/>
      </c>
      <c r="BD125" s="4" t="str">
        <f t="shared" si="123"/>
        <v/>
      </c>
      <c r="BE125" s="4" t="str">
        <f t="shared" si="168"/>
        <v/>
      </c>
      <c r="BF125" s="4" t="str">
        <f t="shared" si="124"/>
        <v/>
      </c>
      <c r="BG125" s="4" t="str">
        <f t="shared" si="169"/>
        <v/>
      </c>
      <c r="BH125" s="16">
        <f t="shared" si="125"/>
        <v>0</v>
      </c>
      <c r="BI125" s="4">
        <f t="shared" si="126"/>
        <v>0</v>
      </c>
      <c r="BJ125" s="16">
        <f t="shared" si="127"/>
        <v>0</v>
      </c>
      <c r="BK125" s="4">
        <f t="shared" si="128"/>
        <v>0</v>
      </c>
      <c r="BL125" s="16">
        <f t="shared" si="129"/>
        <v>0</v>
      </c>
      <c r="BM125" s="4">
        <f t="shared" si="130"/>
        <v>0</v>
      </c>
      <c r="BN125" s="4">
        <f t="shared" si="170"/>
        <v>0</v>
      </c>
      <c r="BO125" s="4">
        <f t="shared" si="171"/>
        <v>0</v>
      </c>
      <c r="BP125" s="4">
        <f t="shared" si="172"/>
        <v>0</v>
      </c>
      <c r="BQ125" s="4">
        <f t="shared" si="173"/>
        <v>0</v>
      </c>
      <c r="BR125" s="4">
        <f t="shared" si="174"/>
        <v>0</v>
      </c>
      <c r="BS125" s="4">
        <f t="shared" si="175"/>
        <v>0</v>
      </c>
      <c r="BT125" s="4" t="str">
        <f t="shared" si="131"/>
        <v/>
      </c>
      <c r="BU125" s="4" t="str">
        <f t="shared" si="132"/>
        <v/>
      </c>
      <c r="BV125" s="4" t="str">
        <f t="shared" si="133"/>
        <v/>
      </c>
      <c r="BW125" s="4" t="str">
        <f t="shared" si="151"/>
        <v/>
      </c>
      <c r="BX125" s="4" t="str">
        <f t="shared" si="152"/>
        <v/>
      </c>
      <c r="BY125" s="4" t="str">
        <f t="shared" si="153"/>
        <v/>
      </c>
      <c r="BZ125" s="4">
        <f t="shared" si="154"/>
        <v>0</v>
      </c>
      <c r="CA125" s="17" t="str">
        <f t="shared" si="134"/>
        <v/>
      </c>
      <c r="CB125" s="17" t="str">
        <f t="shared" si="135"/>
        <v/>
      </c>
      <c r="CC125" s="17" t="str">
        <f t="shared" si="136"/>
        <v/>
      </c>
      <c r="CD125" s="17" t="str">
        <f t="shared" si="137"/>
        <v/>
      </c>
      <c r="CE125" s="4" t="str">
        <f t="shared" si="138"/>
        <v/>
      </c>
      <c r="CF125" s="4" t="str">
        <f t="shared" si="139"/>
        <v/>
      </c>
      <c r="CG125" s="4" t="str">
        <f t="shared" si="140"/>
        <v/>
      </c>
      <c r="CH125" s="4" t="str">
        <f t="shared" si="176"/>
        <v/>
      </c>
      <c r="CI125" s="4" t="str">
        <f t="shared" si="177"/>
        <v/>
      </c>
      <c r="CJ125" s="4" t="str">
        <f t="shared" si="155"/>
        <v/>
      </c>
      <c r="CK125" s="4" t="str">
        <f t="shared" si="156"/>
        <v/>
      </c>
      <c r="CL125" s="4" t="str">
        <f t="shared" si="178"/>
        <v/>
      </c>
      <c r="CM125" s="4" t="str">
        <f t="shared" si="179"/>
        <v/>
      </c>
      <c r="CN125" s="4">
        <f t="shared" si="157"/>
        <v>0</v>
      </c>
      <c r="CO125" s="16">
        <f t="shared" si="141"/>
        <v>0</v>
      </c>
      <c r="CQ125" s="4">
        <f t="shared" si="158"/>
        <v>0</v>
      </c>
      <c r="CS125" s="4">
        <v>91</v>
      </c>
      <c r="CT125" s="4">
        <f t="shared" si="159"/>
        <v>45.5</v>
      </c>
      <c r="CU125" s="4">
        <f t="shared" si="160"/>
        <v>46</v>
      </c>
      <c r="CV125" s="4">
        <f t="shared" si="142"/>
        <v>0</v>
      </c>
      <c r="CW125" s="4">
        <v>92</v>
      </c>
      <c r="CX125" s="4">
        <f t="shared" si="115"/>
        <v>47</v>
      </c>
      <c r="CY125" s="4" t="s">
        <v>99</v>
      </c>
      <c r="CZ125" s="16" t="str">
        <f t="shared" si="161"/>
        <v>B</v>
      </c>
      <c r="DA125" s="16">
        <f t="shared" si="143"/>
        <v>0</v>
      </c>
      <c r="DB125" s="4" t="str">
        <f t="shared" si="144"/>
        <v>x</v>
      </c>
      <c r="DE125" s="4">
        <f t="shared" si="183"/>
        <v>0</v>
      </c>
      <c r="DF125" s="4">
        <f t="shared" si="184"/>
        <v>0</v>
      </c>
      <c r="DJ125" s="66">
        <v>120</v>
      </c>
      <c r="DK125" s="67"/>
      <c r="DL125" s="68"/>
      <c r="DM125" s="68"/>
      <c r="DN125" s="69"/>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c r="ET125" s="61"/>
      <c r="EU125" s="61"/>
      <c r="EV125" s="61"/>
      <c r="EW125" s="61"/>
      <c r="EX125" s="61"/>
      <c r="EY125" s="61"/>
      <c r="EZ125" s="61"/>
      <c r="FA125" s="61"/>
      <c r="FB125" s="61"/>
      <c r="FC125" s="61"/>
      <c r="FD125" s="61"/>
      <c r="FE125" s="61"/>
      <c r="FF125" s="61"/>
      <c r="FG125" s="61"/>
      <c r="FH125" s="61"/>
      <c r="FI125" s="61"/>
      <c r="FJ125" s="61"/>
      <c r="FK125" s="61"/>
      <c r="FL125" s="61"/>
      <c r="FM125" s="61"/>
      <c r="FN125" s="61"/>
      <c r="FO125" s="61"/>
      <c r="FP125" s="61"/>
      <c r="FQ125" s="61"/>
      <c r="FR125" s="61"/>
      <c r="FS125" s="61"/>
      <c r="FT125" s="61"/>
      <c r="FU125" s="61"/>
      <c r="FV125" s="61"/>
      <c r="FW125" s="61"/>
      <c r="FX125" s="61"/>
      <c r="FY125" s="61"/>
      <c r="FZ125" s="61"/>
      <c r="GA125" s="61"/>
      <c r="GB125" s="61"/>
      <c r="GC125" s="61"/>
      <c r="GD125" s="61"/>
      <c r="GE125" s="61"/>
      <c r="GF125" s="61"/>
      <c r="GG125" s="61"/>
      <c r="GH125" s="61"/>
      <c r="GI125" s="61"/>
      <c r="GJ125" s="61"/>
      <c r="GK125" s="61"/>
      <c r="GL125" s="61"/>
      <c r="GM125" s="61"/>
      <c r="GN125" s="61"/>
      <c r="GO125" s="61"/>
      <c r="GP125" s="61"/>
      <c r="GQ125" s="61"/>
      <c r="GR125" s="61"/>
      <c r="GS125" s="61"/>
      <c r="GT125" s="61"/>
      <c r="GU125" s="61"/>
      <c r="GV125" s="61"/>
      <c r="GW125" s="61"/>
      <c r="GX125" s="61"/>
      <c r="GY125" s="61"/>
      <c r="GZ125" s="61"/>
      <c r="HA125" s="61"/>
      <c r="HB125" s="61"/>
      <c r="HC125" s="61"/>
      <c r="HD125" s="61"/>
      <c r="HE125" s="61"/>
      <c r="HF125" s="61"/>
      <c r="HG125" s="61"/>
      <c r="HH125" s="61"/>
      <c r="HI125" s="61"/>
      <c r="HJ125" s="61"/>
      <c r="HK125" s="61"/>
      <c r="HL125" s="61"/>
      <c r="HM125" s="61"/>
      <c r="HN125" s="61"/>
      <c r="HO125" s="61"/>
      <c r="HP125" s="61"/>
      <c r="HQ125" s="61"/>
      <c r="HR125" s="61"/>
      <c r="HS125" s="61"/>
      <c r="HT125" s="61"/>
      <c r="HU125" s="61"/>
      <c r="HV125" s="61"/>
      <c r="HW125" s="61"/>
      <c r="HX125" s="61"/>
      <c r="HY125" s="61"/>
      <c r="HZ125" s="61"/>
      <c r="IA125" s="61"/>
      <c r="IB125" s="61"/>
      <c r="IC125" s="61"/>
      <c r="ID125" s="61"/>
      <c r="IE125" s="61" t="s">
        <v>90</v>
      </c>
    </row>
    <row r="126" spans="1:239">
      <c r="A126" s="4" t="str">
        <f t="shared" si="165"/>
        <v>x</v>
      </c>
      <c r="B126" s="4" t="str">
        <f t="shared" si="166"/>
        <v>x</v>
      </c>
      <c r="D126" s="4">
        <v>9.8000000000000007</v>
      </c>
      <c r="E126" s="4">
        <f t="shared" si="116"/>
        <v>8.6444343290239006E-2</v>
      </c>
      <c r="F126" s="4">
        <v>9.8000000000000007</v>
      </c>
      <c r="G126" s="4">
        <f t="shared" si="117"/>
        <v>8.6444343290239006E-2</v>
      </c>
      <c r="H126" s="4">
        <v>47</v>
      </c>
      <c r="I126" s="88">
        <f>AL80</f>
        <v>0</v>
      </c>
      <c r="X126" s="4">
        <v>93</v>
      </c>
      <c r="Y126" s="4" t="str">
        <f t="shared" si="181"/>
        <v>x</v>
      </c>
      <c r="Z126" s="4" t="str">
        <f t="shared" si="148"/>
        <v>x</v>
      </c>
      <c r="AA126" s="4">
        <f t="shared" si="182"/>
        <v>0</v>
      </c>
      <c r="AB126" s="4">
        <f t="shared" si="180"/>
        <v>0</v>
      </c>
      <c r="AC126" s="4">
        <v>93</v>
      </c>
      <c r="AD126" s="129" t="str">
        <f t="shared" si="185"/>
        <v>x</v>
      </c>
      <c r="AE126" s="129" t="str">
        <f t="shared" si="185"/>
        <v>x</v>
      </c>
      <c r="AF126" s="46">
        <f t="shared" si="186"/>
        <v>1</v>
      </c>
      <c r="AG126" s="46">
        <f t="shared" si="186"/>
        <v>1</v>
      </c>
      <c r="AH126" s="4">
        <f t="shared" si="187"/>
        <v>0</v>
      </c>
      <c r="AI126" s="4">
        <f t="shared" si="187"/>
        <v>0</v>
      </c>
      <c r="AJ126" s="4">
        <f t="shared" si="120"/>
        <v>0</v>
      </c>
      <c r="AK126" s="4">
        <f>SUM($AJ$33:AJ126)</f>
        <v>2.6645352591003757E-15</v>
      </c>
      <c r="AL126" s="4">
        <f t="shared" si="167"/>
        <v>0</v>
      </c>
      <c r="AM126" s="4">
        <f t="shared" si="121"/>
        <v>0</v>
      </c>
      <c r="AN126" s="4">
        <f t="shared" si="122"/>
        <v>0</v>
      </c>
      <c r="AP126" s="4" t="str">
        <f t="shared" si="188"/>
        <v/>
      </c>
      <c r="AQ126" s="4" t="str">
        <f t="shared" si="188"/>
        <v/>
      </c>
      <c r="AR126" s="4" t="str">
        <f t="shared" si="189"/>
        <v/>
      </c>
      <c r="AS126" s="4" t="str">
        <f t="shared" si="189"/>
        <v/>
      </c>
      <c r="AT126" s="4" t="str">
        <f t="shared" si="190"/>
        <v/>
      </c>
      <c r="AU126" s="4" t="str">
        <f t="shared" si="190"/>
        <v/>
      </c>
      <c r="AV126" s="4" t="str">
        <f t="shared" si="191"/>
        <v/>
      </c>
      <c r="AW126" s="4" t="str">
        <f t="shared" si="191"/>
        <v/>
      </c>
      <c r="AX126" s="4" t="str">
        <f t="shared" si="192"/>
        <v/>
      </c>
      <c r="AY126" s="4" t="str">
        <f t="shared" si="192"/>
        <v/>
      </c>
      <c r="AZ126" s="4" t="str">
        <f t="shared" si="193"/>
        <v/>
      </c>
      <c r="BA126" s="4" t="str">
        <f t="shared" si="193"/>
        <v/>
      </c>
      <c r="BB126" s="4" t="str">
        <f t="shared" si="163"/>
        <v/>
      </c>
      <c r="BC126" s="4" t="str">
        <f t="shared" si="164"/>
        <v/>
      </c>
      <c r="BD126" s="4" t="str">
        <f t="shared" si="123"/>
        <v/>
      </c>
      <c r="BE126" s="4" t="str">
        <f t="shared" si="168"/>
        <v/>
      </c>
      <c r="BF126" s="4" t="str">
        <f t="shared" si="124"/>
        <v/>
      </c>
      <c r="BG126" s="4" t="str">
        <f t="shared" si="169"/>
        <v/>
      </c>
      <c r="BH126" s="16">
        <f t="shared" si="125"/>
        <v>0</v>
      </c>
      <c r="BI126" s="4">
        <f t="shared" si="126"/>
        <v>0</v>
      </c>
      <c r="BJ126" s="16">
        <f t="shared" si="127"/>
        <v>0</v>
      </c>
      <c r="BK126" s="4">
        <f t="shared" si="128"/>
        <v>0</v>
      </c>
      <c r="BL126" s="16">
        <f t="shared" si="129"/>
        <v>0</v>
      </c>
      <c r="BM126" s="4">
        <f t="shared" si="130"/>
        <v>0</v>
      </c>
      <c r="BN126" s="4">
        <f t="shared" si="170"/>
        <v>0</v>
      </c>
      <c r="BO126" s="4">
        <f t="shared" si="171"/>
        <v>0</v>
      </c>
      <c r="BP126" s="4">
        <f t="shared" si="172"/>
        <v>0</v>
      </c>
      <c r="BQ126" s="4">
        <f t="shared" si="173"/>
        <v>0</v>
      </c>
      <c r="BR126" s="4">
        <f t="shared" si="174"/>
        <v>0</v>
      </c>
      <c r="BS126" s="4">
        <f t="shared" si="175"/>
        <v>0</v>
      </c>
      <c r="BT126" s="4" t="str">
        <f t="shared" si="131"/>
        <v/>
      </c>
      <c r="BU126" s="4" t="str">
        <f t="shared" si="132"/>
        <v/>
      </c>
      <c r="BV126" s="4" t="str">
        <f t="shared" si="133"/>
        <v/>
      </c>
      <c r="BW126" s="4" t="str">
        <f t="shared" si="151"/>
        <v/>
      </c>
      <c r="BX126" s="4" t="str">
        <f t="shared" si="152"/>
        <v/>
      </c>
      <c r="BY126" s="4" t="str">
        <f t="shared" si="153"/>
        <v/>
      </c>
      <c r="BZ126" s="4">
        <f t="shared" si="154"/>
        <v>0</v>
      </c>
      <c r="CA126" s="17" t="str">
        <f t="shared" si="134"/>
        <v/>
      </c>
      <c r="CB126" s="17" t="str">
        <f t="shared" si="135"/>
        <v/>
      </c>
      <c r="CC126" s="17" t="str">
        <f t="shared" si="136"/>
        <v/>
      </c>
      <c r="CD126" s="17" t="str">
        <f t="shared" si="137"/>
        <v/>
      </c>
      <c r="CE126" s="4" t="str">
        <f t="shared" si="138"/>
        <v/>
      </c>
      <c r="CF126" s="4" t="str">
        <f t="shared" si="139"/>
        <v/>
      </c>
      <c r="CG126" s="4" t="str">
        <f t="shared" si="140"/>
        <v/>
      </c>
      <c r="CH126" s="4" t="str">
        <f t="shared" si="176"/>
        <v/>
      </c>
      <c r="CI126" s="4" t="str">
        <f t="shared" si="177"/>
        <v/>
      </c>
      <c r="CJ126" s="4" t="str">
        <f t="shared" si="155"/>
        <v/>
      </c>
      <c r="CK126" s="4" t="str">
        <f t="shared" si="156"/>
        <v/>
      </c>
      <c r="CL126" s="4" t="str">
        <f t="shared" si="178"/>
        <v/>
      </c>
      <c r="CM126" s="4" t="str">
        <f t="shared" si="179"/>
        <v/>
      </c>
      <c r="CN126" s="4">
        <f t="shared" si="157"/>
        <v>0</v>
      </c>
      <c r="CO126" s="16">
        <f t="shared" si="141"/>
        <v>0</v>
      </c>
      <c r="CQ126" s="4">
        <f t="shared" si="158"/>
        <v>0</v>
      </c>
      <c r="CS126" s="4">
        <v>92</v>
      </c>
      <c r="CT126" s="4">
        <f t="shared" si="159"/>
        <v>46</v>
      </c>
      <c r="CU126" s="4">
        <f t="shared" si="160"/>
        <v>46</v>
      </c>
      <c r="CV126" s="4">
        <f t="shared" si="142"/>
        <v>1</v>
      </c>
      <c r="CW126" s="4">
        <v>93</v>
      </c>
      <c r="CX126" s="4">
        <f t="shared" si="115"/>
        <v>47</v>
      </c>
      <c r="CY126" s="4" t="s">
        <v>88</v>
      </c>
      <c r="CZ126" s="16" t="str">
        <f t="shared" si="161"/>
        <v>C</v>
      </c>
      <c r="DA126" s="16">
        <f t="shared" si="143"/>
        <v>0</v>
      </c>
      <c r="DB126" s="4" t="str">
        <f t="shared" si="144"/>
        <v>x</v>
      </c>
      <c r="DE126" s="4">
        <f t="shared" si="183"/>
        <v>0</v>
      </c>
      <c r="DF126" s="4">
        <f t="shared" si="184"/>
        <v>0</v>
      </c>
      <c r="DJ126" s="47">
        <v>121</v>
      </c>
      <c r="DK126" s="48" t="s">
        <v>439</v>
      </c>
      <c r="DL126" s="49"/>
      <c r="DM126" s="49"/>
      <c r="DN126" s="50"/>
      <c r="DO126" s="51"/>
      <c r="DP126" s="51"/>
      <c r="DQ126" s="51"/>
      <c r="DR126" s="51"/>
      <c r="DS126" s="51"/>
      <c r="DT126" s="51"/>
      <c r="DU126" s="51"/>
      <c r="DV126" s="51"/>
      <c r="DW126" s="51"/>
      <c r="DX126" s="51"/>
      <c r="DY126" s="51"/>
      <c r="DZ126" s="51"/>
      <c r="EA126" s="51"/>
      <c r="EB126" s="51"/>
      <c r="EC126" s="51"/>
      <c r="ED126" s="51"/>
      <c r="EE126" s="51"/>
      <c r="EF126" s="51"/>
      <c r="EG126" s="51"/>
      <c r="EH126" s="51"/>
      <c r="EI126" s="51"/>
      <c r="EJ126" s="51"/>
      <c r="EK126" s="51"/>
      <c r="EL126" s="51"/>
      <c r="EM126" s="51"/>
      <c r="EN126" s="51"/>
      <c r="EO126" s="51"/>
      <c r="EP126" s="51"/>
      <c r="EQ126" s="51"/>
      <c r="ER126" s="51"/>
      <c r="ES126" s="51"/>
      <c r="ET126" s="51"/>
      <c r="EU126" s="51"/>
      <c r="EV126" s="51"/>
      <c r="EW126" s="51"/>
      <c r="EX126" s="51"/>
      <c r="EY126" s="51"/>
      <c r="EZ126" s="51"/>
      <c r="FA126" s="51"/>
      <c r="FB126" s="51"/>
      <c r="FC126" s="51"/>
      <c r="FD126" s="51"/>
      <c r="FE126" s="51"/>
      <c r="FF126" s="51"/>
      <c r="FG126" s="51"/>
      <c r="FH126" s="51"/>
      <c r="FI126" s="51"/>
      <c r="FJ126" s="51"/>
      <c r="FK126" s="51"/>
      <c r="FL126" s="51"/>
      <c r="FM126" s="51"/>
      <c r="FN126" s="51"/>
      <c r="FO126" s="51"/>
      <c r="FP126" s="51"/>
      <c r="FQ126" s="51"/>
      <c r="FR126" s="51"/>
      <c r="FS126" s="51"/>
      <c r="FT126" s="51"/>
      <c r="FU126" s="51"/>
      <c r="FV126" s="51"/>
      <c r="FW126" s="51"/>
      <c r="FX126" s="51"/>
      <c r="FY126" s="51"/>
      <c r="FZ126" s="51"/>
      <c r="GA126" s="51"/>
      <c r="GB126" s="51"/>
      <c r="GC126" s="51"/>
      <c r="GD126" s="51"/>
      <c r="GE126" s="51"/>
      <c r="GF126" s="51"/>
      <c r="GG126" s="51"/>
      <c r="GH126" s="51"/>
      <c r="GI126" s="51"/>
      <c r="GJ126" s="51"/>
      <c r="GK126" s="51"/>
      <c r="GL126" s="51"/>
      <c r="GM126" s="51"/>
      <c r="GN126" s="51"/>
      <c r="GO126" s="51"/>
      <c r="GP126" s="51"/>
      <c r="GQ126" s="51"/>
      <c r="GR126" s="51"/>
      <c r="GS126" s="51"/>
      <c r="GT126" s="51"/>
      <c r="GU126" s="51"/>
      <c r="GV126" s="51"/>
      <c r="GW126" s="51"/>
      <c r="GX126" s="51"/>
      <c r="GY126" s="51"/>
      <c r="GZ126" s="51"/>
      <c r="HA126" s="51"/>
      <c r="HB126" s="51"/>
      <c r="HC126" s="51"/>
      <c r="HD126" s="51"/>
      <c r="HE126" s="51"/>
      <c r="HF126" s="51"/>
      <c r="HG126" s="51"/>
      <c r="HH126" s="51"/>
      <c r="HI126" s="51"/>
      <c r="HJ126" s="51"/>
      <c r="HK126" s="51"/>
      <c r="HL126" s="51"/>
      <c r="HM126" s="51"/>
      <c r="HN126" s="51"/>
      <c r="HO126" s="51"/>
      <c r="HP126" s="51"/>
      <c r="HQ126" s="51"/>
      <c r="HR126" s="51"/>
      <c r="HS126" s="51"/>
      <c r="HT126" s="51"/>
      <c r="HU126" s="51"/>
      <c r="HV126" s="51"/>
      <c r="HW126" s="51"/>
      <c r="HX126" s="51"/>
      <c r="HY126" s="51"/>
      <c r="HZ126" s="51"/>
      <c r="IA126" s="51"/>
      <c r="IB126" s="51"/>
      <c r="IC126" s="51"/>
      <c r="ID126" s="51"/>
      <c r="IE126" s="51" t="s">
        <v>90</v>
      </c>
    </row>
    <row r="127" spans="1:239">
      <c r="A127" s="4" t="str">
        <f t="shared" si="165"/>
        <v>x</v>
      </c>
      <c r="B127" s="4" t="str">
        <f t="shared" si="166"/>
        <v>x</v>
      </c>
      <c r="D127" s="4">
        <v>9.9</v>
      </c>
      <c r="E127" s="4">
        <f t="shared" si="116"/>
        <v>0.25555499726295083</v>
      </c>
      <c r="F127" s="4">
        <v>9.9</v>
      </c>
      <c r="G127" s="4">
        <f t="shared" si="117"/>
        <v>0.25555499726295083</v>
      </c>
      <c r="H127" s="4">
        <v>48</v>
      </c>
      <c r="I127" s="88">
        <f>I126</f>
        <v>0</v>
      </c>
      <c r="X127" s="4">
        <v>94</v>
      </c>
      <c r="Y127" s="4" t="str">
        <f t="shared" si="181"/>
        <v>x</v>
      </c>
      <c r="Z127" s="4" t="str">
        <f t="shared" si="148"/>
        <v>x</v>
      </c>
      <c r="AA127" s="4">
        <f t="shared" si="182"/>
        <v>0</v>
      </c>
      <c r="AB127" s="4">
        <f t="shared" si="180"/>
        <v>0</v>
      </c>
      <c r="AC127" s="4">
        <v>94</v>
      </c>
      <c r="AD127" s="129" t="str">
        <f t="shared" si="185"/>
        <v>x</v>
      </c>
      <c r="AE127" s="129" t="str">
        <f t="shared" si="185"/>
        <v>x</v>
      </c>
      <c r="AF127" s="46">
        <f t="shared" si="186"/>
        <v>1</v>
      </c>
      <c r="AG127" s="46">
        <f t="shared" si="186"/>
        <v>1</v>
      </c>
      <c r="AH127" s="4">
        <f t="shared" si="187"/>
        <v>0</v>
      </c>
      <c r="AI127" s="4">
        <f t="shared" si="187"/>
        <v>0</v>
      </c>
      <c r="AJ127" s="4">
        <f t="shared" si="120"/>
        <v>0</v>
      </c>
      <c r="AK127" s="4">
        <f>SUM($AJ$33:AJ127)</f>
        <v>2.6645352591003757E-15</v>
      </c>
      <c r="AL127" s="4">
        <f t="shared" si="167"/>
        <v>0</v>
      </c>
      <c r="AM127" s="4">
        <f t="shared" si="121"/>
        <v>0</v>
      </c>
      <c r="AN127" s="4">
        <f t="shared" si="122"/>
        <v>0</v>
      </c>
      <c r="AP127" s="4" t="str">
        <f t="shared" si="188"/>
        <v/>
      </c>
      <c r="AQ127" s="4" t="str">
        <f t="shared" si="188"/>
        <v/>
      </c>
      <c r="AR127" s="4" t="str">
        <f t="shared" si="189"/>
        <v/>
      </c>
      <c r="AS127" s="4" t="str">
        <f t="shared" si="189"/>
        <v/>
      </c>
      <c r="AT127" s="4" t="str">
        <f t="shared" si="190"/>
        <v/>
      </c>
      <c r="AU127" s="4" t="str">
        <f t="shared" si="190"/>
        <v/>
      </c>
      <c r="AV127" s="4" t="str">
        <f t="shared" si="191"/>
        <v/>
      </c>
      <c r="AW127" s="4" t="str">
        <f t="shared" si="191"/>
        <v/>
      </c>
      <c r="AX127" s="4" t="str">
        <f t="shared" si="192"/>
        <v/>
      </c>
      <c r="AY127" s="4" t="str">
        <f t="shared" si="192"/>
        <v/>
      </c>
      <c r="AZ127" s="4" t="str">
        <f t="shared" si="193"/>
        <v/>
      </c>
      <c r="BA127" s="4" t="str">
        <f t="shared" si="193"/>
        <v/>
      </c>
      <c r="BB127" s="4" t="str">
        <f t="shared" si="163"/>
        <v/>
      </c>
      <c r="BC127" s="4" t="str">
        <f t="shared" si="164"/>
        <v/>
      </c>
      <c r="BD127" s="4" t="str">
        <f t="shared" si="123"/>
        <v/>
      </c>
      <c r="BE127" s="4" t="str">
        <f t="shared" si="168"/>
        <v/>
      </c>
      <c r="BF127" s="4" t="str">
        <f t="shared" si="124"/>
        <v/>
      </c>
      <c r="BG127" s="4" t="str">
        <f t="shared" si="169"/>
        <v/>
      </c>
      <c r="BH127" s="16">
        <f t="shared" si="125"/>
        <v>0</v>
      </c>
      <c r="BI127" s="4">
        <f t="shared" si="126"/>
        <v>0</v>
      </c>
      <c r="BJ127" s="16">
        <f t="shared" si="127"/>
        <v>0</v>
      </c>
      <c r="BK127" s="4">
        <f t="shared" si="128"/>
        <v>0</v>
      </c>
      <c r="BL127" s="16">
        <f t="shared" si="129"/>
        <v>0</v>
      </c>
      <c r="BM127" s="4">
        <f t="shared" si="130"/>
        <v>0</v>
      </c>
      <c r="BN127" s="4">
        <f t="shared" si="170"/>
        <v>0</v>
      </c>
      <c r="BO127" s="4">
        <f t="shared" si="171"/>
        <v>0</v>
      </c>
      <c r="BP127" s="4">
        <f t="shared" si="172"/>
        <v>0</v>
      </c>
      <c r="BQ127" s="4">
        <f t="shared" si="173"/>
        <v>0</v>
      </c>
      <c r="BR127" s="4">
        <f t="shared" si="174"/>
        <v>0</v>
      </c>
      <c r="BS127" s="4">
        <f t="shared" si="175"/>
        <v>0</v>
      </c>
      <c r="BT127" s="4" t="str">
        <f t="shared" si="131"/>
        <v/>
      </c>
      <c r="BU127" s="4" t="str">
        <f t="shared" si="132"/>
        <v/>
      </c>
      <c r="BV127" s="4" t="str">
        <f t="shared" si="133"/>
        <v/>
      </c>
      <c r="BW127" s="4" t="str">
        <f t="shared" si="151"/>
        <v/>
      </c>
      <c r="BX127" s="4" t="str">
        <f t="shared" si="152"/>
        <v/>
      </c>
      <c r="BY127" s="4" t="str">
        <f t="shared" si="153"/>
        <v/>
      </c>
      <c r="BZ127" s="4">
        <f t="shared" si="154"/>
        <v>0</v>
      </c>
      <c r="CA127" s="17" t="str">
        <f t="shared" si="134"/>
        <v/>
      </c>
      <c r="CB127" s="17" t="str">
        <f t="shared" si="135"/>
        <v/>
      </c>
      <c r="CC127" s="17" t="str">
        <f t="shared" si="136"/>
        <v/>
      </c>
      <c r="CD127" s="17" t="str">
        <f t="shared" si="137"/>
        <v/>
      </c>
      <c r="CE127" s="4" t="str">
        <f t="shared" si="138"/>
        <v/>
      </c>
      <c r="CF127" s="4" t="str">
        <f t="shared" si="139"/>
        <v/>
      </c>
      <c r="CG127" s="4" t="str">
        <f t="shared" si="140"/>
        <v/>
      </c>
      <c r="CH127" s="4" t="str">
        <f t="shared" si="176"/>
        <v/>
      </c>
      <c r="CI127" s="4" t="str">
        <f t="shared" si="177"/>
        <v/>
      </c>
      <c r="CJ127" s="4" t="str">
        <f t="shared" si="155"/>
        <v/>
      </c>
      <c r="CK127" s="4" t="str">
        <f t="shared" si="156"/>
        <v/>
      </c>
      <c r="CL127" s="4" t="str">
        <f t="shared" si="178"/>
        <v/>
      </c>
      <c r="CM127" s="4" t="str">
        <f t="shared" si="179"/>
        <v/>
      </c>
      <c r="CN127" s="4">
        <f t="shared" si="157"/>
        <v>0</v>
      </c>
      <c r="CO127" s="16">
        <f t="shared" si="141"/>
        <v>0</v>
      </c>
      <c r="CQ127" s="4">
        <f t="shared" si="158"/>
        <v>0</v>
      </c>
      <c r="CS127" s="4">
        <v>93</v>
      </c>
      <c r="CT127" s="4">
        <f t="shared" si="159"/>
        <v>46.5</v>
      </c>
      <c r="CU127" s="4">
        <f t="shared" si="160"/>
        <v>47</v>
      </c>
      <c r="CV127" s="4">
        <f t="shared" si="142"/>
        <v>0</v>
      </c>
      <c r="CW127" s="4">
        <v>94</v>
      </c>
      <c r="CX127" s="4">
        <f t="shared" si="115"/>
        <v>48</v>
      </c>
      <c r="CY127" s="4" t="s">
        <v>100</v>
      </c>
      <c r="CZ127" s="16" t="str">
        <f t="shared" si="161"/>
        <v>A</v>
      </c>
      <c r="DA127" s="16">
        <f t="shared" si="143"/>
        <v>0</v>
      </c>
      <c r="DB127" s="4" t="str">
        <f t="shared" si="144"/>
        <v>x</v>
      </c>
      <c r="DE127" s="4">
        <f t="shared" si="183"/>
        <v>0</v>
      </c>
      <c r="DF127" s="4">
        <f t="shared" si="184"/>
        <v>0</v>
      </c>
      <c r="DJ127" s="57">
        <v>122</v>
      </c>
      <c r="DK127" s="58" t="s">
        <v>440</v>
      </c>
      <c r="DL127" s="59"/>
      <c r="DM127" s="59"/>
      <c r="DN127" s="60"/>
      <c r="DO127" s="61"/>
      <c r="DP127" s="61"/>
      <c r="DQ127" s="61"/>
      <c r="DR127" s="61"/>
      <c r="DS127" s="61"/>
      <c r="DT127" s="61"/>
      <c r="DU127" s="61"/>
      <c r="DV127" s="61"/>
      <c r="DW127" s="61"/>
      <c r="DX127" s="61"/>
      <c r="DY127" s="61"/>
      <c r="DZ127" s="61"/>
      <c r="EA127" s="61"/>
      <c r="EB127" s="61"/>
      <c r="EC127" s="61"/>
      <c r="ED127" s="61"/>
      <c r="EE127" s="61"/>
      <c r="EF127" s="61"/>
      <c r="EG127" s="61"/>
      <c r="EH127" s="61"/>
      <c r="EI127" s="61"/>
      <c r="EJ127" s="61"/>
      <c r="EK127" s="61"/>
      <c r="EL127" s="61"/>
      <c r="EM127" s="61"/>
      <c r="EN127" s="61"/>
      <c r="EO127" s="61"/>
      <c r="EP127" s="61"/>
      <c r="EQ127" s="61"/>
      <c r="ER127" s="61"/>
      <c r="ES127" s="61"/>
      <c r="ET127" s="61"/>
      <c r="EU127" s="61"/>
      <c r="EV127" s="61"/>
      <c r="EW127" s="61"/>
      <c r="EX127" s="61"/>
      <c r="EY127" s="61"/>
      <c r="EZ127" s="61"/>
      <c r="FA127" s="61"/>
      <c r="FB127" s="61"/>
      <c r="FC127" s="61"/>
      <c r="FD127" s="61"/>
      <c r="FE127" s="61"/>
      <c r="FF127" s="61"/>
      <c r="FG127" s="61"/>
      <c r="FH127" s="61"/>
      <c r="FI127" s="61"/>
      <c r="FJ127" s="61"/>
      <c r="FK127" s="61"/>
      <c r="FL127" s="61"/>
      <c r="FM127" s="61"/>
      <c r="FN127" s="61"/>
      <c r="FO127" s="61"/>
      <c r="FP127" s="61"/>
      <c r="FQ127" s="61"/>
      <c r="FR127" s="61"/>
      <c r="FS127" s="61"/>
      <c r="FT127" s="61"/>
      <c r="FU127" s="61"/>
      <c r="FV127" s="61"/>
      <c r="FW127" s="61"/>
      <c r="FX127" s="61"/>
      <c r="FY127" s="61"/>
      <c r="FZ127" s="61"/>
      <c r="GA127" s="61"/>
      <c r="GB127" s="61"/>
      <c r="GC127" s="61"/>
      <c r="GD127" s="61"/>
      <c r="GE127" s="61"/>
      <c r="GF127" s="61"/>
      <c r="GG127" s="61"/>
      <c r="GH127" s="61"/>
      <c r="GI127" s="61"/>
      <c r="GJ127" s="61"/>
      <c r="GK127" s="61"/>
      <c r="GL127" s="61"/>
      <c r="GM127" s="61"/>
      <c r="GN127" s="61"/>
      <c r="GO127" s="61"/>
      <c r="GP127" s="61"/>
      <c r="GQ127" s="61"/>
      <c r="GR127" s="61"/>
      <c r="GS127" s="61"/>
      <c r="GT127" s="61"/>
      <c r="GU127" s="61"/>
      <c r="GV127" s="61"/>
      <c r="GW127" s="61"/>
      <c r="GX127" s="61"/>
      <c r="GY127" s="61"/>
      <c r="GZ127" s="61"/>
      <c r="HA127" s="61"/>
      <c r="HB127" s="61"/>
      <c r="HC127" s="61"/>
      <c r="HD127" s="61"/>
      <c r="HE127" s="61"/>
      <c r="HF127" s="61"/>
      <c r="HG127" s="61"/>
      <c r="HH127" s="61"/>
      <c r="HI127" s="61"/>
      <c r="HJ127" s="61"/>
      <c r="HK127" s="61"/>
      <c r="HL127" s="61"/>
      <c r="HM127" s="61"/>
      <c r="HN127" s="61"/>
      <c r="HO127" s="61"/>
      <c r="HP127" s="61"/>
      <c r="HQ127" s="61"/>
      <c r="HR127" s="61"/>
      <c r="HS127" s="61"/>
      <c r="HT127" s="61"/>
      <c r="HU127" s="61"/>
      <c r="HV127" s="61"/>
      <c r="HW127" s="61"/>
      <c r="HX127" s="61"/>
      <c r="HY127" s="61"/>
      <c r="HZ127" s="61"/>
      <c r="IA127" s="61"/>
      <c r="IB127" s="61"/>
      <c r="IC127" s="61"/>
      <c r="ID127" s="61"/>
      <c r="IE127" s="61" t="s">
        <v>90</v>
      </c>
    </row>
    <row r="128" spans="1:239">
      <c r="A128" s="4" t="str">
        <f t="shared" si="165"/>
        <v>x</v>
      </c>
      <c r="B128" s="4" t="str">
        <f t="shared" si="166"/>
        <v>x</v>
      </c>
      <c r="D128" s="4">
        <v>10</v>
      </c>
      <c r="E128" s="4">
        <f t="shared" si="116"/>
        <v>0.41349667156634556</v>
      </c>
      <c r="F128" s="4">
        <v>10</v>
      </c>
      <c r="G128" s="4">
        <f t="shared" si="117"/>
        <v>0.41349667156634556</v>
      </c>
      <c r="H128" s="4">
        <v>48</v>
      </c>
      <c r="I128" s="88">
        <f>AL81</f>
        <v>0</v>
      </c>
      <c r="X128" s="4">
        <v>95</v>
      </c>
      <c r="Y128" s="4" t="str">
        <f t="shared" si="181"/>
        <v>x</v>
      </c>
      <c r="Z128" s="4" t="str">
        <f t="shared" si="148"/>
        <v>x</v>
      </c>
      <c r="AA128" s="4">
        <f t="shared" si="182"/>
        <v>0</v>
      </c>
      <c r="AB128" s="4">
        <f t="shared" si="180"/>
        <v>0</v>
      </c>
      <c r="AC128" s="4">
        <v>95</v>
      </c>
      <c r="AD128" s="129" t="str">
        <f t="shared" si="185"/>
        <v>x</v>
      </c>
      <c r="AE128" s="129" t="str">
        <f t="shared" si="185"/>
        <v>x</v>
      </c>
      <c r="AF128" s="46">
        <f t="shared" si="186"/>
        <v>1</v>
      </c>
      <c r="AG128" s="46">
        <f t="shared" si="186"/>
        <v>1</v>
      </c>
      <c r="AH128" s="4">
        <f t="shared" si="187"/>
        <v>0</v>
      </c>
      <c r="AI128" s="4">
        <f t="shared" si="187"/>
        <v>0</v>
      </c>
      <c r="AJ128" s="4">
        <f t="shared" si="120"/>
        <v>0</v>
      </c>
      <c r="AK128" s="4">
        <f>SUM($AJ$33:AJ128)</f>
        <v>2.6645352591003757E-15</v>
      </c>
      <c r="AL128" s="4">
        <f t="shared" si="167"/>
        <v>0</v>
      </c>
      <c r="AM128" s="4">
        <f t="shared" si="121"/>
        <v>0</v>
      </c>
      <c r="AN128" s="4">
        <f t="shared" si="122"/>
        <v>0</v>
      </c>
      <c r="AP128" s="4" t="str">
        <f t="shared" si="188"/>
        <v/>
      </c>
      <c r="AQ128" s="4" t="str">
        <f t="shared" si="188"/>
        <v/>
      </c>
      <c r="AR128" s="4" t="str">
        <f t="shared" si="189"/>
        <v/>
      </c>
      <c r="AS128" s="4" t="str">
        <f t="shared" si="189"/>
        <v/>
      </c>
      <c r="AT128" s="4" t="str">
        <f t="shared" si="190"/>
        <v/>
      </c>
      <c r="AU128" s="4" t="str">
        <f t="shared" si="190"/>
        <v/>
      </c>
      <c r="AV128" s="4" t="str">
        <f t="shared" si="191"/>
        <v/>
      </c>
      <c r="AW128" s="4" t="str">
        <f t="shared" si="191"/>
        <v/>
      </c>
      <c r="AX128" s="4" t="str">
        <f t="shared" si="192"/>
        <v/>
      </c>
      <c r="AY128" s="4" t="str">
        <f t="shared" si="192"/>
        <v/>
      </c>
      <c r="AZ128" s="4" t="str">
        <f t="shared" si="193"/>
        <v/>
      </c>
      <c r="BA128" s="4" t="str">
        <f t="shared" si="193"/>
        <v/>
      </c>
      <c r="BB128" s="4" t="str">
        <f t="shared" si="163"/>
        <v/>
      </c>
      <c r="BC128" s="4" t="str">
        <f t="shared" si="164"/>
        <v/>
      </c>
      <c r="BD128" s="4" t="str">
        <f t="shared" si="123"/>
        <v/>
      </c>
      <c r="BE128" s="4" t="str">
        <f t="shared" si="168"/>
        <v/>
      </c>
      <c r="BF128" s="4" t="str">
        <f t="shared" si="124"/>
        <v/>
      </c>
      <c r="BG128" s="4" t="str">
        <f t="shared" si="169"/>
        <v/>
      </c>
      <c r="BH128" s="16">
        <f t="shared" si="125"/>
        <v>0</v>
      </c>
      <c r="BI128" s="4">
        <f t="shared" si="126"/>
        <v>0</v>
      </c>
      <c r="BJ128" s="16">
        <f t="shared" si="127"/>
        <v>0</v>
      </c>
      <c r="BK128" s="4">
        <f t="shared" si="128"/>
        <v>0</v>
      </c>
      <c r="BL128" s="16">
        <f t="shared" si="129"/>
        <v>0</v>
      </c>
      <c r="BM128" s="4">
        <f t="shared" si="130"/>
        <v>0</v>
      </c>
      <c r="BN128" s="4">
        <f t="shared" si="170"/>
        <v>0</v>
      </c>
      <c r="BO128" s="4">
        <f t="shared" si="171"/>
        <v>0</v>
      </c>
      <c r="BP128" s="4">
        <f t="shared" si="172"/>
        <v>0</v>
      </c>
      <c r="BQ128" s="4">
        <f t="shared" si="173"/>
        <v>0</v>
      </c>
      <c r="BR128" s="4">
        <f t="shared" si="174"/>
        <v>0</v>
      </c>
      <c r="BS128" s="4">
        <f t="shared" si="175"/>
        <v>0</v>
      </c>
      <c r="BT128" s="4" t="str">
        <f t="shared" si="131"/>
        <v/>
      </c>
      <c r="BU128" s="4" t="str">
        <f t="shared" si="132"/>
        <v/>
      </c>
      <c r="BV128" s="4" t="str">
        <f t="shared" si="133"/>
        <v/>
      </c>
      <c r="BW128" s="4" t="str">
        <f t="shared" si="151"/>
        <v/>
      </c>
      <c r="BX128" s="4" t="str">
        <f t="shared" si="152"/>
        <v/>
      </c>
      <c r="BY128" s="4" t="str">
        <f t="shared" si="153"/>
        <v/>
      </c>
      <c r="BZ128" s="4">
        <f t="shared" si="154"/>
        <v>0</v>
      </c>
      <c r="CA128" s="17" t="str">
        <f t="shared" si="134"/>
        <v/>
      </c>
      <c r="CB128" s="17" t="str">
        <f t="shared" si="135"/>
        <v/>
      </c>
      <c r="CC128" s="17" t="str">
        <f t="shared" si="136"/>
        <v/>
      </c>
      <c r="CD128" s="17" t="str">
        <f t="shared" si="137"/>
        <v/>
      </c>
      <c r="CE128" s="4" t="str">
        <f t="shared" si="138"/>
        <v/>
      </c>
      <c r="CF128" s="4" t="str">
        <f t="shared" si="139"/>
        <v/>
      </c>
      <c r="CG128" s="4" t="str">
        <f t="shared" si="140"/>
        <v/>
      </c>
      <c r="CH128" s="4" t="str">
        <f t="shared" si="176"/>
        <v/>
      </c>
      <c r="CI128" s="4" t="str">
        <f t="shared" si="177"/>
        <v/>
      </c>
      <c r="CJ128" s="4" t="str">
        <f t="shared" si="155"/>
        <v/>
      </c>
      <c r="CK128" s="4" t="str">
        <f t="shared" si="156"/>
        <v/>
      </c>
      <c r="CL128" s="4" t="str">
        <f t="shared" si="178"/>
        <v/>
      </c>
      <c r="CM128" s="4" t="str">
        <f t="shared" si="179"/>
        <v/>
      </c>
      <c r="CN128" s="4">
        <f t="shared" si="157"/>
        <v>0</v>
      </c>
      <c r="CO128" s="16">
        <f t="shared" si="141"/>
        <v>0</v>
      </c>
      <c r="CQ128" s="4">
        <f t="shared" si="158"/>
        <v>0</v>
      </c>
      <c r="CS128" s="4">
        <v>94</v>
      </c>
      <c r="CT128" s="4">
        <f t="shared" si="159"/>
        <v>47</v>
      </c>
      <c r="CU128" s="4">
        <f t="shared" si="160"/>
        <v>47</v>
      </c>
      <c r="CV128" s="4">
        <f t="shared" si="142"/>
        <v>1</v>
      </c>
      <c r="CW128" s="4">
        <v>95</v>
      </c>
      <c r="CX128" s="4">
        <f t="shared" si="115"/>
        <v>48</v>
      </c>
      <c r="CY128" s="4" t="s">
        <v>89</v>
      </c>
      <c r="CZ128" s="16" t="str">
        <f t="shared" si="161"/>
        <v>B</v>
      </c>
      <c r="DA128" s="16">
        <f t="shared" si="143"/>
        <v>0</v>
      </c>
      <c r="DB128" s="4" t="str">
        <f t="shared" si="144"/>
        <v>x</v>
      </c>
      <c r="DE128" s="4">
        <f t="shared" si="183"/>
        <v>0</v>
      </c>
      <c r="DF128" s="4">
        <f t="shared" si="184"/>
        <v>0</v>
      </c>
      <c r="DJ128" s="57">
        <v>123</v>
      </c>
      <c r="DK128" s="58"/>
      <c r="DL128" s="59"/>
      <c r="DM128" s="59"/>
      <c r="DN128" s="60"/>
      <c r="DO128" s="61"/>
      <c r="DP128" s="61"/>
      <c r="DQ128" s="61"/>
      <c r="DR128" s="61"/>
      <c r="DS128" s="61"/>
      <c r="DT128" s="61"/>
      <c r="DU128" s="61"/>
      <c r="DV128" s="61"/>
      <c r="DW128" s="61"/>
      <c r="DX128" s="61"/>
      <c r="DY128" s="61"/>
      <c r="DZ128" s="61"/>
      <c r="EA128" s="61"/>
      <c r="EB128" s="61"/>
      <c r="EC128" s="61"/>
      <c r="ED128" s="61"/>
      <c r="EE128" s="61"/>
      <c r="EF128" s="61"/>
      <c r="EG128" s="61"/>
      <c r="EH128" s="61"/>
      <c r="EI128" s="61"/>
      <c r="EJ128" s="61"/>
      <c r="EK128" s="61"/>
      <c r="EL128" s="61"/>
      <c r="EM128" s="61"/>
      <c r="EN128" s="61"/>
      <c r="EO128" s="61"/>
      <c r="EP128" s="61"/>
      <c r="EQ128" s="61"/>
      <c r="ER128" s="61"/>
      <c r="ES128" s="61"/>
      <c r="ET128" s="61"/>
      <c r="EU128" s="61"/>
      <c r="EV128" s="61"/>
      <c r="EW128" s="61"/>
      <c r="EX128" s="61"/>
      <c r="EY128" s="61"/>
      <c r="EZ128" s="61"/>
      <c r="FA128" s="61"/>
      <c r="FB128" s="61"/>
      <c r="FC128" s="61"/>
      <c r="FD128" s="61"/>
      <c r="FE128" s="61"/>
      <c r="FF128" s="61"/>
      <c r="FG128" s="61"/>
      <c r="FH128" s="61"/>
      <c r="FI128" s="61"/>
      <c r="FJ128" s="61"/>
      <c r="FK128" s="61"/>
      <c r="FL128" s="61"/>
      <c r="FM128" s="61"/>
      <c r="FN128" s="61"/>
      <c r="FO128" s="61"/>
      <c r="FP128" s="61"/>
      <c r="FQ128" s="61"/>
      <c r="FR128" s="61"/>
      <c r="FS128" s="61"/>
      <c r="FT128" s="61"/>
      <c r="FU128" s="61"/>
      <c r="FV128" s="61"/>
      <c r="FW128" s="61"/>
      <c r="FX128" s="61"/>
      <c r="FY128" s="61"/>
      <c r="FZ128" s="61"/>
      <c r="GA128" s="61"/>
      <c r="GB128" s="61"/>
      <c r="GC128" s="61"/>
      <c r="GD128" s="61"/>
      <c r="GE128" s="61"/>
      <c r="GF128" s="61"/>
      <c r="GG128" s="61"/>
      <c r="GH128" s="61"/>
      <c r="GI128" s="61"/>
      <c r="GJ128" s="61"/>
      <c r="GK128" s="61"/>
      <c r="GL128" s="61"/>
      <c r="GM128" s="61"/>
      <c r="GN128" s="61"/>
      <c r="GO128" s="61"/>
      <c r="GP128" s="61"/>
      <c r="GQ128" s="61"/>
      <c r="GR128" s="61"/>
      <c r="GS128" s="61"/>
      <c r="GT128" s="61"/>
      <c r="GU128" s="61"/>
      <c r="GV128" s="61"/>
      <c r="GW128" s="61"/>
      <c r="GX128" s="61"/>
      <c r="GY128" s="61"/>
      <c r="GZ128" s="61"/>
      <c r="HA128" s="61"/>
      <c r="HB128" s="61"/>
      <c r="HC128" s="61"/>
      <c r="HD128" s="61"/>
      <c r="HE128" s="61"/>
      <c r="HF128" s="61"/>
      <c r="HG128" s="61"/>
      <c r="HH128" s="61"/>
      <c r="HI128" s="61"/>
      <c r="HJ128" s="61"/>
      <c r="HK128" s="61"/>
      <c r="HL128" s="61"/>
      <c r="HM128" s="61"/>
      <c r="HN128" s="61"/>
      <c r="HO128" s="61"/>
      <c r="HP128" s="61"/>
      <c r="HQ128" s="61"/>
      <c r="HR128" s="61"/>
      <c r="HS128" s="61"/>
      <c r="HT128" s="61"/>
      <c r="HU128" s="61"/>
      <c r="HV128" s="61"/>
      <c r="HW128" s="61"/>
      <c r="HX128" s="61"/>
      <c r="HY128" s="61"/>
      <c r="HZ128" s="61"/>
      <c r="IA128" s="61"/>
      <c r="IB128" s="61"/>
      <c r="IC128" s="61"/>
      <c r="ID128" s="61"/>
      <c r="IE128" s="61" t="s">
        <v>90</v>
      </c>
    </row>
    <row r="129" spans="1:239">
      <c r="A129" s="4" t="str">
        <f t="shared" si="165"/>
        <v>x</v>
      </c>
      <c r="B129" s="4" t="str">
        <f t="shared" si="166"/>
        <v>x</v>
      </c>
      <c r="D129" s="4">
        <v>10.1</v>
      </c>
      <c r="E129" s="4">
        <f t="shared" si="116"/>
        <v>0.55336655714511473</v>
      </c>
      <c r="F129" s="4">
        <v>10.1</v>
      </c>
      <c r="G129" s="4">
        <f t="shared" si="117"/>
        <v>0.55336655714511473</v>
      </c>
      <c r="H129" s="4">
        <v>49</v>
      </c>
      <c r="I129" s="88">
        <f>I128</f>
        <v>0</v>
      </c>
      <c r="X129" s="4">
        <v>96</v>
      </c>
      <c r="Y129" s="4" t="str">
        <f t="shared" si="181"/>
        <v>x</v>
      </c>
      <c r="Z129" s="4" t="str">
        <f t="shared" si="148"/>
        <v>x</v>
      </c>
      <c r="AA129" s="4">
        <f t="shared" si="182"/>
        <v>0</v>
      </c>
      <c r="AB129" s="4">
        <f t="shared" si="180"/>
        <v>0</v>
      </c>
      <c r="AC129" s="4">
        <v>96</v>
      </c>
      <c r="AD129" s="129" t="str">
        <f t="shared" si="185"/>
        <v>x</v>
      </c>
      <c r="AE129" s="129" t="str">
        <f t="shared" si="185"/>
        <v>x</v>
      </c>
      <c r="AF129" s="46">
        <f t="shared" si="186"/>
        <v>1</v>
      </c>
      <c r="AG129" s="46">
        <f t="shared" si="186"/>
        <v>1</v>
      </c>
      <c r="AH129" s="4">
        <f t="shared" si="187"/>
        <v>0</v>
      </c>
      <c r="AI129" s="4">
        <f t="shared" si="187"/>
        <v>0</v>
      </c>
      <c r="AJ129" s="4">
        <f t="shared" si="120"/>
        <v>0</v>
      </c>
      <c r="AK129" s="4">
        <f>SUM($AJ$33:AJ129)</f>
        <v>2.6645352591003757E-15</v>
      </c>
      <c r="AL129" s="4">
        <f t="shared" si="167"/>
        <v>0</v>
      </c>
      <c r="AM129" s="4">
        <f t="shared" si="121"/>
        <v>0</v>
      </c>
      <c r="AN129" s="4">
        <f t="shared" si="122"/>
        <v>0</v>
      </c>
      <c r="AP129" s="4" t="str">
        <f t="shared" si="188"/>
        <v/>
      </c>
      <c r="AQ129" s="4" t="str">
        <f t="shared" si="188"/>
        <v/>
      </c>
      <c r="AR129" s="4" t="str">
        <f t="shared" si="189"/>
        <v/>
      </c>
      <c r="AS129" s="4" t="str">
        <f t="shared" si="189"/>
        <v/>
      </c>
      <c r="AT129" s="4" t="str">
        <f t="shared" si="190"/>
        <v/>
      </c>
      <c r="AU129" s="4" t="str">
        <f t="shared" si="190"/>
        <v/>
      </c>
      <c r="AV129" s="4" t="str">
        <f t="shared" si="191"/>
        <v/>
      </c>
      <c r="AW129" s="4" t="str">
        <f t="shared" si="191"/>
        <v/>
      </c>
      <c r="AX129" s="4" t="str">
        <f t="shared" si="192"/>
        <v/>
      </c>
      <c r="AY129" s="4" t="str">
        <f t="shared" si="192"/>
        <v/>
      </c>
      <c r="AZ129" s="4" t="str">
        <f t="shared" si="193"/>
        <v/>
      </c>
      <c r="BA129" s="4" t="str">
        <f t="shared" si="193"/>
        <v/>
      </c>
      <c r="BB129" s="4" t="str">
        <f t="shared" si="163"/>
        <v/>
      </c>
      <c r="BC129" s="4" t="str">
        <f t="shared" si="164"/>
        <v/>
      </c>
      <c r="BD129" s="4" t="str">
        <f t="shared" si="123"/>
        <v/>
      </c>
      <c r="BE129" s="4" t="str">
        <f t="shared" si="168"/>
        <v/>
      </c>
      <c r="BF129" s="4" t="str">
        <f t="shared" si="124"/>
        <v/>
      </c>
      <c r="BG129" s="4" t="str">
        <f t="shared" si="169"/>
        <v/>
      </c>
      <c r="BH129" s="16">
        <f t="shared" si="125"/>
        <v>0</v>
      </c>
      <c r="BI129" s="4">
        <f t="shared" si="126"/>
        <v>0</v>
      </c>
      <c r="BJ129" s="16">
        <f t="shared" si="127"/>
        <v>0</v>
      </c>
      <c r="BK129" s="4">
        <f t="shared" si="128"/>
        <v>0</v>
      </c>
      <c r="BL129" s="16">
        <f t="shared" si="129"/>
        <v>0</v>
      </c>
      <c r="BM129" s="4">
        <f t="shared" si="130"/>
        <v>0</v>
      </c>
      <c r="BN129" s="4">
        <f t="shared" si="170"/>
        <v>0</v>
      </c>
      <c r="BO129" s="4">
        <f t="shared" si="171"/>
        <v>0</v>
      </c>
      <c r="BP129" s="4">
        <f t="shared" si="172"/>
        <v>0</v>
      </c>
      <c r="BQ129" s="4">
        <f t="shared" si="173"/>
        <v>0</v>
      </c>
      <c r="BR129" s="4">
        <f t="shared" si="174"/>
        <v>0</v>
      </c>
      <c r="BS129" s="4">
        <f t="shared" si="175"/>
        <v>0</v>
      </c>
      <c r="BT129" s="4" t="str">
        <f t="shared" si="131"/>
        <v/>
      </c>
      <c r="BU129" s="4" t="str">
        <f t="shared" si="132"/>
        <v/>
      </c>
      <c r="BV129" s="4" t="str">
        <f t="shared" si="133"/>
        <v/>
      </c>
      <c r="BW129" s="4" t="str">
        <f t="shared" si="151"/>
        <v/>
      </c>
      <c r="BX129" s="4" t="str">
        <f t="shared" si="152"/>
        <v/>
      </c>
      <c r="BY129" s="4" t="str">
        <f t="shared" si="153"/>
        <v/>
      </c>
      <c r="BZ129" s="4">
        <f t="shared" si="154"/>
        <v>0</v>
      </c>
      <c r="CA129" s="17" t="str">
        <f t="shared" si="134"/>
        <v/>
      </c>
      <c r="CB129" s="17" t="str">
        <f t="shared" si="135"/>
        <v/>
      </c>
      <c r="CC129" s="17" t="str">
        <f t="shared" si="136"/>
        <v/>
      </c>
      <c r="CD129" s="17" t="str">
        <f t="shared" si="137"/>
        <v/>
      </c>
      <c r="CE129" s="4" t="str">
        <f t="shared" si="138"/>
        <v/>
      </c>
      <c r="CF129" s="4" t="str">
        <f t="shared" si="139"/>
        <v/>
      </c>
      <c r="CG129" s="4" t="str">
        <f t="shared" si="140"/>
        <v/>
      </c>
      <c r="CH129" s="4" t="str">
        <f t="shared" si="176"/>
        <v/>
      </c>
      <c r="CI129" s="4" t="str">
        <f t="shared" si="177"/>
        <v/>
      </c>
      <c r="CJ129" s="4" t="str">
        <f t="shared" si="155"/>
        <v/>
      </c>
      <c r="CK129" s="4" t="str">
        <f t="shared" si="156"/>
        <v/>
      </c>
      <c r="CL129" s="4" t="str">
        <f t="shared" si="178"/>
        <v/>
      </c>
      <c r="CM129" s="4" t="str">
        <f t="shared" si="179"/>
        <v/>
      </c>
      <c r="CN129" s="4">
        <f t="shared" si="157"/>
        <v>0</v>
      </c>
      <c r="CO129" s="16">
        <f t="shared" si="141"/>
        <v>0</v>
      </c>
      <c r="CQ129" s="4">
        <f t="shared" si="158"/>
        <v>0</v>
      </c>
      <c r="CS129" s="4">
        <v>95</v>
      </c>
      <c r="CT129" s="4">
        <f t="shared" si="159"/>
        <v>47.5</v>
      </c>
      <c r="CU129" s="4">
        <f t="shared" si="160"/>
        <v>48</v>
      </c>
      <c r="CV129" s="4">
        <f t="shared" si="142"/>
        <v>0</v>
      </c>
      <c r="CW129" s="4">
        <v>96</v>
      </c>
      <c r="CX129" s="4">
        <f t="shared" si="115"/>
        <v>49</v>
      </c>
      <c r="CY129" s="4" t="s">
        <v>98</v>
      </c>
      <c r="CZ129" s="16" t="str">
        <f t="shared" si="161"/>
        <v>C</v>
      </c>
      <c r="DA129" s="16">
        <f t="shared" si="143"/>
        <v>0</v>
      </c>
      <c r="DB129" s="4" t="str">
        <f t="shared" si="144"/>
        <v>x</v>
      </c>
      <c r="DE129" s="4">
        <f t="shared" si="183"/>
        <v>0</v>
      </c>
      <c r="DF129" s="4">
        <f t="shared" si="184"/>
        <v>0</v>
      </c>
      <c r="DJ129" s="66">
        <v>124</v>
      </c>
      <c r="DK129" s="67"/>
      <c r="DL129" s="68"/>
      <c r="DM129" s="68"/>
      <c r="DN129" s="69"/>
      <c r="DO129" s="61"/>
      <c r="DP129" s="61"/>
      <c r="DQ129" s="61"/>
      <c r="DR129" s="61"/>
      <c r="DS129" s="61"/>
      <c r="DT129" s="61"/>
      <c r="DU129" s="61"/>
      <c r="DV129" s="61"/>
      <c r="DW129" s="61"/>
      <c r="DX129" s="61"/>
      <c r="DY129" s="61"/>
      <c r="DZ129" s="61"/>
      <c r="EA129" s="61"/>
      <c r="EB129" s="61"/>
      <c r="EC129" s="61"/>
      <c r="ED129" s="61"/>
      <c r="EE129" s="61"/>
      <c r="EF129" s="61"/>
      <c r="EG129" s="61"/>
      <c r="EH129" s="61"/>
      <c r="EI129" s="61"/>
      <c r="EJ129" s="61"/>
      <c r="EK129" s="61"/>
      <c r="EL129" s="61"/>
      <c r="EM129" s="61"/>
      <c r="EN129" s="61"/>
      <c r="EO129" s="61"/>
      <c r="EP129" s="61"/>
      <c r="EQ129" s="61"/>
      <c r="ER129" s="61"/>
      <c r="ES129" s="61"/>
      <c r="ET129" s="61"/>
      <c r="EU129" s="61"/>
      <c r="EV129" s="61"/>
      <c r="EW129" s="61"/>
      <c r="EX129" s="61"/>
      <c r="EY129" s="61"/>
      <c r="EZ129" s="61"/>
      <c r="FA129" s="61"/>
      <c r="FB129" s="61"/>
      <c r="FC129" s="61"/>
      <c r="FD129" s="61"/>
      <c r="FE129" s="61"/>
      <c r="FF129" s="61"/>
      <c r="FG129" s="61"/>
      <c r="FH129" s="61"/>
      <c r="FI129" s="61"/>
      <c r="FJ129" s="61"/>
      <c r="FK129" s="61"/>
      <c r="FL129" s="61"/>
      <c r="FM129" s="61"/>
      <c r="FN129" s="61"/>
      <c r="FO129" s="61"/>
      <c r="FP129" s="61"/>
      <c r="FQ129" s="61"/>
      <c r="FR129" s="61"/>
      <c r="FS129" s="61"/>
      <c r="FT129" s="61"/>
      <c r="FU129" s="61"/>
      <c r="FV129" s="61"/>
      <c r="FW129" s="61"/>
      <c r="FX129" s="61"/>
      <c r="FY129" s="61"/>
      <c r="FZ129" s="61"/>
      <c r="GA129" s="61"/>
      <c r="GB129" s="61"/>
      <c r="GC129" s="61"/>
      <c r="GD129" s="61"/>
      <c r="GE129" s="61"/>
      <c r="GF129" s="61"/>
      <c r="GG129" s="61"/>
      <c r="GH129" s="61"/>
      <c r="GI129" s="61"/>
      <c r="GJ129" s="61"/>
      <c r="GK129" s="61"/>
      <c r="GL129" s="61"/>
      <c r="GM129" s="61"/>
      <c r="GN129" s="61"/>
      <c r="GO129" s="61"/>
      <c r="GP129" s="61"/>
      <c r="GQ129" s="61"/>
      <c r="GR129" s="61"/>
      <c r="GS129" s="61"/>
      <c r="GT129" s="61"/>
      <c r="GU129" s="61"/>
      <c r="GV129" s="61"/>
      <c r="GW129" s="61"/>
      <c r="GX129" s="61"/>
      <c r="GY129" s="61"/>
      <c r="GZ129" s="61"/>
      <c r="HA129" s="61"/>
      <c r="HB129" s="61"/>
      <c r="HC129" s="61"/>
      <c r="HD129" s="61"/>
      <c r="HE129" s="61"/>
      <c r="HF129" s="61"/>
      <c r="HG129" s="61"/>
      <c r="HH129" s="61"/>
      <c r="HI129" s="61"/>
      <c r="HJ129" s="61"/>
      <c r="HK129" s="61"/>
      <c r="HL129" s="61"/>
      <c r="HM129" s="61"/>
      <c r="HN129" s="61"/>
      <c r="HO129" s="61"/>
      <c r="HP129" s="61"/>
      <c r="HQ129" s="61"/>
      <c r="HR129" s="61"/>
      <c r="HS129" s="61"/>
      <c r="HT129" s="61"/>
      <c r="HU129" s="61"/>
      <c r="HV129" s="61"/>
      <c r="HW129" s="61"/>
      <c r="HX129" s="61"/>
      <c r="HY129" s="61"/>
      <c r="HZ129" s="61"/>
      <c r="IA129" s="61"/>
      <c r="IB129" s="61"/>
      <c r="IC129" s="61"/>
      <c r="ID129" s="61"/>
      <c r="IE129" s="61" t="s">
        <v>90</v>
      </c>
    </row>
    <row r="130" spans="1:239">
      <c r="A130" s="4" t="str">
        <f t="shared" si="165"/>
        <v>x</v>
      </c>
      <c r="B130" s="4" t="str">
        <f t="shared" si="166"/>
        <v>x</v>
      </c>
      <c r="D130" s="4">
        <v>10.199999999999999</v>
      </c>
      <c r="E130" s="4">
        <f t="shared" si="116"/>
        <v>0.66905166882929556</v>
      </c>
      <c r="F130" s="4">
        <v>10.199999999999999</v>
      </c>
      <c r="G130" s="4">
        <f t="shared" si="117"/>
        <v>0.66905166882929556</v>
      </c>
      <c r="H130" s="4">
        <v>49</v>
      </c>
      <c r="I130" s="88">
        <f>AL82</f>
        <v>0</v>
      </c>
      <c r="X130" s="4">
        <v>97</v>
      </c>
      <c r="Y130" s="4" t="str">
        <f t="shared" si="181"/>
        <v>x</v>
      </c>
      <c r="Z130" s="4" t="str">
        <f t="shared" si="148"/>
        <v>x</v>
      </c>
      <c r="AA130" s="4">
        <f t="shared" si="182"/>
        <v>0</v>
      </c>
      <c r="AB130" s="4">
        <f t="shared" si="180"/>
        <v>0</v>
      </c>
      <c r="AC130" s="4">
        <v>97</v>
      </c>
      <c r="AD130" s="129" t="str">
        <f t="shared" si="185"/>
        <v>x</v>
      </c>
      <c r="AE130" s="129" t="str">
        <f t="shared" si="185"/>
        <v>x</v>
      </c>
      <c r="AF130" s="46">
        <f t="shared" si="186"/>
        <v>1</v>
      </c>
      <c r="AG130" s="46">
        <f t="shared" si="186"/>
        <v>1</v>
      </c>
      <c r="AH130" s="4">
        <f t="shared" si="187"/>
        <v>0</v>
      </c>
      <c r="AI130" s="4">
        <f t="shared" si="187"/>
        <v>0</v>
      </c>
      <c r="AJ130" s="4">
        <f t="shared" si="120"/>
        <v>0</v>
      </c>
      <c r="AK130" s="4">
        <f>SUM($AJ$33:AJ130)</f>
        <v>2.6645352591003757E-15</v>
      </c>
      <c r="AL130" s="4">
        <f t="shared" si="167"/>
        <v>0</v>
      </c>
      <c r="AM130" s="4">
        <f t="shared" si="121"/>
        <v>0</v>
      </c>
      <c r="AN130" s="4">
        <f t="shared" si="122"/>
        <v>0</v>
      </c>
      <c r="AP130" s="4" t="str">
        <f t="shared" si="188"/>
        <v/>
      </c>
      <c r="AQ130" s="4" t="str">
        <f t="shared" si="188"/>
        <v/>
      </c>
      <c r="AR130" s="4" t="str">
        <f t="shared" si="189"/>
        <v/>
      </c>
      <c r="AS130" s="4" t="str">
        <f t="shared" si="189"/>
        <v/>
      </c>
      <c r="AT130" s="4" t="str">
        <f t="shared" si="190"/>
        <v/>
      </c>
      <c r="AU130" s="4" t="str">
        <f t="shared" si="190"/>
        <v/>
      </c>
      <c r="AV130" s="4" t="str">
        <f t="shared" si="191"/>
        <v/>
      </c>
      <c r="AW130" s="4" t="str">
        <f t="shared" si="191"/>
        <v/>
      </c>
      <c r="AX130" s="4" t="str">
        <f t="shared" si="192"/>
        <v/>
      </c>
      <c r="AY130" s="4" t="str">
        <f t="shared" si="192"/>
        <v/>
      </c>
      <c r="AZ130" s="4" t="str">
        <f t="shared" si="193"/>
        <v/>
      </c>
      <c r="BA130" s="4" t="str">
        <f t="shared" si="193"/>
        <v/>
      </c>
      <c r="BB130" s="4" t="str">
        <f t="shared" si="163"/>
        <v/>
      </c>
      <c r="BC130" s="4" t="str">
        <f t="shared" si="164"/>
        <v/>
      </c>
      <c r="BD130" s="4" t="str">
        <f t="shared" si="123"/>
        <v/>
      </c>
      <c r="BE130" s="4" t="str">
        <f t="shared" si="168"/>
        <v/>
      </c>
      <c r="BF130" s="4" t="str">
        <f t="shared" si="124"/>
        <v/>
      </c>
      <c r="BG130" s="4" t="str">
        <f t="shared" si="169"/>
        <v/>
      </c>
      <c r="BH130" s="16">
        <f t="shared" si="125"/>
        <v>0</v>
      </c>
      <c r="BI130" s="4">
        <f t="shared" si="126"/>
        <v>0</v>
      </c>
      <c r="BJ130" s="16">
        <f t="shared" si="127"/>
        <v>0</v>
      </c>
      <c r="BK130" s="4">
        <f t="shared" si="128"/>
        <v>0</v>
      </c>
      <c r="BL130" s="16">
        <f t="shared" si="129"/>
        <v>0</v>
      </c>
      <c r="BM130" s="4">
        <f t="shared" si="130"/>
        <v>0</v>
      </c>
      <c r="BN130" s="4">
        <f t="shared" si="170"/>
        <v>0</v>
      </c>
      <c r="BO130" s="4">
        <f t="shared" si="171"/>
        <v>0</v>
      </c>
      <c r="BP130" s="4">
        <f t="shared" si="172"/>
        <v>0</v>
      </c>
      <c r="BQ130" s="4">
        <f t="shared" si="173"/>
        <v>0</v>
      </c>
      <c r="BR130" s="4">
        <f t="shared" si="174"/>
        <v>0</v>
      </c>
      <c r="BS130" s="4">
        <f t="shared" si="175"/>
        <v>0</v>
      </c>
      <c r="BT130" s="4" t="str">
        <f t="shared" si="131"/>
        <v/>
      </c>
      <c r="BU130" s="4" t="str">
        <f t="shared" si="132"/>
        <v/>
      </c>
      <c r="BV130" s="4" t="str">
        <f t="shared" si="133"/>
        <v/>
      </c>
      <c r="BW130" s="4" t="str">
        <f t="shared" si="151"/>
        <v/>
      </c>
      <c r="BX130" s="4" t="str">
        <f t="shared" si="152"/>
        <v/>
      </c>
      <c r="BY130" s="4" t="str">
        <f t="shared" si="153"/>
        <v/>
      </c>
      <c r="BZ130" s="4">
        <f t="shared" si="154"/>
        <v>0</v>
      </c>
      <c r="CA130" s="17" t="str">
        <f t="shared" si="134"/>
        <v/>
      </c>
      <c r="CB130" s="17" t="str">
        <f t="shared" si="135"/>
        <v/>
      </c>
      <c r="CC130" s="17" t="str">
        <f t="shared" si="136"/>
        <v/>
      </c>
      <c r="CD130" s="17" t="str">
        <f t="shared" si="137"/>
        <v/>
      </c>
      <c r="CE130" s="4" t="str">
        <f t="shared" si="138"/>
        <v/>
      </c>
      <c r="CF130" s="4" t="str">
        <f t="shared" si="139"/>
        <v/>
      </c>
      <c r="CG130" s="4" t="str">
        <f t="shared" si="140"/>
        <v/>
      </c>
      <c r="CH130" s="4" t="str">
        <f t="shared" si="176"/>
        <v/>
      </c>
      <c r="CI130" s="4" t="str">
        <f t="shared" si="177"/>
        <v/>
      </c>
      <c r="CJ130" s="4" t="str">
        <f t="shared" si="155"/>
        <v/>
      </c>
      <c r="CK130" s="4" t="str">
        <f t="shared" si="156"/>
        <v/>
      </c>
      <c r="CL130" s="4" t="str">
        <f t="shared" si="178"/>
        <v/>
      </c>
      <c r="CM130" s="4" t="str">
        <f t="shared" si="179"/>
        <v/>
      </c>
      <c r="CN130" s="4">
        <f t="shared" si="157"/>
        <v>0</v>
      </c>
      <c r="CO130" s="16">
        <f t="shared" si="141"/>
        <v>0</v>
      </c>
      <c r="CQ130" s="4">
        <f t="shared" si="158"/>
        <v>0</v>
      </c>
      <c r="CS130" s="4">
        <v>96</v>
      </c>
      <c r="CT130" s="4">
        <f t="shared" si="159"/>
        <v>48</v>
      </c>
      <c r="CU130" s="4">
        <f t="shared" si="160"/>
        <v>48</v>
      </c>
      <c r="CV130" s="4">
        <f t="shared" si="142"/>
        <v>1</v>
      </c>
      <c r="CW130" s="4">
        <v>97</v>
      </c>
      <c r="CX130" s="4">
        <f t="shared" si="115"/>
        <v>49</v>
      </c>
      <c r="CY130" s="4" t="s">
        <v>87</v>
      </c>
      <c r="CZ130" s="16" t="str">
        <f t="shared" si="161"/>
        <v>A</v>
      </c>
      <c r="DA130" s="16">
        <f t="shared" si="143"/>
        <v>0</v>
      </c>
      <c r="DB130" s="4" t="str">
        <f t="shared" si="144"/>
        <v>x</v>
      </c>
      <c r="DE130" s="4">
        <f t="shared" si="183"/>
        <v>0</v>
      </c>
      <c r="DF130" s="4">
        <f t="shared" si="184"/>
        <v>0</v>
      </c>
      <c r="DJ130" s="47">
        <v>125</v>
      </c>
      <c r="DK130" s="48" t="s">
        <v>441</v>
      </c>
      <c r="DL130" s="49"/>
      <c r="DM130" s="49"/>
      <c r="DN130" s="50"/>
      <c r="DO130" s="51"/>
      <c r="DP130" s="51"/>
      <c r="DQ130" s="51"/>
      <c r="DR130" s="51"/>
      <c r="DS130" s="51"/>
      <c r="DT130" s="51"/>
      <c r="DU130" s="51"/>
      <c r="DV130" s="51"/>
      <c r="DW130" s="51"/>
      <c r="DX130" s="51"/>
      <c r="DY130" s="51"/>
      <c r="DZ130" s="51"/>
      <c r="EA130" s="51"/>
      <c r="EB130" s="51"/>
      <c r="EC130" s="51"/>
      <c r="ED130" s="51"/>
      <c r="EE130" s="51"/>
      <c r="EF130" s="51"/>
      <c r="EG130" s="51"/>
      <c r="EH130" s="51"/>
      <c r="EI130" s="51"/>
      <c r="EJ130" s="51"/>
      <c r="EK130" s="51"/>
      <c r="EL130" s="51"/>
      <c r="EM130" s="51"/>
      <c r="EN130" s="51"/>
      <c r="EO130" s="51"/>
      <c r="EP130" s="51"/>
      <c r="EQ130" s="51"/>
      <c r="ER130" s="51"/>
      <c r="ES130" s="51"/>
      <c r="ET130" s="51"/>
      <c r="EU130" s="51"/>
      <c r="EV130" s="51"/>
      <c r="EW130" s="51"/>
      <c r="EX130" s="51"/>
      <c r="EY130" s="51"/>
      <c r="EZ130" s="51"/>
      <c r="FA130" s="51"/>
      <c r="FB130" s="51"/>
      <c r="FC130" s="51"/>
      <c r="FD130" s="51"/>
      <c r="FE130" s="51"/>
      <c r="FF130" s="51"/>
      <c r="FG130" s="51"/>
      <c r="FH130" s="51"/>
      <c r="FI130" s="51"/>
      <c r="FJ130" s="51"/>
      <c r="FK130" s="51"/>
      <c r="FL130" s="51"/>
      <c r="FM130" s="51"/>
      <c r="FN130" s="51"/>
      <c r="FO130" s="51"/>
      <c r="FP130" s="51"/>
      <c r="FQ130" s="51"/>
      <c r="FR130" s="51"/>
      <c r="FS130" s="51"/>
      <c r="FT130" s="51"/>
      <c r="FU130" s="51"/>
      <c r="FV130" s="51"/>
      <c r="FW130" s="51"/>
      <c r="FX130" s="51"/>
      <c r="FY130" s="51"/>
      <c r="FZ130" s="51"/>
      <c r="GA130" s="51"/>
      <c r="GB130" s="51"/>
      <c r="GC130" s="51"/>
      <c r="GD130" s="51"/>
      <c r="GE130" s="51"/>
      <c r="GF130" s="51"/>
      <c r="GG130" s="51"/>
      <c r="GH130" s="51"/>
      <c r="GI130" s="51"/>
      <c r="GJ130" s="51"/>
      <c r="GK130" s="51"/>
      <c r="GL130" s="51"/>
      <c r="GM130" s="51"/>
      <c r="GN130" s="51"/>
      <c r="GO130" s="51"/>
      <c r="GP130" s="51"/>
      <c r="GQ130" s="51"/>
      <c r="GR130" s="51"/>
      <c r="GS130" s="51"/>
      <c r="GT130" s="51"/>
      <c r="GU130" s="51"/>
      <c r="GV130" s="51"/>
      <c r="GW130" s="51"/>
      <c r="GX130" s="51"/>
      <c r="GY130" s="51"/>
      <c r="GZ130" s="51"/>
      <c r="HA130" s="51"/>
      <c r="HB130" s="51"/>
      <c r="HC130" s="51"/>
      <c r="HD130" s="51"/>
      <c r="HE130" s="51"/>
      <c r="HF130" s="51"/>
      <c r="HG130" s="51"/>
      <c r="HH130" s="51"/>
      <c r="HI130" s="51"/>
      <c r="HJ130" s="51"/>
      <c r="HK130" s="51"/>
      <c r="HL130" s="51"/>
      <c r="HM130" s="51"/>
      <c r="HN130" s="51"/>
      <c r="HO130" s="51"/>
      <c r="HP130" s="51"/>
      <c r="HQ130" s="51"/>
      <c r="HR130" s="51"/>
      <c r="HS130" s="51"/>
      <c r="HT130" s="51"/>
      <c r="HU130" s="51"/>
      <c r="HV130" s="51"/>
      <c r="HW130" s="51"/>
      <c r="HX130" s="51"/>
      <c r="HY130" s="51"/>
      <c r="HZ130" s="51"/>
      <c r="IA130" s="51"/>
      <c r="IB130" s="51"/>
      <c r="IC130" s="51"/>
      <c r="ID130" s="51"/>
      <c r="IE130" s="51" t="s">
        <v>90</v>
      </c>
    </row>
    <row r="131" spans="1:239">
      <c r="A131" s="4" t="str">
        <f t="shared" si="165"/>
        <v>x</v>
      </c>
      <c r="B131" s="4" t="str">
        <f t="shared" si="166"/>
        <v>x</v>
      </c>
      <c r="D131" s="4">
        <v>10.3</v>
      </c>
      <c r="E131" s="4">
        <f t="shared" si="116"/>
        <v>0.75549601211953543</v>
      </c>
      <c r="F131" s="4">
        <v>10.3</v>
      </c>
      <c r="G131" s="4">
        <f t="shared" si="117"/>
        <v>0.75549601211953543</v>
      </c>
      <c r="H131" s="4">
        <v>50</v>
      </c>
      <c r="I131" s="88">
        <f>I130</f>
        <v>0</v>
      </c>
      <c r="X131" s="4">
        <v>98</v>
      </c>
      <c r="Y131" s="4" t="str">
        <f t="shared" si="181"/>
        <v>x</v>
      </c>
      <c r="Z131" s="4" t="str">
        <f t="shared" si="148"/>
        <v>x</v>
      </c>
      <c r="AA131" s="4">
        <f t="shared" si="182"/>
        <v>0</v>
      </c>
      <c r="AB131" s="4">
        <f t="shared" si="180"/>
        <v>0</v>
      </c>
      <c r="AC131" s="4">
        <v>98</v>
      </c>
      <c r="AD131" s="129" t="str">
        <f t="shared" si="185"/>
        <v>x</v>
      </c>
      <c r="AE131" s="129" t="str">
        <f t="shared" si="185"/>
        <v>x</v>
      </c>
      <c r="AF131" s="46">
        <f t="shared" si="186"/>
        <v>1</v>
      </c>
      <c r="AG131" s="46">
        <f t="shared" si="186"/>
        <v>1</v>
      </c>
      <c r="AH131" s="4">
        <f t="shared" si="187"/>
        <v>0</v>
      </c>
      <c r="AI131" s="4">
        <f t="shared" si="187"/>
        <v>0</v>
      </c>
      <c r="AJ131" s="4">
        <f t="shared" si="120"/>
        <v>0</v>
      </c>
      <c r="AK131" s="4">
        <f>SUM($AJ$33:AJ131)</f>
        <v>2.6645352591003757E-15</v>
      </c>
      <c r="AL131" s="4">
        <f t="shared" si="167"/>
        <v>0</v>
      </c>
      <c r="AM131" s="4">
        <f t="shared" si="121"/>
        <v>0</v>
      </c>
      <c r="AN131" s="4">
        <f t="shared" si="122"/>
        <v>0</v>
      </c>
      <c r="AP131" s="4" t="str">
        <f t="shared" si="188"/>
        <v/>
      </c>
      <c r="AQ131" s="4" t="str">
        <f t="shared" si="188"/>
        <v/>
      </c>
      <c r="AR131" s="4" t="str">
        <f t="shared" si="189"/>
        <v/>
      </c>
      <c r="AS131" s="4" t="str">
        <f t="shared" si="189"/>
        <v/>
      </c>
      <c r="AT131" s="4" t="str">
        <f t="shared" si="190"/>
        <v/>
      </c>
      <c r="AU131" s="4" t="str">
        <f t="shared" si="190"/>
        <v/>
      </c>
      <c r="AV131" s="4" t="str">
        <f t="shared" si="191"/>
        <v/>
      </c>
      <c r="AW131" s="4" t="str">
        <f t="shared" si="191"/>
        <v/>
      </c>
      <c r="AX131" s="4" t="str">
        <f t="shared" si="192"/>
        <v/>
      </c>
      <c r="AY131" s="4" t="str">
        <f t="shared" si="192"/>
        <v/>
      </c>
      <c r="AZ131" s="4" t="str">
        <f t="shared" si="193"/>
        <v/>
      </c>
      <c r="BA131" s="4" t="str">
        <f t="shared" si="193"/>
        <v/>
      </c>
      <c r="BB131" s="4" t="str">
        <f t="shared" si="163"/>
        <v/>
      </c>
      <c r="BC131" s="4" t="str">
        <f t="shared" si="164"/>
        <v/>
      </c>
      <c r="BD131" s="4" t="str">
        <f t="shared" si="123"/>
        <v/>
      </c>
      <c r="BE131" s="4" t="str">
        <f t="shared" si="168"/>
        <v/>
      </c>
      <c r="BF131" s="4" t="str">
        <f t="shared" si="124"/>
        <v/>
      </c>
      <c r="BG131" s="4" t="str">
        <f t="shared" si="169"/>
        <v/>
      </c>
      <c r="BH131" s="16">
        <f t="shared" si="125"/>
        <v>0</v>
      </c>
      <c r="BI131" s="4">
        <f t="shared" si="126"/>
        <v>0</v>
      </c>
      <c r="BJ131" s="16">
        <f t="shared" si="127"/>
        <v>0</v>
      </c>
      <c r="BK131" s="4">
        <f t="shared" si="128"/>
        <v>0</v>
      </c>
      <c r="BL131" s="16">
        <f t="shared" si="129"/>
        <v>0</v>
      </c>
      <c r="BM131" s="4">
        <f t="shared" si="130"/>
        <v>0</v>
      </c>
      <c r="BN131" s="4">
        <f t="shared" si="170"/>
        <v>0</v>
      </c>
      <c r="BO131" s="4">
        <f t="shared" si="171"/>
        <v>0</v>
      </c>
      <c r="BP131" s="4">
        <f t="shared" si="172"/>
        <v>0</v>
      </c>
      <c r="BQ131" s="4">
        <f t="shared" si="173"/>
        <v>0</v>
      </c>
      <c r="BR131" s="4">
        <f t="shared" si="174"/>
        <v>0</v>
      </c>
      <c r="BS131" s="4">
        <f t="shared" si="175"/>
        <v>0</v>
      </c>
      <c r="BT131" s="4" t="str">
        <f t="shared" si="131"/>
        <v/>
      </c>
      <c r="BU131" s="4" t="str">
        <f t="shared" si="132"/>
        <v/>
      </c>
      <c r="BV131" s="4" t="str">
        <f t="shared" si="133"/>
        <v/>
      </c>
      <c r="BW131" s="4" t="str">
        <f t="shared" si="151"/>
        <v/>
      </c>
      <c r="BX131" s="4" t="str">
        <f t="shared" si="152"/>
        <v/>
      </c>
      <c r="BY131" s="4" t="str">
        <f t="shared" si="153"/>
        <v/>
      </c>
      <c r="BZ131" s="4">
        <f t="shared" si="154"/>
        <v>0</v>
      </c>
      <c r="CA131" s="17" t="str">
        <f t="shared" si="134"/>
        <v/>
      </c>
      <c r="CB131" s="17" t="str">
        <f t="shared" si="135"/>
        <v/>
      </c>
      <c r="CC131" s="17" t="str">
        <f t="shared" si="136"/>
        <v/>
      </c>
      <c r="CD131" s="17" t="str">
        <f t="shared" si="137"/>
        <v/>
      </c>
      <c r="CE131" s="4" t="str">
        <f t="shared" si="138"/>
        <v/>
      </c>
      <c r="CF131" s="4" t="str">
        <f t="shared" si="139"/>
        <v/>
      </c>
      <c r="CG131" s="4" t="str">
        <f t="shared" si="140"/>
        <v/>
      </c>
      <c r="CH131" s="4" t="str">
        <f t="shared" si="176"/>
        <v/>
      </c>
      <c r="CI131" s="4" t="str">
        <f t="shared" si="177"/>
        <v/>
      </c>
      <c r="CJ131" s="4" t="str">
        <f t="shared" si="155"/>
        <v/>
      </c>
      <c r="CK131" s="4" t="str">
        <f t="shared" si="156"/>
        <v/>
      </c>
      <c r="CL131" s="4" t="str">
        <f t="shared" si="178"/>
        <v/>
      </c>
      <c r="CM131" s="4" t="str">
        <f t="shared" si="179"/>
        <v/>
      </c>
      <c r="CN131" s="4">
        <f t="shared" si="157"/>
        <v>0</v>
      </c>
      <c r="CO131" s="16">
        <f t="shared" si="141"/>
        <v>0</v>
      </c>
      <c r="CQ131" s="4">
        <f t="shared" si="158"/>
        <v>0</v>
      </c>
      <c r="CS131" s="4">
        <v>97</v>
      </c>
      <c r="CT131" s="4">
        <f t="shared" si="159"/>
        <v>48.5</v>
      </c>
      <c r="CU131" s="4">
        <f t="shared" si="160"/>
        <v>49</v>
      </c>
      <c r="CV131" s="4">
        <f t="shared" si="142"/>
        <v>0</v>
      </c>
      <c r="CW131" s="4">
        <v>98</v>
      </c>
      <c r="CX131" s="4">
        <f t="shared" si="115"/>
        <v>50</v>
      </c>
      <c r="CY131" s="4" t="s">
        <v>99</v>
      </c>
      <c r="CZ131" s="16" t="str">
        <f t="shared" si="161"/>
        <v>B</v>
      </c>
      <c r="DA131" s="16">
        <f t="shared" si="143"/>
        <v>0</v>
      </c>
      <c r="DB131" s="4" t="str">
        <f t="shared" si="144"/>
        <v>x</v>
      </c>
      <c r="DE131" s="4">
        <f t="shared" si="183"/>
        <v>0</v>
      </c>
      <c r="DF131" s="4">
        <f t="shared" si="184"/>
        <v>0</v>
      </c>
      <c r="DJ131" s="57">
        <v>126</v>
      </c>
      <c r="DK131" s="58" t="s">
        <v>442</v>
      </c>
      <c r="DL131" s="59"/>
      <c r="DM131" s="59"/>
      <c r="DN131" s="60"/>
      <c r="DO131" s="61"/>
      <c r="DP131" s="61"/>
      <c r="DQ131" s="61"/>
      <c r="DR131" s="61"/>
      <c r="DS131" s="61"/>
      <c r="DT131" s="61"/>
      <c r="DU131" s="61"/>
      <c r="DV131" s="61"/>
      <c r="DW131" s="61"/>
      <c r="DX131" s="61"/>
      <c r="DY131" s="61"/>
      <c r="DZ131" s="61"/>
      <c r="EA131" s="61"/>
      <c r="EB131" s="61"/>
      <c r="EC131" s="61"/>
      <c r="ED131" s="61"/>
      <c r="EE131" s="61"/>
      <c r="EF131" s="61"/>
      <c r="EG131" s="61"/>
      <c r="EH131" s="61"/>
      <c r="EI131" s="61"/>
      <c r="EJ131" s="61"/>
      <c r="EK131" s="61"/>
      <c r="EL131" s="61"/>
      <c r="EM131" s="61"/>
      <c r="EN131" s="61"/>
      <c r="EO131" s="61"/>
      <c r="EP131" s="61"/>
      <c r="EQ131" s="61"/>
      <c r="ER131" s="61"/>
      <c r="ES131" s="61"/>
      <c r="ET131" s="61"/>
      <c r="EU131" s="61"/>
      <c r="EV131" s="61"/>
      <c r="EW131" s="61"/>
      <c r="EX131" s="61"/>
      <c r="EY131" s="61"/>
      <c r="EZ131" s="61"/>
      <c r="FA131" s="61"/>
      <c r="FB131" s="61"/>
      <c r="FC131" s="61"/>
      <c r="FD131" s="61"/>
      <c r="FE131" s="61"/>
      <c r="FF131" s="61"/>
      <c r="FG131" s="61"/>
      <c r="FH131" s="61"/>
      <c r="FI131" s="61"/>
      <c r="FJ131" s="61"/>
      <c r="FK131" s="61"/>
      <c r="FL131" s="61"/>
      <c r="FM131" s="61"/>
      <c r="FN131" s="61"/>
      <c r="FO131" s="61"/>
      <c r="FP131" s="61"/>
      <c r="FQ131" s="61"/>
      <c r="FR131" s="61"/>
      <c r="FS131" s="61"/>
      <c r="FT131" s="61"/>
      <c r="FU131" s="61"/>
      <c r="FV131" s="61"/>
      <c r="FW131" s="61"/>
      <c r="FX131" s="61"/>
      <c r="FY131" s="61"/>
      <c r="FZ131" s="61"/>
      <c r="GA131" s="61"/>
      <c r="GB131" s="61"/>
      <c r="GC131" s="61"/>
      <c r="GD131" s="61"/>
      <c r="GE131" s="61"/>
      <c r="GF131" s="61"/>
      <c r="GG131" s="61"/>
      <c r="GH131" s="61"/>
      <c r="GI131" s="61"/>
      <c r="GJ131" s="61"/>
      <c r="GK131" s="61"/>
      <c r="GL131" s="61"/>
      <c r="GM131" s="61"/>
      <c r="GN131" s="61"/>
      <c r="GO131" s="61"/>
      <c r="GP131" s="61"/>
      <c r="GQ131" s="61"/>
      <c r="GR131" s="61"/>
      <c r="GS131" s="61"/>
      <c r="GT131" s="61"/>
      <c r="GU131" s="61"/>
      <c r="GV131" s="61"/>
      <c r="GW131" s="61"/>
      <c r="GX131" s="61"/>
      <c r="GY131" s="61"/>
      <c r="GZ131" s="61"/>
      <c r="HA131" s="61"/>
      <c r="HB131" s="61"/>
      <c r="HC131" s="61"/>
      <c r="HD131" s="61"/>
      <c r="HE131" s="61"/>
      <c r="HF131" s="61"/>
      <c r="HG131" s="61"/>
      <c r="HH131" s="61"/>
      <c r="HI131" s="61"/>
      <c r="HJ131" s="61"/>
      <c r="HK131" s="61"/>
      <c r="HL131" s="61"/>
      <c r="HM131" s="61"/>
      <c r="HN131" s="61"/>
      <c r="HO131" s="61"/>
      <c r="HP131" s="61"/>
      <c r="HQ131" s="61"/>
      <c r="HR131" s="61"/>
      <c r="HS131" s="61"/>
      <c r="HT131" s="61"/>
      <c r="HU131" s="61"/>
      <c r="HV131" s="61"/>
      <c r="HW131" s="61"/>
      <c r="HX131" s="61"/>
      <c r="HY131" s="61"/>
      <c r="HZ131" s="61"/>
      <c r="IA131" s="61"/>
      <c r="IB131" s="61"/>
      <c r="IC131" s="61"/>
      <c r="ID131" s="61"/>
      <c r="IE131" s="61" t="s">
        <v>90</v>
      </c>
    </row>
    <row r="132" spans="1:239">
      <c r="A132" s="4" t="str">
        <f t="shared" si="165"/>
        <v>x</v>
      </c>
      <c r="B132" s="4" t="str">
        <f t="shared" si="166"/>
        <v>x</v>
      </c>
      <c r="D132" s="4">
        <v>10.4</v>
      </c>
      <c r="E132" s="4">
        <f t="shared" si="116"/>
        <v>0.80892155440806757</v>
      </c>
      <c r="F132" s="4">
        <v>10.4</v>
      </c>
      <c r="G132" s="4">
        <f t="shared" si="117"/>
        <v>0.80892155440806757</v>
      </c>
      <c r="H132" s="4">
        <v>50</v>
      </c>
      <c r="I132" s="88">
        <f>AL83</f>
        <v>0</v>
      </c>
      <c r="X132" s="4">
        <v>99</v>
      </c>
      <c r="Y132" s="4" t="str">
        <f t="shared" si="181"/>
        <v>x</v>
      </c>
      <c r="Z132" s="4" t="str">
        <f t="shared" si="148"/>
        <v>x</v>
      </c>
      <c r="AA132" s="4">
        <f t="shared" si="182"/>
        <v>0</v>
      </c>
      <c r="AB132" s="4">
        <f t="shared" si="180"/>
        <v>0</v>
      </c>
      <c r="AC132" s="4">
        <v>99</v>
      </c>
      <c r="AD132" s="129" t="str">
        <f t="shared" si="185"/>
        <v>x</v>
      </c>
      <c r="AE132" s="129" t="str">
        <f t="shared" si="185"/>
        <v>x</v>
      </c>
      <c r="AF132" s="46">
        <f t="shared" si="186"/>
        <v>1</v>
      </c>
      <c r="AG132" s="46">
        <f t="shared" si="186"/>
        <v>1</v>
      </c>
      <c r="AH132" s="4">
        <f t="shared" si="187"/>
        <v>0</v>
      </c>
      <c r="AI132" s="4">
        <f t="shared" si="187"/>
        <v>0</v>
      </c>
      <c r="AJ132" s="4">
        <f t="shared" si="120"/>
        <v>0</v>
      </c>
      <c r="AK132" s="4">
        <f>SUM($AJ$33:AJ132)</f>
        <v>2.6645352591003757E-15</v>
      </c>
      <c r="AL132" s="4">
        <f t="shared" si="167"/>
        <v>0</v>
      </c>
      <c r="AM132" s="4">
        <f t="shared" si="121"/>
        <v>0</v>
      </c>
      <c r="AN132" s="4">
        <f t="shared" si="122"/>
        <v>0</v>
      </c>
      <c r="AP132" s="4" t="str">
        <f t="shared" si="188"/>
        <v/>
      </c>
      <c r="AQ132" s="4" t="str">
        <f t="shared" si="188"/>
        <v/>
      </c>
      <c r="AR132" s="4" t="str">
        <f t="shared" si="189"/>
        <v/>
      </c>
      <c r="AS132" s="4" t="str">
        <f t="shared" si="189"/>
        <v/>
      </c>
      <c r="AT132" s="4" t="str">
        <f t="shared" si="190"/>
        <v/>
      </c>
      <c r="AU132" s="4" t="str">
        <f t="shared" si="190"/>
        <v/>
      </c>
      <c r="AV132" s="4" t="str">
        <f t="shared" si="191"/>
        <v/>
      </c>
      <c r="AW132" s="4" t="str">
        <f t="shared" si="191"/>
        <v/>
      </c>
      <c r="AX132" s="4" t="str">
        <f t="shared" si="192"/>
        <v/>
      </c>
      <c r="AY132" s="4" t="str">
        <f t="shared" si="192"/>
        <v/>
      </c>
      <c r="AZ132" s="4" t="str">
        <f t="shared" si="193"/>
        <v/>
      </c>
      <c r="BA132" s="4" t="str">
        <f t="shared" si="193"/>
        <v/>
      </c>
      <c r="BB132" s="4" t="str">
        <f t="shared" si="163"/>
        <v/>
      </c>
      <c r="BC132" s="4" t="str">
        <f t="shared" si="164"/>
        <v/>
      </c>
      <c r="BD132" s="4" t="str">
        <f t="shared" si="123"/>
        <v/>
      </c>
      <c r="BE132" s="4" t="str">
        <f t="shared" si="168"/>
        <v/>
      </c>
      <c r="BF132" s="4" t="str">
        <f t="shared" si="124"/>
        <v/>
      </c>
      <c r="BG132" s="4" t="str">
        <f t="shared" si="169"/>
        <v/>
      </c>
      <c r="BH132" s="16">
        <f t="shared" si="125"/>
        <v>0</v>
      </c>
      <c r="BI132" s="4">
        <f t="shared" si="126"/>
        <v>0</v>
      </c>
      <c r="BJ132" s="16">
        <f t="shared" si="127"/>
        <v>0</v>
      </c>
      <c r="BK132" s="4">
        <f t="shared" si="128"/>
        <v>0</v>
      </c>
      <c r="BL132" s="16">
        <f t="shared" si="129"/>
        <v>0</v>
      </c>
      <c r="BM132" s="4">
        <f t="shared" si="130"/>
        <v>0</v>
      </c>
      <c r="BN132" s="4">
        <f t="shared" si="170"/>
        <v>0</v>
      </c>
      <c r="BO132" s="4">
        <f t="shared" si="171"/>
        <v>0</v>
      </c>
      <c r="BP132" s="4">
        <f t="shared" si="172"/>
        <v>0</v>
      </c>
      <c r="BQ132" s="4">
        <f t="shared" si="173"/>
        <v>0</v>
      </c>
      <c r="BR132" s="4">
        <f t="shared" si="174"/>
        <v>0</v>
      </c>
      <c r="BS132" s="4">
        <f t="shared" si="175"/>
        <v>0</v>
      </c>
      <c r="BT132" s="4" t="str">
        <f t="shared" si="131"/>
        <v/>
      </c>
      <c r="BU132" s="4" t="str">
        <f t="shared" si="132"/>
        <v/>
      </c>
      <c r="BV132" s="4" t="str">
        <f t="shared" si="133"/>
        <v/>
      </c>
      <c r="BW132" s="4" t="str">
        <f t="shared" si="151"/>
        <v/>
      </c>
      <c r="BX132" s="4" t="str">
        <f t="shared" si="152"/>
        <v/>
      </c>
      <c r="BY132" s="4" t="str">
        <f t="shared" si="153"/>
        <v/>
      </c>
      <c r="BZ132" s="4">
        <f t="shared" si="154"/>
        <v>0</v>
      </c>
      <c r="CA132" s="17" t="str">
        <f t="shared" si="134"/>
        <v/>
      </c>
      <c r="CB132" s="17" t="str">
        <f t="shared" si="135"/>
        <v/>
      </c>
      <c r="CC132" s="17" t="str">
        <f t="shared" si="136"/>
        <v/>
      </c>
      <c r="CD132" s="17" t="str">
        <f t="shared" si="137"/>
        <v/>
      </c>
      <c r="CE132" s="4" t="str">
        <f t="shared" si="138"/>
        <v/>
      </c>
      <c r="CF132" s="4" t="str">
        <f t="shared" si="139"/>
        <v/>
      </c>
      <c r="CG132" s="4" t="str">
        <f t="shared" si="140"/>
        <v/>
      </c>
      <c r="CH132" s="4" t="str">
        <f t="shared" si="176"/>
        <v/>
      </c>
      <c r="CI132" s="4" t="str">
        <f t="shared" si="177"/>
        <v/>
      </c>
      <c r="CJ132" s="4" t="str">
        <f t="shared" si="155"/>
        <v/>
      </c>
      <c r="CK132" s="4" t="str">
        <f t="shared" si="156"/>
        <v/>
      </c>
      <c r="CL132" s="4" t="str">
        <f t="shared" si="178"/>
        <v/>
      </c>
      <c r="CM132" s="4" t="str">
        <f t="shared" si="179"/>
        <v/>
      </c>
      <c r="CN132" s="4">
        <f t="shared" si="157"/>
        <v>0</v>
      </c>
      <c r="CO132" s="16">
        <f t="shared" si="141"/>
        <v>0</v>
      </c>
      <c r="CQ132" s="4">
        <f t="shared" si="158"/>
        <v>0</v>
      </c>
      <c r="CS132" s="4">
        <v>98</v>
      </c>
      <c r="CT132" s="4">
        <f t="shared" si="159"/>
        <v>49</v>
      </c>
      <c r="CU132" s="4">
        <f t="shared" si="160"/>
        <v>49</v>
      </c>
      <c r="CV132" s="4">
        <f t="shared" si="142"/>
        <v>1</v>
      </c>
      <c r="CW132" s="4">
        <v>99</v>
      </c>
      <c r="CX132" s="4">
        <f t="shared" si="115"/>
        <v>50</v>
      </c>
      <c r="CY132" s="4" t="s">
        <v>88</v>
      </c>
      <c r="CZ132" s="16" t="str">
        <f t="shared" si="161"/>
        <v>C</v>
      </c>
      <c r="DA132" s="16">
        <f t="shared" si="143"/>
        <v>0</v>
      </c>
      <c r="DB132" s="4" t="str">
        <f t="shared" si="144"/>
        <v>x</v>
      </c>
      <c r="DE132" s="4">
        <f t="shared" si="183"/>
        <v>0</v>
      </c>
      <c r="DF132" s="4">
        <f t="shared" si="184"/>
        <v>0</v>
      </c>
      <c r="DJ132" s="57">
        <v>127</v>
      </c>
      <c r="DK132" s="58"/>
      <c r="DL132" s="59"/>
      <c r="DM132" s="59"/>
      <c r="DN132" s="60"/>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c r="EP132" s="61"/>
      <c r="EQ132" s="61"/>
      <c r="ER132" s="61"/>
      <c r="ES132" s="61"/>
      <c r="ET132" s="61"/>
      <c r="EU132" s="61"/>
      <c r="EV132" s="61"/>
      <c r="EW132" s="61"/>
      <c r="EX132" s="61"/>
      <c r="EY132" s="61"/>
      <c r="EZ132" s="61"/>
      <c r="FA132" s="61"/>
      <c r="FB132" s="61"/>
      <c r="FC132" s="61"/>
      <c r="FD132" s="61"/>
      <c r="FE132" s="61"/>
      <c r="FF132" s="61"/>
      <c r="FG132" s="61"/>
      <c r="FH132" s="61"/>
      <c r="FI132" s="61"/>
      <c r="FJ132" s="61"/>
      <c r="FK132" s="61"/>
      <c r="FL132" s="61"/>
      <c r="FM132" s="61"/>
      <c r="FN132" s="61"/>
      <c r="FO132" s="61"/>
      <c r="FP132" s="61"/>
      <c r="FQ132" s="61"/>
      <c r="FR132" s="61"/>
      <c r="FS132" s="61"/>
      <c r="FT132" s="61"/>
      <c r="FU132" s="61"/>
      <c r="FV132" s="61"/>
      <c r="FW132" s="61"/>
      <c r="FX132" s="61"/>
      <c r="FY132" s="61"/>
      <c r="FZ132" s="61"/>
      <c r="GA132" s="61"/>
      <c r="GB132" s="61"/>
      <c r="GC132" s="61"/>
      <c r="GD132" s="61"/>
      <c r="GE132" s="61"/>
      <c r="GF132" s="61"/>
      <c r="GG132" s="61"/>
      <c r="GH132" s="61"/>
      <c r="GI132" s="61"/>
      <c r="GJ132" s="61"/>
      <c r="GK132" s="61"/>
      <c r="GL132" s="61"/>
      <c r="GM132" s="61"/>
      <c r="GN132" s="61"/>
      <c r="GO132" s="61"/>
      <c r="GP132" s="61"/>
      <c r="GQ132" s="61"/>
      <c r="GR132" s="61"/>
      <c r="GS132" s="61"/>
      <c r="GT132" s="61"/>
      <c r="GU132" s="61"/>
      <c r="GV132" s="61"/>
      <c r="GW132" s="61"/>
      <c r="GX132" s="61"/>
      <c r="GY132" s="61"/>
      <c r="GZ132" s="61"/>
      <c r="HA132" s="61"/>
      <c r="HB132" s="61"/>
      <c r="HC132" s="61"/>
      <c r="HD132" s="61"/>
      <c r="HE132" s="61"/>
      <c r="HF132" s="61"/>
      <c r="HG132" s="61"/>
      <c r="HH132" s="61"/>
      <c r="HI132" s="61"/>
      <c r="HJ132" s="61"/>
      <c r="HK132" s="61"/>
      <c r="HL132" s="61"/>
      <c r="HM132" s="61"/>
      <c r="HN132" s="61"/>
      <c r="HO132" s="61"/>
      <c r="HP132" s="61"/>
      <c r="HQ132" s="61"/>
      <c r="HR132" s="61"/>
      <c r="HS132" s="61"/>
      <c r="HT132" s="61"/>
      <c r="HU132" s="61"/>
      <c r="HV132" s="61"/>
      <c r="HW132" s="61"/>
      <c r="HX132" s="61"/>
      <c r="HY132" s="61"/>
      <c r="HZ132" s="61"/>
      <c r="IA132" s="61"/>
      <c r="IB132" s="61"/>
      <c r="IC132" s="61"/>
      <c r="ID132" s="61"/>
      <c r="IE132" s="61" t="s">
        <v>90</v>
      </c>
    </row>
    <row r="133" spans="1:239">
      <c r="A133" s="4" t="str">
        <f t="shared" si="165"/>
        <v>x</v>
      </c>
      <c r="B133" s="4" t="str">
        <f t="shared" si="166"/>
        <v>x</v>
      </c>
      <c r="D133" s="4">
        <v>10.5</v>
      </c>
      <c r="E133" s="4">
        <f t="shared" si="116"/>
        <v>0.82699334313268802</v>
      </c>
      <c r="F133" s="4">
        <v>10.5</v>
      </c>
      <c r="G133" s="4">
        <f t="shared" si="117"/>
        <v>0.82699334313268802</v>
      </c>
      <c r="H133" s="4">
        <v>51</v>
      </c>
      <c r="I133" s="88">
        <f>I132</f>
        <v>0</v>
      </c>
      <c r="X133" s="4">
        <v>100</v>
      </c>
      <c r="Y133" s="4" t="str">
        <f t="shared" si="181"/>
        <v>x</v>
      </c>
      <c r="Z133" s="4" t="str">
        <f t="shared" si="148"/>
        <v>x</v>
      </c>
      <c r="AA133" s="4">
        <f t="shared" si="182"/>
        <v>0</v>
      </c>
      <c r="AB133" s="4">
        <f t="shared" si="180"/>
        <v>0</v>
      </c>
      <c r="AC133" s="4">
        <v>100</v>
      </c>
      <c r="AD133" s="129" t="str">
        <f t="shared" si="185"/>
        <v>x</v>
      </c>
      <c r="AE133" s="129" t="str">
        <f t="shared" si="185"/>
        <v>x</v>
      </c>
      <c r="AF133" s="46">
        <f t="shared" si="186"/>
        <v>1</v>
      </c>
      <c r="AG133" s="46">
        <f t="shared" si="186"/>
        <v>1</v>
      </c>
      <c r="AH133" s="4">
        <f t="shared" si="187"/>
        <v>0</v>
      </c>
      <c r="AI133" s="4">
        <f t="shared" si="187"/>
        <v>0</v>
      </c>
      <c r="AJ133" s="4">
        <f t="shared" si="120"/>
        <v>0</v>
      </c>
      <c r="AK133" s="4">
        <f>SUM($AJ$33:AJ133)</f>
        <v>2.6645352591003757E-15</v>
      </c>
      <c r="AL133" s="4">
        <f t="shared" si="167"/>
        <v>0</v>
      </c>
      <c r="AM133" s="4">
        <f t="shared" si="121"/>
        <v>0</v>
      </c>
      <c r="AN133" s="4">
        <f t="shared" si="122"/>
        <v>0</v>
      </c>
      <c r="AP133" s="4" t="str">
        <f t="shared" si="188"/>
        <v/>
      </c>
      <c r="AQ133" s="4" t="str">
        <f t="shared" si="188"/>
        <v/>
      </c>
      <c r="AR133" s="4" t="str">
        <f t="shared" si="189"/>
        <v/>
      </c>
      <c r="AS133" s="4" t="str">
        <f t="shared" si="189"/>
        <v/>
      </c>
      <c r="AT133" s="4" t="str">
        <f t="shared" si="190"/>
        <v/>
      </c>
      <c r="AU133" s="4" t="str">
        <f t="shared" si="190"/>
        <v/>
      </c>
      <c r="AV133" s="4" t="str">
        <f t="shared" si="191"/>
        <v/>
      </c>
      <c r="AW133" s="4" t="str">
        <f t="shared" si="191"/>
        <v/>
      </c>
      <c r="AX133" s="4" t="str">
        <f t="shared" si="192"/>
        <v/>
      </c>
      <c r="AY133" s="4" t="str">
        <f t="shared" si="192"/>
        <v/>
      </c>
      <c r="AZ133" s="4" t="str">
        <f t="shared" si="193"/>
        <v/>
      </c>
      <c r="BA133" s="4" t="str">
        <f t="shared" si="193"/>
        <v/>
      </c>
      <c r="BB133" s="4" t="str">
        <f t="shared" si="163"/>
        <v/>
      </c>
      <c r="BC133" s="4" t="str">
        <f t="shared" si="164"/>
        <v/>
      </c>
      <c r="BD133" s="4" t="str">
        <f t="shared" si="123"/>
        <v/>
      </c>
      <c r="BE133" s="4" t="str">
        <f t="shared" si="168"/>
        <v/>
      </c>
      <c r="BF133" s="4" t="str">
        <f t="shared" si="124"/>
        <v/>
      </c>
      <c r="BG133" s="4" t="str">
        <f t="shared" si="169"/>
        <v/>
      </c>
      <c r="BH133" s="16">
        <f t="shared" si="125"/>
        <v>0</v>
      </c>
      <c r="BI133" s="4">
        <f t="shared" si="126"/>
        <v>0</v>
      </c>
      <c r="BJ133" s="16">
        <f t="shared" si="127"/>
        <v>0</v>
      </c>
      <c r="BK133" s="4">
        <f t="shared" si="128"/>
        <v>0</v>
      </c>
      <c r="BL133" s="16">
        <f t="shared" si="129"/>
        <v>0</v>
      </c>
      <c r="BM133" s="4">
        <f t="shared" si="130"/>
        <v>0</v>
      </c>
      <c r="BN133" s="4">
        <f t="shared" si="170"/>
        <v>0</v>
      </c>
      <c r="BO133" s="4">
        <f t="shared" si="171"/>
        <v>0</v>
      </c>
      <c r="BP133" s="4">
        <f t="shared" si="172"/>
        <v>0</v>
      </c>
      <c r="BQ133" s="4">
        <f t="shared" si="173"/>
        <v>0</v>
      </c>
      <c r="BR133" s="4">
        <f t="shared" si="174"/>
        <v>0</v>
      </c>
      <c r="BS133" s="4">
        <f t="shared" si="175"/>
        <v>0</v>
      </c>
      <c r="BT133" s="4" t="str">
        <f t="shared" si="131"/>
        <v/>
      </c>
      <c r="BU133" s="4" t="str">
        <f t="shared" si="132"/>
        <v/>
      </c>
      <c r="BV133" s="4" t="str">
        <f t="shared" si="133"/>
        <v/>
      </c>
      <c r="BW133" s="4" t="str">
        <f t="shared" si="151"/>
        <v/>
      </c>
      <c r="BX133" s="4" t="str">
        <f t="shared" si="152"/>
        <v/>
      </c>
      <c r="BY133" s="4" t="str">
        <f t="shared" si="153"/>
        <v/>
      </c>
      <c r="BZ133" s="4">
        <f t="shared" si="154"/>
        <v>0</v>
      </c>
      <c r="CA133" s="17" t="str">
        <f t="shared" si="134"/>
        <v/>
      </c>
      <c r="CB133" s="17" t="str">
        <f t="shared" si="135"/>
        <v/>
      </c>
      <c r="CC133" s="17" t="str">
        <f t="shared" si="136"/>
        <v/>
      </c>
      <c r="CD133" s="17" t="str">
        <f t="shared" si="137"/>
        <v/>
      </c>
      <c r="CE133" s="4" t="str">
        <f t="shared" si="138"/>
        <v/>
      </c>
      <c r="CF133" s="4" t="str">
        <f t="shared" si="139"/>
        <v/>
      </c>
      <c r="CG133" s="4" t="str">
        <f t="shared" si="140"/>
        <v/>
      </c>
      <c r="CH133" s="4" t="str">
        <f t="shared" si="176"/>
        <v/>
      </c>
      <c r="CI133" s="4" t="str">
        <f t="shared" si="177"/>
        <v/>
      </c>
      <c r="CJ133" s="4" t="str">
        <f t="shared" si="155"/>
        <v/>
      </c>
      <c r="CK133" s="4" t="str">
        <f t="shared" si="156"/>
        <v/>
      </c>
      <c r="CL133" s="4" t="str">
        <f t="shared" si="178"/>
        <v/>
      </c>
      <c r="CM133" s="4" t="str">
        <f t="shared" si="179"/>
        <v/>
      </c>
      <c r="CN133" s="4">
        <f t="shared" si="157"/>
        <v>0</v>
      </c>
      <c r="CO133" s="16">
        <f t="shared" si="141"/>
        <v>0</v>
      </c>
      <c r="CQ133" s="4">
        <f t="shared" si="158"/>
        <v>0</v>
      </c>
      <c r="CS133" s="4">
        <v>99</v>
      </c>
      <c r="CT133" s="4">
        <f t="shared" si="159"/>
        <v>49.5</v>
      </c>
      <c r="CU133" s="4">
        <f t="shared" si="160"/>
        <v>50</v>
      </c>
      <c r="CV133" s="4">
        <f t="shared" si="142"/>
        <v>0</v>
      </c>
      <c r="CW133" s="4">
        <v>100</v>
      </c>
      <c r="CX133" s="4">
        <f t="shared" si="115"/>
        <v>51</v>
      </c>
      <c r="CY133" s="4" t="s">
        <v>100</v>
      </c>
      <c r="CZ133" s="16" t="str">
        <f t="shared" si="161"/>
        <v>A</v>
      </c>
      <c r="DA133" s="16">
        <f t="shared" si="143"/>
        <v>0</v>
      </c>
      <c r="DB133" s="4" t="str">
        <f t="shared" si="144"/>
        <v>x</v>
      </c>
      <c r="DE133" s="4">
        <f t="shared" si="183"/>
        <v>0</v>
      </c>
      <c r="DF133" s="4">
        <f t="shared" si="184"/>
        <v>0</v>
      </c>
      <c r="DJ133" s="66">
        <v>128</v>
      </c>
      <c r="DK133" s="67"/>
      <c r="DL133" s="68"/>
      <c r="DM133" s="68"/>
      <c r="DN133" s="69"/>
      <c r="DO133" s="61"/>
      <c r="DP133" s="61"/>
      <c r="DQ133" s="61"/>
      <c r="DR133" s="61"/>
      <c r="DS133" s="61"/>
      <c r="DT133" s="61"/>
      <c r="DU133" s="61"/>
      <c r="DV133" s="61"/>
      <c r="DW133" s="61"/>
      <c r="DX133" s="61"/>
      <c r="DY133" s="61"/>
      <c r="DZ133" s="61"/>
      <c r="EA133" s="61"/>
      <c r="EB133" s="61"/>
      <c r="EC133" s="61"/>
      <c r="ED133" s="61"/>
      <c r="EE133" s="61"/>
      <c r="EF133" s="61"/>
      <c r="EG133" s="61"/>
      <c r="EH133" s="61"/>
      <c r="EI133" s="61"/>
      <c r="EJ133" s="61"/>
      <c r="EK133" s="61"/>
      <c r="EL133" s="61"/>
      <c r="EM133" s="61"/>
      <c r="EN133" s="61"/>
      <c r="EO133" s="61"/>
      <c r="EP133" s="61"/>
      <c r="EQ133" s="61"/>
      <c r="ER133" s="61"/>
      <c r="ES133" s="61"/>
      <c r="ET133" s="61"/>
      <c r="EU133" s="61"/>
      <c r="EV133" s="61"/>
      <c r="EW133" s="61"/>
      <c r="EX133" s="61"/>
      <c r="EY133" s="61"/>
      <c r="EZ133" s="61"/>
      <c r="FA133" s="61"/>
      <c r="FB133" s="61"/>
      <c r="FC133" s="61"/>
      <c r="FD133" s="61"/>
      <c r="FE133" s="61"/>
      <c r="FF133" s="61"/>
      <c r="FG133" s="61"/>
      <c r="FH133" s="61"/>
      <c r="FI133" s="61"/>
      <c r="FJ133" s="61"/>
      <c r="FK133" s="61"/>
      <c r="FL133" s="61"/>
      <c r="FM133" s="61"/>
      <c r="FN133" s="61"/>
      <c r="FO133" s="61"/>
      <c r="FP133" s="61"/>
      <c r="FQ133" s="61"/>
      <c r="FR133" s="61"/>
      <c r="FS133" s="61"/>
      <c r="FT133" s="61"/>
      <c r="FU133" s="61"/>
      <c r="FV133" s="61"/>
      <c r="FW133" s="61"/>
      <c r="FX133" s="61"/>
      <c r="FY133" s="61"/>
      <c r="FZ133" s="61"/>
      <c r="GA133" s="61"/>
      <c r="GB133" s="61"/>
      <c r="GC133" s="61"/>
      <c r="GD133" s="61"/>
      <c r="GE133" s="61"/>
      <c r="GF133" s="61"/>
      <c r="GG133" s="61"/>
      <c r="GH133" s="61"/>
      <c r="GI133" s="61"/>
      <c r="GJ133" s="61"/>
      <c r="GK133" s="61"/>
      <c r="GL133" s="61"/>
      <c r="GM133" s="61"/>
      <c r="GN133" s="61"/>
      <c r="GO133" s="61"/>
      <c r="GP133" s="61"/>
      <c r="GQ133" s="61"/>
      <c r="GR133" s="61"/>
      <c r="GS133" s="61"/>
      <c r="GT133" s="61"/>
      <c r="GU133" s="61"/>
      <c r="GV133" s="61"/>
      <c r="GW133" s="61"/>
      <c r="GX133" s="61"/>
      <c r="GY133" s="61"/>
      <c r="GZ133" s="61"/>
      <c r="HA133" s="61"/>
      <c r="HB133" s="61"/>
      <c r="HC133" s="61"/>
      <c r="HD133" s="61"/>
      <c r="HE133" s="61"/>
      <c r="HF133" s="61"/>
      <c r="HG133" s="61"/>
      <c r="HH133" s="61"/>
      <c r="HI133" s="61"/>
      <c r="HJ133" s="61"/>
      <c r="HK133" s="61"/>
      <c r="HL133" s="61"/>
      <c r="HM133" s="61"/>
      <c r="HN133" s="61"/>
      <c r="HO133" s="61"/>
      <c r="HP133" s="61"/>
      <c r="HQ133" s="61"/>
      <c r="HR133" s="61"/>
      <c r="HS133" s="61"/>
      <c r="HT133" s="61"/>
      <c r="HU133" s="61"/>
      <c r="HV133" s="61"/>
      <c r="HW133" s="61"/>
      <c r="HX133" s="61"/>
      <c r="HY133" s="61"/>
      <c r="HZ133" s="61"/>
      <c r="IA133" s="61"/>
      <c r="IB133" s="61"/>
      <c r="IC133" s="61"/>
      <c r="ID133" s="61"/>
      <c r="IE133" s="61" t="s">
        <v>90</v>
      </c>
    </row>
    <row r="134" spans="1:239">
      <c r="A134" s="4" t="str">
        <f t="shared" si="165"/>
        <v>x</v>
      </c>
      <c r="B134" s="4" t="str">
        <f t="shared" si="166"/>
        <v>x</v>
      </c>
      <c r="D134" s="4">
        <v>10.6</v>
      </c>
      <c r="E134" s="4">
        <f t="shared" si="116"/>
        <v>0.8089215544080679</v>
      </c>
      <c r="F134" s="4">
        <v>10.6</v>
      </c>
      <c r="G134" s="4">
        <f t="shared" si="117"/>
        <v>0.8089215544080679</v>
      </c>
      <c r="H134" s="4">
        <v>51</v>
      </c>
      <c r="I134" s="88">
        <f>AL84</f>
        <v>0</v>
      </c>
      <c r="X134" s="4">
        <v>101</v>
      </c>
      <c r="Y134" s="4" t="str">
        <f t="shared" si="181"/>
        <v>x</v>
      </c>
      <c r="Z134" s="4" t="str">
        <f t="shared" si="148"/>
        <v>x</v>
      </c>
      <c r="AA134" s="4">
        <f t="shared" si="182"/>
        <v>0</v>
      </c>
      <c r="AB134" s="4">
        <f t="shared" si="180"/>
        <v>0</v>
      </c>
      <c r="AC134" s="4">
        <v>101</v>
      </c>
      <c r="AD134" s="129" t="str">
        <f t="shared" si="185"/>
        <v>x</v>
      </c>
      <c r="AE134" s="129" t="str">
        <f t="shared" si="185"/>
        <v>x</v>
      </c>
      <c r="AF134" s="46">
        <f t="shared" si="186"/>
        <v>1</v>
      </c>
      <c r="AG134" s="46">
        <f t="shared" si="186"/>
        <v>1</v>
      </c>
      <c r="AH134" s="4">
        <f t="shared" si="187"/>
        <v>0</v>
      </c>
      <c r="AI134" s="4">
        <f t="shared" si="187"/>
        <v>0</v>
      </c>
      <c r="AJ134" s="4">
        <f t="shared" si="120"/>
        <v>0</v>
      </c>
      <c r="AK134" s="4">
        <f>SUM($AJ$33:AJ134)</f>
        <v>2.6645352591003757E-15</v>
      </c>
      <c r="AL134" s="4">
        <f t="shared" si="167"/>
        <v>0</v>
      </c>
      <c r="AM134" s="4">
        <f t="shared" si="121"/>
        <v>0</v>
      </c>
      <c r="AN134" s="4">
        <f t="shared" si="122"/>
        <v>0</v>
      </c>
      <c r="AP134" s="4" t="str">
        <f t="shared" si="188"/>
        <v/>
      </c>
      <c r="AQ134" s="4" t="str">
        <f t="shared" si="188"/>
        <v/>
      </c>
      <c r="AR134" s="4" t="str">
        <f t="shared" si="189"/>
        <v/>
      </c>
      <c r="AS134" s="4" t="str">
        <f t="shared" si="189"/>
        <v/>
      </c>
      <c r="AT134" s="4" t="str">
        <f t="shared" si="190"/>
        <v/>
      </c>
      <c r="AU134" s="4" t="str">
        <f t="shared" si="190"/>
        <v/>
      </c>
      <c r="AV134" s="4" t="str">
        <f t="shared" si="191"/>
        <v/>
      </c>
      <c r="AW134" s="4" t="str">
        <f t="shared" si="191"/>
        <v/>
      </c>
      <c r="AX134" s="4" t="str">
        <f t="shared" si="192"/>
        <v/>
      </c>
      <c r="AY134" s="4" t="str">
        <f t="shared" si="192"/>
        <v/>
      </c>
      <c r="AZ134" s="4" t="str">
        <f t="shared" si="193"/>
        <v/>
      </c>
      <c r="BA134" s="4" t="str">
        <f t="shared" si="193"/>
        <v/>
      </c>
      <c r="BB134" s="4" t="str">
        <f t="shared" si="163"/>
        <v/>
      </c>
      <c r="BC134" s="4" t="str">
        <f t="shared" si="164"/>
        <v/>
      </c>
      <c r="BD134" s="4" t="str">
        <f t="shared" si="123"/>
        <v/>
      </c>
      <c r="BE134" s="4" t="str">
        <f t="shared" si="168"/>
        <v/>
      </c>
      <c r="BF134" s="4" t="str">
        <f t="shared" si="124"/>
        <v/>
      </c>
      <c r="BG134" s="4" t="str">
        <f t="shared" si="169"/>
        <v/>
      </c>
      <c r="BH134" s="16">
        <f t="shared" si="125"/>
        <v>0</v>
      </c>
      <c r="BI134" s="4">
        <f t="shared" si="126"/>
        <v>0</v>
      </c>
      <c r="BJ134" s="16">
        <f t="shared" si="127"/>
        <v>0</v>
      </c>
      <c r="BK134" s="4">
        <f t="shared" si="128"/>
        <v>0</v>
      </c>
      <c r="BL134" s="16">
        <f t="shared" si="129"/>
        <v>0</v>
      </c>
      <c r="BM134" s="4">
        <f t="shared" si="130"/>
        <v>0</v>
      </c>
      <c r="BN134" s="4">
        <f t="shared" si="170"/>
        <v>0</v>
      </c>
      <c r="BO134" s="4">
        <f t="shared" si="171"/>
        <v>0</v>
      </c>
      <c r="BP134" s="4">
        <f t="shared" si="172"/>
        <v>0</v>
      </c>
      <c r="BQ134" s="4">
        <f t="shared" si="173"/>
        <v>0</v>
      </c>
      <c r="BR134" s="4">
        <f t="shared" si="174"/>
        <v>0</v>
      </c>
      <c r="BS134" s="4">
        <f t="shared" si="175"/>
        <v>0</v>
      </c>
      <c r="BT134" s="4" t="str">
        <f t="shared" si="131"/>
        <v/>
      </c>
      <c r="BU134" s="4" t="str">
        <f t="shared" si="132"/>
        <v/>
      </c>
      <c r="BV134" s="4" t="str">
        <f t="shared" si="133"/>
        <v/>
      </c>
      <c r="BW134" s="4" t="str">
        <f t="shared" si="151"/>
        <v/>
      </c>
      <c r="BX134" s="4" t="str">
        <f t="shared" si="152"/>
        <v/>
      </c>
      <c r="BY134" s="4" t="str">
        <f t="shared" si="153"/>
        <v/>
      </c>
      <c r="BZ134" s="4">
        <f t="shared" si="154"/>
        <v>0</v>
      </c>
      <c r="CA134" s="17" t="str">
        <f t="shared" si="134"/>
        <v/>
      </c>
      <c r="CB134" s="17" t="str">
        <f t="shared" si="135"/>
        <v/>
      </c>
      <c r="CC134" s="17" t="str">
        <f t="shared" si="136"/>
        <v/>
      </c>
      <c r="CD134" s="17" t="str">
        <f t="shared" si="137"/>
        <v/>
      </c>
      <c r="CE134" s="4" t="str">
        <f t="shared" si="138"/>
        <v/>
      </c>
      <c r="CF134" s="4" t="str">
        <f t="shared" si="139"/>
        <v/>
      </c>
      <c r="CG134" s="4" t="str">
        <f t="shared" si="140"/>
        <v/>
      </c>
      <c r="CH134" s="4" t="str">
        <f t="shared" si="176"/>
        <v/>
      </c>
      <c r="CI134" s="4" t="str">
        <f t="shared" si="177"/>
        <v/>
      </c>
      <c r="CJ134" s="4" t="str">
        <f t="shared" si="155"/>
        <v/>
      </c>
      <c r="CK134" s="4" t="str">
        <f t="shared" si="156"/>
        <v/>
      </c>
      <c r="CL134" s="4" t="str">
        <f t="shared" si="178"/>
        <v/>
      </c>
      <c r="CM134" s="4" t="str">
        <f t="shared" si="179"/>
        <v/>
      </c>
      <c r="CN134" s="4">
        <f t="shared" si="157"/>
        <v>0</v>
      </c>
      <c r="CO134" s="16">
        <f t="shared" si="141"/>
        <v>0</v>
      </c>
      <c r="CQ134" s="4">
        <f t="shared" si="158"/>
        <v>0</v>
      </c>
      <c r="CS134" s="4">
        <v>100</v>
      </c>
      <c r="CT134" s="4">
        <f t="shared" si="159"/>
        <v>50</v>
      </c>
      <c r="CU134" s="4">
        <f t="shared" si="160"/>
        <v>50</v>
      </c>
      <c r="CV134" s="4">
        <f t="shared" si="142"/>
        <v>1</v>
      </c>
      <c r="CW134" s="4">
        <v>101</v>
      </c>
      <c r="CX134" s="4">
        <f t="shared" si="115"/>
        <v>51</v>
      </c>
      <c r="CY134" s="4" t="s">
        <v>89</v>
      </c>
      <c r="CZ134" s="16" t="str">
        <f t="shared" si="161"/>
        <v>B</v>
      </c>
      <c r="DA134" s="16">
        <f t="shared" si="143"/>
        <v>0</v>
      </c>
      <c r="DB134" s="4" t="str">
        <f t="shared" si="144"/>
        <v>x</v>
      </c>
      <c r="DE134" s="4">
        <f t="shared" si="183"/>
        <v>0</v>
      </c>
      <c r="DF134" s="4">
        <f t="shared" si="184"/>
        <v>0</v>
      </c>
      <c r="DJ134" s="47">
        <v>129</v>
      </c>
      <c r="DK134" s="48" t="s">
        <v>443</v>
      </c>
      <c r="DL134" s="49"/>
      <c r="DM134" s="49"/>
      <c r="DN134" s="50"/>
      <c r="DO134" s="51"/>
      <c r="DP134" s="51"/>
      <c r="DQ134" s="51"/>
      <c r="DR134" s="51"/>
      <c r="DS134" s="51"/>
      <c r="DT134" s="51"/>
      <c r="DU134" s="51"/>
      <c r="DV134" s="51"/>
      <c r="DW134" s="51"/>
      <c r="DX134" s="51"/>
      <c r="DY134" s="51"/>
      <c r="DZ134" s="51"/>
      <c r="EA134" s="51"/>
      <c r="EB134" s="51"/>
      <c r="EC134" s="51"/>
      <c r="ED134" s="51"/>
      <c r="EE134" s="51"/>
      <c r="EF134" s="51"/>
      <c r="EG134" s="51"/>
      <c r="EH134" s="51"/>
      <c r="EI134" s="51"/>
      <c r="EJ134" s="51"/>
      <c r="EK134" s="51"/>
      <c r="EL134" s="51"/>
      <c r="EM134" s="51"/>
      <c r="EN134" s="51"/>
      <c r="EO134" s="51"/>
      <c r="EP134" s="51"/>
      <c r="EQ134" s="51"/>
      <c r="ER134" s="51"/>
      <c r="ES134" s="51"/>
      <c r="ET134" s="51"/>
      <c r="EU134" s="51"/>
      <c r="EV134" s="51"/>
      <c r="EW134" s="51"/>
      <c r="EX134" s="51"/>
      <c r="EY134" s="51"/>
      <c r="EZ134" s="51"/>
      <c r="FA134" s="51"/>
      <c r="FB134" s="51"/>
      <c r="FC134" s="51"/>
      <c r="FD134" s="51"/>
      <c r="FE134" s="51"/>
      <c r="FF134" s="51"/>
      <c r="FG134" s="51"/>
      <c r="FH134" s="51"/>
      <c r="FI134" s="51"/>
      <c r="FJ134" s="51"/>
      <c r="FK134" s="51"/>
      <c r="FL134" s="51"/>
      <c r="FM134" s="51"/>
      <c r="FN134" s="51"/>
      <c r="FO134" s="51"/>
      <c r="FP134" s="51"/>
      <c r="FQ134" s="51"/>
      <c r="FR134" s="51"/>
      <c r="FS134" s="51"/>
      <c r="FT134" s="51"/>
      <c r="FU134" s="51"/>
      <c r="FV134" s="51"/>
      <c r="FW134" s="51"/>
      <c r="FX134" s="51"/>
      <c r="FY134" s="51"/>
      <c r="FZ134" s="51"/>
      <c r="GA134" s="51"/>
      <c r="GB134" s="51"/>
      <c r="GC134" s="51"/>
      <c r="GD134" s="51"/>
      <c r="GE134" s="51"/>
      <c r="GF134" s="51"/>
      <c r="GG134" s="51"/>
      <c r="GH134" s="51"/>
      <c r="GI134" s="51"/>
      <c r="GJ134" s="51"/>
      <c r="GK134" s="51"/>
      <c r="GL134" s="51"/>
      <c r="GM134" s="51"/>
      <c r="GN134" s="51"/>
      <c r="GO134" s="51"/>
      <c r="GP134" s="51"/>
      <c r="GQ134" s="51"/>
      <c r="GR134" s="51"/>
      <c r="GS134" s="51"/>
      <c r="GT134" s="51"/>
      <c r="GU134" s="51"/>
      <c r="GV134" s="51"/>
      <c r="GW134" s="51"/>
      <c r="GX134" s="51"/>
      <c r="GY134" s="51"/>
      <c r="GZ134" s="51"/>
      <c r="HA134" s="51"/>
      <c r="HB134" s="51"/>
      <c r="HC134" s="51"/>
      <c r="HD134" s="51"/>
      <c r="HE134" s="51"/>
      <c r="HF134" s="51"/>
      <c r="HG134" s="51"/>
      <c r="HH134" s="51"/>
      <c r="HI134" s="51"/>
      <c r="HJ134" s="51"/>
      <c r="HK134" s="51"/>
      <c r="HL134" s="51"/>
      <c r="HM134" s="51"/>
      <c r="HN134" s="51"/>
      <c r="HO134" s="51"/>
      <c r="HP134" s="51"/>
      <c r="HQ134" s="51"/>
      <c r="HR134" s="51"/>
      <c r="HS134" s="51"/>
      <c r="HT134" s="51"/>
      <c r="HU134" s="51"/>
      <c r="HV134" s="51"/>
      <c r="HW134" s="51"/>
      <c r="HX134" s="51"/>
      <c r="HY134" s="51"/>
      <c r="HZ134" s="51"/>
      <c r="IA134" s="51"/>
      <c r="IB134" s="51"/>
      <c r="IC134" s="51"/>
      <c r="ID134" s="51"/>
      <c r="IE134" s="51" t="s">
        <v>90</v>
      </c>
    </row>
    <row r="135" spans="1:239">
      <c r="A135" s="4" t="str">
        <f t="shared" si="165"/>
        <v>x</v>
      </c>
      <c r="B135" s="4" t="str">
        <f t="shared" si="166"/>
        <v>x</v>
      </c>
      <c r="D135" s="4">
        <v>10.7</v>
      </c>
      <c r="E135" s="4">
        <f t="shared" si="116"/>
        <v>0.75549601211953721</v>
      </c>
      <c r="F135" s="4">
        <v>10.7</v>
      </c>
      <c r="G135" s="4">
        <f t="shared" si="117"/>
        <v>0.75549601211953721</v>
      </c>
      <c r="H135" s="4">
        <v>52</v>
      </c>
      <c r="I135" s="88">
        <f>I134</f>
        <v>0</v>
      </c>
      <c r="X135" s="4">
        <v>102</v>
      </c>
      <c r="Y135" s="4" t="str">
        <f t="shared" si="181"/>
        <v>x</v>
      </c>
      <c r="Z135" s="4" t="str">
        <f t="shared" si="148"/>
        <v>x</v>
      </c>
      <c r="AA135" s="4">
        <f t="shared" si="182"/>
        <v>0</v>
      </c>
      <c r="AB135" s="4">
        <f t="shared" si="180"/>
        <v>0</v>
      </c>
      <c r="AC135" s="4">
        <v>102</v>
      </c>
      <c r="AD135" s="129" t="str">
        <f t="shared" si="185"/>
        <v>x</v>
      </c>
      <c r="AE135" s="129" t="str">
        <f t="shared" si="185"/>
        <v>x</v>
      </c>
      <c r="AF135" s="46">
        <f t="shared" si="186"/>
        <v>1</v>
      </c>
      <c r="AG135" s="46">
        <f t="shared" si="186"/>
        <v>1</v>
      </c>
      <c r="AH135" s="4">
        <f t="shared" si="187"/>
        <v>0</v>
      </c>
      <c r="AI135" s="4">
        <f t="shared" si="187"/>
        <v>0</v>
      </c>
      <c r="AJ135" s="4">
        <f t="shared" si="120"/>
        <v>0</v>
      </c>
      <c r="AK135" s="4">
        <f>SUM($AJ$33:AJ135)</f>
        <v>2.6645352591003757E-15</v>
      </c>
      <c r="AL135" s="4">
        <f t="shared" si="167"/>
        <v>0</v>
      </c>
      <c r="AM135" s="4">
        <f t="shared" si="121"/>
        <v>0</v>
      </c>
      <c r="AN135" s="4">
        <f t="shared" si="122"/>
        <v>0</v>
      </c>
      <c r="AP135" s="4" t="str">
        <f t="shared" si="188"/>
        <v/>
      </c>
      <c r="AQ135" s="4" t="str">
        <f t="shared" si="188"/>
        <v/>
      </c>
      <c r="AR135" s="4" t="str">
        <f t="shared" si="189"/>
        <v/>
      </c>
      <c r="AS135" s="4" t="str">
        <f t="shared" si="189"/>
        <v/>
      </c>
      <c r="AT135" s="4" t="str">
        <f t="shared" si="190"/>
        <v/>
      </c>
      <c r="AU135" s="4" t="str">
        <f t="shared" si="190"/>
        <v/>
      </c>
      <c r="AV135" s="4" t="str">
        <f t="shared" si="191"/>
        <v/>
      </c>
      <c r="AW135" s="4" t="str">
        <f t="shared" si="191"/>
        <v/>
      </c>
      <c r="AX135" s="4" t="str">
        <f t="shared" si="192"/>
        <v/>
      </c>
      <c r="AY135" s="4" t="str">
        <f t="shared" si="192"/>
        <v/>
      </c>
      <c r="AZ135" s="4" t="str">
        <f t="shared" si="193"/>
        <v/>
      </c>
      <c r="BA135" s="4" t="str">
        <f t="shared" si="193"/>
        <v/>
      </c>
      <c r="BB135" s="4" t="str">
        <f t="shared" si="163"/>
        <v/>
      </c>
      <c r="BC135" s="4" t="str">
        <f t="shared" si="164"/>
        <v/>
      </c>
      <c r="BD135" s="4" t="str">
        <f t="shared" si="123"/>
        <v/>
      </c>
      <c r="BE135" s="4" t="str">
        <f t="shared" si="168"/>
        <v/>
      </c>
      <c r="BF135" s="4" t="str">
        <f t="shared" si="124"/>
        <v/>
      </c>
      <c r="BG135" s="4" t="str">
        <f t="shared" si="169"/>
        <v/>
      </c>
      <c r="BH135" s="16">
        <f t="shared" si="125"/>
        <v>0</v>
      </c>
      <c r="BI135" s="4">
        <f t="shared" si="126"/>
        <v>0</v>
      </c>
      <c r="BJ135" s="16">
        <f t="shared" si="127"/>
        <v>0</v>
      </c>
      <c r="BK135" s="4">
        <f t="shared" si="128"/>
        <v>0</v>
      </c>
      <c r="BL135" s="16">
        <f t="shared" si="129"/>
        <v>0</v>
      </c>
      <c r="BM135" s="4">
        <f t="shared" si="130"/>
        <v>0</v>
      </c>
      <c r="BN135" s="4">
        <f t="shared" si="170"/>
        <v>0</v>
      </c>
      <c r="BO135" s="4">
        <f t="shared" si="171"/>
        <v>0</v>
      </c>
      <c r="BP135" s="4">
        <f t="shared" si="172"/>
        <v>0</v>
      </c>
      <c r="BQ135" s="4">
        <f t="shared" si="173"/>
        <v>0</v>
      </c>
      <c r="BR135" s="4">
        <f t="shared" si="174"/>
        <v>0</v>
      </c>
      <c r="BS135" s="4">
        <f t="shared" si="175"/>
        <v>0</v>
      </c>
      <c r="BT135" s="4" t="str">
        <f t="shared" si="131"/>
        <v/>
      </c>
      <c r="BU135" s="4" t="str">
        <f t="shared" si="132"/>
        <v/>
      </c>
      <c r="BV135" s="4" t="str">
        <f t="shared" si="133"/>
        <v/>
      </c>
      <c r="BW135" s="4" t="str">
        <f t="shared" si="151"/>
        <v/>
      </c>
      <c r="BX135" s="4" t="str">
        <f t="shared" si="152"/>
        <v/>
      </c>
      <c r="BY135" s="4" t="str">
        <f t="shared" si="153"/>
        <v/>
      </c>
      <c r="BZ135" s="4">
        <f t="shared" si="154"/>
        <v>0</v>
      </c>
      <c r="CA135" s="17" t="str">
        <f t="shared" si="134"/>
        <v/>
      </c>
      <c r="CB135" s="17" t="str">
        <f t="shared" si="135"/>
        <v/>
      </c>
      <c r="CC135" s="17" t="str">
        <f t="shared" si="136"/>
        <v/>
      </c>
      <c r="CD135" s="17" t="str">
        <f t="shared" si="137"/>
        <v/>
      </c>
      <c r="CE135" s="4" t="str">
        <f t="shared" si="138"/>
        <v/>
      </c>
      <c r="CF135" s="4" t="str">
        <f t="shared" si="139"/>
        <v/>
      </c>
      <c r="CG135" s="4" t="str">
        <f t="shared" si="140"/>
        <v/>
      </c>
      <c r="CH135" s="4" t="str">
        <f t="shared" si="176"/>
        <v/>
      </c>
      <c r="CI135" s="4" t="str">
        <f t="shared" si="177"/>
        <v/>
      </c>
      <c r="CJ135" s="4" t="str">
        <f t="shared" si="155"/>
        <v/>
      </c>
      <c r="CK135" s="4" t="str">
        <f t="shared" si="156"/>
        <v/>
      </c>
      <c r="CL135" s="4" t="str">
        <f t="shared" si="178"/>
        <v/>
      </c>
      <c r="CM135" s="4" t="str">
        <f t="shared" si="179"/>
        <v/>
      </c>
      <c r="CN135" s="4">
        <f t="shared" si="157"/>
        <v>0</v>
      </c>
      <c r="CO135" s="16">
        <f t="shared" si="141"/>
        <v>0</v>
      </c>
      <c r="CQ135" s="4">
        <f t="shared" si="158"/>
        <v>0</v>
      </c>
      <c r="CS135" s="4">
        <v>101</v>
      </c>
      <c r="CT135" s="4">
        <f t="shared" si="159"/>
        <v>50.5</v>
      </c>
      <c r="CU135" s="4">
        <f t="shared" si="160"/>
        <v>51</v>
      </c>
      <c r="CV135" s="4">
        <f t="shared" si="142"/>
        <v>0</v>
      </c>
      <c r="CW135" s="4">
        <v>102</v>
      </c>
      <c r="CX135" s="4">
        <f t="shared" si="115"/>
        <v>52</v>
      </c>
      <c r="CY135" s="4" t="s">
        <v>98</v>
      </c>
      <c r="CZ135" s="16" t="str">
        <f t="shared" si="161"/>
        <v>C</v>
      </c>
      <c r="DA135" s="16">
        <f t="shared" si="143"/>
        <v>0</v>
      </c>
      <c r="DB135" s="4" t="str">
        <f t="shared" si="144"/>
        <v>x</v>
      </c>
      <c r="DE135" s="4">
        <f t="shared" si="183"/>
        <v>0</v>
      </c>
      <c r="DF135" s="4">
        <f t="shared" si="184"/>
        <v>0</v>
      </c>
      <c r="DJ135" s="57">
        <v>130</v>
      </c>
      <c r="DK135" s="58" t="s">
        <v>444</v>
      </c>
      <c r="DL135" s="59"/>
      <c r="DM135" s="59"/>
      <c r="DN135" s="60"/>
      <c r="DO135" s="61"/>
      <c r="DP135" s="61"/>
      <c r="DQ135" s="61"/>
      <c r="DR135" s="61"/>
      <c r="DS135" s="61"/>
      <c r="DT135" s="61"/>
      <c r="DU135" s="61"/>
      <c r="DV135" s="61"/>
      <c r="DW135" s="61"/>
      <c r="DX135" s="61"/>
      <c r="DY135" s="61"/>
      <c r="DZ135" s="61"/>
      <c r="EA135" s="61"/>
      <c r="EB135" s="61"/>
      <c r="EC135" s="61"/>
      <c r="ED135" s="61"/>
      <c r="EE135" s="61"/>
      <c r="EF135" s="61"/>
      <c r="EG135" s="61"/>
      <c r="EH135" s="61"/>
      <c r="EI135" s="61"/>
      <c r="EJ135" s="61"/>
      <c r="EK135" s="61"/>
      <c r="EL135" s="61"/>
      <c r="EM135" s="61"/>
      <c r="EN135" s="61"/>
      <c r="EO135" s="61"/>
      <c r="EP135" s="61"/>
      <c r="EQ135" s="61"/>
      <c r="ER135" s="61"/>
      <c r="ES135" s="61"/>
      <c r="ET135" s="61"/>
      <c r="EU135" s="61"/>
      <c r="EV135" s="61"/>
      <c r="EW135" s="61"/>
      <c r="EX135" s="61"/>
      <c r="EY135" s="61"/>
      <c r="EZ135" s="61"/>
      <c r="FA135" s="61"/>
      <c r="FB135" s="61"/>
      <c r="FC135" s="61"/>
      <c r="FD135" s="61"/>
      <c r="FE135" s="61"/>
      <c r="FF135" s="61"/>
      <c r="FG135" s="61"/>
      <c r="FH135" s="61"/>
      <c r="FI135" s="61"/>
      <c r="FJ135" s="61"/>
      <c r="FK135" s="61"/>
      <c r="FL135" s="61"/>
      <c r="FM135" s="61"/>
      <c r="FN135" s="61"/>
      <c r="FO135" s="61"/>
      <c r="FP135" s="61"/>
      <c r="FQ135" s="61"/>
      <c r="FR135" s="61"/>
      <c r="FS135" s="61"/>
      <c r="FT135" s="61"/>
      <c r="FU135" s="61"/>
      <c r="FV135" s="61"/>
      <c r="FW135" s="61"/>
      <c r="FX135" s="61"/>
      <c r="FY135" s="61"/>
      <c r="FZ135" s="61"/>
      <c r="GA135" s="61"/>
      <c r="GB135" s="61"/>
      <c r="GC135" s="61"/>
      <c r="GD135" s="61"/>
      <c r="GE135" s="61"/>
      <c r="GF135" s="61"/>
      <c r="GG135" s="61"/>
      <c r="GH135" s="61"/>
      <c r="GI135" s="61"/>
      <c r="GJ135" s="61"/>
      <c r="GK135" s="61"/>
      <c r="GL135" s="61"/>
      <c r="GM135" s="61"/>
      <c r="GN135" s="61"/>
      <c r="GO135" s="61"/>
      <c r="GP135" s="61"/>
      <c r="GQ135" s="61"/>
      <c r="GR135" s="61"/>
      <c r="GS135" s="61"/>
      <c r="GT135" s="61"/>
      <c r="GU135" s="61"/>
      <c r="GV135" s="61"/>
      <c r="GW135" s="61"/>
      <c r="GX135" s="61"/>
      <c r="GY135" s="61"/>
      <c r="GZ135" s="61"/>
      <c r="HA135" s="61"/>
      <c r="HB135" s="61"/>
      <c r="HC135" s="61"/>
      <c r="HD135" s="61"/>
      <c r="HE135" s="61"/>
      <c r="HF135" s="61"/>
      <c r="HG135" s="61"/>
      <c r="HH135" s="61"/>
      <c r="HI135" s="61"/>
      <c r="HJ135" s="61"/>
      <c r="HK135" s="61"/>
      <c r="HL135" s="61"/>
      <c r="HM135" s="61"/>
      <c r="HN135" s="61"/>
      <c r="HO135" s="61"/>
      <c r="HP135" s="61"/>
      <c r="HQ135" s="61"/>
      <c r="HR135" s="61"/>
      <c r="HS135" s="61"/>
      <c r="HT135" s="61"/>
      <c r="HU135" s="61"/>
      <c r="HV135" s="61"/>
      <c r="HW135" s="61"/>
      <c r="HX135" s="61"/>
      <c r="HY135" s="61"/>
      <c r="HZ135" s="61"/>
      <c r="IA135" s="61"/>
      <c r="IB135" s="61"/>
      <c r="IC135" s="61"/>
      <c r="ID135" s="61"/>
      <c r="IE135" s="61" t="s">
        <v>90</v>
      </c>
    </row>
    <row r="136" spans="1:239">
      <c r="A136" s="4" t="str">
        <f t="shared" si="165"/>
        <v>x</v>
      </c>
      <c r="B136" s="4" t="str">
        <f t="shared" si="166"/>
        <v>x</v>
      </c>
      <c r="D136" s="4">
        <v>10.8</v>
      </c>
      <c r="E136" s="4">
        <f t="shared" si="116"/>
        <v>0.66905166882929634</v>
      </c>
      <c r="F136" s="4">
        <v>10.8</v>
      </c>
      <c r="G136" s="4">
        <f t="shared" si="117"/>
        <v>0.66905166882929634</v>
      </c>
      <c r="H136" s="4">
        <v>52</v>
      </c>
      <c r="I136" s="88">
        <f>AL85</f>
        <v>0</v>
      </c>
      <c r="X136" s="4">
        <v>103</v>
      </c>
      <c r="Y136" s="4" t="str">
        <f t="shared" si="181"/>
        <v>x</v>
      </c>
      <c r="Z136" s="4" t="str">
        <f t="shared" si="148"/>
        <v>x</v>
      </c>
      <c r="AA136" s="4">
        <f t="shared" si="182"/>
        <v>0</v>
      </c>
      <c r="AB136" s="4">
        <f t="shared" si="180"/>
        <v>0</v>
      </c>
      <c r="AC136" s="4">
        <v>103</v>
      </c>
      <c r="AD136" s="129" t="str">
        <f t="shared" si="185"/>
        <v>x</v>
      </c>
      <c r="AE136" s="129" t="str">
        <f t="shared" si="185"/>
        <v>x</v>
      </c>
      <c r="AF136" s="46">
        <f t="shared" si="186"/>
        <v>1</v>
      </c>
      <c r="AG136" s="46">
        <f t="shared" si="186"/>
        <v>1</v>
      </c>
      <c r="AH136" s="4">
        <f t="shared" si="187"/>
        <v>0</v>
      </c>
      <c r="AI136" s="4">
        <f t="shared" si="187"/>
        <v>0</v>
      </c>
      <c r="AJ136" s="4">
        <f t="shared" si="120"/>
        <v>0</v>
      </c>
      <c r="AK136" s="4">
        <f>SUM($AJ$33:AJ136)</f>
        <v>2.6645352591003757E-15</v>
      </c>
      <c r="AL136" s="4">
        <f t="shared" si="167"/>
        <v>0</v>
      </c>
      <c r="AM136" s="4">
        <f t="shared" si="121"/>
        <v>0</v>
      </c>
      <c r="AN136" s="4">
        <f t="shared" si="122"/>
        <v>0</v>
      </c>
      <c r="AP136" s="4" t="str">
        <f t="shared" si="188"/>
        <v/>
      </c>
      <c r="AQ136" s="4" t="str">
        <f t="shared" si="188"/>
        <v/>
      </c>
      <c r="AR136" s="4" t="str">
        <f t="shared" si="189"/>
        <v/>
      </c>
      <c r="AS136" s="4" t="str">
        <f t="shared" si="189"/>
        <v/>
      </c>
      <c r="AT136" s="4" t="str">
        <f t="shared" si="190"/>
        <v/>
      </c>
      <c r="AU136" s="4" t="str">
        <f t="shared" si="190"/>
        <v/>
      </c>
      <c r="AV136" s="4" t="str">
        <f t="shared" si="191"/>
        <v/>
      </c>
      <c r="AW136" s="4" t="str">
        <f t="shared" si="191"/>
        <v/>
      </c>
      <c r="AX136" s="4" t="str">
        <f t="shared" si="192"/>
        <v/>
      </c>
      <c r="AY136" s="4" t="str">
        <f t="shared" si="192"/>
        <v/>
      </c>
      <c r="AZ136" s="4" t="str">
        <f t="shared" si="193"/>
        <v/>
      </c>
      <c r="BA136" s="4" t="str">
        <f t="shared" si="193"/>
        <v/>
      </c>
      <c r="BB136" s="4" t="str">
        <f t="shared" si="163"/>
        <v/>
      </c>
      <c r="BC136" s="4" t="str">
        <f t="shared" si="164"/>
        <v/>
      </c>
      <c r="BD136" s="4" t="str">
        <f t="shared" si="123"/>
        <v/>
      </c>
      <c r="BE136" s="4" t="str">
        <f t="shared" si="168"/>
        <v/>
      </c>
      <c r="BF136" s="4" t="str">
        <f t="shared" si="124"/>
        <v/>
      </c>
      <c r="BG136" s="4" t="str">
        <f t="shared" si="169"/>
        <v/>
      </c>
      <c r="BH136" s="16">
        <f t="shared" si="125"/>
        <v>0</v>
      </c>
      <c r="BI136" s="4">
        <f t="shared" si="126"/>
        <v>0</v>
      </c>
      <c r="BJ136" s="16">
        <f t="shared" si="127"/>
        <v>0</v>
      </c>
      <c r="BK136" s="4">
        <f t="shared" si="128"/>
        <v>0</v>
      </c>
      <c r="BL136" s="16">
        <f t="shared" si="129"/>
        <v>0</v>
      </c>
      <c r="BM136" s="4">
        <f t="shared" si="130"/>
        <v>0</v>
      </c>
      <c r="BN136" s="4">
        <f t="shared" si="170"/>
        <v>0</v>
      </c>
      <c r="BO136" s="4">
        <f t="shared" si="171"/>
        <v>0</v>
      </c>
      <c r="BP136" s="4">
        <f t="shared" si="172"/>
        <v>0</v>
      </c>
      <c r="BQ136" s="4">
        <f t="shared" si="173"/>
        <v>0</v>
      </c>
      <c r="BR136" s="4">
        <f t="shared" si="174"/>
        <v>0</v>
      </c>
      <c r="BS136" s="4">
        <f t="shared" si="175"/>
        <v>0</v>
      </c>
      <c r="BT136" s="4" t="str">
        <f t="shared" si="131"/>
        <v/>
      </c>
      <c r="BU136" s="4" t="str">
        <f t="shared" si="132"/>
        <v/>
      </c>
      <c r="BV136" s="4" t="str">
        <f t="shared" si="133"/>
        <v/>
      </c>
      <c r="BW136" s="4" t="str">
        <f t="shared" si="151"/>
        <v/>
      </c>
      <c r="BX136" s="4" t="str">
        <f t="shared" si="152"/>
        <v/>
      </c>
      <c r="BY136" s="4" t="str">
        <f t="shared" si="153"/>
        <v/>
      </c>
      <c r="BZ136" s="4">
        <f t="shared" si="154"/>
        <v>0</v>
      </c>
      <c r="CA136" s="17" t="str">
        <f t="shared" si="134"/>
        <v/>
      </c>
      <c r="CB136" s="17" t="str">
        <f t="shared" si="135"/>
        <v/>
      </c>
      <c r="CC136" s="17" t="str">
        <f t="shared" si="136"/>
        <v/>
      </c>
      <c r="CD136" s="17" t="str">
        <f t="shared" si="137"/>
        <v/>
      </c>
      <c r="CE136" s="4" t="str">
        <f t="shared" si="138"/>
        <v/>
      </c>
      <c r="CF136" s="4" t="str">
        <f t="shared" si="139"/>
        <v/>
      </c>
      <c r="CG136" s="4" t="str">
        <f t="shared" si="140"/>
        <v/>
      </c>
      <c r="CH136" s="4" t="str">
        <f t="shared" si="176"/>
        <v/>
      </c>
      <c r="CI136" s="4" t="str">
        <f t="shared" si="177"/>
        <v/>
      </c>
      <c r="CJ136" s="4" t="str">
        <f t="shared" si="155"/>
        <v/>
      </c>
      <c r="CK136" s="4" t="str">
        <f t="shared" si="156"/>
        <v/>
      </c>
      <c r="CL136" s="4" t="str">
        <f t="shared" si="178"/>
        <v/>
      </c>
      <c r="CM136" s="4" t="str">
        <f t="shared" si="179"/>
        <v/>
      </c>
      <c r="CN136" s="4">
        <f t="shared" si="157"/>
        <v>0</v>
      </c>
      <c r="CO136" s="16">
        <f t="shared" si="141"/>
        <v>0</v>
      </c>
      <c r="CQ136" s="4">
        <f t="shared" si="158"/>
        <v>0</v>
      </c>
      <c r="CS136" s="4">
        <v>102</v>
      </c>
      <c r="CT136" s="4">
        <f t="shared" si="159"/>
        <v>51</v>
      </c>
      <c r="CU136" s="4">
        <f t="shared" si="160"/>
        <v>51</v>
      </c>
      <c r="CV136" s="4">
        <f t="shared" si="142"/>
        <v>1</v>
      </c>
      <c r="CW136" s="4">
        <v>103</v>
      </c>
      <c r="CX136" s="4">
        <f t="shared" si="115"/>
        <v>52</v>
      </c>
      <c r="CY136" s="4" t="s">
        <v>87</v>
      </c>
      <c r="CZ136" s="16" t="str">
        <f t="shared" si="161"/>
        <v>A</v>
      </c>
      <c r="DA136" s="16">
        <f t="shared" si="143"/>
        <v>0</v>
      </c>
      <c r="DB136" s="4" t="str">
        <f t="shared" si="144"/>
        <v>x</v>
      </c>
      <c r="DE136" s="4">
        <f t="shared" si="183"/>
        <v>0</v>
      </c>
      <c r="DF136" s="4">
        <f t="shared" si="184"/>
        <v>0</v>
      </c>
      <c r="DJ136" s="57">
        <v>131</v>
      </c>
      <c r="DK136" s="58"/>
      <c r="DL136" s="59"/>
      <c r="DM136" s="59"/>
      <c r="DN136" s="60"/>
      <c r="DO136" s="61"/>
      <c r="DP136" s="61"/>
      <c r="DQ136" s="61"/>
      <c r="DR136" s="61"/>
      <c r="DS136" s="61"/>
      <c r="DT136" s="61"/>
      <c r="DU136" s="61"/>
      <c r="DV136" s="61"/>
      <c r="DW136" s="61"/>
      <c r="DX136" s="61"/>
      <c r="DY136" s="61"/>
      <c r="DZ136" s="61"/>
      <c r="EA136" s="61"/>
      <c r="EB136" s="61"/>
      <c r="EC136" s="61"/>
      <c r="ED136" s="61"/>
      <c r="EE136" s="61"/>
      <c r="EF136" s="61"/>
      <c r="EG136" s="61"/>
      <c r="EH136" s="61"/>
      <c r="EI136" s="61"/>
      <c r="EJ136" s="61"/>
      <c r="EK136" s="61"/>
      <c r="EL136" s="61"/>
      <c r="EM136" s="61"/>
      <c r="EN136" s="61"/>
      <c r="EO136" s="61"/>
      <c r="EP136" s="61"/>
      <c r="EQ136" s="61"/>
      <c r="ER136" s="61"/>
      <c r="ES136" s="61"/>
      <c r="ET136" s="61"/>
      <c r="EU136" s="61"/>
      <c r="EV136" s="61"/>
      <c r="EW136" s="61"/>
      <c r="EX136" s="61"/>
      <c r="EY136" s="61"/>
      <c r="EZ136" s="61"/>
      <c r="FA136" s="61"/>
      <c r="FB136" s="61"/>
      <c r="FC136" s="61"/>
      <c r="FD136" s="61"/>
      <c r="FE136" s="61"/>
      <c r="FF136" s="61"/>
      <c r="FG136" s="61"/>
      <c r="FH136" s="61"/>
      <c r="FI136" s="61"/>
      <c r="FJ136" s="61"/>
      <c r="FK136" s="61"/>
      <c r="FL136" s="61"/>
      <c r="FM136" s="61"/>
      <c r="FN136" s="61"/>
      <c r="FO136" s="61"/>
      <c r="FP136" s="61"/>
      <c r="FQ136" s="61"/>
      <c r="FR136" s="61"/>
      <c r="FS136" s="61"/>
      <c r="FT136" s="61"/>
      <c r="FU136" s="61"/>
      <c r="FV136" s="61"/>
      <c r="FW136" s="61"/>
      <c r="FX136" s="61"/>
      <c r="FY136" s="61"/>
      <c r="FZ136" s="61"/>
      <c r="GA136" s="61"/>
      <c r="GB136" s="61"/>
      <c r="GC136" s="61"/>
      <c r="GD136" s="61"/>
      <c r="GE136" s="61"/>
      <c r="GF136" s="61"/>
      <c r="GG136" s="61"/>
      <c r="GH136" s="61"/>
      <c r="GI136" s="61"/>
      <c r="GJ136" s="61"/>
      <c r="GK136" s="61"/>
      <c r="GL136" s="61"/>
      <c r="GM136" s="61"/>
      <c r="GN136" s="61"/>
      <c r="GO136" s="61"/>
      <c r="GP136" s="61"/>
      <c r="GQ136" s="61"/>
      <c r="GR136" s="61"/>
      <c r="GS136" s="61"/>
      <c r="GT136" s="61"/>
      <c r="GU136" s="61"/>
      <c r="GV136" s="61"/>
      <c r="GW136" s="61"/>
      <c r="GX136" s="61"/>
      <c r="GY136" s="61"/>
      <c r="GZ136" s="61"/>
      <c r="HA136" s="61"/>
      <c r="HB136" s="61"/>
      <c r="HC136" s="61"/>
      <c r="HD136" s="61"/>
      <c r="HE136" s="61"/>
      <c r="HF136" s="61"/>
      <c r="HG136" s="61"/>
      <c r="HH136" s="61"/>
      <c r="HI136" s="61"/>
      <c r="HJ136" s="61"/>
      <c r="HK136" s="61"/>
      <c r="HL136" s="61"/>
      <c r="HM136" s="61"/>
      <c r="HN136" s="61"/>
      <c r="HO136" s="61"/>
      <c r="HP136" s="61"/>
      <c r="HQ136" s="61"/>
      <c r="HR136" s="61"/>
      <c r="HS136" s="61"/>
      <c r="HT136" s="61"/>
      <c r="HU136" s="61"/>
      <c r="HV136" s="61"/>
      <c r="HW136" s="61"/>
      <c r="HX136" s="61"/>
      <c r="HY136" s="61"/>
      <c r="HZ136" s="61"/>
      <c r="IA136" s="61"/>
      <c r="IB136" s="61"/>
      <c r="IC136" s="61"/>
      <c r="ID136" s="61"/>
      <c r="IE136" s="61" t="s">
        <v>90</v>
      </c>
    </row>
    <row r="137" spans="1:239">
      <c r="A137" s="4" t="str">
        <f t="shared" si="165"/>
        <v>x</v>
      </c>
      <c r="B137" s="4" t="str">
        <f t="shared" si="166"/>
        <v>x</v>
      </c>
      <c r="D137" s="4">
        <v>10.9</v>
      </c>
      <c r="E137" s="4">
        <f t="shared" si="116"/>
        <v>0.55336655714511562</v>
      </c>
      <c r="F137" s="4">
        <v>10.9</v>
      </c>
      <c r="G137" s="4">
        <f t="shared" si="117"/>
        <v>0.55336655714511562</v>
      </c>
      <c r="H137" s="4">
        <v>53</v>
      </c>
      <c r="I137" s="88">
        <f>I136</f>
        <v>0</v>
      </c>
      <c r="X137" s="4">
        <v>104</v>
      </c>
      <c r="Y137" s="4" t="str">
        <f t="shared" si="181"/>
        <v>x</v>
      </c>
      <c r="Z137" s="4" t="str">
        <f t="shared" si="148"/>
        <v>x</v>
      </c>
      <c r="AA137" s="4">
        <f t="shared" si="182"/>
        <v>0</v>
      </c>
      <c r="AB137" s="4">
        <f t="shared" si="180"/>
        <v>0</v>
      </c>
      <c r="AC137" s="4">
        <v>104</v>
      </c>
      <c r="AD137" s="129" t="str">
        <f t="shared" si="185"/>
        <v>x</v>
      </c>
      <c r="AE137" s="129" t="str">
        <f t="shared" si="185"/>
        <v>x</v>
      </c>
      <c r="AF137" s="46">
        <f t="shared" si="186"/>
        <v>1</v>
      </c>
      <c r="AG137" s="46">
        <f t="shared" si="186"/>
        <v>1</v>
      </c>
      <c r="AH137" s="4">
        <f t="shared" si="187"/>
        <v>0</v>
      </c>
      <c r="AI137" s="4">
        <f t="shared" si="187"/>
        <v>0</v>
      </c>
      <c r="AJ137" s="4">
        <f t="shared" si="120"/>
        <v>0</v>
      </c>
      <c r="AK137" s="4">
        <f>SUM($AJ$33:AJ137)</f>
        <v>2.6645352591003757E-15</v>
      </c>
      <c r="AL137" s="4">
        <f t="shared" si="167"/>
        <v>0</v>
      </c>
      <c r="AM137" s="4">
        <f t="shared" si="121"/>
        <v>0</v>
      </c>
      <c r="AN137" s="4">
        <f t="shared" si="122"/>
        <v>0</v>
      </c>
      <c r="AP137" s="4" t="str">
        <f t="shared" si="188"/>
        <v/>
      </c>
      <c r="AQ137" s="4" t="str">
        <f t="shared" si="188"/>
        <v/>
      </c>
      <c r="AR137" s="4" t="str">
        <f t="shared" si="189"/>
        <v/>
      </c>
      <c r="AS137" s="4" t="str">
        <f t="shared" si="189"/>
        <v/>
      </c>
      <c r="AT137" s="4" t="str">
        <f t="shared" si="190"/>
        <v/>
      </c>
      <c r="AU137" s="4" t="str">
        <f t="shared" si="190"/>
        <v/>
      </c>
      <c r="AV137" s="4" t="str">
        <f t="shared" si="191"/>
        <v/>
      </c>
      <c r="AW137" s="4" t="str">
        <f t="shared" si="191"/>
        <v/>
      </c>
      <c r="AX137" s="4" t="str">
        <f t="shared" si="192"/>
        <v/>
      </c>
      <c r="AY137" s="4" t="str">
        <f t="shared" si="192"/>
        <v/>
      </c>
      <c r="AZ137" s="4" t="str">
        <f t="shared" si="193"/>
        <v/>
      </c>
      <c r="BA137" s="4" t="str">
        <f t="shared" si="193"/>
        <v/>
      </c>
      <c r="BB137" s="4" t="str">
        <f t="shared" si="163"/>
        <v/>
      </c>
      <c r="BC137" s="4" t="str">
        <f t="shared" si="164"/>
        <v/>
      </c>
      <c r="BD137" s="4" t="str">
        <f t="shared" si="123"/>
        <v/>
      </c>
      <c r="BE137" s="4" t="str">
        <f t="shared" si="168"/>
        <v/>
      </c>
      <c r="BF137" s="4" t="str">
        <f t="shared" si="124"/>
        <v/>
      </c>
      <c r="BG137" s="4" t="str">
        <f t="shared" si="169"/>
        <v/>
      </c>
      <c r="BH137" s="16">
        <f t="shared" si="125"/>
        <v>0</v>
      </c>
      <c r="BI137" s="4">
        <f t="shared" si="126"/>
        <v>0</v>
      </c>
      <c r="BJ137" s="16">
        <f t="shared" si="127"/>
        <v>0</v>
      </c>
      <c r="BK137" s="4">
        <f t="shared" si="128"/>
        <v>0</v>
      </c>
      <c r="BL137" s="16">
        <f t="shared" si="129"/>
        <v>0</v>
      </c>
      <c r="BM137" s="4">
        <f t="shared" si="130"/>
        <v>0</v>
      </c>
      <c r="BN137" s="4">
        <f t="shared" si="170"/>
        <v>0</v>
      </c>
      <c r="BO137" s="4">
        <f t="shared" si="171"/>
        <v>0</v>
      </c>
      <c r="BP137" s="4">
        <f t="shared" si="172"/>
        <v>0</v>
      </c>
      <c r="BQ137" s="4">
        <f t="shared" si="173"/>
        <v>0</v>
      </c>
      <c r="BR137" s="4">
        <f t="shared" si="174"/>
        <v>0</v>
      </c>
      <c r="BS137" s="4">
        <f t="shared" si="175"/>
        <v>0</v>
      </c>
      <c r="BT137" s="4" t="str">
        <f t="shared" si="131"/>
        <v/>
      </c>
      <c r="BU137" s="4" t="str">
        <f t="shared" si="132"/>
        <v/>
      </c>
      <c r="BV137" s="4" t="str">
        <f t="shared" si="133"/>
        <v/>
      </c>
      <c r="BW137" s="4" t="str">
        <f t="shared" si="151"/>
        <v/>
      </c>
      <c r="BX137" s="4" t="str">
        <f t="shared" si="152"/>
        <v/>
      </c>
      <c r="BY137" s="4" t="str">
        <f t="shared" si="153"/>
        <v/>
      </c>
      <c r="BZ137" s="4">
        <f t="shared" si="154"/>
        <v>0</v>
      </c>
      <c r="CA137" s="17" t="str">
        <f t="shared" si="134"/>
        <v/>
      </c>
      <c r="CB137" s="17" t="str">
        <f t="shared" si="135"/>
        <v/>
      </c>
      <c r="CC137" s="17" t="str">
        <f t="shared" si="136"/>
        <v/>
      </c>
      <c r="CD137" s="17" t="str">
        <f t="shared" si="137"/>
        <v/>
      </c>
      <c r="CE137" s="4" t="str">
        <f t="shared" si="138"/>
        <v/>
      </c>
      <c r="CF137" s="4" t="str">
        <f t="shared" si="139"/>
        <v/>
      </c>
      <c r="CG137" s="4" t="str">
        <f t="shared" si="140"/>
        <v/>
      </c>
      <c r="CH137" s="4" t="str">
        <f t="shared" si="176"/>
        <v/>
      </c>
      <c r="CI137" s="4" t="str">
        <f t="shared" si="177"/>
        <v/>
      </c>
      <c r="CJ137" s="4" t="str">
        <f t="shared" si="155"/>
        <v/>
      </c>
      <c r="CK137" s="4" t="str">
        <f t="shared" si="156"/>
        <v/>
      </c>
      <c r="CL137" s="4" t="str">
        <f t="shared" si="178"/>
        <v/>
      </c>
      <c r="CM137" s="4" t="str">
        <f t="shared" si="179"/>
        <v/>
      </c>
      <c r="CN137" s="4">
        <f t="shared" si="157"/>
        <v>0</v>
      </c>
      <c r="CO137" s="16">
        <f t="shared" si="141"/>
        <v>0</v>
      </c>
      <c r="CQ137" s="4">
        <f t="shared" si="158"/>
        <v>0</v>
      </c>
      <c r="CS137" s="4">
        <v>103</v>
      </c>
      <c r="CT137" s="4">
        <f t="shared" si="159"/>
        <v>51.5</v>
      </c>
      <c r="CU137" s="4">
        <f t="shared" si="160"/>
        <v>52</v>
      </c>
      <c r="CV137" s="4">
        <f t="shared" si="142"/>
        <v>0</v>
      </c>
      <c r="CW137" s="4">
        <v>104</v>
      </c>
      <c r="CX137" s="4">
        <f t="shared" si="115"/>
        <v>53</v>
      </c>
      <c r="CY137" s="4" t="s">
        <v>99</v>
      </c>
      <c r="CZ137" s="16" t="str">
        <f t="shared" si="161"/>
        <v>B</v>
      </c>
      <c r="DA137" s="16">
        <f t="shared" si="143"/>
        <v>0</v>
      </c>
      <c r="DB137" s="4" t="str">
        <f t="shared" si="144"/>
        <v>x</v>
      </c>
      <c r="DE137" s="4">
        <f t="shared" si="183"/>
        <v>0</v>
      </c>
      <c r="DF137" s="4">
        <f t="shared" si="184"/>
        <v>0</v>
      </c>
      <c r="DJ137" s="66">
        <v>132</v>
      </c>
      <c r="DK137" s="67"/>
      <c r="DL137" s="68"/>
      <c r="DM137" s="68"/>
      <c r="DN137" s="69"/>
      <c r="DO137" s="61"/>
      <c r="DP137" s="61"/>
      <c r="DQ137" s="61"/>
      <c r="DR137" s="61"/>
      <c r="DS137" s="61"/>
      <c r="DT137" s="61"/>
      <c r="DU137" s="61"/>
      <c r="DV137" s="61"/>
      <c r="DW137" s="61"/>
      <c r="DX137" s="61"/>
      <c r="DY137" s="61"/>
      <c r="DZ137" s="61"/>
      <c r="EA137" s="61"/>
      <c r="EB137" s="61"/>
      <c r="EC137" s="61"/>
      <c r="ED137" s="61"/>
      <c r="EE137" s="61"/>
      <c r="EF137" s="61"/>
      <c r="EG137" s="61"/>
      <c r="EH137" s="61"/>
      <c r="EI137" s="61"/>
      <c r="EJ137" s="61"/>
      <c r="EK137" s="61"/>
      <c r="EL137" s="61"/>
      <c r="EM137" s="61"/>
      <c r="EN137" s="61"/>
      <c r="EO137" s="61"/>
      <c r="EP137" s="61"/>
      <c r="EQ137" s="61"/>
      <c r="ER137" s="61"/>
      <c r="ES137" s="61"/>
      <c r="ET137" s="61"/>
      <c r="EU137" s="61"/>
      <c r="EV137" s="61"/>
      <c r="EW137" s="61"/>
      <c r="EX137" s="61"/>
      <c r="EY137" s="61"/>
      <c r="EZ137" s="61"/>
      <c r="FA137" s="61"/>
      <c r="FB137" s="61"/>
      <c r="FC137" s="61"/>
      <c r="FD137" s="61"/>
      <c r="FE137" s="61"/>
      <c r="FF137" s="61"/>
      <c r="FG137" s="61"/>
      <c r="FH137" s="61"/>
      <c r="FI137" s="61"/>
      <c r="FJ137" s="61"/>
      <c r="FK137" s="61"/>
      <c r="FL137" s="61"/>
      <c r="FM137" s="61"/>
      <c r="FN137" s="61"/>
      <c r="FO137" s="61"/>
      <c r="FP137" s="61"/>
      <c r="FQ137" s="61"/>
      <c r="FR137" s="61"/>
      <c r="FS137" s="61"/>
      <c r="FT137" s="61"/>
      <c r="FU137" s="61"/>
      <c r="FV137" s="61"/>
      <c r="FW137" s="61"/>
      <c r="FX137" s="61"/>
      <c r="FY137" s="61"/>
      <c r="FZ137" s="61"/>
      <c r="GA137" s="61"/>
      <c r="GB137" s="61"/>
      <c r="GC137" s="61"/>
      <c r="GD137" s="61"/>
      <c r="GE137" s="61"/>
      <c r="GF137" s="61"/>
      <c r="GG137" s="61"/>
      <c r="GH137" s="61"/>
      <c r="GI137" s="61"/>
      <c r="GJ137" s="61"/>
      <c r="GK137" s="61"/>
      <c r="GL137" s="61"/>
      <c r="GM137" s="61"/>
      <c r="GN137" s="61"/>
      <c r="GO137" s="61"/>
      <c r="GP137" s="61"/>
      <c r="GQ137" s="61"/>
      <c r="GR137" s="61"/>
      <c r="GS137" s="61"/>
      <c r="GT137" s="61"/>
      <c r="GU137" s="61"/>
      <c r="GV137" s="61"/>
      <c r="GW137" s="61"/>
      <c r="GX137" s="61"/>
      <c r="GY137" s="61"/>
      <c r="GZ137" s="61"/>
      <c r="HA137" s="61"/>
      <c r="HB137" s="61"/>
      <c r="HC137" s="61"/>
      <c r="HD137" s="61"/>
      <c r="HE137" s="61"/>
      <c r="HF137" s="61"/>
      <c r="HG137" s="61"/>
      <c r="HH137" s="61"/>
      <c r="HI137" s="61"/>
      <c r="HJ137" s="61"/>
      <c r="HK137" s="61"/>
      <c r="HL137" s="61"/>
      <c r="HM137" s="61"/>
      <c r="HN137" s="61"/>
      <c r="HO137" s="61"/>
      <c r="HP137" s="61"/>
      <c r="HQ137" s="61"/>
      <c r="HR137" s="61"/>
      <c r="HS137" s="61"/>
      <c r="HT137" s="61"/>
      <c r="HU137" s="61"/>
      <c r="HV137" s="61"/>
      <c r="HW137" s="61"/>
      <c r="HX137" s="61"/>
      <c r="HY137" s="61"/>
      <c r="HZ137" s="61"/>
      <c r="IA137" s="61"/>
      <c r="IB137" s="61"/>
      <c r="IC137" s="61"/>
      <c r="ID137" s="61"/>
      <c r="IE137" s="61" t="s">
        <v>90</v>
      </c>
    </row>
    <row r="138" spans="1:239">
      <c r="A138" s="4" t="str">
        <f t="shared" si="165"/>
        <v>x</v>
      </c>
      <c r="B138" s="4" t="str">
        <f t="shared" si="166"/>
        <v>x</v>
      </c>
      <c r="D138" s="4">
        <v>11</v>
      </c>
      <c r="E138" s="4">
        <f t="shared" si="116"/>
        <v>0.41349667156634418</v>
      </c>
      <c r="F138" s="4">
        <v>11</v>
      </c>
      <c r="G138" s="4">
        <f t="shared" si="117"/>
        <v>0.41349667156634418</v>
      </c>
      <c r="H138" s="4">
        <v>53</v>
      </c>
      <c r="I138" s="88">
        <f>AL86</f>
        <v>0</v>
      </c>
      <c r="X138" s="4">
        <v>105</v>
      </c>
      <c r="Y138" s="4" t="str">
        <f t="shared" si="181"/>
        <v>x</v>
      </c>
      <c r="Z138" s="4" t="str">
        <f t="shared" si="148"/>
        <v>x</v>
      </c>
      <c r="AA138" s="4">
        <f t="shared" si="182"/>
        <v>0</v>
      </c>
      <c r="AB138" s="4">
        <f t="shared" si="180"/>
        <v>0</v>
      </c>
      <c r="AC138" s="4">
        <v>105</v>
      </c>
      <c r="AD138" s="129" t="str">
        <f t="shared" si="185"/>
        <v>x</v>
      </c>
      <c r="AE138" s="129" t="str">
        <f t="shared" si="185"/>
        <v>x</v>
      </c>
      <c r="AF138" s="46">
        <f t="shared" si="186"/>
        <v>1</v>
      </c>
      <c r="AG138" s="46">
        <f t="shared" si="186"/>
        <v>1</v>
      </c>
      <c r="AH138" s="4">
        <f t="shared" si="187"/>
        <v>0</v>
      </c>
      <c r="AI138" s="4">
        <f t="shared" si="187"/>
        <v>0</v>
      </c>
      <c r="AJ138" s="4">
        <f t="shared" si="120"/>
        <v>0</v>
      </c>
      <c r="AK138" s="4">
        <f>SUM($AJ$33:AJ138)</f>
        <v>2.6645352591003757E-15</v>
      </c>
      <c r="AL138" s="4">
        <f t="shared" si="167"/>
        <v>0</v>
      </c>
      <c r="AM138" s="4">
        <f t="shared" si="121"/>
        <v>0</v>
      </c>
      <c r="AN138" s="4">
        <f t="shared" si="122"/>
        <v>0</v>
      </c>
      <c r="AP138" s="4" t="str">
        <f t="shared" si="188"/>
        <v/>
      </c>
      <c r="AQ138" s="4" t="str">
        <f t="shared" si="188"/>
        <v/>
      </c>
      <c r="AR138" s="4" t="str">
        <f t="shared" si="189"/>
        <v/>
      </c>
      <c r="AS138" s="4" t="str">
        <f t="shared" si="189"/>
        <v/>
      </c>
      <c r="AT138" s="4" t="str">
        <f t="shared" si="190"/>
        <v/>
      </c>
      <c r="AU138" s="4" t="str">
        <f t="shared" si="190"/>
        <v/>
      </c>
      <c r="AV138" s="4" t="str">
        <f t="shared" si="191"/>
        <v/>
      </c>
      <c r="AW138" s="4" t="str">
        <f t="shared" si="191"/>
        <v/>
      </c>
      <c r="AX138" s="4" t="str">
        <f t="shared" si="192"/>
        <v/>
      </c>
      <c r="AY138" s="4" t="str">
        <f t="shared" si="192"/>
        <v/>
      </c>
      <c r="AZ138" s="4" t="str">
        <f t="shared" si="193"/>
        <v/>
      </c>
      <c r="BA138" s="4" t="str">
        <f t="shared" si="193"/>
        <v/>
      </c>
      <c r="BB138" s="4" t="str">
        <f t="shared" si="163"/>
        <v/>
      </c>
      <c r="BC138" s="4" t="str">
        <f t="shared" si="164"/>
        <v/>
      </c>
      <c r="BD138" s="4" t="str">
        <f t="shared" si="123"/>
        <v/>
      </c>
      <c r="BE138" s="4" t="str">
        <f t="shared" si="168"/>
        <v/>
      </c>
      <c r="BF138" s="4" t="str">
        <f t="shared" si="124"/>
        <v/>
      </c>
      <c r="BG138" s="4" t="str">
        <f t="shared" si="169"/>
        <v/>
      </c>
      <c r="BH138" s="16">
        <f t="shared" si="125"/>
        <v>0</v>
      </c>
      <c r="BI138" s="4">
        <f t="shared" si="126"/>
        <v>0</v>
      </c>
      <c r="BJ138" s="16">
        <f t="shared" si="127"/>
        <v>0</v>
      </c>
      <c r="BK138" s="4">
        <f t="shared" si="128"/>
        <v>0</v>
      </c>
      <c r="BL138" s="16">
        <f t="shared" si="129"/>
        <v>0</v>
      </c>
      <c r="BM138" s="4">
        <f t="shared" si="130"/>
        <v>0</v>
      </c>
      <c r="BN138" s="4">
        <f t="shared" si="170"/>
        <v>0</v>
      </c>
      <c r="BO138" s="4">
        <f t="shared" si="171"/>
        <v>0</v>
      </c>
      <c r="BP138" s="4">
        <f t="shared" si="172"/>
        <v>0</v>
      </c>
      <c r="BQ138" s="4">
        <f t="shared" si="173"/>
        <v>0</v>
      </c>
      <c r="BR138" s="4">
        <f t="shared" si="174"/>
        <v>0</v>
      </c>
      <c r="BS138" s="4">
        <f t="shared" si="175"/>
        <v>0</v>
      </c>
      <c r="BT138" s="4" t="str">
        <f t="shared" si="131"/>
        <v/>
      </c>
      <c r="BU138" s="4" t="str">
        <f t="shared" si="132"/>
        <v/>
      </c>
      <c r="BV138" s="4" t="str">
        <f t="shared" si="133"/>
        <v/>
      </c>
      <c r="BW138" s="4" t="str">
        <f t="shared" si="151"/>
        <v/>
      </c>
      <c r="BX138" s="4" t="str">
        <f t="shared" si="152"/>
        <v/>
      </c>
      <c r="BY138" s="4" t="str">
        <f t="shared" si="153"/>
        <v/>
      </c>
      <c r="BZ138" s="4">
        <f t="shared" si="154"/>
        <v>0</v>
      </c>
      <c r="CA138" s="17" t="str">
        <f t="shared" si="134"/>
        <v/>
      </c>
      <c r="CB138" s="17" t="str">
        <f t="shared" si="135"/>
        <v/>
      </c>
      <c r="CC138" s="17" t="str">
        <f t="shared" si="136"/>
        <v/>
      </c>
      <c r="CD138" s="17" t="str">
        <f t="shared" si="137"/>
        <v/>
      </c>
      <c r="CE138" s="4" t="str">
        <f t="shared" si="138"/>
        <v/>
      </c>
      <c r="CF138" s="4" t="str">
        <f t="shared" si="139"/>
        <v/>
      </c>
      <c r="CG138" s="4" t="str">
        <f t="shared" si="140"/>
        <v/>
      </c>
      <c r="CH138" s="4" t="str">
        <f t="shared" si="176"/>
        <v/>
      </c>
      <c r="CI138" s="4" t="str">
        <f t="shared" si="177"/>
        <v/>
      </c>
      <c r="CJ138" s="4" t="str">
        <f t="shared" si="155"/>
        <v/>
      </c>
      <c r="CK138" s="4" t="str">
        <f t="shared" si="156"/>
        <v/>
      </c>
      <c r="CL138" s="4" t="str">
        <f t="shared" si="178"/>
        <v/>
      </c>
      <c r="CM138" s="4" t="str">
        <f t="shared" si="179"/>
        <v/>
      </c>
      <c r="CN138" s="4">
        <f t="shared" si="157"/>
        <v>0</v>
      </c>
      <c r="CO138" s="16">
        <f t="shared" si="141"/>
        <v>0</v>
      </c>
      <c r="CQ138" s="4">
        <f t="shared" si="158"/>
        <v>0</v>
      </c>
      <c r="CS138" s="4">
        <v>104</v>
      </c>
      <c r="CT138" s="4">
        <f t="shared" si="159"/>
        <v>52</v>
      </c>
      <c r="CU138" s="4">
        <f t="shared" si="160"/>
        <v>52</v>
      </c>
      <c r="CV138" s="4">
        <f t="shared" si="142"/>
        <v>1</v>
      </c>
      <c r="CW138" s="4">
        <v>105</v>
      </c>
      <c r="CX138" s="4">
        <f t="shared" si="115"/>
        <v>53</v>
      </c>
      <c r="CY138" s="4" t="s">
        <v>88</v>
      </c>
      <c r="CZ138" s="16" t="str">
        <f t="shared" si="161"/>
        <v>C</v>
      </c>
      <c r="DA138" s="16">
        <f t="shared" si="143"/>
        <v>0</v>
      </c>
      <c r="DB138" s="4" t="str">
        <f t="shared" si="144"/>
        <v>x</v>
      </c>
      <c r="DE138" s="4">
        <f t="shared" si="183"/>
        <v>0</v>
      </c>
      <c r="DF138" s="4">
        <f t="shared" si="184"/>
        <v>0</v>
      </c>
      <c r="DJ138" s="47">
        <v>133</v>
      </c>
      <c r="DK138" s="48" t="s">
        <v>445</v>
      </c>
      <c r="DL138" s="49"/>
      <c r="DM138" s="49"/>
      <c r="DN138" s="50"/>
      <c r="DO138" s="51"/>
      <c r="DP138" s="51"/>
      <c r="DQ138" s="51"/>
      <c r="DR138" s="51"/>
      <c r="DS138" s="51"/>
      <c r="DT138" s="51"/>
      <c r="DU138" s="51"/>
      <c r="DV138" s="51"/>
      <c r="DW138" s="51"/>
      <c r="DX138" s="51"/>
      <c r="DY138" s="51"/>
      <c r="DZ138" s="51"/>
      <c r="EA138" s="51"/>
      <c r="EB138" s="51"/>
      <c r="EC138" s="51"/>
      <c r="ED138" s="51"/>
      <c r="EE138" s="51"/>
      <c r="EF138" s="51"/>
      <c r="EG138" s="51"/>
      <c r="EH138" s="51"/>
      <c r="EI138" s="51"/>
      <c r="EJ138" s="51"/>
      <c r="EK138" s="51"/>
      <c r="EL138" s="51"/>
      <c r="EM138" s="51"/>
      <c r="EN138" s="51"/>
      <c r="EO138" s="51"/>
      <c r="EP138" s="51"/>
      <c r="EQ138" s="51"/>
      <c r="ER138" s="51"/>
      <c r="ES138" s="51"/>
      <c r="ET138" s="51"/>
      <c r="EU138" s="51"/>
      <c r="EV138" s="51"/>
      <c r="EW138" s="51"/>
      <c r="EX138" s="51"/>
      <c r="EY138" s="51"/>
      <c r="EZ138" s="51"/>
      <c r="FA138" s="51"/>
      <c r="FB138" s="51"/>
      <c r="FC138" s="51"/>
      <c r="FD138" s="51"/>
      <c r="FE138" s="51"/>
      <c r="FF138" s="51"/>
      <c r="FG138" s="51"/>
      <c r="FH138" s="51"/>
      <c r="FI138" s="51"/>
      <c r="FJ138" s="51"/>
      <c r="FK138" s="51"/>
      <c r="FL138" s="51"/>
      <c r="FM138" s="51"/>
      <c r="FN138" s="51"/>
      <c r="FO138" s="51"/>
      <c r="FP138" s="51"/>
      <c r="FQ138" s="51"/>
      <c r="FR138" s="51"/>
      <c r="FS138" s="51"/>
      <c r="FT138" s="51"/>
      <c r="FU138" s="51"/>
      <c r="FV138" s="51"/>
      <c r="FW138" s="51"/>
      <c r="FX138" s="51"/>
      <c r="FY138" s="51"/>
      <c r="FZ138" s="51"/>
      <c r="GA138" s="51"/>
      <c r="GB138" s="51"/>
      <c r="GC138" s="51"/>
      <c r="GD138" s="51"/>
      <c r="GE138" s="51"/>
      <c r="GF138" s="51"/>
      <c r="GG138" s="51"/>
      <c r="GH138" s="51"/>
      <c r="GI138" s="51"/>
      <c r="GJ138" s="51"/>
      <c r="GK138" s="51"/>
      <c r="GL138" s="51"/>
      <c r="GM138" s="51"/>
      <c r="GN138" s="51"/>
      <c r="GO138" s="51"/>
      <c r="GP138" s="51"/>
      <c r="GQ138" s="51"/>
      <c r="GR138" s="51"/>
      <c r="GS138" s="51"/>
      <c r="GT138" s="51"/>
      <c r="GU138" s="51"/>
      <c r="GV138" s="51"/>
      <c r="GW138" s="51"/>
      <c r="GX138" s="51"/>
      <c r="GY138" s="51"/>
      <c r="GZ138" s="51"/>
      <c r="HA138" s="51"/>
      <c r="HB138" s="51"/>
      <c r="HC138" s="51"/>
      <c r="HD138" s="51"/>
      <c r="HE138" s="51"/>
      <c r="HF138" s="51"/>
      <c r="HG138" s="51"/>
      <c r="HH138" s="51"/>
      <c r="HI138" s="51"/>
      <c r="HJ138" s="51"/>
      <c r="HK138" s="51"/>
      <c r="HL138" s="51"/>
      <c r="HM138" s="51"/>
      <c r="HN138" s="51"/>
      <c r="HO138" s="51"/>
      <c r="HP138" s="51"/>
      <c r="HQ138" s="51"/>
      <c r="HR138" s="51"/>
      <c r="HS138" s="51"/>
      <c r="HT138" s="51"/>
      <c r="HU138" s="51"/>
      <c r="HV138" s="51"/>
      <c r="HW138" s="51"/>
      <c r="HX138" s="51"/>
      <c r="HY138" s="51"/>
      <c r="HZ138" s="51"/>
      <c r="IA138" s="51"/>
      <c r="IB138" s="51"/>
      <c r="IC138" s="51"/>
      <c r="ID138" s="51"/>
      <c r="IE138" s="51" t="s">
        <v>90</v>
      </c>
    </row>
    <row r="139" spans="1:239">
      <c r="A139" s="4" t="str">
        <f t="shared" si="165"/>
        <v>x</v>
      </c>
      <c r="B139" s="4" t="str">
        <f t="shared" si="166"/>
        <v>x</v>
      </c>
      <c r="D139" s="4">
        <v>11.1</v>
      </c>
      <c r="E139" s="4">
        <f t="shared" si="116"/>
        <v>0.25555499726295211</v>
      </c>
      <c r="F139" s="4">
        <v>11.1</v>
      </c>
      <c r="G139" s="4">
        <f t="shared" si="117"/>
        <v>0.25555499726295211</v>
      </c>
      <c r="H139" s="4">
        <v>54</v>
      </c>
      <c r="I139" s="88">
        <f>I138</f>
        <v>0</v>
      </c>
      <c r="X139" s="4">
        <v>106</v>
      </c>
      <c r="Y139" s="4" t="str">
        <f t="shared" si="181"/>
        <v>x</v>
      </c>
      <c r="Z139" s="4" t="str">
        <f t="shared" si="148"/>
        <v>x</v>
      </c>
      <c r="AA139" s="4">
        <f t="shared" si="182"/>
        <v>0</v>
      </c>
      <c r="AB139" s="4">
        <f t="shared" si="180"/>
        <v>0</v>
      </c>
      <c r="AC139" s="4">
        <v>106</v>
      </c>
      <c r="AD139" s="129" t="str">
        <f t="shared" si="185"/>
        <v>x</v>
      </c>
      <c r="AE139" s="129" t="str">
        <f t="shared" si="185"/>
        <v>x</v>
      </c>
      <c r="AF139" s="46">
        <f t="shared" si="186"/>
        <v>1</v>
      </c>
      <c r="AG139" s="46">
        <f t="shared" si="186"/>
        <v>1</v>
      </c>
      <c r="AH139" s="4">
        <f t="shared" si="187"/>
        <v>0</v>
      </c>
      <c r="AI139" s="4">
        <f t="shared" si="187"/>
        <v>0</v>
      </c>
      <c r="AJ139" s="4">
        <f t="shared" si="120"/>
        <v>0</v>
      </c>
      <c r="AK139" s="4">
        <f>SUM($AJ$33:AJ139)</f>
        <v>2.6645352591003757E-15</v>
      </c>
      <c r="AL139" s="4">
        <f t="shared" si="167"/>
        <v>0</v>
      </c>
      <c r="AM139" s="4">
        <f t="shared" si="121"/>
        <v>0</v>
      </c>
      <c r="AN139" s="4">
        <f t="shared" si="122"/>
        <v>0</v>
      </c>
      <c r="AP139" s="4" t="str">
        <f t="shared" si="188"/>
        <v/>
      </c>
      <c r="AQ139" s="4" t="str">
        <f t="shared" si="188"/>
        <v/>
      </c>
      <c r="AR139" s="4" t="str">
        <f t="shared" si="189"/>
        <v/>
      </c>
      <c r="AS139" s="4" t="str">
        <f t="shared" si="189"/>
        <v/>
      </c>
      <c r="AT139" s="4" t="str">
        <f t="shared" si="190"/>
        <v/>
      </c>
      <c r="AU139" s="4" t="str">
        <f t="shared" si="190"/>
        <v/>
      </c>
      <c r="AV139" s="4" t="str">
        <f t="shared" si="191"/>
        <v/>
      </c>
      <c r="AW139" s="4" t="str">
        <f t="shared" si="191"/>
        <v/>
      </c>
      <c r="AX139" s="4" t="str">
        <f t="shared" si="192"/>
        <v/>
      </c>
      <c r="AY139" s="4" t="str">
        <f t="shared" si="192"/>
        <v/>
      </c>
      <c r="AZ139" s="4" t="str">
        <f t="shared" si="193"/>
        <v/>
      </c>
      <c r="BA139" s="4" t="str">
        <f t="shared" si="193"/>
        <v/>
      </c>
      <c r="BB139" s="4" t="str">
        <f t="shared" si="163"/>
        <v/>
      </c>
      <c r="BC139" s="4" t="str">
        <f t="shared" si="164"/>
        <v/>
      </c>
      <c r="BD139" s="4" t="str">
        <f t="shared" si="123"/>
        <v/>
      </c>
      <c r="BE139" s="4" t="str">
        <f t="shared" si="168"/>
        <v/>
      </c>
      <c r="BF139" s="4" t="str">
        <f t="shared" si="124"/>
        <v/>
      </c>
      <c r="BG139" s="4" t="str">
        <f t="shared" si="169"/>
        <v/>
      </c>
      <c r="BH139" s="16">
        <f t="shared" si="125"/>
        <v>0</v>
      </c>
      <c r="BI139" s="4">
        <f t="shared" si="126"/>
        <v>0</v>
      </c>
      <c r="BJ139" s="16">
        <f t="shared" si="127"/>
        <v>0</v>
      </c>
      <c r="BK139" s="4">
        <f t="shared" si="128"/>
        <v>0</v>
      </c>
      <c r="BL139" s="16">
        <f t="shared" si="129"/>
        <v>0</v>
      </c>
      <c r="BM139" s="4">
        <f t="shared" si="130"/>
        <v>0</v>
      </c>
      <c r="BN139" s="4">
        <f t="shared" si="170"/>
        <v>0</v>
      </c>
      <c r="BO139" s="4">
        <f t="shared" si="171"/>
        <v>0</v>
      </c>
      <c r="BP139" s="4">
        <f t="shared" si="172"/>
        <v>0</v>
      </c>
      <c r="BQ139" s="4">
        <f t="shared" si="173"/>
        <v>0</v>
      </c>
      <c r="BR139" s="4">
        <f t="shared" si="174"/>
        <v>0</v>
      </c>
      <c r="BS139" s="4">
        <f t="shared" si="175"/>
        <v>0</v>
      </c>
      <c r="BT139" s="4" t="str">
        <f t="shared" si="131"/>
        <v/>
      </c>
      <c r="BU139" s="4" t="str">
        <f t="shared" si="132"/>
        <v/>
      </c>
      <c r="BV139" s="4" t="str">
        <f t="shared" si="133"/>
        <v/>
      </c>
      <c r="BW139" s="4" t="str">
        <f t="shared" si="151"/>
        <v/>
      </c>
      <c r="BX139" s="4" t="str">
        <f t="shared" si="152"/>
        <v/>
      </c>
      <c r="BY139" s="4" t="str">
        <f t="shared" si="153"/>
        <v/>
      </c>
      <c r="BZ139" s="4">
        <f t="shared" si="154"/>
        <v>0</v>
      </c>
      <c r="CA139" s="17" t="str">
        <f t="shared" si="134"/>
        <v/>
      </c>
      <c r="CB139" s="17" t="str">
        <f t="shared" si="135"/>
        <v/>
      </c>
      <c r="CC139" s="17" t="str">
        <f t="shared" si="136"/>
        <v/>
      </c>
      <c r="CD139" s="17" t="str">
        <f t="shared" si="137"/>
        <v/>
      </c>
      <c r="CE139" s="4" t="str">
        <f t="shared" si="138"/>
        <v/>
      </c>
      <c r="CF139" s="4" t="str">
        <f t="shared" si="139"/>
        <v/>
      </c>
      <c r="CG139" s="4" t="str">
        <f t="shared" si="140"/>
        <v/>
      </c>
      <c r="CH139" s="4" t="str">
        <f t="shared" si="176"/>
        <v/>
      </c>
      <c r="CI139" s="4" t="str">
        <f t="shared" si="177"/>
        <v/>
      </c>
      <c r="CJ139" s="4" t="str">
        <f t="shared" si="155"/>
        <v/>
      </c>
      <c r="CK139" s="4" t="str">
        <f t="shared" si="156"/>
        <v/>
      </c>
      <c r="CL139" s="4" t="str">
        <f t="shared" si="178"/>
        <v/>
      </c>
      <c r="CM139" s="4" t="str">
        <f t="shared" si="179"/>
        <v/>
      </c>
      <c r="CN139" s="4">
        <f t="shared" si="157"/>
        <v>0</v>
      </c>
      <c r="CO139" s="16">
        <f t="shared" si="141"/>
        <v>0</v>
      </c>
      <c r="CQ139" s="4">
        <f t="shared" si="158"/>
        <v>0</v>
      </c>
      <c r="CS139" s="4">
        <v>105</v>
      </c>
      <c r="CT139" s="4">
        <f t="shared" si="159"/>
        <v>52.5</v>
      </c>
      <c r="CU139" s="4">
        <f t="shared" si="160"/>
        <v>53</v>
      </c>
      <c r="CV139" s="4">
        <f t="shared" si="142"/>
        <v>0</v>
      </c>
      <c r="CW139" s="4">
        <v>106</v>
      </c>
      <c r="CX139" s="4">
        <f t="shared" si="115"/>
        <v>54</v>
      </c>
      <c r="CY139" s="4" t="s">
        <v>100</v>
      </c>
      <c r="CZ139" s="16" t="str">
        <f t="shared" si="161"/>
        <v>A</v>
      </c>
      <c r="DA139" s="16">
        <f t="shared" si="143"/>
        <v>0</v>
      </c>
      <c r="DB139" s="4" t="str">
        <f t="shared" si="144"/>
        <v>x</v>
      </c>
      <c r="DE139" s="4">
        <f t="shared" si="183"/>
        <v>0</v>
      </c>
      <c r="DF139" s="4">
        <f t="shared" si="184"/>
        <v>0</v>
      </c>
      <c r="DJ139" s="57">
        <v>134</v>
      </c>
      <c r="DK139" s="58" t="s">
        <v>446</v>
      </c>
      <c r="DL139" s="59"/>
      <c r="DM139" s="59"/>
      <c r="DN139" s="60"/>
      <c r="DO139" s="61"/>
      <c r="DP139" s="61"/>
      <c r="DQ139" s="61"/>
      <c r="DR139" s="61"/>
      <c r="DS139" s="61"/>
      <c r="DT139" s="61"/>
      <c r="DU139" s="61"/>
      <c r="DV139" s="61"/>
      <c r="DW139" s="61"/>
      <c r="DX139" s="61"/>
      <c r="DY139" s="61"/>
      <c r="DZ139" s="61"/>
      <c r="EA139" s="61"/>
      <c r="EB139" s="61"/>
      <c r="EC139" s="61"/>
      <c r="ED139" s="61"/>
      <c r="EE139" s="61"/>
      <c r="EF139" s="61"/>
      <c r="EG139" s="61"/>
      <c r="EH139" s="61"/>
      <c r="EI139" s="61"/>
      <c r="EJ139" s="61"/>
      <c r="EK139" s="61"/>
      <c r="EL139" s="61"/>
      <c r="EM139" s="61"/>
      <c r="EN139" s="61"/>
      <c r="EO139" s="61"/>
      <c r="EP139" s="61"/>
      <c r="EQ139" s="61"/>
      <c r="ER139" s="61"/>
      <c r="ES139" s="61"/>
      <c r="ET139" s="61"/>
      <c r="EU139" s="61"/>
      <c r="EV139" s="61"/>
      <c r="EW139" s="61"/>
      <c r="EX139" s="61"/>
      <c r="EY139" s="61"/>
      <c r="EZ139" s="61"/>
      <c r="FA139" s="61"/>
      <c r="FB139" s="61"/>
      <c r="FC139" s="61"/>
      <c r="FD139" s="61"/>
      <c r="FE139" s="61"/>
      <c r="FF139" s="61"/>
      <c r="FG139" s="61"/>
      <c r="FH139" s="61"/>
      <c r="FI139" s="61"/>
      <c r="FJ139" s="61"/>
      <c r="FK139" s="61"/>
      <c r="FL139" s="61"/>
      <c r="FM139" s="61"/>
      <c r="FN139" s="61"/>
      <c r="FO139" s="61"/>
      <c r="FP139" s="61"/>
      <c r="FQ139" s="61"/>
      <c r="FR139" s="61"/>
      <c r="FS139" s="61"/>
      <c r="FT139" s="61"/>
      <c r="FU139" s="61"/>
      <c r="FV139" s="61"/>
      <c r="FW139" s="61"/>
      <c r="FX139" s="61"/>
      <c r="FY139" s="61"/>
      <c r="FZ139" s="61"/>
      <c r="GA139" s="61"/>
      <c r="GB139" s="61"/>
      <c r="GC139" s="61"/>
      <c r="GD139" s="61"/>
      <c r="GE139" s="61"/>
      <c r="GF139" s="61"/>
      <c r="GG139" s="61"/>
      <c r="GH139" s="61"/>
      <c r="GI139" s="61"/>
      <c r="GJ139" s="61"/>
      <c r="GK139" s="61"/>
      <c r="GL139" s="61"/>
      <c r="GM139" s="61"/>
      <c r="GN139" s="61"/>
      <c r="GO139" s="61"/>
      <c r="GP139" s="61"/>
      <c r="GQ139" s="61"/>
      <c r="GR139" s="61"/>
      <c r="GS139" s="61"/>
      <c r="GT139" s="61"/>
      <c r="GU139" s="61"/>
      <c r="GV139" s="61"/>
      <c r="GW139" s="61"/>
      <c r="GX139" s="61"/>
      <c r="GY139" s="61"/>
      <c r="GZ139" s="61"/>
      <c r="HA139" s="61"/>
      <c r="HB139" s="61"/>
      <c r="HC139" s="61"/>
      <c r="HD139" s="61"/>
      <c r="HE139" s="61"/>
      <c r="HF139" s="61"/>
      <c r="HG139" s="61"/>
      <c r="HH139" s="61"/>
      <c r="HI139" s="61"/>
      <c r="HJ139" s="61"/>
      <c r="HK139" s="61"/>
      <c r="HL139" s="61"/>
      <c r="HM139" s="61"/>
      <c r="HN139" s="61"/>
      <c r="HO139" s="61"/>
      <c r="HP139" s="61"/>
      <c r="HQ139" s="61"/>
      <c r="HR139" s="61"/>
      <c r="HS139" s="61"/>
      <c r="HT139" s="61"/>
      <c r="HU139" s="61"/>
      <c r="HV139" s="61"/>
      <c r="HW139" s="61"/>
      <c r="HX139" s="61"/>
      <c r="HY139" s="61"/>
      <c r="HZ139" s="61"/>
      <c r="IA139" s="61"/>
      <c r="IB139" s="61"/>
      <c r="IC139" s="61"/>
      <c r="ID139" s="61"/>
      <c r="IE139" s="61" t="s">
        <v>90</v>
      </c>
    </row>
    <row r="140" spans="1:239">
      <c r="A140" s="4" t="str">
        <f t="shared" si="165"/>
        <v>x</v>
      </c>
      <c r="B140" s="4" t="str">
        <f t="shared" si="166"/>
        <v>x</v>
      </c>
      <c r="D140" s="4">
        <v>11.2</v>
      </c>
      <c r="E140" s="4">
        <f t="shared" si="116"/>
        <v>8.6444343290240311E-2</v>
      </c>
      <c r="F140" s="4">
        <v>11.2</v>
      </c>
      <c r="G140" s="4">
        <f t="shared" si="117"/>
        <v>8.6444343290240311E-2</v>
      </c>
      <c r="H140" s="4">
        <v>54</v>
      </c>
      <c r="I140" s="88">
        <f>AL87</f>
        <v>0</v>
      </c>
      <c r="X140" s="4">
        <v>107</v>
      </c>
      <c r="Y140" s="4" t="str">
        <f t="shared" si="181"/>
        <v>x</v>
      </c>
      <c r="Z140" s="4" t="str">
        <f t="shared" si="148"/>
        <v>x</v>
      </c>
      <c r="AA140" s="4">
        <f t="shared" si="182"/>
        <v>0</v>
      </c>
      <c r="AB140" s="4">
        <f t="shared" si="180"/>
        <v>0</v>
      </c>
      <c r="AC140" s="4">
        <v>107</v>
      </c>
      <c r="AD140" s="129" t="str">
        <f t="shared" si="185"/>
        <v>x</v>
      </c>
      <c r="AE140" s="129" t="str">
        <f t="shared" si="185"/>
        <v>x</v>
      </c>
      <c r="AF140" s="46">
        <f t="shared" si="186"/>
        <v>1</v>
      </c>
      <c r="AG140" s="46">
        <f t="shared" si="186"/>
        <v>1</v>
      </c>
      <c r="AH140" s="4">
        <f t="shared" si="187"/>
        <v>0</v>
      </c>
      <c r="AI140" s="4">
        <f t="shared" si="187"/>
        <v>0</v>
      </c>
      <c r="AJ140" s="4">
        <f t="shared" si="120"/>
        <v>0</v>
      </c>
      <c r="AK140" s="4">
        <f>SUM($AJ$33:AJ140)</f>
        <v>2.6645352591003757E-15</v>
      </c>
      <c r="AL140" s="4">
        <f t="shared" si="167"/>
        <v>0</v>
      </c>
      <c r="AM140" s="4">
        <f t="shared" si="121"/>
        <v>0</v>
      </c>
      <c r="AN140" s="4">
        <f t="shared" si="122"/>
        <v>0</v>
      </c>
      <c r="AP140" s="4" t="str">
        <f t="shared" si="188"/>
        <v/>
      </c>
      <c r="AQ140" s="4" t="str">
        <f t="shared" si="188"/>
        <v/>
      </c>
      <c r="AR140" s="4" t="str">
        <f t="shared" si="189"/>
        <v/>
      </c>
      <c r="AS140" s="4" t="str">
        <f t="shared" si="189"/>
        <v/>
      </c>
      <c r="AT140" s="4" t="str">
        <f t="shared" si="190"/>
        <v/>
      </c>
      <c r="AU140" s="4" t="str">
        <f t="shared" si="190"/>
        <v/>
      </c>
      <c r="AV140" s="4" t="str">
        <f t="shared" si="191"/>
        <v/>
      </c>
      <c r="AW140" s="4" t="str">
        <f t="shared" si="191"/>
        <v/>
      </c>
      <c r="AX140" s="4" t="str">
        <f t="shared" si="192"/>
        <v/>
      </c>
      <c r="AY140" s="4" t="str">
        <f t="shared" si="192"/>
        <v/>
      </c>
      <c r="AZ140" s="4" t="str">
        <f t="shared" si="193"/>
        <v/>
      </c>
      <c r="BA140" s="4" t="str">
        <f t="shared" si="193"/>
        <v/>
      </c>
      <c r="BB140" s="4" t="str">
        <f t="shared" si="163"/>
        <v/>
      </c>
      <c r="BC140" s="4" t="str">
        <f t="shared" si="164"/>
        <v/>
      </c>
      <c r="BD140" s="4" t="str">
        <f t="shared" si="123"/>
        <v/>
      </c>
      <c r="BE140" s="4" t="str">
        <f t="shared" si="168"/>
        <v/>
      </c>
      <c r="BF140" s="4" t="str">
        <f t="shared" si="124"/>
        <v/>
      </c>
      <c r="BG140" s="4" t="str">
        <f t="shared" si="169"/>
        <v/>
      </c>
      <c r="BH140" s="16">
        <f t="shared" si="125"/>
        <v>0</v>
      </c>
      <c r="BI140" s="4">
        <f t="shared" si="126"/>
        <v>0</v>
      </c>
      <c r="BJ140" s="16">
        <f t="shared" si="127"/>
        <v>0</v>
      </c>
      <c r="BK140" s="4">
        <f t="shared" si="128"/>
        <v>0</v>
      </c>
      <c r="BL140" s="16">
        <f t="shared" si="129"/>
        <v>0</v>
      </c>
      <c r="BM140" s="4">
        <f t="shared" si="130"/>
        <v>0</v>
      </c>
      <c r="BN140" s="4">
        <f t="shared" si="170"/>
        <v>0</v>
      </c>
      <c r="BO140" s="4">
        <f t="shared" si="171"/>
        <v>0</v>
      </c>
      <c r="BP140" s="4">
        <f t="shared" si="172"/>
        <v>0</v>
      </c>
      <c r="BQ140" s="4">
        <f t="shared" si="173"/>
        <v>0</v>
      </c>
      <c r="BR140" s="4">
        <f t="shared" si="174"/>
        <v>0</v>
      </c>
      <c r="BS140" s="4">
        <f t="shared" si="175"/>
        <v>0</v>
      </c>
      <c r="BT140" s="4" t="str">
        <f t="shared" si="131"/>
        <v/>
      </c>
      <c r="BU140" s="4" t="str">
        <f t="shared" si="132"/>
        <v/>
      </c>
      <c r="BV140" s="4" t="str">
        <f t="shared" si="133"/>
        <v/>
      </c>
      <c r="BW140" s="4" t="str">
        <f t="shared" si="151"/>
        <v/>
      </c>
      <c r="BX140" s="4" t="str">
        <f t="shared" si="152"/>
        <v/>
      </c>
      <c r="BY140" s="4" t="str">
        <f t="shared" si="153"/>
        <v/>
      </c>
      <c r="BZ140" s="4">
        <f t="shared" si="154"/>
        <v>0</v>
      </c>
      <c r="CA140" s="17" t="str">
        <f t="shared" si="134"/>
        <v/>
      </c>
      <c r="CB140" s="17" t="str">
        <f t="shared" si="135"/>
        <v/>
      </c>
      <c r="CC140" s="17" t="str">
        <f t="shared" si="136"/>
        <v/>
      </c>
      <c r="CD140" s="17" t="str">
        <f t="shared" si="137"/>
        <v/>
      </c>
      <c r="CE140" s="4" t="str">
        <f t="shared" si="138"/>
        <v/>
      </c>
      <c r="CF140" s="4" t="str">
        <f t="shared" si="139"/>
        <v/>
      </c>
      <c r="CG140" s="4" t="str">
        <f t="shared" si="140"/>
        <v/>
      </c>
      <c r="CH140" s="4" t="str">
        <f t="shared" si="176"/>
        <v/>
      </c>
      <c r="CI140" s="4" t="str">
        <f t="shared" si="177"/>
        <v/>
      </c>
      <c r="CJ140" s="4" t="str">
        <f t="shared" si="155"/>
        <v/>
      </c>
      <c r="CK140" s="4" t="str">
        <f t="shared" si="156"/>
        <v/>
      </c>
      <c r="CL140" s="4" t="str">
        <f t="shared" si="178"/>
        <v/>
      </c>
      <c r="CM140" s="4" t="str">
        <f t="shared" si="179"/>
        <v/>
      </c>
      <c r="CN140" s="4">
        <f t="shared" si="157"/>
        <v>0</v>
      </c>
      <c r="CO140" s="16">
        <f t="shared" si="141"/>
        <v>0</v>
      </c>
      <c r="CQ140" s="4">
        <f t="shared" si="158"/>
        <v>0</v>
      </c>
      <c r="CS140" s="4">
        <v>106</v>
      </c>
      <c r="CT140" s="4">
        <f t="shared" si="159"/>
        <v>53</v>
      </c>
      <c r="CU140" s="4">
        <f t="shared" si="160"/>
        <v>53</v>
      </c>
      <c r="CV140" s="4">
        <f t="shared" si="142"/>
        <v>1</v>
      </c>
      <c r="CW140" s="4">
        <v>107</v>
      </c>
      <c r="CX140" s="4">
        <f t="shared" ref="CX140:CX203" si="194">IF($P$2&lt;2,CX139+CV139,CX139+CV140)</f>
        <v>54</v>
      </c>
      <c r="CY140" s="4" t="s">
        <v>89</v>
      </c>
      <c r="CZ140" s="16" t="str">
        <f t="shared" si="161"/>
        <v>B</v>
      </c>
      <c r="DA140" s="16">
        <f t="shared" si="143"/>
        <v>0</v>
      </c>
      <c r="DB140" s="4" t="str">
        <f t="shared" si="144"/>
        <v>x</v>
      </c>
      <c r="DE140" s="4">
        <f t="shared" si="183"/>
        <v>0</v>
      </c>
      <c r="DF140" s="4">
        <f t="shared" si="184"/>
        <v>0</v>
      </c>
      <c r="DJ140" s="57">
        <v>135</v>
      </c>
      <c r="DK140" s="58"/>
      <c r="DL140" s="59"/>
      <c r="DM140" s="59"/>
      <c r="DN140" s="60"/>
      <c r="DO140" s="61"/>
      <c r="DP140" s="61"/>
      <c r="DQ140" s="61"/>
      <c r="DR140" s="61"/>
      <c r="DS140" s="61"/>
      <c r="DT140" s="61"/>
      <c r="DU140" s="61"/>
      <c r="DV140" s="61"/>
      <c r="DW140" s="61"/>
      <c r="DX140" s="61"/>
      <c r="DY140" s="61"/>
      <c r="DZ140" s="61"/>
      <c r="EA140" s="61"/>
      <c r="EB140" s="61"/>
      <c r="EC140" s="61"/>
      <c r="ED140" s="61"/>
      <c r="EE140" s="61"/>
      <c r="EF140" s="61"/>
      <c r="EG140" s="61"/>
      <c r="EH140" s="61"/>
      <c r="EI140" s="61"/>
      <c r="EJ140" s="61"/>
      <c r="EK140" s="61"/>
      <c r="EL140" s="61"/>
      <c r="EM140" s="61"/>
      <c r="EN140" s="61"/>
      <c r="EO140" s="61"/>
      <c r="EP140" s="61"/>
      <c r="EQ140" s="61"/>
      <c r="ER140" s="61"/>
      <c r="ES140" s="61"/>
      <c r="ET140" s="61"/>
      <c r="EU140" s="61"/>
      <c r="EV140" s="61"/>
      <c r="EW140" s="61"/>
      <c r="EX140" s="61"/>
      <c r="EY140" s="61"/>
      <c r="EZ140" s="61"/>
      <c r="FA140" s="61"/>
      <c r="FB140" s="61"/>
      <c r="FC140" s="61"/>
      <c r="FD140" s="61"/>
      <c r="FE140" s="61"/>
      <c r="FF140" s="61"/>
      <c r="FG140" s="61"/>
      <c r="FH140" s="61"/>
      <c r="FI140" s="61"/>
      <c r="FJ140" s="61"/>
      <c r="FK140" s="61"/>
      <c r="FL140" s="61"/>
      <c r="FM140" s="61"/>
      <c r="FN140" s="61"/>
      <c r="FO140" s="61"/>
      <c r="FP140" s="61"/>
      <c r="FQ140" s="61"/>
      <c r="FR140" s="61"/>
      <c r="FS140" s="61"/>
      <c r="FT140" s="61"/>
      <c r="FU140" s="61"/>
      <c r="FV140" s="61"/>
      <c r="FW140" s="61"/>
      <c r="FX140" s="61"/>
      <c r="FY140" s="61"/>
      <c r="FZ140" s="61"/>
      <c r="GA140" s="61"/>
      <c r="GB140" s="61"/>
      <c r="GC140" s="61"/>
      <c r="GD140" s="61"/>
      <c r="GE140" s="61"/>
      <c r="GF140" s="61"/>
      <c r="GG140" s="61"/>
      <c r="GH140" s="61"/>
      <c r="GI140" s="61"/>
      <c r="GJ140" s="61"/>
      <c r="GK140" s="61"/>
      <c r="GL140" s="61"/>
      <c r="GM140" s="61"/>
      <c r="GN140" s="61"/>
      <c r="GO140" s="61"/>
      <c r="GP140" s="61"/>
      <c r="GQ140" s="61"/>
      <c r="GR140" s="61"/>
      <c r="GS140" s="61"/>
      <c r="GT140" s="61"/>
      <c r="GU140" s="61"/>
      <c r="GV140" s="61"/>
      <c r="GW140" s="61"/>
      <c r="GX140" s="61"/>
      <c r="GY140" s="61"/>
      <c r="GZ140" s="61"/>
      <c r="HA140" s="61"/>
      <c r="HB140" s="61"/>
      <c r="HC140" s="61"/>
      <c r="HD140" s="61"/>
      <c r="HE140" s="61"/>
      <c r="HF140" s="61"/>
      <c r="HG140" s="61"/>
      <c r="HH140" s="61"/>
      <c r="HI140" s="61"/>
      <c r="HJ140" s="61"/>
      <c r="HK140" s="61"/>
      <c r="HL140" s="61"/>
      <c r="HM140" s="61"/>
      <c r="HN140" s="61"/>
      <c r="HO140" s="61"/>
      <c r="HP140" s="61"/>
      <c r="HQ140" s="61"/>
      <c r="HR140" s="61"/>
      <c r="HS140" s="61"/>
      <c r="HT140" s="61"/>
      <c r="HU140" s="61"/>
      <c r="HV140" s="61"/>
      <c r="HW140" s="61"/>
      <c r="HX140" s="61"/>
      <c r="HY140" s="61"/>
      <c r="HZ140" s="61"/>
      <c r="IA140" s="61"/>
      <c r="IB140" s="61"/>
      <c r="IC140" s="61"/>
      <c r="ID140" s="61"/>
      <c r="IE140" s="61" t="s">
        <v>90</v>
      </c>
    </row>
    <row r="141" spans="1:239">
      <c r="A141" s="4" t="str">
        <f t="shared" si="165"/>
        <v>x</v>
      </c>
      <c r="B141" s="4" t="str">
        <f t="shared" si="166"/>
        <v>x</v>
      </c>
      <c r="D141" s="4">
        <v>11.3</v>
      </c>
      <c r="E141" s="4">
        <f t="shared" si="116"/>
        <v>-8.6444343290238909E-2</v>
      </c>
      <c r="F141" s="4">
        <v>11.3</v>
      </c>
      <c r="G141" s="4">
        <f t="shared" si="117"/>
        <v>-8.6444343290238909E-2</v>
      </c>
      <c r="H141" s="4">
        <v>55</v>
      </c>
      <c r="I141" s="88">
        <f>I140</f>
        <v>0</v>
      </c>
      <c r="X141" s="4">
        <v>108</v>
      </c>
      <c r="Y141" s="4" t="str">
        <f t="shared" si="181"/>
        <v>x</v>
      </c>
      <c r="Z141" s="4" t="str">
        <f t="shared" si="148"/>
        <v>x</v>
      </c>
      <c r="AA141" s="4">
        <f t="shared" si="182"/>
        <v>0</v>
      </c>
      <c r="AB141" s="4">
        <f t="shared" si="180"/>
        <v>0</v>
      </c>
      <c r="AC141" s="4">
        <v>108</v>
      </c>
      <c r="AD141" s="129" t="str">
        <f t="shared" si="185"/>
        <v>x</v>
      </c>
      <c r="AE141" s="129" t="str">
        <f t="shared" si="185"/>
        <v>x</v>
      </c>
      <c r="AF141" s="46">
        <f t="shared" si="186"/>
        <v>1</v>
      </c>
      <c r="AG141" s="46">
        <f t="shared" si="186"/>
        <v>1</v>
      </c>
      <c r="AH141" s="4">
        <f t="shared" si="187"/>
        <v>0</v>
      </c>
      <c r="AI141" s="4">
        <f t="shared" si="187"/>
        <v>0</v>
      </c>
      <c r="AJ141" s="4">
        <f t="shared" si="120"/>
        <v>0</v>
      </c>
      <c r="AK141" s="4">
        <f>SUM($AJ$33:AJ141)</f>
        <v>2.6645352591003757E-15</v>
      </c>
      <c r="AL141" s="4">
        <f t="shared" si="167"/>
        <v>0</v>
      </c>
      <c r="AM141" s="4">
        <f t="shared" si="121"/>
        <v>0</v>
      </c>
      <c r="AN141" s="4">
        <f t="shared" si="122"/>
        <v>0</v>
      </c>
      <c r="AP141" s="4" t="str">
        <f t="shared" si="188"/>
        <v/>
      </c>
      <c r="AQ141" s="4" t="str">
        <f t="shared" si="188"/>
        <v/>
      </c>
      <c r="AR141" s="4" t="str">
        <f t="shared" si="189"/>
        <v/>
      </c>
      <c r="AS141" s="4" t="str">
        <f t="shared" si="189"/>
        <v/>
      </c>
      <c r="AT141" s="4" t="str">
        <f t="shared" si="190"/>
        <v/>
      </c>
      <c r="AU141" s="4" t="str">
        <f t="shared" si="190"/>
        <v/>
      </c>
      <c r="AV141" s="4" t="str">
        <f t="shared" si="191"/>
        <v/>
      </c>
      <c r="AW141" s="4" t="str">
        <f t="shared" si="191"/>
        <v/>
      </c>
      <c r="AX141" s="4" t="str">
        <f t="shared" si="192"/>
        <v/>
      </c>
      <c r="AY141" s="4" t="str">
        <f t="shared" si="192"/>
        <v/>
      </c>
      <c r="AZ141" s="4" t="str">
        <f t="shared" si="193"/>
        <v/>
      </c>
      <c r="BA141" s="4" t="str">
        <f t="shared" si="193"/>
        <v/>
      </c>
      <c r="BB141" s="4" t="str">
        <f t="shared" si="163"/>
        <v/>
      </c>
      <c r="BC141" s="4" t="str">
        <f t="shared" si="164"/>
        <v/>
      </c>
      <c r="BD141" s="4" t="str">
        <f t="shared" si="123"/>
        <v/>
      </c>
      <c r="BE141" s="4" t="str">
        <f t="shared" si="168"/>
        <v/>
      </c>
      <c r="BF141" s="4" t="str">
        <f t="shared" si="124"/>
        <v/>
      </c>
      <c r="BG141" s="4" t="str">
        <f t="shared" si="169"/>
        <v/>
      </c>
      <c r="BH141" s="16">
        <f t="shared" si="125"/>
        <v>0</v>
      </c>
      <c r="BI141" s="4">
        <f t="shared" si="126"/>
        <v>0</v>
      </c>
      <c r="BJ141" s="16">
        <f t="shared" si="127"/>
        <v>0</v>
      </c>
      <c r="BK141" s="4">
        <f t="shared" si="128"/>
        <v>0</v>
      </c>
      <c r="BL141" s="16">
        <f t="shared" si="129"/>
        <v>0</v>
      </c>
      <c r="BM141" s="4">
        <f t="shared" si="130"/>
        <v>0</v>
      </c>
      <c r="BN141" s="4">
        <f t="shared" si="170"/>
        <v>0</v>
      </c>
      <c r="BO141" s="4">
        <f t="shared" si="171"/>
        <v>0</v>
      </c>
      <c r="BP141" s="4">
        <f t="shared" si="172"/>
        <v>0</v>
      </c>
      <c r="BQ141" s="4">
        <f t="shared" si="173"/>
        <v>0</v>
      </c>
      <c r="BR141" s="4">
        <f t="shared" si="174"/>
        <v>0</v>
      </c>
      <c r="BS141" s="4">
        <f t="shared" si="175"/>
        <v>0</v>
      </c>
      <c r="BT141" s="4" t="str">
        <f t="shared" si="131"/>
        <v/>
      </c>
      <c r="BU141" s="4" t="str">
        <f t="shared" si="132"/>
        <v/>
      </c>
      <c r="BV141" s="4" t="str">
        <f t="shared" si="133"/>
        <v/>
      </c>
      <c r="BW141" s="4" t="str">
        <f t="shared" si="151"/>
        <v/>
      </c>
      <c r="BX141" s="4" t="str">
        <f t="shared" si="152"/>
        <v/>
      </c>
      <c r="BY141" s="4" t="str">
        <f t="shared" si="153"/>
        <v/>
      </c>
      <c r="BZ141" s="4">
        <f t="shared" si="154"/>
        <v>0</v>
      </c>
      <c r="CA141" s="17" t="str">
        <f t="shared" si="134"/>
        <v/>
      </c>
      <c r="CB141" s="17" t="str">
        <f t="shared" si="135"/>
        <v/>
      </c>
      <c r="CC141" s="17" t="str">
        <f t="shared" si="136"/>
        <v/>
      </c>
      <c r="CD141" s="17" t="str">
        <f t="shared" si="137"/>
        <v/>
      </c>
      <c r="CE141" s="4" t="str">
        <f t="shared" si="138"/>
        <v/>
      </c>
      <c r="CF141" s="4" t="str">
        <f t="shared" si="139"/>
        <v/>
      </c>
      <c r="CG141" s="4" t="str">
        <f t="shared" si="140"/>
        <v/>
      </c>
      <c r="CH141" s="4" t="str">
        <f t="shared" si="176"/>
        <v/>
      </c>
      <c r="CI141" s="4" t="str">
        <f t="shared" si="177"/>
        <v/>
      </c>
      <c r="CJ141" s="4" t="str">
        <f t="shared" si="155"/>
        <v/>
      </c>
      <c r="CK141" s="4" t="str">
        <f t="shared" si="156"/>
        <v/>
      </c>
      <c r="CL141" s="4" t="str">
        <f t="shared" si="178"/>
        <v/>
      </c>
      <c r="CM141" s="4" t="str">
        <f t="shared" si="179"/>
        <v/>
      </c>
      <c r="CN141" s="4">
        <f t="shared" si="157"/>
        <v>0</v>
      </c>
      <c r="CO141" s="16">
        <f t="shared" si="141"/>
        <v>0</v>
      </c>
      <c r="CQ141" s="4">
        <f t="shared" si="158"/>
        <v>0</v>
      </c>
      <c r="CS141" s="4">
        <v>107</v>
      </c>
      <c r="CT141" s="4">
        <f t="shared" si="159"/>
        <v>53.5</v>
      </c>
      <c r="CU141" s="4">
        <f t="shared" si="160"/>
        <v>54</v>
      </c>
      <c r="CV141" s="4">
        <f t="shared" si="142"/>
        <v>0</v>
      </c>
      <c r="CW141" s="4">
        <v>108</v>
      </c>
      <c r="CX141" s="4">
        <f t="shared" si="194"/>
        <v>55</v>
      </c>
      <c r="CY141" s="4" t="s">
        <v>98</v>
      </c>
      <c r="CZ141" s="16" t="str">
        <f t="shared" si="161"/>
        <v>C</v>
      </c>
      <c r="DA141" s="16">
        <f t="shared" si="143"/>
        <v>0</v>
      </c>
      <c r="DB141" s="4" t="str">
        <f t="shared" si="144"/>
        <v>x</v>
      </c>
      <c r="DE141" s="4">
        <f t="shared" si="183"/>
        <v>0</v>
      </c>
      <c r="DF141" s="4">
        <f t="shared" si="184"/>
        <v>0</v>
      </c>
      <c r="DJ141" s="66">
        <v>136</v>
      </c>
      <c r="DK141" s="67"/>
      <c r="DL141" s="68"/>
      <c r="DM141" s="68"/>
      <c r="DN141" s="69"/>
      <c r="DO141" s="61"/>
      <c r="DP141" s="61"/>
      <c r="DQ141" s="61"/>
      <c r="DR141" s="61"/>
      <c r="DS141" s="61"/>
      <c r="DT141" s="61"/>
      <c r="DU141" s="61"/>
      <c r="DV141" s="61"/>
      <c r="DW141" s="61"/>
      <c r="DX141" s="61"/>
      <c r="DY141" s="61"/>
      <c r="DZ141" s="61"/>
      <c r="EA141" s="61"/>
      <c r="EB141" s="61"/>
      <c r="EC141" s="61"/>
      <c r="ED141" s="61"/>
      <c r="EE141" s="61"/>
      <c r="EF141" s="61"/>
      <c r="EG141" s="61"/>
      <c r="EH141" s="61"/>
      <c r="EI141" s="61"/>
      <c r="EJ141" s="61"/>
      <c r="EK141" s="61"/>
      <c r="EL141" s="61"/>
      <c r="EM141" s="61"/>
      <c r="EN141" s="61"/>
      <c r="EO141" s="61"/>
      <c r="EP141" s="61"/>
      <c r="EQ141" s="61"/>
      <c r="ER141" s="61"/>
      <c r="ES141" s="61"/>
      <c r="ET141" s="61"/>
      <c r="EU141" s="61"/>
      <c r="EV141" s="61"/>
      <c r="EW141" s="61"/>
      <c r="EX141" s="61"/>
      <c r="EY141" s="61"/>
      <c r="EZ141" s="61"/>
      <c r="FA141" s="61"/>
      <c r="FB141" s="61"/>
      <c r="FC141" s="61"/>
      <c r="FD141" s="61"/>
      <c r="FE141" s="61"/>
      <c r="FF141" s="61"/>
      <c r="FG141" s="61"/>
      <c r="FH141" s="61"/>
      <c r="FI141" s="61"/>
      <c r="FJ141" s="61"/>
      <c r="FK141" s="61"/>
      <c r="FL141" s="61"/>
      <c r="FM141" s="61"/>
      <c r="FN141" s="61"/>
      <c r="FO141" s="61"/>
      <c r="FP141" s="61"/>
      <c r="FQ141" s="61"/>
      <c r="FR141" s="61"/>
      <c r="FS141" s="61"/>
      <c r="FT141" s="61"/>
      <c r="FU141" s="61"/>
      <c r="FV141" s="61"/>
      <c r="FW141" s="61"/>
      <c r="FX141" s="61"/>
      <c r="FY141" s="61"/>
      <c r="FZ141" s="61"/>
      <c r="GA141" s="61"/>
      <c r="GB141" s="61"/>
      <c r="GC141" s="61"/>
      <c r="GD141" s="61"/>
      <c r="GE141" s="61"/>
      <c r="GF141" s="61"/>
      <c r="GG141" s="61"/>
      <c r="GH141" s="61"/>
      <c r="GI141" s="61"/>
      <c r="GJ141" s="61"/>
      <c r="GK141" s="61"/>
      <c r="GL141" s="61"/>
      <c r="GM141" s="61"/>
      <c r="GN141" s="61"/>
      <c r="GO141" s="61"/>
      <c r="GP141" s="61"/>
      <c r="GQ141" s="61"/>
      <c r="GR141" s="61"/>
      <c r="GS141" s="61"/>
      <c r="GT141" s="61"/>
      <c r="GU141" s="61"/>
      <c r="GV141" s="61"/>
      <c r="GW141" s="61"/>
      <c r="GX141" s="61"/>
      <c r="GY141" s="61"/>
      <c r="GZ141" s="61"/>
      <c r="HA141" s="61"/>
      <c r="HB141" s="61"/>
      <c r="HC141" s="61"/>
      <c r="HD141" s="61"/>
      <c r="HE141" s="61"/>
      <c r="HF141" s="61"/>
      <c r="HG141" s="61"/>
      <c r="HH141" s="61"/>
      <c r="HI141" s="61"/>
      <c r="HJ141" s="61"/>
      <c r="HK141" s="61"/>
      <c r="HL141" s="61"/>
      <c r="HM141" s="61"/>
      <c r="HN141" s="61"/>
      <c r="HO141" s="61"/>
      <c r="HP141" s="61"/>
      <c r="HQ141" s="61"/>
      <c r="HR141" s="61"/>
      <c r="HS141" s="61"/>
      <c r="HT141" s="61"/>
      <c r="HU141" s="61"/>
      <c r="HV141" s="61"/>
      <c r="HW141" s="61"/>
      <c r="HX141" s="61"/>
      <c r="HY141" s="61"/>
      <c r="HZ141" s="61"/>
      <c r="IA141" s="61"/>
      <c r="IB141" s="61"/>
      <c r="IC141" s="61"/>
      <c r="ID141" s="61"/>
      <c r="IE141" s="61" t="s">
        <v>90</v>
      </c>
    </row>
    <row r="142" spans="1:239">
      <c r="A142" s="4" t="str">
        <f t="shared" si="165"/>
        <v>x</v>
      </c>
      <c r="B142" s="4" t="str">
        <f t="shared" si="166"/>
        <v>x</v>
      </c>
      <c r="D142" s="4">
        <v>11.4</v>
      </c>
      <c r="E142" s="4">
        <f t="shared" si="116"/>
        <v>-0.25555499726295072</v>
      </c>
      <c r="F142" s="4">
        <v>11.4</v>
      </c>
      <c r="G142" s="4">
        <f t="shared" si="117"/>
        <v>-0.25555499726295072</v>
      </c>
      <c r="H142" s="4">
        <v>55</v>
      </c>
      <c r="I142" s="88">
        <f>AL88</f>
        <v>0</v>
      </c>
      <c r="X142" s="4">
        <v>109</v>
      </c>
      <c r="Y142" s="4" t="str">
        <f t="shared" si="181"/>
        <v>x</v>
      </c>
      <c r="Z142" s="4" t="str">
        <f t="shared" si="148"/>
        <v>x</v>
      </c>
      <c r="AA142" s="4">
        <f t="shared" si="182"/>
        <v>0</v>
      </c>
      <c r="AB142" s="4">
        <f t="shared" si="180"/>
        <v>0</v>
      </c>
      <c r="AC142" s="4">
        <v>109</v>
      </c>
      <c r="AD142" s="129" t="str">
        <f t="shared" si="185"/>
        <v>x</v>
      </c>
      <c r="AE142" s="129" t="str">
        <f t="shared" si="185"/>
        <v>x</v>
      </c>
      <c r="AF142" s="46">
        <f t="shared" si="186"/>
        <v>1</v>
      </c>
      <c r="AG142" s="46">
        <f t="shared" si="186"/>
        <v>1</v>
      </c>
      <c r="AH142" s="4">
        <f t="shared" si="187"/>
        <v>0</v>
      </c>
      <c r="AI142" s="4">
        <f t="shared" si="187"/>
        <v>0</v>
      </c>
      <c r="AJ142" s="4">
        <f t="shared" si="120"/>
        <v>0</v>
      </c>
      <c r="AK142" s="4">
        <f>SUM($AJ$33:AJ142)</f>
        <v>2.6645352591003757E-15</v>
      </c>
      <c r="AL142" s="4">
        <f t="shared" si="167"/>
        <v>0</v>
      </c>
      <c r="AM142" s="4">
        <f t="shared" si="121"/>
        <v>0</v>
      </c>
      <c r="AN142" s="4">
        <f t="shared" si="122"/>
        <v>0</v>
      </c>
      <c r="AP142" s="4" t="str">
        <f t="shared" si="188"/>
        <v/>
      </c>
      <c r="AQ142" s="4" t="str">
        <f t="shared" si="188"/>
        <v/>
      </c>
      <c r="AR142" s="4" t="str">
        <f t="shared" si="189"/>
        <v/>
      </c>
      <c r="AS142" s="4" t="str">
        <f t="shared" si="189"/>
        <v/>
      </c>
      <c r="AT142" s="4" t="str">
        <f t="shared" si="190"/>
        <v/>
      </c>
      <c r="AU142" s="4" t="str">
        <f t="shared" si="190"/>
        <v/>
      </c>
      <c r="AV142" s="4" t="str">
        <f t="shared" si="191"/>
        <v/>
      </c>
      <c r="AW142" s="4" t="str">
        <f t="shared" si="191"/>
        <v/>
      </c>
      <c r="AX142" s="4" t="str">
        <f t="shared" si="192"/>
        <v/>
      </c>
      <c r="AY142" s="4" t="str">
        <f t="shared" si="192"/>
        <v/>
      </c>
      <c r="AZ142" s="4" t="str">
        <f t="shared" si="193"/>
        <v/>
      </c>
      <c r="BA142" s="4" t="str">
        <f t="shared" si="193"/>
        <v/>
      </c>
      <c r="BB142" s="4" t="str">
        <f t="shared" si="163"/>
        <v/>
      </c>
      <c r="BC142" s="4" t="str">
        <f t="shared" si="164"/>
        <v/>
      </c>
      <c r="BD142" s="4" t="str">
        <f t="shared" si="123"/>
        <v/>
      </c>
      <c r="BE142" s="4" t="str">
        <f t="shared" si="168"/>
        <v/>
      </c>
      <c r="BF142" s="4" t="str">
        <f t="shared" si="124"/>
        <v/>
      </c>
      <c r="BG142" s="4" t="str">
        <f t="shared" si="169"/>
        <v/>
      </c>
      <c r="BH142" s="16">
        <f t="shared" si="125"/>
        <v>0</v>
      </c>
      <c r="BI142" s="4">
        <f t="shared" si="126"/>
        <v>0</v>
      </c>
      <c r="BJ142" s="16">
        <f t="shared" si="127"/>
        <v>0</v>
      </c>
      <c r="BK142" s="4">
        <f t="shared" si="128"/>
        <v>0</v>
      </c>
      <c r="BL142" s="16">
        <f t="shared" si="129"/>
        <v>0</v>
      </c>
      <c r="BM142" s="4">
        <f t="shared" si="130"/>
        <v>0</v>
      </c>
      <c r="BN142" s="4">
        <f t="shared" si="170"/>
        <v>0</v>
      </c>
      <c r="BO142" s="4">
        <f t="shared" si="171"/>
        <v>0</v>
      </c>
      <c r="BP142" s="4">
        <f t="shared" si="172"/>
        <v>0</v>
      </c>
      <c r="BQ142" s="4">
        <f t="shared" si="173"/>
        <v>0</v>
      </c>
      <c r="BR142" s="4">
        <f t="shared" si="174"/>
        <v>0</v>
      </c>
      <c r="BS142" s="4">
        <f t="shared" si="175"/>
        <v>0</v>
      </c>
      <c r="BT142" s="4" t="str">
        <f t="shared" si="131"/>
        <v/>
      </c>
      <c r="BU142" s="4" t="str">
        <f t="shared" si="132"/>
        <v/>
      </c>
      <c r="BV142" s="4" t="str">
        <f t="shared" si="133"/>
        <v/>
      </c>
      <c r="BW142" s="4" t="str">
        <f t="shared" si="151"/>
        <v/>
      </c>
      <c r="BX142" s="4" t="str">
        <f t="shared" si="152"/>
        <v/>
      </c>
      <c r="BY142" s="4" t="str">
        <f t="shared" si="153"/>
        <v/>
      </c>
      <c r="BZ142" s="4">
        <f t="shared" si="154"/>
        <v>0</v>
      </c>
      <c r="CA142" s="17" t="str">
        <f t="shared" si="134"/>
        <v/>
      </c>
      <c r="CB142" s="17" t="str">
        <f t="shared" si="135"/>
        <v/>
      </c>
      <c r="CC142" s="17" t="str">
        <f t="shared" si="136"/>
        <v/>
      </c>
      <c r="CD142" s="17" t="str">
        <f t="shared" si="137"/>
        <v/>
      </c>
      <c r="CE142" s="4" t="str">
        <f t="shared" si="138"/>
        <v/>
      </c>
      <c r="CF142" s="4" t="str">
        <f t="shared" si="139"/>
        <v/>
      </c>
      <c r="CG142" s="4" t="str">
        <f t="shared" si="140"/>
        <v/>
      </c>
      <c r="CH142" s="4" t="str">
        <f t="shared" si="176"/>
        <v/>
      </c>
      <c r="CI142" s="4" t="str">
        <f t="shared" si="177"/>
        <v/>
      </c>
      <c r="CJ142" s="4" t="str">
        <f t="shared" si="155"/>
        <v/>
      </c>
      <c r="CK142" s="4" t="str">
        <f t="shared" si="156"/>
        <v/>
      </c>
      <c r="CL142" s="4" t="str">
        <f t="shared" si="178"/>
        <v/>
      </c>
      <c r="CM142" s="4" t="str">
        <f t="shared" si="179"/>
        <v/>
      </c>
      <c r="CN142" s="4">
        <f t="shared" si="157"/>
        <v>0</v>
      </c>
      <c r="CO142" s="16">
        <f t="shared" si="141"/>
        <v>0</v>
      </c>
      <c r="CQ142" s="4">
        <f t="shared" si="158"/>
        <v>0</v>
      </c>
      <c r="CS142" s="4">
        <v>108</v>
      </c>
      <c r="CT142" s="4">
        <f t="shared" si="159"/>
        <v>54</v>
      </c>
      <c r="CU142" s="4">
        <f t="shared" si="160"/>
        <v>54</v>
      </c>
      <c r="CV142" s="4">
        <f t="shared" si="142"/>
        <v>1</v>
      </c>
      <c r="CW142" s="4">
        <v>109</v>
      </c>
      <c r="CX142" s="4">
        <f t="shared" si="194"/>
        <v>55</v>
      </c>
      <c r="CY142" s="4" t="s">
        <v>87</v>
      </c>
      <c r="CZ142" s="16" t="str">
        <f t="shared" si="161"/>
        <v>A</v>
      </c>
      <c r="DA142" s="16">
        <f t="shared" si="143"/>
        <v>0</v>
      </c>
      <c r="DB142" s="4" t="str">
        <f t="shared" si="144"/>
        <v>x</v>
      </c>
      <c r="DE142" s="4">
        <f t="shared" si="183"/>
        <v>0</v>
      </c>
      <c r="DF142" s="4">
        <f t="shared" si="184"/>
        <v>0</v>
      </c>
      <c r="DJ142" s="47">
        <v>137</v>
      </c>
      <c r="DK142" s="48" t="s">
        <v>447</v>
      </c>
      <c r="DL142" s="49"/>
      <c r="DM142" s="49"/>
      <c r="DN142" s="50"/>
      <c r="DO142" s="51"/>
      <c r="DP142" s="51"/>
      <c r="DQ142" s="51"/>
      <c r="DR142" s="51"/>
      <c r="DS142" s="51"/>
      <c r="DT142" s="51"/>
      <c r="DU142" s="51"/>
      <c r="DV142" s="51"/>
      <c r="DW142" s="51"/>
      <c r="DX142" s="51"/>
      <c r="DY142" s="51"/>
      <c r="DZ142" s="51"/>
      <c r="EA142" s="51"/>
      <c r="EB142" s="51"/>
      <c r="EC142" s="51"/>
      <c r="ED142" s="51"/>
      <c r="EE142" s="51"/>
      <c r="EF142" s="51"/>
      <c r="EG142" s="51"/>
      <c r="EH142" s="51"/>
      <c r="EI142" s="51"/>
      <c r="EJ142" s="51"/>
      <c r="EK142" s="51"/>
      <c r="EL142" s="51"/>
      <c r="EM142" s="51"/>
      <c r="EN142" s="51"/>
      <c r="EO142" s="51"/>
      <c r="EP142" s="51"/>
      <c r="EQ142" s="51"/>
      <c r="ER142" s="51"/>
      <c r="ES142" s="51"/>
      <c r="ET142" s="51"/>
      <c r="EU142" s="51"/>
      <c r="EV142" s="51"/>
      <c r="EW142" s="51"/>
      <c r="EX142" s="51"/>
      <c r="EY142" s="51"/>
      <c r="EZ142" s="51"/>
      <c r="FA142" s="51"/>
      <c r="FB142" s="51"/>
      <c r="FC142" s="51"/>
      <c r="FD142" s="51"/>
      <c r="FE142" s="51"/>
      <c r="FF142" s="51"/>
      <c r="FG142" s="51"/>
      <c r="FH142" s="51"/>
      <c r="FI142" s="51"/>
      <c r="FJ142" s="51"/>
      <c r="FK142" s="51"/>
      <c r="FL142" s="51"/>
      <c r="FM142" s="51"/>
      <c r="FN142" s="51"/>
      <c r="FO142" s="51"/>
      <c r="FP142" s="51"/>
      <c r="FQ142" s="51"/>
      <c r="FR142" s="51"/>
      <c r="FS142" s="51"/>
      <c r="FT142" s="51"/>
      <c r="FU142" s="51"/>
      <c r="FV142" s="51"/>
      <c r="FW142" s="51"/>
      <c r="FX142" s="51"/>
      <c r="FY142" s="51"/>
      <c r="FZ142" s="51"/>
      <c r="GA142" s="51"/>
      <c r="GB142" s="51"/>
      <c r="GC142" s="51"/>
      <c r="GD142" s="51"/>
      <c r="GE142" s="51"/>
      <c r="GF142" s="51"/>
      <c r="GG142" s="51"/>
      <c r="GH142" s="51"/>
      <c r="GI142" s="51"/>
      <c r="GJ142" s="51"/>
      <c r="GK142" s="51"/>
      <c r="GL142" s="51"/>
      <c r="GM142" s="51"/>
      <c r="GN142" s="51"/>
      <c r="GO142" s="51"/>
      <c r="GP142" s="51"/>
      <c r="GQ142" s="51"/>
      <c r="GR142" s="51"/>
      <c r="GS142" s="51"/>
      <c r="GT142" s="51"/>
      <c r="GU142" s="51"/>
      <c r="GV142" s="51"/>
      <c r="GW142" s="51"/>
      <c r="GX142" s="51"/>
      <c r="GY142" s="51"/>
      <c r="GZ142" s="51"/>
      <c r="HA142" s="51"/>
      <c r="HB142" s="51"/>
      <c r="HC142" s="51"/>
      <c r="HD142" s="51"/>
      <c r="HE142" s="51"/>
      <c r="HF142" s="51"/>
      <c r="HG142" s="51"/>
      <c r="HH142" s="51"/>
      <c r="HI142" s="51"/>
      <c r="HJ142" s="51"/>
      <c r="HK142" s="51"/>
      <c r="HL142" s="51"/>
      <c r="HM142" s="51"/>
      <c r="HN142" s="51"/>
      <c r="HO142" s="51"/>
      <c r="HP142" s="51"/>
      <c r="HQ142" s="51"/>
      <c r="HR142" s="51"/>
      <c r="HS142" s="51"/>
      <c r="HT142" s="51"/>
      <c r="HU142" s="51"/>
      <c r="HV142" s="51"/>
      <c r="HW142" s="51"/>
      <c r="HX142" s="51"/>
      <c r="HY142" s="51"/>
      <c r="HZ142" s="51"/>
      <c r="IA142" s="51"/>
      <c r="IB142" s="51"/>
      <c r="IC142" s="51"/>
      <c r="ID142" s="51"/>
      <c r="IE142" s="51" t="s">
        <v>90</v>
      </c>
    </row>
    <row r="143" spans="1:239">
      <c r="A143" s="4" t="str">
        <f t="shared" si="165"/>
        <v>x</v>
      </c>
      <c r="B143" s="4" t="str">
        <f t="shared" si="166"/>
        <v>x</v>
      </c>
      <c r="D143" s="4">
        <v>11.5</v>
      </c>
      <c r="E143" s="4">
        <f t="shared" si="116"/>
        <v>-0.41349667156634295</v>
      </c>
      <c r="F143" s="4">
        <v>11.5</v>
      </c>
      <c r="G143" s="4">
        <f t="shared" si="117"/>
        <v>-0.41349667156634295</v>
      </c>
      <c r="H143" s="4">
        <v>56</v>
      </c>
      <c r="I143" s="88">
        <f>I142</f>
        <v>0</v>
      </c>
      <c r="X143" s="4">
        <v>110</v>
      </c>
      <c r="Y143" s="4" t="str">
        <f t="shared" si="181"/>
        <v>x</v>
      </c>
      <c r="Z143" s="4" t="str">
        <f t="shared" si="148"/>
        <v>x</v>
      </c>
      <c r="AA143" s="4">
        <f t="shared" si="182"/>
        <v>0</v>
      </c>
      <c r="AB143" s="4">
        <f t="shared" si="180"/>
        <v>0</v>
      </c>
      <c r="AC143" s="4">
        <v>110</v>
      </c>
      <c r="AD143" s="129" t="str">
        <f t="shared" si="185"/>
        <v>x</v>
      </c>
      <c r="AE143" s="129" t="str">
        <f t="shared" si="185"/>
        <v>x</v>
      </c>
      <c r="AF143" s="46">
        <f t="shared" si="186"/>
        <v>1</v>
      </c>
      <c r="AG143" s="46">
        <f t="shared" si="186"/>
        <v>1</v>
      </c>
      <c r="AH143" s="4">
        <f t="shared" si="187"/>
        <v>0</v>
      </c>
      <c r="AI143" s="4">
        <f t="shared" si="187"/>
        <v>0</v>
      </c>
      <c r="AJ143" s="4">
        <f t="shared" si="120"/>
        <v>0</v>
      </c>
      <c r="AK143" s="4">
        <f>SUM($AJ$33:AJ143)</f>
        <v>2.6645352591003757E-15</v>
      </c>
      <c r="AL143" s="4">
        <f t="shared" si="167"/>
        <v>0</v>
      </c>
      <c r="AM143" s="4">
        <f t="shared" si="121"/>
        <v>0</v>
      </c>
      <c r="AN143" s="4">
        <f t="shared" si="122"/>
        <v>0</v>
      </c>
      <c r="AP143" s="4" t="str">
        <f t="shared" si="188"/>
        <v/>
      </c>
      <c r="AQ143" s="4" t="str">
        <f t="shared" si="188"/>
        <v/>
      </c>
      <c r="AR143" s="4" t="str">
        <f t="shared" si="189"/>
        <v/>
      </c>
      <c r="AS143" s="4" t="str">
        <f t="shared" si="189"/>
        <v/>
      </c>
      <c r="AT143" s="4" t="str">
        <f t="shared" si="190"/>
        <v/>
      </c>
      <c r="AU143" s="4" t="str">
        <f t="shared" si="190"/>
        <v/>
      </c>
      <c r="AV143" s="4" t="str">
        <f t="shared" si="191"/>
        <v/>
      </c>
      <c r="AW143" s="4" t="str">
        <f t="shared" si="191"/>
        <v/>
      </c>
      <c r="AX143" s="4" t="str">
        <f t="shared" si="192"/>
        <v/>
      </c>
      <c r="AY143" s="4" t="str">
        <f t="shared" si="192"/>
        <v/>
      </c>
      <c r="AZ143" s="4" t="str">
        <f t="shared" si="193"/>
        <v/>
      </c>
      <c r="BA143" s="4" t="str">
        <f t="shared" si="193"/>
        <v/>
      </c>
      <c r="BB143" s="4" t="str">
        <f t="shared" si="163"/>
        <v/>
      </c>
      <c r="BC143" s="4" t="str">
        <f t="shared" si="164"/>
        <v/>
      </c>
      <c r="BD143" s="4" t="str">
        <f t="shared" si="123"/>
        <v/>
      </c>
      <c r="BE143" s="4" t="str">
        <f t="shared" si="168"/>
        <v/>
      </c>
      <c r="BF143" s="4" t="str">
        <f t="shared" si="124"/>
        <v/>
      </c>
      <c r="BG143" s="4" t="str">
        <f t="shared" si="169"/>
        <v/>
      </c>
      <c r="BH143" s="16">
        <f t="shared" si="125"/>
        <v>0</v>
      </c>
      <c r="BI143" s="4">
        <f t="shared" si="126"/>
        <v>0</v>
      </c>
      <c r="BJ143" s="16">
        <f t="shared" si="127"/>
        <v>0</v>
      </c>
      <c r="BK143" s="4">
        <f t="shared" si="128"/>
        <v>0</v>
      </c>
      <c r="BL143" s="16">
        <f t="shared" si="129"/>
        <v>0</v>
      </c>
      <c r="BM143" s="4">
        <f t="shared" si="130"/>
        <v>0</v>
      </c>
      <c r="BN143" s="4">
        <f t="shared" si="170"/>
        <v>0</v>
      </c>
      <c r="BO143" s="4">
        <f t="shared" si="171"/>
        <v>0</v>
      </c>
      <c r="BP143" s="4">
        <f t="shared" si="172"/>
        <v>0</v>
      </c>
      <c r="BQ143" s="4">
        <f t="shared" si="173"/>
        <v>0</v>
      </c>
      <c r="BR143" s="4">
        <f t="shared" si="174"/>
        <v>0</v>
      </c>
      <c r="BS143" s="4">
        <f t="shared" si="175"/>
        <v>0</v>
      </c>
      <c r="BT143" s="4" t="str">
        <f t="shared" si="131"/>
        <v/>
      </c>
      <c r="BU143" s="4" t="str">
        <f t="shared" si="132"/>
        <v/>
      </c>
      <c r="BV143" s="4" t="str">
        <f t="shared" si="133"/>
        <v/>
      </c>
      <c r="BW143" s="4" t="str">
        <f t="shared" si="151"/>
        <v/>
      </c>
      <c r="BX143" s="4" t="str">
        <f t="shared" si="152"/>
        <v/>
      </c>
      <c r="BY143" s="4" t="str">
        <f t="shared" si="153"/>
        <v/>
      </c>
      <c r="BZ143" s="4">
        <f t="shared" si="154"/>
        <v>0</v>
      </c>
      <c r="CA143" s="17" t="str">
        <f t="shared" si="134"/>
        <v/>
      </c>
      <c r="CB143" s="17" t="str">
        <f t="shared" si="135"/>
        <v/>
      </c>
      <c r="CC143" s="17" t="str">
        <f t="shared" si="136"/>
        <v/>
      </c>
      <c r="CD143" s="17" t="str">
        <f t="shared" si="137"/>
        <v/>
      </c>
      <c r="CE143" s="4" t="str">
        <f t="shared" si="138"/>
        <v/>
      </c>
      <c r="CF143" s="4" t="str">
        <f t="shared" si="139"/>
        <v/>
      </c>
      <c r="CG143" s="4" t="str">
        <f t="shared" si="140"/>
        <v/>
      </c>
      <c r="CH143" s="4" t="str">
        <f t="shared" si="176"/>
        <v/>
      </c>
      <c r="CI143" s="4" t="str">
        <f t="shared" si="177"/>
        <v/>
      </c>
      <c r="CJ143" s="4" t="str">
        <f t="shared" si="155"/>
        <v/>
      </c>
      <c r="CK143" s="4" t="str">
        <f t="shared" si="156"/>
        <v/>
      </c>
      <c r="CL143" s="4" t="str">
        <f t="shared" si="178"/>
        <v/>
      </c>
      <c r="CM143" s="4" t="str">
        <f t="shared" si="179"/>
        <v/>
      </c>
      <c r="CN143" s="4">
        <f t="shared" si="157"/>
        <v>0</v>
      </c>
      <c r="CO143" s="16">
        <f t="shared" si="141"/>
        <v>0</v>
      </c>
      <c r="CQ143" s="4">
        <f t="shared" si="158"/>
        <v>0</v>
      </c>
      <c r="CS143" s="4">
        <v>109</v>
      </c>
      <c r="CT143" s="4">
        <f t="shared" si="159"/>
        <v>54.5</v>
      </c>
      <c r="CU143" s="4">
        <f t="shared" si="160"/>
        <v>55</v>
      </c>
      <c r="CV143" s="4">
        <f t="shared" si="142"/>
        <v>0</v>
      </c>
      <c r="CW143" s="4">
        <v>110</v>
      </c>
      <c r="CX143" s="4">
        <f t="shared" si="194"/>
        <v>56</v>
      </c>
      <c r="CY143" s="4" t="s">
        <v>99</v>
      </c>
      <c r="CZ143" s="16" t="str">
        <f t="shared" si="161"/>
        <v>B</v>
      </c>
      <c r="DA143" s="16">
        <f t="shared" si="143"/>
        <v>0</v>
      </c>
      <c r="DB143" s="4" t="str">
        <f t="shared" si="144"/>
        <v>x</v>
      </c>
      <c r="DE143" s="4">
        <f t="shared" si="183"/>
        <v>0</v>
      </c>
      <c r="DF143" s="4">
        <f t="shared" si="184"/>
        <v>0</v>
      </c>
      <c r="DJ143" s="57">
        <v>138</v>
      </c>
      <c r="DK143" s="58" t="s">
        <v>448</v>
      </c>
      <c r="DL143" s="59"/>
      <c r="DM143" s="59"/>
      <c r="DN143" s="60"/>
      <c r="DO143" s="61"/>
      <c r="DP143" s="61"/>
      <c r="DQ143" s="61"/>
      <c r="DR143" s="61"/>
      <c r="DS143" s="61"/>
      <c r="DT143" s="61"/>
      <c r="DU143" s="61"/>
      <c r="DV143" s="61"/>
      <c r="DW143" s="61"/>
      <c r="DX143" s="61"/>
      <c r="DY143" s="61"/>
      <c r="DZ143" s="61"/>
      <c r="EA143" s="61"/>
      <c r="EB143" s="61"/>
      <c r="EC143" s="61"/>
      <c r="ED143" s="61"/>
      <c r="EE143" s="61"/>
      <c r="EF143" s="61"/>
      <c r="EG143" s="61"/>
      <c r="EH143" s="61"/>
      <c r="EI143" s="61"/>
      <c r="EJ143" s="61"/>
      <c r="EK143" s="61"/>
      <c r="EL143" s="61"/>
      <c r="EM143" s="61"/>
      <c r="EN143" s="61"/>
      <c r="EO143" s="61"/>
      <c r="EP143" s="61"/>
      <c r="EQ143" s="61"/>
      <c r="ER143" s="61"/>
      <c r="ES143" s="61"/>
      <c r="ET143" s="61"/>
      <c r="EU143" s="61"/>
      <c r="EV143" s="61"/>
      <c r="EW143" s="61"/>
      <c r="EX143" s="61"/>
      <c r="EY143" s="61"/>
      <c r="EZ143" s="61"/>
      <c r="FA143" s="61"/>
      <c r="FB143" s="61"/>
      <c r="FC143" s="61"/>
      <c r="FD143" s="61"/>
      <c r="FE143" s="61"/>
      <c r="FF143" s="61"/>
      <c r="FG143" s="61"/>
      <c r="FH143" s="61"/>
      <c r="FI143" s="61"/>
      <c r="FJ143" s="61"/>
      <c r="FK143" s="61"/>
      <c r="FL143" s="61"/>
      <c r="FM143" s="61"/>
      <c r="FN143" s="61"/>
      <c r="FO143" s="61"/>
      <c r="FP143" s="61"/>
      <c r="FQ143" s="61"/>
      <c r="FR143" s="61"/>
      <c r="FS143" s="61"/>
      <c r="FT143" s="61"/>
      <c r="FU143" s="61"/>
      <c r="FV143" s="61"/>
      <c r="FW143" s="61"/>
      <c r="FX143" s="61"/>
      <c r="FY143" s="61"/>
      <c r="FZ143" s="61"/>
      <c r="GA143" s="61"/>
      <c r="GB143" s="61"/>
      <c r="GC143" s="61"/>
      <c r="GD143" s="61"/>
      <c r="GE143" s="61"/>
      <c r="GF143" s="61"/>
      <c r="GG143" s="61"/>
      <c r="GH143" s="61"/>
      <c r="GI143" s="61"/>
      <c r="GJ143" s="61"/>
      <c r="GK143" s="61"/>
      <c r="GL143" s="61"/>
      <c r="GM143" s="61"/>
      <c r="GN143" s="61"/>
      <c r="GO143" s="61"/>
      <c r="GP143" s="61"/>
      <c r="GQ143" s="61"/>
      <c r="GR143" s="61"/>
      <c r="GS143" s="61"/>
      <c r="GT143" s="61"/>
      <c r="GU143" s="61"/>
      <c r="GV143" s="61"/>
      <c r="GW143" s="61"/>
      <c r="GX143" s="61"/>
      <c r="GY143" s="61"/>
      <c r="GZ143" s="61"/>
      <c r="HA143" s="61"/>
      <c r="HB143" s="61"/>
      <c r="HC143" s="61"/>
      <c r="HD143" s="61"/>
      <c r="HE143" s="61"/>
      <c r="HF143" s="61"/>
      <c r="HG143" s="61"/>
      <c r="HH143" s="61"/>
      <c r="HI143" s="61"/>
      <c r="HJ143" s="61"/>
      <c r="HK143" s="61"/>
      <c r="HL143" s="61"/>
      <c r="HM143" s="61"/>
      <c r="HN143" s="61"/>
      <c r="HO143" s="61"/>
      <c r="HP143" s="61"/>
      <c r="HQ143" s="61"/>
      <c r="HR143" s="61"/>
      <c r="HS143" s="61"/>
      <c r="HT143" s="61"/>
      <c r="HU143" s="61"/>
      <c r="HV143" s="61"/>
      <c r="HW143" s="61"/>
      <c r="HX143" s="61"/>
      <c r="HY143" s="61"/>
      <c r="HZ143" s="61"/>
      <c r="IA143" s="61"/>
      <c r="IB143" s="61"/>
      <c r="IC143" s="61"/>
      <c r="ID143" s="61"/>
      <c r="IE143" s="61" t="s">
        <v>90</v>
      </c>
    </row>
    <row r="144" spans="1:239">
      <c r="A144" s="4" t="str">
        <f t="shared" si="165"/>
        <v>x</v>
      </c>
      <c r="B144" s="4" t="str">
        <f t="shared" si="166"/>
        <v>x</v>
      </c>
      <c r="D144" s="4">
        <v>11.6</v>
      </c>
      <c r="E144" s="4">
        <f t="shared" si="116"/>
        <v>-0.55336655714511462</v>
      </c>
      <c r="F144" s="4">
        <v>11.6</v>
      </c>
      <c r="G144" s="4">
        <f t="shared" si="117"/>
        <v>-0.55336655714511462</v>
      </c>
      <c r="H144" s="4">
        <v>56</v>
      </c>
      <c r="I144" s="88">
        <f>AL89</f>
        <v>0</v>
      </c>
      <c r="X144" s="4">
        <v>111</v>
      </c>
      <c r="Y144" s="4" t="str">
        <f t="shared" si="181"/>
        <v>x</v>
      </c>
      <c r="Z144" s="4" t="str">
        <f t="shared" si="148"/>
        <v>x</v>
      </c>
      <c r="AA144" s="4">
        <f t="shared" si="182"/>
        <v>0</v>
      </c>
      <c r="AB144" s="4">
        <f t="shared" si="180"/>
        <v>0</v>
      </c>
      <c r="AC144" s="4">
        <v>111</v>
      </c>
      <c r="AD144" s="129" t="str">
        <f t="shared" si="185"/>
        <v>x</v>
      </c>
      <c r="AE144" s="129" t="str">
        <f t="shared" si="185"/>
        <v>x</v>
      </c>
      <c r="AF144" s="46">
        <f t="shared" si="186"/>
        <v>1</v>
      </c>
      <c r="AG144" s="46">
        <f t="shared" si="186"/>
        <v>1</v>
      </c>
      <c r="AH144" s="4">
        <f t="shared" si="187"/>
        <v>0</v>
      </c>
      <c r="AI144" s="4">
        <f t="shared" si="187"/>
        <v>0</v>
      </c>
      <c r="AJ144" s="4">
        <f t="shared" si="120"/>
        <v>0</v>
      </c>
      <c r="AK144" s="4">
        <f>SUM($AJ$33:AJ144)</f>
        <v>2.6645352591003757E-15</v>
      </c>
      <c r="AL144" s="4">
        <f t="shared" si="167"/>
        <v>0</v>
      </c>
      <c r="AM144" s="4">
        <f t="shared" si="121"/>
        <v>0</v>
      </c>
      <c r="AN144" s="4">
        <f t="shared" si="122"/>
        <v>0</v>
      </c>
      <c r="AP144" s="4" t="str">
        <f t="shared" si="188"/>
        <v/>
      </c>
      <c r="AQ144" s="4" t="str">
        <f t="shared" si="188"/>
        <v/>
      </c>
      <c r="AR144" s="4" t="str">
        <f t="shared" si="189"/>
        <v/>
      </c>
      <c r="AS144" s="4" t="str">
        <f t="shared" si="189"/>
        <v/>
      </c>
      <c r="AT144" s="4" t="str">
        <f t="shared" si="190"/>
        <v/>
      </c>
      <c r="AU144" s="4" t="str">
        <f t="shared" si="190"/>
        <v/>
      </c>
      <c r="AV144" s="4" t="str">
        <f t="shared" si="191"/>
        <v/>
      </c>
      <c r="AW144" s="4" t="str">
        <f t="shared" si="191"/>
        <v/>
      </c>
      <c r="AX144" s="4" t="str">
        <f t="shared" si="192"/>
        <v/>
      </c>
      <c r="AY144" s="4" t="str">
        <f t="shared" si="192"/>
        <v/>
      </c>
      <c r="AZ144" s="4" t="str">
        <f t="shared" si="193"/>
        <v/>
      </c>
      <c r="BA144" s="4" t="str">
        <f t="shared" si="193"/>
        <v/>
      </c>
      <c r="BB144" s="4" t="str">
        <f t="shared" si="163"/>
        <v/>
      </c>
      <c r="BC144" s="4" t="str">
        <f t="shared" si="164"/>
        <v/>
      </c>
      <c r="BD144" s="4" t="str">
        <f t="shared" si="123"/>
        <v/>
      </c>
      <c r="BE144" s="4" t="str">
        <f t="shared" si="168"/>
        <v/>
      </c>
      <c r="BF144" s="4" t="str">
        <f t="shared" si="124"/>
        <v/>
      </c>
      <c r="BG144" s="4" t="str">
        <f t="shared" si="169"/>
        <v/>
      </c>
      <c r="BH144" s="16">
        <f t="shared" si="125"/>
        <v>0</v>
      </c>
      <c r="BI144" s="4">
        <f t="shared" si="126"/>
        <v>0</v>
      </c>
      <c r="BJ144" s="16">
        <f t="shared" si="127"/>
        <v>0</v>
      </c>
      <c r="BK144" s="4">
        <f t="shared" si="128"/>
        <v>0</v>
      </c>
      <c r="BL144" s="16">
        <f t="shared" si="129"/>
        <v>0</v>
      </c>
      <c r="BM144" s="4">
        <f t="shared" si="130"/>
        <v>0</v>
      </c>
      <c r="BN144" s="4">
        <f t="shared" si="170"/>
        <v>0</v>
      </c>
      <c r="BO144" s="4">
        <f t="shared" si="171"/>
        <v>0</v>
      </c>
      <c r="BP144" s="4">
        <f t="shared" si="172"/>
        <v>0</v>
      </c>
      <c r="BQ144" s="4">
        <f t="shared" si="173"/>
        <v>0</v>
      </c>
      <c r="BR144" s="4">
        <f t="shared" si="174"/>
        <v>0</v>
      </c>
      <c r="BS144" s="4">
        <f t="shared" si="175"/>
        <v>0</v>
      </c>
      <c r="BT144" s="4" t="str">
        <f t="shared" si="131"/>
        <v/>
      </c>
      <c r="BU144" s="4" t="str">
        <f t="shared" si="132"/>
        <v/>
      </c>
      <c r="BV144" s="4" t="str">
        <f t="shared" si="133"/>
        <v/>
      </c>
      <c r="BW144" s="4" t="str">
        <f t="shared" si="151"/>
        <v/>
      </c>
      <c r="BX144" s="4" t="str">
        <f t="shared" si="152"/>
        <v/>
      </c>
      <c r="BY144" s="4" t="str">
        <f t="shared" si="153"/>
        <v/>
      </c>
      <c r="BZ144" s="4">
        <f t="shared" si="154"/>
        <v>0</v>
      </c>
      <c r="CA144" s="17" t="str">
        <f t="shared" si="134"/>
        <v/>
      </c>
      <c r="CB144" s="17" t="str">
        <f t="shared" si="135"/>
        <v/>
      </c>
      <c r="CC144" s="17" t="str">
        <f t="shared" si="136"/>
        <v/>
      </c>
      <c r="CD144" s="17" t="str">
        <f t="shared" si="137"/>
        <v/>
      </c>
      <c r="CE144" s="4" t="str">
        <f t="shared" si="138"/>
        <v/>
      </c>
      <c r="CF144" s="4" t="str">
        <f t="shared" si="139"/>
        <v/>
      </c>
      <c r="CG144" s="4" t="str">
        <f t="shared" si="140"/>
        <v/>
      </c>
      <c r="CH144" s="4" t="str">
        <f t="shared" si="176"/>
        <v/>
      </c>
      <c r="CI144" s="4" t="str">
        <f t="shared" si="177"/>
        <v/>
      </c>
      <c r="CJ144" s="4" t="str">
        <f t="shared" si="155"/>
        <v/>
      </c>
      <c r="CK144" s="4" t="str">
        <f t="shared" si="156"/>
        <v/>
      </c>
      <c r="CL144" s="4" t="str">
        <f t="shared" si="178"/>
        <v/>
      </c>
      <c r="CM144" s="4" t="str">
        <f t="shared" si="179"/>
        <v/>
      </c>
      <c r="CN144" s="4">
        <f t="shared" si="157"/>
        <v>0</v>
      </c>
      <c r="CO144" s="16">
        <f t="shared" si="141"/>
        <v>0</v>
      </c>
      <c r="CQ144" s="4">
        <f t="shared" si="158"/>
        <v>0</v>
      </c>
      <c r="CS144" s="4">
        <v>110</v>
      </c>
      <c r="CT144" s="4">
        <f t="shared" si="159"/>
        <v>55</v>
      </c>
      <c r="CU144" s="4">
        <f t="shared" si="160"/>
        <v>55</v>
      </c>
      <c r="CV144" s="4">
        <f t="shared" si="142"/>
        <v>1</v>
      </c>
      <c r="CW144" s="4">
        <v>111</v>
      </c>
      <c r="CX144" s="4">
        <f t="shared" si="194"/>
        <v>56</v>
      </c>
      <c r="CY144" s="4" t="s">
        <v>88</v>
      </c>
      <c r="CZ144" s="16" t="str">
        <f t="shared" si="161"/>
        <v>C</v>
      </c>
      <c r="DA144" s="16">
        <f t="shared" si="143"/>
        <v>0</v>
      </c>
      <c r="DB144" s="4" t="str">
        <f t="shared" si="144"/>
        <v>x</v>
      </c>
      <c r="DE144" s="4">
        <f t="shared" si="183"/>
        <v>0</v>
      </c>
      <c r="DF144" s="4">
        <f t="shared" si="184"/>
        <v>0</v>
      </c>
      <c r="DJ144" s="57">
        <v>139</v>
      </c>
      <c r="DK144" s="58"/>
      <c r="DL144" s="59"/>
      <c r="DM144" s="59"/>
      <c r="DN144" s="60"/>
      <c r="DO144" s="61"/>
      <c r="DP144" s="61"/>
      <c r="DQ144" s="61"/>
      <c r="DR144" s="61"/>
      <c r="DS144" s="61"/>
      <c r="DT144" s="61"/>
      <c r="DU144" s="61"/>
      <c r="DV144" s="61"/>
      <c r="DW144" s="61"/>
      <c r="DX144" s="61"/>
      <c r="DY144" s="61"/>
      <c r="DZ144" s="61"/>
      <c r="EA144" s="61"/>
      <c r="EB144" s="61"/>
      <c r="EC144" s="61"/>
      <c r="ED144" s="61"/>
      <c r="EE144" s="61"/>
      <c r="EF144" s="61"/>
      <c r="EG144" s="61"/>
      <c r="EH144" s="61"/>
      <c r="EI144" s="61"/>
      <c r="EJ144" s="61"/>
      <c r="EK144" s="61"/>
      <c r="EL144" s="61"/>
      <c r="EM144" s="61"/>
      <c r="EN144" s="61"/>
      <c r="EO144" s="61"/>
      <c r="EP144" s="61"/>
      <c r="EQ144" s="61"/>
      <c r="ER144" s="61"/>
      <c r="ES144" s="61"/>
      <c r="ET144" s="61"/>
      <c r="EU144" s="61"/>
      <c r="EV144" s="61"/>
      <c r="EW144" s="61"/>
      <c r="EX144" s="61"/>
      <c r="EY144" s="61"/>
      <c r="EZ144" s="61"/>
      <c r="FA144" s="61"/>
      <c r="FB144" s="61"/>
      <c r="FC144" s="61"/>
      <c r="FD144" s="61"/>
      <c r="FE144" s="61"/>
      <c r="FF144" s="61"/>
      <c r="FG144" s="61"/>
      <c r="FH144" s="61"/>
      <c r="FI144" s="61"/>
      <c r="FJ144" s="61"/>
      <c r="FK144" s="61"/>
      <c r="FL144" s="61"/>
      <c r="FM144" s="61"/>
      <c r="FN144" s="61"/>
      <c r="FO144" s="61"/>
      <c r="FP144" s="61"/>
      <c r="FQ144" s="61"/>
      <c r="FR144" s="61"/>
      <c r="FS144" s="61"/>
      <c r="FT144" s="61"/>
      <c r="FU144" s="61"/>
      <c r="FV144" s="61"/>
      <c r="FW144" s="61"/>
      <c r="FX144" s="61"/>
      <c r="FY144" s="61"/>
      <c r="FZ144" s="61"/>
      <c r="GA144" s="61"/>
      <c r="GB144" s="61"/>
      <c r="GC144" s="61"/>
      <c r="GD144" s="61"/>
      <c r="GE144" s="61"/>
      <c r="GF144" s="61"/>
      <c r="GG144" s="61"/>
      <c r="GH144" s="61"/>
      <c r="GI144" s="61"/>
      <c r="GJ144" s="61"/>
      <c r="GK144" s="61"/>
      <c r="GL144" s="61"/>
      <c r="GM144" s="61"/>
      <c r="GN144" s="61"/>
      <c r="GO144" s="61"/>
      <c r="GP144" s="61"/>
      <c r="GQ144" s="61"/>
      <c r="GR144" s="61"/>
      <c r="GS144" s="61"/>
      <c r="GT144" s="61"/>
      <c r="GU144" s="61"/>
      <c r="GV144" s="61"/>
      <c r="GW144" s="61"/>
      <c r="GX144" s="61"/>
      <c r="GY144" s="61"/>
      <c r="GZ144" s="61"/>
      <c r="HA144" s="61"/>
      <c r="HB144" s="61"/>
      <c r="HC144" s="61"/>
      <c r="HD144" s="61"/>
      <c r="HE144" s="61"/>
      <c r="HF144" s="61"/>
      <c r="HG144" s="61"/>
      <c r="HH144" s="61"/>
      <c r="HI144" s="61"/>
      <c r="HJ144" s="61"/>
      <c r="HK144" s="61"/>
      <c r="HL144" s="61"/>
      <c r="HM144" s="61"/>
      <c r="HN144" s="61"/>
      <c r="HO144" s="61"/>
      <c r="HP144" s="61"/>
      <c r="HQ144" s="61"/>
      <c r="HR144" s="61"/>
      <c r="HS144" s="61"/>
      <c r="HT144" s="61"/>
      <c r="HU144" s="61"/>
      <c r="HV144" s="61"/>
      <c r="HW144" s="61"/>
      <c r="HX144" s="61"/>
      <c r="HY144" s="61"/>
      <c r="HZ144" s="61"/>
      <c r="IA144" s="61"/>
      <c r="IB144" s="61"/>
      <c r="IC144" s="61"/>
      <c r="ID144" s="61"/>
      <c r="IE144" s="61" t="s">
        <v>90</v>
      </c>
    </row>
    <row r="145" spans="1:239">
      <c r="A145" s="4" t="str">
        <f t="shared" si="165"/>
        <v>x</v>
      </c>
      <c r="B145" s="4" t="str">
        <f t="shared" si="166"/>
        <v>x</v>
      </c>
      <c r="D145" s="4">
        <v>11.7</v>
      </c>
      <c r="E145" s="4">
        <f t="shared" si="116"/>
        <v>-0.66905166882929723</v>
      </c>
      <c r="F145" s="4">
        <v>11.7</v>
      </c>
      <c r="G145" s="4">
        <f t="shared" si="117"/>
        <v>-0.66905166882929723</v>
      </c>
      <c r="H145" s="4">
        <v>57</v>
      </c>
      <c r="I145" s="88">
        <f>I144</f>
        <v>0</v>
      </c>
      <c r="X145" s="4">
        <v>112</v>
      </c>
      <c r="Y145" s="4" t="str">
        <f t="shared" si="181"/>
        <v>x</v>
      </c>
      <c r="Z145" s="4" t="str">
        <f t="shared" si="148"/>
        <v>x</v>
      </c>
      <c r="AA145" s="4">
        <f t="shared" si="182"/>
        <v>0</v>
      </c>
      <c r="AB145" s="4">
        <f t="shared" si="180"/>
        <v>0</v>
      </c>
      <c r="AC145" s="4">
        <v>112</v>
      </c>
      <c r="AD145" s="129" t="str">
        <f t="shared" si="185"/>
        <v>x</v>
      </c>
      <c r="AE145" s="129" t="str">
        <f t="shared" si="185"/>
        <v>x</v>
      </c>
      <c r="AF145" s="46">
        <f t="shared" si="186"/>
        <v>1</v>
      </c>
      <c r="AG145" s="46">
        <f t="shared" si="186"/>
        <v>1</v>
      </c>
      <c r="AH145" s="4">
        <f t="shared" si="187"/>
        <v>0</v>
      </c>
      <c r="AI145" s="4">
        <f t="shared" si="187"/>
        <v>0</v>
      </c>
      <c r="AJ145" s="4">
        <f t="shared" si="120"/>
        <v>0</v>
      </c>
      <c r="AK145" s="4">
        <f>SUM($AJ$33:AJ145)</f>
        <v>2.6645352591003757E-15</v>
      </c>
      <c r="AL145" s="4">
        <f t="shared" si="167"/>
        <v>0</v>
      </c>
      <c r="AM145" s="4">
        <f t="shared" si="121"/>
        <v>0</v>
      </c>
      <c r="AN145" s="4">
        <f t="shared" si="122"/>
        <v>0</v>
      </c>
      <c r="AP145" s="4" t="str">
        <f t="shared" si="188"/>
        <v/>
      </c>
      <c r="AQ145" s="4" t="str">
        <f t="shared" si="188"/>
        <v/>
      </c>
      <c r="AR145" s="4" t="str">
        <f t="shared" si="189"/>
        <v/>
      </c>
      <c r="AS145" s="4" t="str">
        <f t="shared" si="189"/>
        <v/>
      </c>
      <c r="AT145" s="4" t="str">
        <f t="shared" si="190"/>
        <v/>
      </c>
      <c r="AU145" s="4" t="str">
        <f t="shared" si="190"/>
        <v/>
      </c>
      <c r="AV145" s="4" t="str">
        <f t="shared" si="191"/>
        <v/>
      </c>
      <c r="AW145" s="4" t="str">
        <f t="shared" si="191"/>
        <v/>
      </c>
      <c r="AX145" s="4" t="str">
        <f t="shared" si="192"/>
        <v/>
      </c>
      <c r="AY145" s="4" t="str">
        <f t="shared" si="192"/>
        <v/>
      </c>
      <c r="AZ145" s="4" t="str">
        <f t="shared" si="193"/>
        <v/>
      </c>
      <c r="BA145" s="4" t="str">
        <f t="shared" si="193"/>
        <v/>
      </c>
      <c r="BB145" s="4" t="str">
        <f t="shared" si="163"/>
        <v/>
      </c>
      <c r="BC145" s="4" t="str">
        <f t="shared" si="164"/>
        <v/>
      </c>
      <c r="BD145" s="4" t="str">
        <f t="shared" si="123"/>
        <v/>
      </c>
      <c r="BE145" s="4" t="str">
        <f t="shared" si="168"/>
        <v/>
      </c>
      <c r="BF145" s="4" t="str">
        <f t="shared" si="124"/>
        <v/>
      </c>
      <c r="BG145" s="4" t="str">
        <f t="shared" si="169"/>
        <v/>
      </c>
      <c r="BH145" s="16">
        <f t="shared" si="125"/>
        <v>0</v>
      </c>
      <c r="BI145" s="4">
        <f t="shared" si="126"/>
        <v>0</v>
      </c>
      <c r="BJ145" s="16">
        <f t="shared" si="127"/>
        <v>0</v>
      </c>
      <c r="BK145" s="4">
        <f t="shared" si="128"/>
        <v>0</v>
      </c>
      <c r="BL145" s="16">
        <f t="shared" si="129"/>
        <v>0</v>
      </c>
      <c r="BM145" s="4">
        <f t="shared" si="130"/>
        <v>0</v>
      </c>
      <c r="BN145" s="4">
        <f t="shared" si="170"/>
        <v>0</v>
      </c>
      <c r="BO145" s="4">
        <f t="shared" si="171"/>
        <v>0</v>
      </c>
      <c r="BP145" s="4">
        <f t="shared" si="172"/>
        <v>0</v>
      </c>
      <c r="BQ145" s="4">
        <f t="shared" si="173"/>
        <v>0</v>
      </c>
      <c r="BR145" s="4">
        <f t="shared" si="174"/>
        <v>0</v>
      </c>
      <c r="BS145" s="4">
        <f t="shared" si="175"/>
        <v>0</v>
      </c>
      <c r="BT145" s="4" t="str">
        <f t="shared" si="131"/>
        <v/>
      </c>
      <c r="BU145" s="4" t="str">
        <f t="shared" si="132"/>
        <v/>
      </c>
      <c r="BV145" s="4" t="str">
        <f t="shared" si="133"/>
        <v/>
      </c>
      <c r="BW145" s="4" t="str">
        <f t="shared" si="151"/>
        <v/>
      </c>
      <c r="BX145" s="4" t="str">
        <f t="shared" si="152"/>
        <v/>
      </c>
      <c r="BY145" s="4" t="str">
        <f t="shared" si="153"/>
        <v/>
      </c>
      <c r="BZ145" s="4">
        <f t="shared" si="154"/>
        <v>0</v>
      </c>
      <c r="CA145" s="17" t="str">
        <f t="shared" si="134"/>
        <v/>
      </c>
      <c r="CB145" s="17" t="str">
        <f t="shared" si="135"/>
        <v/>
      </c>
      <c r="CC145" s="17" t="str">
        <f t="shared" si="136"/>
        <v/>
      </c>
      <c r="CD145" s="17" t="str">
        <f t="shared" si="137"/>
        <v/>
      </c>
      <c r="CE145" s="4" t="str">
        <f t="shared" si="138"/>
        <v/>
      </c>
      <c r="CF145" s="4" t="str">
        <f t="shared" si="139"/>
        <v/>
      </c>
      <c r="CG145" s="4" t="str">
        <f t="shared" si="140"/>
        <v/>
      </c>
      <c r="CH145" s="4" t="str">
        <f t="shared" si="176"/>
        <v/>
      </c>
      <c r="CI145" s="4" t="str">
        <f t="shared" si="177"/>
        <v/>
      </c>
      <c r="CJ145" s="4" t="str">
        <f t="shared" si="155"/>
        <v/>
      </c>
      <c r="CK145" s="4" t="str">
        <f t="shared" si="156"/>
        <v/>
      </c>
      <c r="CL145" s="4" t="str">
        <f t="shared" si="178"/>
        <v/>
      </c>
      <c r="CM145" s="4" t="str">
        <f t="shared" si="179"/>
        <v/>
      </c>
      <c r="CN145" s="4">
        <f t="shared" si="157"/>
        <v>0</v>
      </c>
      <c r="CO145" s="16">
        <f t="shared" si="141"/>
        <v>0</v>
      </c>
      <c r="CQ145" s="4">
        <f t="shared" si="158"/>
        <v>0</v>
      </c>
      <c r="CS145" s="4">
        <v>111</v>
      </c>
      <c r="CT145" s="4">
        <f t="shared" si="159"/>
        <v>55.5</v>
      </c>
      <c r="CU145" s="4">
        <f t="shared" si="160"/>
        <v>56</v>
      </c>
      <c r="CV145" s="4">
        <f t="shared" si="142"/>
        <v>0</v>
      </c>
      <c r="CW145" s="4">
        <v>112</v>
      </c>
      <c r="CX145" s="4">
        <f t="shared" si="194"/>
        <v>57</v>
      </c>
      <c r="CY145" s="4" t="s">
        <v>100</v>
      </c>
      <c r="CZ145" s="16" t="str">
        <f t="shared" si="161"/>
        <v>A</v>
      </c>
      <c r="DA145" s="16">
        <f t="shared" si="143"/>
        <v>0</v>
      </c>
      <c r="DB145" s="4" t="str">
        <f t="shared" si="144"/>
        <v>x</v>
      </c>
      <c r="DE145" s="4">
        <f t="shared" si="183"/>
        <v>0</v>
      </c>
      <c r="DF145" s="4">
        <f t="shared" si="184"/>
        <v>0</v>
      </c>
      <c r="DJ145" s="66">
        <v>140</v>
      </c>
      <c r="DK145" s="67"/>
      <c r="DL145" s="68"/>
      <c r="DM145" s="68"/>
      <c r="DN145" s="69"/>
      <c r="DO145" s="61"/>
      <c r="DP145" s="61"/>
      <c r="DQ145" s="61"/>
      <c r="DR145" s="61"/>
      <c r="DS145" s="61"/>
      <c r="DT145" s="61"/>
      <c r="DU145" s="61"/>
      <c r="DV145" s="61"/>
      <c r="DW145" s="61"/>
      <c r="DX145" s="61"/>
      <c r="DY145" s="61"/>
      <c r="DZ145" s="61"/>
      <c r="EA145" s="61"/>
      <c r="EB145" s="61"/>
      <c r="EC145" s="61"/>
      <c r="ED145" s="61"/>
      <c r="EE145" s="61"/>
      <c r="EF145" s="61"/>
      <c r="EG145" s="61"/>
      <c r="EH145" s="61"/>
      <c r="EI145" s="61"/>
      <c r="EJ145" s="61"/>
      <c r="EK145" s="61"/>
      <c r="EL145" s="61"/>
      <c r="EM145" s="61"/>
      <c r="EN145" s="61"/>
      <c r="EO145" s="61"/>
      <c r="EP145" s="61"/>
      <c r="EQ145" s="61"/>
      <c r="ER145" s="61"/>
      <c r="ES145" s="61"/>
      <c r="ET145" s="61"/>
      <c r="EU145" s="61"/>
      <c r="EV145" s="61"/>
      <c r="EW145" s="61"/>
      <c r="EX145" s="61"/>
      <c r="EY145" s="61"/>
      <c r="EZ145" s="61"/>
      <c r="FA145" s="61"/>
      <c r="FB145" s="61"/>
      <c r="FC145" s="61"/>
      <c r="FD145" s="61"/>
      <c r="FE145" s="61"/>
      <c r="FF145" s="61"/>
      <c r="FG145" s="61"/>
      <c r="FH145" s="61"/>
      <c r="FI145" s="61"/>
      <c r="FJ145" s="61"/>
      <c r="FK145" s="61"/>
      <c r="FL145" s="61"/>
      <c r="FM145" s="61"/>
      <c r="FN145" s="61"/>
      <c r="FO145" s="61"/>
      <c r="FP145" s="61"/>
      <c r="FQ145" s="61"/>
      <c r="FR145" s="61"/>
      <c r="FS145" s="61"/>
      <c r="FT145" s="61"/>
      <c r="FU145" s="61"/>
      <c r="FV145" s="61"/>
      <c r="FW145" s="61"/>
      <c r="FX145" s="61"/>
      <c r="FY145" s="61"/>
      <c r="FZ145" s="61"/>
      <c r="GA145" s="61"/>
      <c r="GB145" s="61"/>
      <c r="GC145" s="61"/>
      <c r="GD145" s="61"/>
      <c r="GE145" s="61"/>
      <c r="GF145" s="61"/>
      <c r="GG145" s="61"/>
      <c r="GH145" s="61"/>
      <c r="GI145" s="61"/>
      <c r="GJ145" s="61"/>
      <c r="GK145" s="61"/>
      <c r="GL145" s="61"/>
      <c r="GM145" s="61"/>
      <c r="GN145" s="61"/>
      <c r="GO145" s="61"/>
      <c r="GP145" s="61"/>
      <c r="GQ145" s="61"/>
      <c r="GR145" s="61"/>
      <c r="GS145" s="61"/>
      <c r="GT145" s="61"/>
      <c r="GU145" s="61"/>
      <c r="GV145" s="61"/>
      <c r="GW145" s="61"/>
      <c r="GX145" s="61"/>
      <c r="GY145" s="61"/>
      <c r="GZ145" s="61"/>
      <c r="HA145" s="61"/>
      <c r="HB145" s="61"/>
      <c r="HC145" s="61"/>
      <c r="HD145" s="61"/>
      <c r="HE145" s="61"/>
      <c r="HF145" s="61"/>
      <c r="HG145" s="61"/>
      <c r="HH145" s="61"/>
      <c r="HI145" s="61"/>
      <c r="HJ145" s="61"/>
      <c r="HK145" s="61"/>
      <c r="HL145" s="61"/>
      <c r="HM145" s="61"/>
      <c r="HN145" s="61"/>
      <c r="HO145" s="61"/>
      <c r="HP145" s="61"/>
      <c r="HQ145" s="61"/>
      <c r="HR145" s="61"/>
      <c r="HS145" s="61"/>
      <c r="HT145" s="61"/>
      <c r="HU145" s="61"/>
      <c r="HV145" s="61"/>
      <c r="HW145" s="61"/>
      <c r="HX145" s="61"/>
      <c r="HY145" s="61"/>
      <c r="HZ145" s="61"/>
      <c r="IA145" s="61"/>
      <c r="IB145" s="61"/>
      <c r="IC145" s="61"/>
      <c r="ID145" s="61"/>
      <c r="IE145" s="61" t="s">
        <v>90</v>
      </c>
    </row>
    <row r="146" spans="1:239">
      <c r="A146" s="4" t="str">
        <f t="shared" si="165"/>
        <v>x</v>
      </c>
      <c r="B146" s="4" t="str">
        <f t="shared" si="166"/>
        <v>x</v>
      </c>
      <c r="D146" s="4">
        <v>11.8</v>
      </c>
      <c r="E146" s="4">
        <f t="shared" si="116"/>
        <v>-0.75549601211953543</v>
      </c>
      <c r="F146" s="4">
        <v>11.8</v>
      </c>
      <c r="G146" s="4">
        <f t="shared" si="117"/>
        <v>-0.75549601211953543</v>
      </c>
      <c r="H146" s="4">
        <v>57</v>
      </c>
      <c r="I146" s="88">
        <f>AL90</f>
        <v>0</v>
      </c>
      <c r="W146" s="4" t="s">
        <v>449</v>
      </c>
      <c r="X146" s="4">
        <v>113</v>
      </c>
      <c r="Y146" s="4" t="str">
        <f t="shared" si="181"/>
        <v>x</v>
      </c>
      <c r="Z146" s="4" t="str">
        <f t="shared" si="148"/>
        <v>x</v>
      </c>
      <c r="AA146" s="4">
        <f t="shared" si="182"/>
        <v>0</v>
      </c>
      <c r="AB146" s="4">
        <f t="shared" si="180"/>
        <v>0</v>
      </c>
      <c r="AC146" s="4">
        <v>113</v>
      </c>
      <c r="AD146" s="129" t="str">
        <f t="shared" si="185"/>
        <v>x</v>
      </c>
      <c r="AE146" s="129" t="str">
        <f t="shared" si="185"/>
        <v>x</v>
      </c>
      <c r="AF146" s="46">
        <f t="shared" si="186"/>
        <v>1</v>
      </c>
      <c r="AG146" s="46">
        <f t="shared" si="186"/>
        <v>1</v>
      </c>
      <c r="AH146" s="4">
        <f t="shared" si="187"/>
        <v>0</v>
      </c>
      <c r="AI146" s="4">
        <f t="shared" si="187"/>
        <v>0</v>
      </c>
      <c r="AJ146" s="4">
        <f t="shared" si="120"/>
        <v>0</v>
      </c>
      <c r="AK146" s="4">
        <f>SUM($AJ$33:AJ146)</f>
        <v>2.6645352591003757E-15</v>
      </c>
      <c r="AL146" s="4">
        <f t="shared" si="167"/>
        <v>0</v>
      </c>
      <c r="AM146" s="4">
        <f t="shared" si="121"/>
        <v>0</v>
      </c>
      <c r="AN146" s="4">
        <f t="shared" si="122"/>
        <v>0</v>
      </c>
      <c r="AP146" s="4" t="str">
        <f t="shared" si="188"/>
        <v/>
      </c>
      <c r="AQ146" s="4" t="str">
        <f t="shared" si="188"/>
        <v/>
      </c>
      <c r="AR146" s="4" t="str">
        <f t="shared" si="189"/>
        <v/>
      </c>
      <c r="AS146" s="4" t="str">
        <f t="shared" si="189"/>
        <v/>
      </c>
      <c r="AT146" s="4" t="str">
        <f t="shared" si="190"/>
        <v/>
      </c>
      <c r="AU146" s="4" t="str">
        <f t="shared" si="190"/>
        <v/>
      </c>
      <c r="AV146" s="4" t="str">
        <f t="shared" si="191"/>
        <v/>
      </c>
      <c r="AW146" s="4" t="str">
        <f t="shared" si="191"/>
        <v/>
      </c>
      <c r="AX146" s="4" t="str">
        <f t="shared" si="192"/>
        <v/>
      </c>
      <c r="AY146" s="4" t="str">
        <f t="shared" si="192"/>
        <v/>
      </c>
      <c r="AZ146" s="4" t="str">
        <f t="shared" si="193"/>
        <v/>
      </c>
      <c r="BA146" s="4" t="str">
        <f t="shared" si="193"/>
        <v/>
      </c>
      <c r="BB146" s="4" t="str">
        <f t="shared" si="163"/>
        <v/>
      </c>
      <c r="BC146" s="4" t="str">
        <f t="shared" si="164"/>
        <v/>
      </c>
      <c r="BD146" s="4" t="str">
        <f t="shared" si="123"/>
        <v/>
      </c>
      <c r="BE146" s="4" t="str">
        <f t="shared" si="168"/>
        <v/>
      </c>
      <c r="BF146" s="4" t="str">
        <f t="shared" si="124"/>
        <v/>
      </c>
      <c r="BG146" s="4" t="str">
        <f t="shared" si="169"/>
        <v/>
      </c>
      <c r="BH146" s="16">
        <f t="shared" si="125"/>
        <v>0</v>
      </c>
      <c r="BI146" s="4">
        <f t="shared" si="126"/>
        <v>0</v>
      </c>
      <c r="BJ146" s="16">
        <f t="shared" si="127"/>
        <v>0</v>
      </c>
      <c r="BK146" s="4">
        <f t="shared" si="128"/>
        <v>0</v>
      </c>
      <c r="BL146" s="16">
        <f t="shared" si="129"/>
        <v>0</v>
      </c>
      <c r="BM146" s="4">
        <f t="shared" si="130"/>
        <v>0</v>
      </c>
      <c r="BN146" s="4">
        <f t="shared" si="170"/>
        <v>0</v>
      </c>
      <c r="BO146" s="4">
        <f t="shared" si="171"/>
        <v>0</v>
      </c>
      <c r="BP146" s="4">
        <f t="shared" si="172"/>
        <v>0</v>
      </c>
      <c r="BQ146" s="4">
        <f t="shared" si="173"/>
        <v>0</v>
      </c>
      <c r="BR146" s="4">
        <f t="shared" si="174"/>
        <v>0</v>
      </c>
      <c r="BS146" s="4">
        <f t="shared" si="175"/>
        <v>0</v>
      </c>
      <c r="BT146" s="4" t="str">
        <f t="shared" si="131"/>
        <v/>
      </c>
      <c r="BU146" s="4" t="str">
        <f t="shared" si="132"/>
        <v/>
      </c>
      <c r="BV146" s="4" t="str">
        <f t="shared" si="133"/>
        <v/>
      </c>
      <c r="BW146" s="4" t="str">
        <f t="shared" si="151"/>
        <v/>
      </c>
      <c r="BX146" s="4" t="str">
        <f t="shared" si="152"/>
        <v/>
      </c>
      <c r="BY146" s="4" t="str">
        <f t="shared" si="153"/>
        <v/>
      </c>
      <c r="BZ146" s="4">
        <f t="shared" si="154"/>
        <v>0</v>
      </c>
      <c r="CA146" s="17" t="str">
        <f t="shared" si="134"/>
        <v/>
      </c>
      <c r="CB146" s="17" t="str">
        <f t="shared" si="135"/>
        <v/>
      </c>
      <c r="CC146" s="17" t="str">
        <f t="shared" si="136"/>
        <v/>
      </c>
      <c r="CD146" s="17" t="str">
        <f t="shared" si="137"/>
        <v/>
      </c>
      <c r="CE146" s="4" t="str">
        <f t="shared" si="138"/>
        <v/>
      </c>
      <c r="CF146" s="4" t="str">
        <f t="shared" si="139"/>
        <v/>
      </c>
      <c r="CG146" s="4" t="str">
        <f t="shared" si="140"/>
        <v/>
      </c>
      <c r="CH146" s="4" t="str">
        <f t="shared" si="176"/>
        <v/>
      </c>
      <c r="CI146" s="4" t="str">
        <f t="shared" si="177"/>
        <v/>
      </c>
      <c r="CJ146" s="4" t="str">
        <f t="shared" si="155"/>
        <v/>
      </c>
      <c r="CK146" s="4" t="str">
        <f t="shared" si="156"/>
        <v/>
      </c>
      <c r="CL146" s="4" t="str">
        <f t="shared" si="178"/>
        <v/>
      </c>
      <c r="CM146" s="4" t="str">
        <f t="shared" si="179"/>
        <v/>
      </c>
      <c r="CN146" s="4">
        <f t="shared" si="157"/>
        <v>0</v>
      </c>
      <c r="CO146" s="16">
        <f t="shared" si="141"/>
        <v>0</v>
      </c>
      <c r="CQ146" s="4">
        <f t="shared" si="158"/>
        <v>0</v>
      </c>
      <c r="CS146" s="4">
        <v>112</v>
      </c>
      <c r="CT146" s="4">
        <f t="shared" si="159"/>
        <v>56</v>
      </c>
      <c r="CU146" s="4">
        <f t="shared" si="160"/>
        <v>56</v>
      </c>
      <c r="CV146" s="4">
        <f t="shared" si="142"/>
        <v>1</v>
      </c>
      <c r="CW146" s="4">
        <v>113</v>
      </c>
      <c r="CX146" s="4">
        <f t="shared" si="194"/>
        <v>57</v>
      </c>
      <c r="CY146" s="4" t="s">
        <v>89</v>
      </c>
      <c r="CZ146" s="16" t="str">
        <f t="shared" si="161"/>
        <v>B</v>
      </c>
      <c r="DA146" s="16">
        <f t="shared" si="143"/>
        <v>0</v>
      </c>
      <c r="DB146" s="4" t="str">
        <f t="shared" si="144"/>
        <v>x</v>
      </c>
      <c r="DE146" s="4">
        <f t="shared" si="183"/>
        <v>0</v>
      </c>
      <c r="DF146" s="4">
        <f t="shared" si="184"/>
        <v>0</v>
      </c>
      <c r="DJ146" s="47">
        <v>141</v>
      </c>
      <c r="DK146" s="48" t="s">
        <v>450</v>
      </c>
      <c r="DL146" s="49"/>
      <c r="DM146" s="49"/>
      <c r="DN146" s="50"/>
      <c r="DO146" s="51"/>
      <c r="DP146" s="51"/>
      <c r="DQ146" s="51"/>
      <c r="DR146" s="51"/>
      <c r="DS146" s="51"/>
      <c r="DT146" s="51"/>
      <c r="DU146" s="51"/>
      <c r="DV146" s="51"/>
      <c r="DW146" s="51"/>
      <c r="DX146" s="51"/>
      <c r="DY146" s="51"/>
      <c r="DZ146" s="51"/>
      <c r="EA146" s="51"/>
      <c r="EB146" s="51"/>
      <c r="EC146" s="51"/>
      <c r="ED146" s="51"/>
      <c r="EE146" s="51"/>
      <c r="EF146" s="51"/>
      <c r="EG146" s="51"/>
      <c r="EH146" s="51"/>
      <c r="EI146" s="51"/>
      <c r="EJ146" s="51"/>
      <c r="EK146" s="51"/>
      <c r="EL146" s="51"/>
      <c r="EM146" s="51"/>
      <c r="EN146" s="51"/>
      <c r="EO146" s="51"/>
      <c r="EP146" s="51"/>
      <c r="EQ146" s="51"/>
      <c r="ER146" s="51"/>
      <c r="ES146" s="51"/>
      <c r="ET146" s="51"/>
      <c r="EU146" s="51"/>
      <c r="EV146" s="51"/>
      <c r="EW146" s="51"/>
      <c r="EX146" s="51"/>
      <c r="EY146" s="51"/>
      <c r="EZ146" s="51"/>
      <c r="FA146" s="51"/>
      <c r="FB146" s="51"/>
      <c r="FC146" s="51"/>
      <c r="FD146" s="51"/>
      <c r="FE146" s="51"/>
      <c r="FF146" s="51"/>
      <c r="FG146" s="51"/>
      <c r="FH146" s="51"/>
      <c r="FI146" s="51"/>
      <c r="FJ146" s="51"/>
      <c r="FK146" s="51"/>
      <c r="FL146" s="51"/>
      <c r="FM146" s="51"/>
      <c r="FN146" s="51"/>
      <c r="FO146" s="51"/>
      <c r="FP146" s="51"/>
      <c r="FQ146" s="51"/>
      <c r="FR146" s="51"/>
      <c r="FS146" s="51"/>
      <c r="FT146" s="51"/>
      <c r="FU146" s="51"/>
      <c r="FV146" s="51"/>
      <c r="FW146" s="51"/>
      <c r="FX146" s="51"/>
      <c r="FY146" s="51"/>
      <c r="FZ146" s="51"/>
      <c r="GA146" s="51"/>
      <c r="GB146" s="51"/>
      <c r="GC146" s="51"/>
      <c r="GD146" s="51"/>
      <c r="GE146" s="51"/>
      <c r="GF146" s="51"/>
      <c r="GG146" s="51"/>
      <c r="GH146" s="51"/>
      <c r="GI146" s="51"/>
      <c r="GJ146" s="51"/>
      <c r="GK146" s="51"/>
      <c r="GL146" s="51"/>
      <c r="GM146" s="51"/>
      <c r="GN146" s="51"/>
      <c r="GO146" s="51"/>
      <c r="GP146" s="51"/>
      <c r="GQ146" s="51"/>
      <c r="GR146" s="51"/>
      <c r="GS146" s="51"/>
      <c r="GT146" s="51"/>
      <c r="GU146" s="51"/>
      <c r="GV146" s="51"/>
      <c r="GW146" s="51"/>
      <c r="GX146" s="51"/>
      <c r="GY146" s="51"/>
      <c r="GZ146" s="51"/>
      <c r="HA146" s="51"/>
      <c r="HB146" s="51"/>
      <c r="HC146" s="51"/>
      <c r="HD146" s="51"/>
      <c r="HE146" s="51"/>
      <c r="HF146" s="51"/>
      <c r="HG146" s="51"/>
      <c r="HH146" s="51"/>
      <c r="HI146" s="51"/>
      <c r="HJ146" s="51"/>
      <c r="HK146" s="51"/>
      <c r="HL146" s="51"/>
      <c r="HM146" s="51"/>
      <c r="HN146" s="51"/>
      <c r="HO146" s="51"/>
      <c r="HP146" s="51"/>
      <c r="HQ146" s="51"/>
      <c r="HR146" s="51"/>
      <c r="HS146" s="51"/>
      <c r="HT146" s="51"/>
      <c r="HU146" s="51"/>
      <c r="HV146" s="51"/>
      <c r="HW146" s="51"/>
      <c r="HX146" s="51"/>
      <c r="HY146" s="51"/>
      <c r="HZ146" s="51"/>
      <c r="IA146" s="51"/>
      <c r="IB146" s="51"/>
      <c r="IC146" s="51"/>
      <c r="ID146" s="51"/>
      <c r="IE146" s="51" t="s">
        <v>90</v>
      </c>
    </row>
    <row r="147" spans="1:239">
      <c r="A147" s="4" t="str">
        <f t="shared" si="165"/>
        <v>x</v>
      </c>
      <c r="B147" s="4" t="str">
        <f t="shared" si="166"/>
        <v>x</v>
      </c>
      <c r="D147" s="4">
        <v>11.9</v>
      </c>
      <c r="E147" s="4">
        <f t="shared" si="116"/>
        <v>-0.80892155440806757</v>
      </c>
      <c r="F147" s="4">
        <v>11.9</v>
      </c>
      <c r="G147" s="4">
        <f t="shared" si="117"/>
        <v>-0.80892155440806757</v>
      </c>
      <c r="H147" s="4">
        <v>58</v>
      </c>
      <c r="I147" s="88">
        <f>I146</f>
        <v>0</v>
      </c>
      <c r="X147" s="4">
        <v>114</v>
      </c>
      <c r="Y147" s="4" t="str">
        <f t="shared" si="181"/>
        <v>x</v>
      </c>
      <c r="Z147" s="4" t="str">
        <f t="shared" si="148"/>
        <v>x</v>
      </c>
      <c r="AA147" s="4">
        <f t="shared" si="182"/>
        <v>0</v>
      </c>
      <c r="AB147" s="4">
        <f t="shared" si="180"/>
        <v>0</v>
      </c>
      <c r="AC147" s="4">
        <v>114</v>
      </c>
      <c r="AD147" s="129" t="str">
        <f t="shared" si="185"/>
        <v>x</v>
      </c>
      <c r="AE147" s="129" t="str">
        <f t="shared" si="185"/>
        <v>x</v>
      </c>
      <c r="AF147" s="46">
        <f t="shared" si="186"/>
        <v>1</v>
      </c>
      <c r="AG147" s="46">
        <f t="shared" si="186"/>
        <v>1</v>
      </c>
      <c r="AH147" s="4">
        <f t="shared" si="187"/>
        <v>0</v>
      </c>
      <c r="AI147" s="4">
        <f t="shared" si="187"/>
        <v>0</v>
      </c>
      <c r="AJ147" s="4">
        <f t="shared" si="120"/>
        <v>0</v>
      </c>
      <c r="AK147" s="4">
        <f>SUM($AJ$33:AJ147)</f>
        <v>2.6645352591003757E-15</v>
      </c>
      <c r="AL147" s="4">
        <f t="shared" si="167"/>
        <v>0</v>
      </c>
      <c r="AM147" s="4">
        <f t="shared" si="121"/>
        <v>0</v>
      </c>
      <c r="AN147" s="4">
        <f t="shared" si="122"/>
        <v>0</v>
      </c>
      <c r="AP147" s="4" t="str">
        <f t="shared" si="188"/>
        <v/>
      </c>
      <c r="AQ147" s="4" t="str">
        <f t="shared" si="188"/>
        <v/>
      </c>
      <c r="AR147" s="4" t="str">
        <f t="shared" si="189"/>
        <v/>
      </c>
      <c r="AS147" s="4" t="str">
        <f t="shared" si="189"/>
        <v/>
      </c>
      <c r="AT147" s="4" t="str">
        <f t="shared" si="190"/>
        <v/>
      </c>
      <c r="AU147" s="4" t="str">
        <f t="shared" si="190"/>
        <v/>
      </c>
      <c r="AV147" s="4" t="str">
        <f t="shared" si="191"/>
        <v/>
      </c>
      <c r="AW147" s="4" t="str">
        <f t="shared" si="191"/>
        <v/>
      </c>
      <c r="AX147" s="4" t="str">
        <f t="shared" si="192"/>
        <v/>
      </c>
      <c r="AY147" s="4" t="str">
        <f t="shared" si="192"/>
        <v/>
      </c>
      <c r="AZ147" s="4" t="str">
        <f t="shared" si="193"/>
        <v/>
      </c>
      <c r="BA147" s="4" t="str">
        <f t="shared" si="193"/>
        <v/>
      </c>
      <c r="BB147" s="4" t="str">
        <f t="shared" si="163"/>
        <v/>
      </c>
      <c r="BC147" s="4" t="str">
        <f t="shared" si="164"/>
        <v/>
      </c>
      <c r="BD147" s="4" t="str">
        <f t="shared" si="123"/>
        <v/>
      </c>
      <c r="BE147" s="4" t="str">
        <f t="shared" si="168"/>
        <v/>
      </c>
      <c r="BF147" s="4" t="str">
        <f t="shared" si="124"/>
        <v/>
      </c>
      <c r="BG147" s="4" t="str">
        <f t="shared" si="169"/>
        <v/>
      </c>
      <c r="BH147" s="16">
        <f t="shared" si="125"/>
        <v>0</v>
      </c>
      <c r="BI147" s="4">
        <f t="shared" si="126"/>
        <v>0</v>
      </c>
      <c r="BJ147" s="16">
        <f t="shared" si="127"/>
        <v>0</v>
      </c>
      <c r="BK147" s="4">
        <f t="shared" si="128"/>
        <v>0</v>
      </c>
      <c r="BL147" s="16">
        <f t="shared" si="129"/>
        <v>0</v>
      </c>
      <c r="BM147" s="4">
        <f t="shared" si="130"/>
        <v>0</v>
      </c>
      <c r="BN147" s="4">
        <f t="shared" si="170"/>
        <v>0</v>
      </c>
      <c r="BO147" s="4">
        <f t="shared" si="171"/>
        <v>0</v>
      </c>
      <c r="BP147" s="4">
        <f t="shared" si="172"/>
        <v>0</v>
      </c>
      <c r="BQ147" s="4">
        <f t="shared" si="173"/>
        <v>0</v>
      </c>
      <c r="BR147" s="4">
        <f t="shared" si="174"/>
        <v>0</v>
      </c>
      <c r="BS147" s="4">
        <f t="shared" si="175"/>
        <v>0</v>
      </c>
      <c r="BT147" s="4" t="str">
        <f t="shared" si="131"/>
        <v/>
      </c>
      <c r="BU147" s="4" t="str">
        <f t="shared" si="132"/>
        <v/>
      </c>
      <c r="BV147" s="4" t="str">
        <f t="shared" si="133"/>
        <v/>
      </c>
      <c r="BW147" s="4" t="str">
        <f t="shared" si="151"/>
        <v/>
      </c>
      <c r="BX147" s="4" t="str">
        <f t="shared" si="152"/>
        <v/>
      </c>
      <c r="BY147" s="4" t="str">
        <f t="shared" si="153"/>
        <v/>
      </c>
      <c r="BZ147" s="4">
        <f t="shared" si="154"/>
        <v>0</v>
      </c>
      <c r="CA147" s="17" t="str">
        <f t="shared" si="134"/>
        <v/>
      </c>
      <c r="CB147" s="17" t="str">
        <f t="shared" si="135"/>
        <v/>
      </c>
      <c r="CC147" s="17" t="str">
        <f t="shared" si="136"/>
        <v/>
      </c>
      <c r="CD147" s="17" t="str">
        <f t="shared" si="137"/>
        <v/>
      </c>
      <c r="CE147" s="4" t="str">
        <f t="shared" si="138"/>
        <v/>
      </c>
      <c r="CF147" s="4" t="str">
        <f t="shared" si="139"/>
        <v/>
      </c>
      <c r="CG147" s="4" t="str">
        <f t="shared" si="140"/>
        <v/>
      </c>
      <c r="CH147" s="4" t="str">
        <f t="shared" si="176"/>
        <v/>
      </c>
      <c r="CI147" s="4" t="str">
        <f t="shared" si="177"/>
        <v/>
      </c>
      <c r="CJ147" s="4" t="str">
        <f t="shared" si="155"/>
        <v/>
      </c>
      <c r="CK147" s="4" t="str">
        <f t="shared" si="156"/>
        <v/>
      </c>
      <c r="CL147" s="4" t="str">
        <f t="shared" si="178"/>
        <v/>
      </c>
      <c r="CM147" s="4" t="str">
        <f t="shared" si="179"/>
        <v/>
      </c>
      <c r="CN147" s="4">
        <f t="shared" si="157"/>
        <v>0</v>
      </c>
      <c r="CO147" s="16">
        <f t="shared" si="141"/>
        <v>0</v>
      </c>
      <c r="CQ147" s="4">
        <f t="shared" si="158"/>
        <v>0</v>
      </c>
      <c r="CS147" s="4">
        <v>113</v>
      </c>
      <c r="CT147" s="4">
        <f t="shared" si="159"/>
        <v>56.5</v>
      </c>
      <c r="CU147" s="4">
        <f t="shared" si="160"/>
        <v>57</v>
      </c>
      <c r="CV147" s="4">
        <f t="shared" si="142"/>
        <v>0</v>
      </c>
      <c r="CW147" s="4">
        <v>114</v>
      </c>
      <c r="CX147" s="4">
        <f t="shared" si="194"/>
        <v>58</v>
      </c>
      <c r="CY147" s="4" t="s">
        <v>98</v>
      </c>
      <c r="CZ147" s="16" t="str">
        <f t="shared" si="161"/>
        <v>C</v>
      </c>
      <c r="DA147" s="16">
        <f t="shared" si="143"/>
        <v>0</v>
      </c>
      <c r="DB147" s="4" t="str">
        <f t="shared" si="144"/>
        <v>x</v>
      </c>
      <c r="DE147" s="4">
        <f t="shared" si="183"/>
        <v>0</v>
      </c>
      <c r="DF147" s="4">
        <f t="shared" si="184"/>
        <v>0</v>
      </c>
      <c r="DJ147" s="57">
        <v>142</v>
      </c>
      <c r="DK147" s="58" t="s">
        <v>451</v>
      </c>
      <c r="DL147" s="59"/>
      <c r="DM147" s="59"/>
      <c r="DN147" s="60"/>
      <c r="DO147" s="61"/>
      <c r="DP147" s="61"/>
      <c r="DQ147" s="61"/>
      <c r="DR147" s="61"/>
      <c r="DS147" s="61"/>
      <c r="DT147" s="61"/>
      <c r="DU147" s="61"/>
      <c r="DV147" s="61"/>
      <c r="DW147" s="61"/>
      <c r="DX147" s="61"/>
      <c r="DY147" s="61"/>
      <c r="DZ147" s="61"/>
      <c r="EA147" s="61"/>
      <c r="EB147" s="61"/>
      <c r="EC147" s="61"/>
      <c r="ED147" s="61"/>
      <c r="EE147" s="61"/>
      <c r="EF147" s="61"/>
      <c r="EG147" s="61"/>
      <c r="EH147" s="61"/>
      <c r="EI147" s="61"/>
      <c r="EJ147" s="61"/>
      <c r="EK147" s="61"/>
      <c r="EL147" s="61"/>
      <c r="EM147" s="61"/>
      <c r="EN147" s="61"/>
      <c r="EO147" s="61"/>
      <c r="EP147" s="61"/>
      <c r="EQ147" s="61"/>
      <c r="ER147" s="61"/>
      <c r="ES147" s="61"/>
      <c r="ET147" s="61"/>
      <c r="EU147" s="61"/>
      <c r="EV147" s="61"/>
      <c r="EW147" s="61"/>
      <c r="EX147" s="61"/>
      <c r="EY147" s="61"/>
      <c r="EZ147" s="61"/>
      <c r="FA147" s="61"/>
      <c r="FB147" s="61"/>
      <c r="FC147" s="61"/>
      <c r="FD147" s="61"/>
      <c r="FE147" s="61"/>
      <c r="FF147" s="61"/>
      <c r="FG147" s="61"/>
      <c r="FH147" s="61"/>
      <c r="FI147" s="61"/>
      <c r="FJ147" s="61"/>
      <c r="FK147" s="61"/>
      <c r="FL147" s="61"/>
      <c r="FM147" s="61"/>
      <c r="FN147" s="61"/>
      <c r="FO147" s="61"/>
      <c r="FP147" s="61"/>
      <c r="FQ147" s="61"/>
      <c r="FR147" s="61"/>
      <c r="FS147" s="61"/>
      <c r="FT147" s="61"/>
      <c r="FU147" s="61"/>
      <c r="FV147" s="61"/>
      <c r="FW147" s="61"/>
      <c r="FX147" s="61"/>
      <c r="FY147" s="61"/>
      <c r="FZ147" s="61"/>
      <c r="GA147" s="61"/>
      <c r="GB147" s="61"/>
      <c r="GC147" s="61"/>
      <c r="GD147" s="61"/>
      <c r="GE147" s="61"/>
      <c r="GF147" s="61"/>
      <c r="GG147" s="61"/>
      <c r="GH147" s="61"/>
      <c r="GI147" s="61"/>
      <c r="GJ147" s="61"/>
      <c r="GK147" s="61"/>
      <c r="GL147" s="61"/>
      <c r="GM147" s="61"/>
      <c r="GN147" s="61"/>
      <c r="GO147" s="61"/>
      <c r="GP147" s="61"/>
      <c r="GQ147" s="61"/>
      <c r="GR147" s="61"/>
      <c r="GS147" s="61"/>
      <c r="GT147" s="61"/>
      <c r="GU147" s="61"/>
      <c r="GV147" s="61"/>
      <c r="GW147" s="61"/>
      <c r="GX147" s="61"/>
      <c r="GY147" s="61"/>
      <c r="GZ147" s="61"/>
      <c r="HA147" s="61"/>
      <c r="HB147" s="61"/>
      <c r="HC147" s="61"/>
      <c r="HD147" s="61"/>
      <c r="HE147" s="61"/>
      <c r="HF147" s="61"/>
      <c r="HG147" s="61"/>
      <c r="HH147" s="61"/>
      <c r="HI147" s="61"/>
      <c r="HJ147" s="61"/>
      <c r="HK147" s="61"/>
      <c r="HL147" s="61"/>
      <c r="HM147" s="61"/>
      <c r="HN147" s="61"/>
      <c r="HO147" s="61"/>
      <c r="HP147" s="61"/>
      <c r="HQ147" s="61"/>
      <c r="HR147" s="61"/>
      <c r="HS147" s="61"/>
      <c r="HT147" s="61"/>
      <c r="HU147" s="61"/>
      <c r="HV147" s="61"/>
      <c r="HW147" s="61"/>
      <c r="HX147" s="61"/>
      <c r="HY147" s="61"/>
      <c r="HZ147" s="61"/>
      <c r="IA147" s="61"/>
      <c r="IB147" s="61"/>
      <c r="IC147" s="61"/>
      <c r="ID147" s="61"/>
      <c r="IE147" s="61" t="s">
        <v>90</v>
      </c>
    </row>
    <row r="148" spans="1:239">
      <c r="A148" s="4" t="str">
        <f t="shared" si="165"/>
        <v>x</v>
      </c>
      <c r="B148" s="4" t="str">
        <f t="shared" si="166"/>
        <v>x</v>
      </c>
      <c r="D148" s="4">
        <v>12</v>
      </c>
      <c r="E148" s="4">
        <f t="shared" si="116"/>
        <v>-0.82699334313268802</v>
      </c>
      <c r="F148" s="4">
        <v>12</v>
      </c>
      <c r="G148" s="4">
        <f t="shared" si="117"/>
        <v>-0.82699334313268802</v>
      </c>
      <c r="H148" s="4">
        <v>58</v>
      </c>
      <c r="I148" s="88">
        <f>AL91</f>
        <v>0</v>
      </c>
      <c r="X148" s="4">
        <v>115</v>
      </c>
      <c r="Y148" s="4" t="str">
        <f t="shared" si="181"/>
        <v>x</v>
      </c>
      <c r="Z148" s="4" t="str">
        <f t="shared" si="148"/>
        <v>x</v>
      </c>
      <c r="AA148" s="4">
        <f t="shared" si="182"/>
        <v>0</v>
      </c>
      <c r="AB148" s="4">
        <f t="shared" si="180"/>
        <v>0</v>
      </c>
      <c r="AC148" s="4">
        <v>115</v>
      </c>
      <c r="AD148" s="129" t="str">
        <f t="shared" si="185"/>
        <v>x</v>
      </c>
      <c r="AE148" s="129" t="str">
        <f t="shared" si="185"/>
        <v>x</v>
      </c>
      <c r="AF148" s="46">
        <f t="shared" si="186"/>
        <v>1</v>
      </c>
      <c r="AG148" s="46">
        <f t="shared" si="186"/>
        <v>1</v>
      </c>
      <c r="AH148" s="4">
        <f t="shared" si="187"/>
        <v>0</v>
      </c>
      <c r="AI148" s="4">
        <f t="shared" si="187"/>
        <v>0</v>
      </c>
      <c r="AJ148" s="4">
        <f t="shared" si="120"/>
        <v>0</v>
      </c>
      <c r="AK148" s="4">
        <f>SUM($AJ$33:AJ148)</f>
        <v>2.6645352591003757E-15</v>
      </c>
      <c r="AL148" s="4">
        <f t="shared" si="167"/>
        <v>0</v>
      </c>
      <c r="AM148" s="4">
        <f t="shared" si="121"/>
        <v>0</v>
      </c>
      <c r="AN148" s="4">
        <f t="shared" si="122"/>
        <v>0</v>
      </c>
      <c r="AP148" s="4" t="str">
        <f t="shared" si="188"/>
        <v/>
      </c>
      <c r="AQ148" s="4" t="str">
        <f t="shared" si="188"/>
        <v/>
      </c>
      <c r="AR148" s="4" t="str">
        <f t="shared" si="189"/>
        <v/>
      </c>
      <c r="AS148" s="4" t="str">
        <f t="shared" si="189"/>
        <v/>
      </c>
      <c r="AT148" s="4" t="str">
        <f t="shared" si="190"/>
        <v/>
      </c>
      <c r="AU148" s="4" t="str">
        <f t="shared" si="190"/>
        <v/>
      </c>
      <c r="AV148" s="4" t="str">
        <f t="shared" si="191"/>
        <v/>
      </c>
      <c r="AW148" s="4" t="str">
        <f t="shared" si="191"/>
        <v/>
      </c>
      <c r="AX148" s="4" t="str">
        <f t="shared" si="192"/>
        <v/>
      </c>
      <c r="AY148" s="4" t="str">
        <f t="shared" si="192"/>
        <v/>
      </c>
      <c r="AZ148" s="4" t="str">
        <f t="shared" si="193"/>
        <v/>
      </c>
      <c r="BA148" s="4" t="str">
        <f t="shared" si="193"/>
        <v/>
      </c>
      <c r="BB148" s="4" t="str">
        <f t="shared" si="163"/>
        <v/>
      </c>
      <c r="BC148" s="4" t="str">
        <f t="shared" si="164"/>
        <v/>
      </c>
      <c r="BD148" s="4" t="str">
        <f t="shared" si="123"/>
        <v/>
      </c>
      <c r="BE148" s="4" t="str">
        <f t="shared" si="168"/>
        <v/>
      </c>
      <c r="BF148" s="4" t="str">
        <f t="shared" si="124"/>
        <v/>
      </c>
      <c r="BG148" s="4" t="str">
        <f t="shared" si="169"/>
        <v/>
      </c>
      <c r="BH148" s="16">
        <f t="shared" si="125"/>
        <v>0</v>
      </c>
      <c r="BI148" s="4">
        <f t="shared" si="126"/>
        <v>0</v>
      </c>
      <c r="BJ148" s="16">
        <f t="shared" si="127"/>
        <v>0</v>
      </c>
      <c r="BK148" s="4">
        <f t="shared" si="128"/>
        <v>0</v>
      </c>
      <c r="BL148" s="16">
        <f t="shared" si="129"/>
        <v>0</v>
      </c>
      <c r="BM148" s="4">
        <f t="shared" si="130"/>
        <v>0</v>
      </c>
      <c r="BN148" s="4">
        <f t="shared" si="170"/>
        <v>0</v>
      </c>
      <c r="BO148" s="4">
        <f t="shared" si="171"/>
        <v>0</v>
      </c>
      <c r="BP148" s="4">
        <f t="shared" si="172"/>
        <v>0</v>
      </c>
      <c r="BQ148" s="4">
        <f t="shared" si="173"/>
        <v>0</v>
      </c>
      <c r="BR148" s="4">
        <f t="shared" si="174"/>
        <v>0</v>
      </c>
      <c r="BS148" s="4">
        <f t="shared" si="175"/>
        <v>0</v>
      </c>
      <c r="BT148" s="4" t="str">
        <f t="shared" si="131"/>
        <v/>
      </c>
      <c r="BU148" s="4" t="str">
        <f t="shared" si="132"/>
        <v/>
      </c>
      <c r="BV148" s="4" t="str">
        <f t="shared" si="133"/>
        <v/>
      </c>
      <c r="BW148" s="4" t="str">
        <f t="shared" si="151"/>
        <v/>
      </c>
      <c r="BX148" s="4" t="str">
        <f t="shared" si="152"/>
        <v/>
      </c>
      <c r="BY148" s="4" t="str">
        <f t="shared" si="153"/>
        <v/>
      </c>
      <c r="BZ148" s="4">
        <f t="shared" si="154"/>
        <v>0</v>
      </c>
      <c r="CA148" s="17" t="str">
        <f t="shared" si="134"/>
        <v/>
      </c>
      <c r="CB148" s="17" t="str">
        <f t="shared" si="135"/>
        <v/>
      </c>
      <c r="CC148" s="17" t="str">
        <f t="shared" si="136"/>
        <v/>
      </c>
      <c r="CD148" s="17" t="str">
        <f t="shared" si="137"/>
        <v/>
      </c>
      <c r="CE148" s="4" t="str">
        <f t="shared" si="138"/>
        <v/>
      </c>
      <c r="CF148" s="4" t="str">
        <f t="shared" si="139"/>
        <v/>
      </c>
      <c r="CG148" s="4" t="str">
        <f t="shared" si="140"/>
        <v/>
      </c>
      <c r="CH148" s="4" t="str">
        <f t="shared" si="176"/>
        <v/>
      </c>
      <c r="CI148" s="4" t="str">
        <f t="shared" si="177"/>
        <v/>
      </c>
      <c r="CJ148" s="4" t="str">
        <f t="shared" si="155"/>
        <v/>
      </c>
      <c r="CK148" s="4" t="str">
        <f t="shared" si="156"/>
        <v/>
      </c>
      <c r="CL148" s="4" t="str">
        <f t="shared" si="178"/>
        <v/>
      </c>
      <c r="CM148" s="4" t="str">
        <f t="shared" si="179"/>
        <v/>
      </c>
      <c r="CN148" s="4">
        <f t="shared" si="157"/>
        <v>0</v>
      </c>
      <c r="CO148" s="16">
        <f t="shared" si="141"/>
        <v>0</v>
      </c>
      <c r="CQ148" s="4">
        <f t="shared" si="158"/>
        <v>0</v>
      </c>
      <c r="CS148" s="4">
        <v>114</v>
      </c>
      <c r="CT148" s="4">
        <f t="shared" si="159"/>
        <v>57</v>
      </c>
      <c r="CU148" s="4">
        <f t="shared" si="160"/>
        <v>57</v>
      </c>
      <c r="CV148" s="4">
        <f t="shared" si="142"/>
        <v>1</v>
      </c>
      <c r="CW148" s="4">
        <v>115</v>
      </c>
      <c r="CX148" s="4">
        <f t="shared" si="194"/>
        <v>58</v>
      </c>
      <c r="CY148" s="4" t="s">
        <v>87</v>
      </c>
      <c r="CZ148" s="16" t="str">
        <f t="shared" si="161"/>
        <v>A</v>
      </c>
      <c r="DA148" s="16">
        <f t="shared" si="143"/>
        <v>0</v>
      </c>
      <c r="DB148" s="4" t="str">
        <f t="shared" si="144"/>
        <v>x</v>
      </c>
      <c r="DE148" s="4">
        <f t="shared" si="183"/>
        <v>0</v>
      </c>
      <c r="DF148" s="4">
        <f t="shared" si="184"/>
        <v>0</v>
      </c>
      <c r="DJ148" s="57">
        <v>143</v>
      </c>
      <c r="DK148" s="58"/>
      <c r="DL148" s="59"/>
      <c r="DM148" s="59"/>
      <c r="DN148" s="60"/>
      <c r="DO148" s="61"/>
      <c r="DP148" s="61"/>
      <c r="DQ148" s="61"/>
      <c r="DR148" s="61"/>
      <c r="DS148" s="61"/>
      <c r="DT148" s="61"/>
      <c r="DU148" s="61"/>
      <c r="DV148" s="61"/>
      <c r="DW148" s="61"/>
      <c r="DX148" s="61"/>
      <c r="DY148" s="61"/>
      <c r="DZ148" s="61"/>
      <c r="EA148" s="61"/>
      <c r="EB148" s="61"/>
      <c r="EC148" s="61"/>
      <c r="ED148" s="61"/>
      <c r="EE148" s="61"/>
      <c r="EF148" s="61"/>
      <c r="EG148" s="61"/>
      <c r="EH148" s="61"/>
      <c r="EI148" s="61"/>
      <c r="EJ148" s="61"/>
      <c r="EK148" s="61"/>
      <c r="EL148" s="61"/>
      <c r="EM148" s="61"/>
      <c r="EN148" s="61"/>
      <c r="EO148" s="61"/>
      <c r="EP148" s="61"/>
      <c r="EQ148" s="61"/>
      <c r="ER148" s="61"/>
      <c r="ES148" s="61"/>
      <c r="ET148" s="61"/>
      <c r="EU148" s="61"/>
      <c r="EV148" s="61"/>
      <c r="EW148" s="61"/>
      <c r="EX148" s="61"/>
      <c r="EY148" s="61"/>
      <c r="EZ148" s="61"/>
      <c r="FA148" s="61"/>
      <c r="FB148" s="61"/>
      <c r="FC148" s="61"/>
      <c r="FD148" s="61"/>
      <c r="FE148" s="61"/>
      <c r="FF148" s="61"/>
      <c r="FG148" s="61"/>
      <c r="FH148" s="61"/>
      <c r="FI148" s="61"/>
      <c r="FJ148" s="61"/>
      <c r="FK148" s="61"/>
      <c r="FL148" s="61"/>
      <c r="FM148" s="61"/>
      <c r="FN148" s="61"/>
      <c r="FO148" s="61"/>
      <c r="FP148" s="61"/>
      <c r="FQ148" s="61"/>
      <c r="FR148" s="61"/>
      <c r="FS148" s="61"/>
      <c r="FT148" s="61"/>
      <c r="FU148" s="61"/>
      <c r="FV148" s="61"/>
      <c r="FW148" s="61"/>
      <c r="FX148" s="61"/>
      <c r="FY148" s="61"/>
      <c r="FZ148" s="61"/>
      <c r="GA148" s="61"/>
      <c r="GB148" s="61"/>
      <c r="GC148" s="61"/>
      <c r="GD148" s="61"/>
      <c r="GE148" s="61"/>
      <c r="GF148" s="61"/>
      <c r="GG148" s="61"/>
      <c r="GH148" s="61"/>
      <c r="GI148" s="61"/>
      <c r="GJ148" s="61"/>
      <c r="GK148" s="61"/>
      <c r="GL148" s="61"/>
      <c r="GM148" s="61"/>
      <c r="GN148" s="61"/>
      <c r="GO148" s="61"/>
      <c r="GP148" s="61"/>
      <c r="GQ148" s="61"/>
      <c r="GR148" s="61"/>
      <c r="GS148" s="61"/>
      <c r="GT148" s="61"/>
      <c r="GU148" s="61"/>
      <c r="GV148" s="61"/>
      <c r="GW148" s="61"/>
      <c r="GX148" s="61"/>
      <c r="GY148" s="61"/>
      <c r="GZ148" s="61"/>
      <c r="HA148" s="61"/>
      <c r="HB148" s="61"/>
      <c r="HC148" s="61"/>
      <c r="HD148" s="61"/>
      <c r="HE148" s="61"/>
      <c r="HF148" s="61"/>
      <c r="HG148" s="61"/>
      <c r="HH148" s="61"/>
      <c r="HI148" s="61"/>
      <c r="HJ148" s="61"/>
      <c r="HK148" s="61"/>
      <c r="HL148" s="61"/>
      <c r="HM148" s="61"/>
      <c r="HN148" s="61"/>
      <c r="HO148" s="61"/>
      <c r="HP148" s="61"/>
      <c r="HQ148" s="61"/>
      <c r="HR148" s="61"/>
      <c r="HS148" s="61"/>
      <c r="HT148" s="61"/>
      <c r="HU148" s="61"/>
      <c r="HV148" s="61"/>
      <c r="HW148" s="61"/>
      <c r="HX148" s="61"/>
      <c r="HY148" s="61"/>
      <c r="HZ148" s="61"/>
      <c r="IA148" s="61"/>
      <c r="IB148" s="61"/>
      <c r="IC148" s="61"/>
      <c r="ID148" s="61"/>
      <c r="IE148" s="61" t="s">
        <v>90</v>
      </c>
    </row>
    <row r="149" spans="1:239">
      <c r="A149" s="4" t="str">
        <f t="shared" si="165"/>
        <v>x</v>
      </c>
      <c r="B149" s="4" t="str">
        <f t="shared" si="166"/>
        <v>x</v>
      </c>
      <c r="D149" s="4">
        <v>12.1</v>
      </c>
      <c r="E149" s="4">
        <f t="shared" si="116"/>
        <v>-0.8089215544080679</v>
      </c>
      <c r="F149" s="4">
        <v>12.1</v>
      </c>
      <c r="G149" s="4">
        <f t="shared" si="117"/>
        <v>-0.8089215544080679</v>
      </c>
      <c r="H149" s="4">
        <v>59</v>
      </c>
      <c r="I149" s="88">
        <f>I148</f>
        <v>0</v>
      </c>
      <c r="X149" s="4">
        <v>116</v>
      </c>
      <c r="Y149" s="4" t="str">
        <f t="shared" si="181"/>
        <v>x</v>
      </c>
      <c r="Z149" s="4" t="str">
        <f t="shared" si="148"/>
        <v>x</v>
      </c>
      <c r="AA149" s="4">
        <f t="shared" si="182"/>
        <v>0</v>
      </c>
      <c r="AB149" s="4">
        <f t="shared" si="180"/>
        <v>0</v>
      </c>
      <c r="AC149" s="4">
        <v>116</v>
      </c>
      <c r="AD149" s="129" t="str">
        <f t="shared" si="185"/>
        <v>x</v>
      </c>
      <c r="AE149" s="129" t="str">
        <f t="shared" si="185"/>
        <v>x</v>
      </c>
      <c r="AF149" s="46">
        <f t="shared" si="186"/>
        <v>1</v>
      </c>
      <c r="AG149" s="46">
        <f t="shared" si="186"/>
        <v>1</v>
      </c>
      <c r="AH149" s="4">
        <f t="shared" si="187"/>
        <v>0</v>
      </c>
      <c r="AI149" s="4">
        <f t="shared" si="187"/>
        <v>0</v>
      </c>
      <c r="AJ149" s="4">
        <f t="shared" si="120"/>
        <v>0</v>
      </c>
      <c r="AK149" s="4">
        <f>SUM($AJ$33:AJ149)</f>
        <v>2.6645352591003757E-15</v>
      </c>
      <c r="AL149" s="4">
        <f t="shared" si="167"/>
        <v>0</v>
      </c>
      <c r="AM149" s="4">
        <f t="shared" si="121"/>
        <v>0</v>
      </c>
      <c r="AN149" s="4">
        <f t="shared" si="122"/>
        <v>0</v>
      </c>
      <c r="AP149" s="4" t="str">
        <f t="shared" si="188"/>
        <v/>
      </c>
      <c r="AQ149" s="4" t="str">
        <f t="shared" si="188"/>
        <v/>
      </c>
      <c r="AR149" s="4" t="str">
        <f t="shared" si="189"/>
        <v/>
      </c>
      <c r="AS149" s="4" t="str">
        <f t="shared" si="189"/>
        <v/>
      </c>
      <c r="AT149" s="4" t="str">
        <f t="shared" si="190"/>
        <v/>
      </c>
      <c r="AU149" s="4" t="str">
        <f t="shared" si="190"/>
        <v/>
      </c>
      <c r="AV149" s="4" t="str">
        <f t="shared" si="191"/>
        <v/>
      </c>
      <c r="AW149" s="4" t="str">
        <f t="shared" si="191"/>
        <v/>
      </c>
      <c r="AX149" s="4" t="str">
        <f t="shared" si="192"/>
        <v/>
      </c>
      <c r="AY149" s="4" t="str">
        <f t="shared" si="192"/>
        <v/>
      </c>
      <c r="AZ149" s="4" t="str">
        <f t="shared" si="193"/>
        <v/>
      </c>
      <c r="BA149" s="4" t="str">
        <f t="shared" si="193"/>
        <v/>
      </c>
      <c r="BB149" s="4" t="str">
        <f t="shared" si="163"/>
        <v/>
      </c>
      <c r="BC149" s="4" t="str">
        <f t="shared" si="164"/>
        <v/>
      </c>
      <c r="BD149" s="4" t="str">
        <f t="shared" si="123"/>
        <v/>
      </c>
      <c r="BE149" s="4" t="str">
        <f t="shared" si="168"/>
        <v/>
      </c>
      <c r="BF149" s="4" t="str">
        <f t="shared" si="124"/>
        <v/>
      </c>
      <c r="BG149" s="4" t="str">
        <f t="shared" si="169"/>
        <v/>
      </c>
      <c r="BH149" s="16">
        <f t="shared" si="125"/>
        <v>0</v>
      </c>
      <c r="BI149" s="4">
        <f t="shared" si="126"/>
        <v>0</v>
      </c>
      <c r="BJ149" s="16">
        <f t="shared" si="127"/>
        <v>0</v>
      </c>
      <c r="BK149" s="4">
        <f t="shared" si="128"/>
        <v>0</v>
      </c>
      <c r="BL149" s="16">
        <f t="shared" si="129"/>
        <v>0</v>
      </c>
      <c r="BM149" s="4">
        <f t="shared" si="130"/>
        <v>0</v>
      </c>
      <c r="BN149" s="4">
        <f t="shared" si="170"/>
        <v>0</v>
      </c>
      <c r="BO149" s="4">
        <f t="shared" si="171"/>
        <v>0</v>
      </c>
      <c r="BP149" s="4">
        <f t="shared" si="172"/>
        <v>0</v>
      </c>
      <c r="BQ149" s="4">
        <f t="shared" si="173"/>
        <v>0</v>
      </c>
      <c r="BR149" s="4">
        <f t="shared" si="174"/>
        <v>0</v>
      </c>
      <c r="BS149" s="4">
        <f t="shared" si="175"/>
        <v>0</v>
      </c>
      <c r="BT149" s="4" t="str">
        <f t="shared" si="131"/>
        <v/>
      </c>
      <c r="BU149" s="4" t="str">
        <f t="shared" si="132"/>
        <v/>
      </c>
      <c r="BV149" s="4" t="str">
        <f t="shared" si="133"/>
        <v/>
      </c>
      <c r="BW149" s="4" t="str">
        <f t="shared" si="151"/>
        <v/>
      </c>
      <c r="BX149" s="4" t="str">
        <f t="shared" si="152"/>
        <v/>
      </c>
      <c r="BY149" s="4" t="str">
        <f t="shared" si="153"/>
        <v/>
      </c>
      <c r="BZ149" s="4">
        <f t="shared" si="154"/>
        <v>0</v>
      </c>
      <c r="CA149" s="17" t="str">
        <f t="shared" si="134"/>
        <v/>
      </c>
      <c r="CB149" s="17" t="str">
        <f t="shared" si="135"/>
        <v/>
      </c>
      <c r="CC149" s="17" t="str">
        <f t="shared" si="136"/>
        <v/>
      </c>
      <c r="CD149" s="17" t="str">
        <f t="shared" si="137"/>
        <v/>
      </c>
      <c r="CE149" s="4" t="str">
        <f t="shared" si="138"/>
        <v/>
      </c>
      <c r="CF149" s="4" t="str">
        <f t="shared" si="139"/>
        <v/>
      </c>
      <c r="CG149" s="4" t="str">
        <f t="shared" si="140"/>
        <v/>
      </c>
      <c r="CH149" s="4" t="str">
        <f t="shared" si="176"/>
        <v/>
      </c>
      <c r="CI149" s="4" t="str">
        <f t="shared" si="177"/>
        <v/>
      </c>
      <c r="CJ149" s="4" t="str">
        <f t="shared" si="155"/>
        <v/>
      </c>
      <c r="CK149" s="4" t="str">
        <f t="shared" si="156"/>
        <v/>
      </c>
      <c r="CL149" s="4" t="str">
        <f t="shared" si="178"/>
        <v/>
      </c>
      <c r="CM149" s="4" t="str">
        <f t="shared" si="179"/>
        <v/>
      </c>
      <c r="CN149" s="4">
        <f t="shared" si="157"/>
        <v>0</v>
      </c>
      <c r="CO149" s="16">
        <f t="shared" si="141"/>
        <v>0</v>
      </c>
      <c r="CQ149" s="4">
        <f t="shared" si="158"/>
        <v>0</v>
      </c>
      <c r="CS149" s="4">
        <v>115</v>
      </c>
      <c r="CT149" s="4">
        <f t="shared" si="159"/>
        <v>57.5</v>
      </c>
      <c r="CU149" s="4">
        <f t="shared" si="160"/>
        <v>58</v>
      </c>
      <c r="CV149" s="4">
        <f t="shared" si="142"/>
        <v>0</v>
      </c>
      <c r="CW149" s="4">
        <v>116</v>
      </c>
      <c r="CX149" s="4">
        <f t="shared" si="194"/>
        <v>59</v>
      </c>
      <c r="CY149" s="4" t="s">
        <v>99</v>
      </c>
      <c r="CZ149" s="16" t="str">
        <f t="shared" si="161"/>
        <v>B</v>
      </c>
      <c r="DA149" s="16">
        <f t="shared" si="143"/>
        <v>0</v>
      </c>
      <c r="DB149" s="4" t="str">
        <f t="shared" si="144"/>
        <v>x</v>
      </c>
      <c r="DE149" s="4">
        <f t="shared" si="183"/>
        <v>0</v>
      </c>
      <c r="DF149" s="4">
        <f t="shared" si="184"/>
        <v>0</v>
      </c>
      <c r="DJ149" s="66">
        <v>144</v>
      </c>
      <c r="DK149" s="67"/>
      <c r="DL149" s="68"/>
      <c r="DM149" s="68"/>
      <c r="DN149" s="69"/>
      <c r="DO149" s="61"/>
      <c r="DP149" s="61"/>
      <c r="DQ149" s="61"/>
      <c r="DR149" s="61"/>
      <c r="DS149" s="61"/>
      <c r="DT149" s="61"/>
      <c r="DU149" s="61"/>
      <c r="DV149" s="61"/>
      <c r="DW149" s="61"/>
      <c r="DX149" s="61"/>
      <c r="DY149" s="61"/>
      <c r="DZ149" s="61"/>
      <c r="EA149" s="61"/>
      <c r="EB149" s="61"/>
      <c r="EC149" s="61"/>
      <c r="ED149" s="61"/>
      <c r="EE149" s="61"/>
      <c r="EF149" s="61"/>
      <c r="EG149" s="61"/>
      <c r="EH149" s="61"/>
      <c r="EI149" s="61"/>
      <c r="EJ149" s="61"/>
      <c r="EK149" s="61"/>
      <c r="EL149" s="61"/>
      <c r="EM149" s="61"/>
      <c r="EN149" s="61"/>
      <c r="EO149" s="61"/>
      <c r="EP149" s="61"/>
      <c r="EQ149" s="61"/>
      <c r="ER149" s="61"/>
      <c r="ES149" s="61"/>
      <c r="ET149" s="61"/>
      <c r="EU149" s="61"/>
      <c r="EV149" s="61"/>
      <c r="EW149" s="61"/>
      <c r="EX149" s="61"/>
      <c r="EY149" s="61"/>
      <c r="EZ149" s="61"/>
      <c r="FA149" s="61"/>
      <c r="FB149" s="61"/>
      <c r="FC149" s="61"/>
      <c r="FD149" s="61"/>
      <c r="FE149" s="61"/>
      <c r="FF149" s="61"/>
      <c r="FG149" s="61"/>
      <c r="FH149" s="61"/>
      <c r="FI149" s="61"/>
      <c r="FJ149" s="61"/>
      <c r="FK149" s="61"/>
      <c r="FL149" s="61"/>
      <c r="FM149" s="61"/>
      <c r="FN149" s="61"/>
      <c r="FO149" s="61"/>
      <c r="FP149" s="61"/>
      <c r="FQ149" s="61"/>
      <c r="FR149" s="61"/>
      <c r="FS149" s="61"/>
      <c r="FT149" s="61"/>
      <c r="FU149" s="61"/>
      <c r="FV149" s="61"/>
      <c r="FW149" s="61"/>
      <c r="FX149" s="61"/>
      <c r="FY149" s="61"/>
      <c r="FZ149" s="61"/>
      <c r="GA149" s="61"/>
      <c r="GB149" s="61"/>
      <c r="GC149" s="61"/>
      <c r="GD149" s="61"/>
      <c r="GE149" s="61"/>
      <c r="GF149" s="61"/>
      <c r="GG149" s="61"/>
      <c r="GH149" s="61"/>
      <c r="GI149" s="61"/>
      <c r="GJ149" s="61"/>
      <c r="GK149" s="61"/>
      <c r="GL149" s="61"/>
      <c r="GM149" s="61"/>
      <c r="GN149" s="61"/>
      <c r="GO149" s="61"/>
      <c r="GP149" s="61"/>
      <c r="GQ149" s="61"/>
      <c r="GR149" s="61"/>
      <c r="GS149" s="61"/>
      <c r="GT149" s="61"/>
      <c r="GU149" s="61"/>
      <c r="GV149" s="61"/>
      <c r="GW149" s="61"/>
      <c r="GX149" s="61"/>
      <c r="GY149" s="61"/>
      <c r="GZ149" s="61"/>
      <c r="HA149" s="61"/>
      <c r="HB149" s="61"/>
      <c r="HC149" s="61"/>
      <c r="HD149" s="61"/>
      <c r="HE149" s="61"/>
      <c r="HF149" s="61"/>
      <c r="HG149" s="61"/>
      <c r="HH149" s="61"/>
      <c r="HI149" s="61"/>
      <c r="HJ149" s="61"/>
      <c r="HK149" s="61"/>
      <c r="HL149" s="61"/>
      <c r="HM149" s="61"/>
      <c r="HN149" s="61"/>
      <c r="HO149" s="61"/>
      <c r="HP149" s="61"/>
      <c r="HQ149" s="61"/>
      <c r="HR149" s="61"/>
      <c r="HS149" s="61"/>
      <c r="HT149" s="61"/>
      <c r="HU149" s="61"/>
      <c r="HV149" s="61"/>
      <c r="HW149" s="61"/>
      <c r="HX149" s="61"/>
      <c r="HY149" s="61"/>
      <c r="HZ149" s="61"/>
      <c r="IA149" s="61"/>
      <c r="IB149" s="61"/>
      <c r="IC149" s="61"/>
      <c r="ID149" s="61"/>
      <c r="IE149" s="61" t="s">
        <v>90</v>
      </c>
    </row>
    <row r="150" spans="1:239">
      <c r="A150" s="4" t="str">
        <f t="shared" si="165"/>
        <v>x</v>
      </c>
      <c r="B150" s="4" t="str">
        <f t="shared" si="166"/>
        <v>x</v>
      </c>
      <c r="D150" s="4">
        <v>12.2</v>
      </c>
      <c r="E150" s="4">
        <f t="shared" si="116"/>
        <v>-0.7554960121195361</v>
      </c>
      <c r="F150" s="4">
        <v>12.2</v>
      </c>
      <c r="G150" s="4">
        <f t="shared" si="117"/>
        <v>-0.7554960121195361</v>
      </c>
      <c r="H150" s="4">
        <v>59</v>
      </c>
      <c r="I150" s="88">
        <f>AL92</f>
        <v>0</v>
      </c>
      <c r="X150" s="4">
        <v>117</v>
      </c>
      <c r="Y150" s="4" t="str">
        <f t="shared" si="181"/>
        <v>x</v>
      </c>
      <c r="Z150" s="4" t="str">
        <f t="shared" si="148"/>
        <v>x</v>
      </c>
      <c r="AA150" s="4">
        <f t="shared" si="182"/>
        <v>0</v>
      </c>
      <c r="AB150" s="4">
        <f t="shared" si="180"/>
        <v>0</v>
      </c>
      <c r="AC150" s="4">
        <v>117</v>
      </c>
      <c r="AD150" s="129" t="str">
        <f t="shared" si="185"/>
        <v>x</v>
      </c>
      <c r="AE150" s="129" t="str">
        <f t="shared" si="185"/>
        <v>x</v>
      </c>
      <c r="AF150" s="46">
        <f t="shared" si="186"/>
        <v>1</v>
      </c>
      <c r="AG150" s="46">
        <f t="shared" si="186"/>
        <v>1</v>
      </c>
      <c r="AH150" s="4">
        <f t="shared" si="187"/>
        <v>0</v>
      </c>
      <c r="AI150" s="4">
        <f t="shared" si="187"/>
        <v>0</v>
      </c>
      <c r="AJ150" s="4">
        <f t="shared" si="120"/>
        <v>0</v>
      </c>
      <c r="AK150" s="4">
        <f>SUM($AJ$33:AJ150)</f>
        <v>2.6645352591003757E-15</v>
      </c>
      <c r="AL150" s="4">
        <f t="shared" si="167"/>
        <v>0</v>
      </c>
      <c r="AM150" s="4">
        <f t="shared" si="121"/>
        <v>0</v>
      </c>
      <c r="AN150" s="4">
        <f t="shared" si="122"/>
        <v>0</v>
      </c>
      <c r="AP150" s="4" t="str">
        <f t="shared" si="188"/>
        <v/>
      </c>
      <c r="AQ150" s="4" t="str">
        <f t="shared" si="188"/>
        <v/>
      </c>
      <c r="AR150" s="4" t="str">
        <f t="shared" si="189"/>
        <v/>
      </c>
      <c r="AS150" s="4" t="str">
        <f t="shared" si="189"/>
        <v/>
      </c>
      <c r="AT150" s="4" t="str">
        <f t="shared" si="190"/>
        <v/>
      </c>
      <c r="AU150" s="4" t="str">
        <f t="shared" si="190"/>
        <v/>
      </c>
      <c r="AV150" s="4" t="str">
        <f t="shared" si="191"/>
        <v/>
      </c>
      <c r="AW150" s="4" t="str">
        <f t="shared" si="191"/>
        <v/>
      </c>
      <c r="AX150" s="4" t="str">
        <f t="shared" si="192"/>
        <v/>
      </c>
      <c r="AY150" s="4" t="str">
        <f t="shared" si="192"/>
        <v/>
      </c>
      <c r="AZ150" s="4" t="str">
        <f t="shared" si="193"/>
        <v/>
      </c>
      <c r="BA150" s="4" t="str">
        <f t="shared" si="193"/>
        <v/>
      </c>
      <c r="BB150" s="4" t="str">
        <f t="shared" si="163"/>
        <v/>
      </c>
      <c r="BC150" s="4" t="str">
        <f t="shared" si="164"/>
        <v/>
      </c>
      <c r="BD150" s="4" t="str">
        <f t="shared" si="123"/>
        <v/>
      </c>
      <c r="BE150" s="4" t="str">
        <f t="shared" si="168"/>
        <v/>
      </c>
      <c r="BF150" s="4" t="str">
        <f t="shared" si="124"/>
        <v/>
      </c>
      <c r="BG150" s="4" t="str">
        <f t="shared" si="169"/>
        <v/>
      </c>
      <c r="BH150" s="16">
        <f t="shared" si="125"/>
        <v>0</v>
      </c>
      <c r="BI150" s="4">
        <f t="shared" si="126"/>
        <v>0</v>
      </c>
      <c r="BJ150" s="16">
        <f t="shared" si="127"/>
        <v>0</v>
      </c>
      <c r="BK150" s="4">
        <f t="shared" si="128"/>
        <v>0</v>
      </c>
      <c r="BL150" s="16">
        <f t="shared" si="129"/>
        <v>0</v>
      </c>
      <c r="BM150" s="4">
        <f t="shared" si="130"/>
        <v>0</v>
      </c>
      <c r="BN150" s="4">
        <f t="shared" si="170"/>
        <v>0</v>
      </c>
      <c r="BO150" s="4">
        <f t="shared" si="171"/>
        <v>0</v>
      </c>
      <c r="BP150" s="4">
        <f t="shared" si="172"/>
        <v>0</v>
      </c>
      <c r="BQ150" s="4">
        <f t="shared" si="173"/>
        <v>0</v>
      </c>
      <c r="BR150" s="4">
        <f t="shared" si="174"/>
        <v>0</v>
      </c>
      <c r="BS150" s="4">
        <f t="shared" si="175"/>
        <v>0</v>
      </c>
      <c r="BT150" s="4" t="str">
        <f t="shared" si="131"/>
        <v/>
      </c>
      <c r="BU150" s="4" t="str">
        <f t="shared" si="132"/>
        <v/>
      </c>
      <c r="BV150" s="4" t="str">
        <f t="shared" si="133"/>
        <v/>
      </c>
      <c r="BW150" s="4" t="str">
        <f t="shared" si="151"/>
        <v/>
      </c>
      <c r="BX150" s="4" t="str">
        <f t="shared" si="152"/>
        <v/>
      </c>
      <c r="BY150" s="4" t="str">
        <f t="shared" si="153"/>
        <v/>
      </c>
      <c r="BZ150" s="4">
        <f t="shared" si="154"/>
        <v>0</v>
      </c>
      <c r="CA150" s="17" t="str">
        <f t="shared" si="134"/>
        <v/>
      </c>
      <c r="CB150" s="17" t="str">
        <f t="shared" si="135"/>
        <v/>
      </c>
      <c r="CC150" s="17" t="str">
        <f t="shared" si="136"/>
        <v/>
      </c>
      <c r="CD150" s="17" t="str">
        <f t="shared" si="137"/>
        <v/>
      </c>
      <c r="CE150" s="4" t="str">
        <f t="shared" si="138"/>
        <v/>
      </c>
      <c r="CF150" s="4" t="str">
        <f t="shared" si="139"/>
        <v/>
      </c>
      <c r="CG150" s="4" t="str">
        <f t="shared" si="140"/>
        <v/>
      </c>
      <c r="CH150" s="4" t="str">
        <f t="shared" si="176"/>
        <v/>
      </c>
      <c r="CI150" s="4" t="str">
        <f t="shared" si="177"/>
        <v/>
      </c>
      <c r="CJ150" s="4" t="str">
        <f t="shared" si="155"/>
        <v/>
      </c>
      <c r="CK150" s="4" t="str">
        <f t="shared" si="156"/>
        <v/>
      </c>
      <c r="CL150" s="4" t="str">
        <f t="shared" si="178"/>
        <v/>
      </c>
      <c r="CM150" s="4" t="str">
        <f t="shared" si="179"/>
        <v/>
      </c>
      <c r="CN150" s="4">
        <f t="shared" si="157"/>
        <v>0</v>
      </c>
      <c r="CO150" s="16">
        <f t="shared" si="141"/>
        <v>0</v>
      </c>
      <c r="CQ150" s="4">
        <f t="shared" si="158"/>
        <v>0</v>
      </c>
      <c r="CS150" s="4">
        <v>116</v>
      </c>
      <c r="CT150" s="4">
        <f t="shared" si="159"/>
        <v>58</v>
      </c>
      <c r="CU150" s="4">
        <f t="shared" si="160"/>
        <v>58</v>
      </c>
      <c r="CV150" s="4">
        <f t="shared" si="142"/>
        <v>1</v>
      </c>
      <c r="CW150" s="4">
        <v>117</v>
      </c>
      <c r="CX150" s="4">
        <f t="shared" si="194"/>
        <v>59</v>
      </c>
      <c r="CY150" s="4" t="s">
        <v>88</v>
      </c>
      <c r="CZ150" s="16" t="str">
        <f t="shared" si="161"/>
        <v>C</v>
      </c>
      <c r="DA150" s="16">
        <f t="shared" si="143"/>
        <v>0</v>
      </c>
      <c r="DB150" s="4" t="str">
        <f t="shared" si="144"/>
        <v>x</v>
      </c>
      <c r="DE150" s="4">
        <f t="shared" si="183"/>
        <v>0</v>
      </c>
      <c r="DF150" s="4">
        <f t="shared" si="184"/>
        <v>0</v>
      </c>
      <c r="DJ150" s="47">
        <v>145</v>
      </c>
      <c r="DK150" s="48" t="s">
        <v>452</v>
      </c>
      <c r="DL150" s="49"/>
      <c r="DM150" s="49"/>
      <c r="DN150" s="50"/>
      <c r="DO150" s="51"/>
      <c r="DP150" s="51"/>
      <c r="DQ150" s="51"/>
      <c r="DR150" s="51"/>
      <c r="DS150" s="51"/>
      <c r="DT150" s="51"/>
      <c r="DU150" s="51"/>
      <c r="DV150" s="51"/>
      <c r="DW150" s="51"/>
      <c r="DX150" s="51"/>
      <c r="DY150" s="51"/>
      <c r="DZ150" s="51"/>
      <c r="EA150" s="51"/>
      <c r="EB150" s="51"/>
      <c r="EC150" s="51"/>
      <c r="ED150" s="51"/>
      <c r="EE150" s="51"/>
      <c r="EF150" s="51"/>
      <c r="EG150" s="51"/>
      <c r="EH150" s="51"/>
      <c r="EI150" s="51"/>
      <c r="EJ150" s="51"/>
      <c r="EK150" s="51"/>
      <c r="EL150" s="51"/>
      <c r="EM150" s="51"/>
      <c r="EN150" s="51"/>
      <c r="EO150" s="51"/>
      <c r="EP150" s="51"/>
      <c r="EQ150" s="51"/>
      <c r="ER150" s="51"/>
      <c r="ES150" s="51"/>
      <c r="ET150" s="51"/>
      <c r="EU150" s="51"/>
      <c r="EV150" s="51"/>
      <c r="EW150" s="51"/>
      <c r="EX150" s="51"/>
      <c r="EY150" s="51"/>
      <c r="EZ150" s="51"/>
      <c r="FA150" s="51"/>
      <c r="FB150" s="51"/>
      <c r="FC150" s="51"/>
      <c r="FD150" s="51"/>
      <c r="FE150" s="51"/>
      <c r="FF150" s="51"/>
      <c r="FG150" s="51"/>
      <c r="FH150" s="51"/>
      <c r="FI150" s="51"/>
      <c r="FJ150" s="51"/>
      <c r="FK150" s="51"/>
      <c r="FL150" s="51"/>
      <c r="FM150" s="51"/>
      <c r="FN150" s="51"/>
      <c r="FO150" s="51"/>
      <c r="FP150" s="51"/>
      <c r="FQ150" s="51"/>
      <c r="FR150" s="51"/>
      <c r="FS150" s="51"/>
      <c r="FT150" s="51"/>
      <c r="FU150" s="51"/>
      <c r="FV150" s="51"/>
      <c r="FW150" s="51"/>
      <c r="FX150" s="51"/>
      <c r="FY150" s="51"/>
      <c r="FZ150" s="51"/>
      <c r="GA150" s="51"/>
      <c r="GB150" s="51"/>
      <c r="GC150" s="51"/>
      <c r="GD150" s="51"/>
      <c r="GE150" s="51"/>
      <c r="GF150" s="51"/>
      <c r="GG150" s="51"/>
      <c r="GH150" s="51"/>
      <c r="GI150" s="51"/>
      <c r="GJ150" s="51"/>
      <c r="GK150" s="51"/>
      <c r="GL150" s="51"/>
      <c r="GM150" s="51"/>
      <c r="GN150" s="51"/>
      <c r="GO150" s="51"/>
      <c r="GP150" s="51"/>
      <c r="GQ150" s="51"/>
      <c r="GR150" s="51"/>
      <c r="GS150" s="51"/>
      <c r="GT150" s="51"/>
      <c r="GU150" s="51"/>
      <c r="GV150" s="51"/>
      <c r="GW150" s="51"/>
      <c r="GX150" s="51"/>
      <c r="GY150" s="51"/>
      <c r="GZ150" s="51"/>
      <c r="HA150" s="51"/>
      <c r="HB150" s="51"/>
      <c r="HC150" s="51"/>
      <c r="HD150" s="51"/>
      <c r="HE150" s="51"/>
      <c r="HF150" s="51"/>
      <c r="HG150" s="51"/>
      <c r="HH150" s="51"/>
      <c r="HI150" s="51"/>
      <c r="HJ150" s="51"/>
      <c r="HK150" s="51"/>
      <c r="HL150" s="51"/>
      <c r="HM150" s="51"/>
      <c r="HN150" s="51"/>
      <c r="HO150" s="51"/>
      <c r="HP150" s="51"/>
      <c r="HQ150" s="51"/>
      <c r="HR150" s="51"/>
      <c r="HS150" s="51"/>
      <c r="HT150" s="51"/>
      <c r="HU150" s="51"/>
      <c r="HV150" s="51"/>
      <c r="HW150" s="51"/>
      <c r="HX150" s="51"/>
      <c r="HY150" s="51"/>
      <c r="HZ150" s="51"/>
      <c r="IA150" s="51"/>
      <c r="IB150" s="51"/>
      <c r="IC150" s="51"/>
      <c r="ID150" s="51"/>
      <c r="IE150" s="51" t="s">
        <v>90</v>
      </c>
    </row>
    <row r="151" spans="1:239">
      <c r="A151" s="4" t="str">
        <f t="shared" si="165"/>
        <v>x</v>
      </c>
      <c r="B151" s="4" t="str">
        <f t="shared" si="166"/>
        <v>x</v>
      </c>
      <c r="D151" s="4">
        <v>12.3</v>
      </c>
      <c r="E151" s="4">
        <f t="shared" si="116"/>
        <v>-0.66905166882929812</v>
      </c>
      <c r="F151" s="4">
        <v>12.3</v>
      </c>
      <c r="G151" s="4">
        <f t="shared" si="117"/>
        <v>-0.66905166882929812</v>
      </c>
      <c r="H151" s="4">
        <v>60</v>
      </c>
      <c r="I151" s="88">
        <f>I150</f>
        <v>0</v>
      </c>
      <c r="X151" s="4">
        <v>118</v>
      </c>
      <c r="Y151" s="4" t="str">
        <f t="shared" si="181"/>
        <v>x</v>
      </c>
      <c r="Z151" s="4" t="str">
        <f t="shared" si="148"/>
        <v>x</v>
      </c>
      <c r="AA151" s="4">
        <f t="shared" si="182"/>
        <v>0</v>
      </c>
      <c r="AB151" s="4">
        <f t="shared" si="180"/>
        <v>0</v>
      </c>
      <c r="AC151" s="4">
        <v>118</v>
      </c>
      <c r="AD151" s="129" t="str">
        <f t="shared" si="185"/>
        <v>x</v>
      </c>
      <c r="AE151" s="129" t="str">
        <f t="shared" si="185"/>
        <v>x</v>
      </c>
      <c r="AF151" s="46">
        <f t="shared" si="186"/>
        <v>1</v>
      </c>
      <c r="AG151" s="46">
        <f t="shared" si="186"/>
        <v>1</v>
      </c>
      <c r="AH151" s="4">
        <f t="shared" si="187"/>
        <v>0</v>
      </c>
      <c r="AI151" s="4">
        <f t="shared" si="187"/>
        <v>0</v>
      </c>
      <c r="AJ151" s="4">
        <f t="shared" si="120"/>
        <v>0</v>
      </c>
      <c r="AK151" s="4">
        <f>SUM($AJ$33:AJ151)</f>
        <v>2.6645352591003757E-15</v>
      </c>
      <c r="AL151" s="4">
        <f t="shared" si="167"/>
        <v>0</v>
      </c>
      <c r="AM151" s="4">
        <f t="shared" si="121"/>
        <v>0</v>
      </c>
      <c r="AN151" s="4">
        <f t="shared" si="122"/>
        <v>0</v>
      </c>
      <c r="AP151" s="4" t="str">
        <f t="shared" si="188"/>
        <v/>
      </c>
      <c r="AQ151" s="4" t="str">
        <f t="shared" si="188"/>
        <v/>
      </c>
      <c r="AR151" s="4" t="str">
        <f t="shared" si="189"/>
        <v/>
      </c>
      <c r="AS151" s="4" t="str">
        <f t="shared" si="189"/>
        <v/>
      </c>
      <c r="AT151" s="4" t="str">
        <f t="shared" si="190"/>
        <v/>
      </c>
      <c r="AU151" s="4" t="str">
        <f t="shared" si="190"/>
        <v/>
      </c>
      <c r="AV151" s="4" t="str">
        <f t="shared" si="191"/>
        <v/>
      </c>
      <c r="AW151" s="4" t="str">
        <f t="shared" si="191"/>
        <v/>
      </c>
      <c r="AX151" s="4" t="str">
        <f t="shared" si="192"/>
        <v/>
      </c>
      <c r="AY151" s="4" t="str">
        <f t="shared" si="192"/>
        <v/>
      </c>
      <c r="AZ151" s="4" t="str">
        <f t="shared" si="193"/>
        <v/>
      </c>
      <c r="BA151" s="4" t="str">
        <f t="shared" si="193"/>
        <v/>
      </c>
      <c r="BB151" s="4" t="str">
        <f t="shared" si="163"/>
        <v/>
      </c>
      <c r="BC151" s="4" t="str">
        <f t="shared" si="164"/>
        <v/>
      </c>
      <c r="BD151" s="4" t="str">
        <f t="shared" si="123"/>
        <v/>
      </c>
      <c r="BE151" s="4" t="str">
        <f t="shared" si="168"/>
        <v/>
      </c>
      <c r="BF151" s="4" t="str">
        <f t="shared" si="124"/>
        <v/>
      </c>
      <c r="BG151" s="4" t="str">
        <f t="shared" si="169"/>
        <v/>
      </c>
      <c r="BH151" s="16">
        <f t="shared" si="125"/>
        <v>0</v>
      </c>
      <c r="BI151" s="4">
        <f t="shared" si="126"/>
        <v>0</v>
      </c>
      <c r="BJ151" s="16">
        <f t="shared" si="127"/>
        <v>0</v>
      </c>
      <c r="BK151" s="4">
        <f t="shared" si="128"/>
        <v>0</v>
      </c>
      <c r="BL151" s="16">
        <f t="shared" si="129"/>
        <v>0</v>
      </c>
      <c r="BM151" s="4">
        <f t="shared" si="130"/>
        <v>0</v>
      </c>
      <c r="BN151" s="4">
        <f t="shared" si="170"/>
        <v>0</v>
      </c>
      <c r="BO151" s="4">
        <f t="shared" si="171"/>
        <v>0</v>
      </c>
      <c r="BP151" s="4">
        <f t="shared" si="172"/>
        <v>0</v>
      </c>
      <c r="BQ151" s="4">
        <f t="shared" si="173"/>
        <v>0</v>
      </c>
      <c r="BR151" s="4">
        <f t="shared" si="174"/>
        <v>0</v>
      </c>
      <c r="BS151" s="4">
        <f t="shared" si="175"/>
        <v>0</v>
      </c>
      <c r="BT151" s="4" t="str">
        <f t="shared" si="131"/>
        <v/>
      </c>
      <c r="BU151" s="4" t="str">
        <f t="shared" si="132"/>
        <v/>
      </c>
      <c r="BV151" s="4" t="str">
        <f t="shared" si="133"/>
        <v/>
      </c>
      <c r="BW151" s="4" t="str">
        <f t="shared" si="151"/>
        <v/>
      </c>
      <c r="BX151" s="4" t="str">
        <f t="shared" si="152"/>
        <v/>
      </c>
      <c r="BY151" s="4" t="str">
        <f t="shared" si="153"/>
        <v/>
      </c>
      <c r="BZ151" s="4">
        <f t="shared" si="154"/>
        <v>0</v>
      </c>
      <c r="CA151" s="17" t="str">
        <f t="shared" si="134"/>
        <v/>
      </c>
      <c r="CB151" s="17" t="str">
        <f t="shared" si="135"/>
        <v/>
      </c>
      <c r="CC151" s="17" t="str">
        <f t="shared" si="136"/>
        <v/>
      </c>
      <c r="CD151" s="17" t="str">
        <f t="shared" si="137"/>
        <v/>
      </c>
      <c r="CE151" s="4" t="str">
        <f t="shared" si="138"/>
        <v/>
      </c>
      <c r="CF151" s="4" t="str">
        <f t="shared" si="139"/>
        <v/>
      </c>
      <c r="CG151" s="4" t="str">
        <f t="shared" si="140"/>
        <v/>
      </c>
      <c r="CH151" s="4" t="str">
        <f t="shared" si="176"/>
        <v/>
      </c>
      <c r="CI151" s="4" t="str">
        <f t="shared" si="177"/>
        <v/>
      </c>
      <c r="CJ151" s="4" t="str">
        <f t="shared" si="155"/>
        <v/>
      </c>
      <c r="CK151" s="4" t="str">
        <f t="shared" si="156"/>
        <v/>
      </c>
      <c r="CL151" s="4" t="str">
        <f t="shared" si="178"/>
        <v/>
      </c>
      <c r="CM151" s="4" t="str">
        <f t="shared" si="179"/>
        <v/>
      </c>
      <c r="CN151" s="4">
        <f t="shared" si="157"/>
        <v>0</v>
      </c>
      <c r="CO151" s="16">
        <f t="shared" si="141"/>
        <v>0</v>
      </c>
      <c r="CQ151" s="4">
        <f t="shared" si="158"/>
        <v>0</v>
      </c>
      <c r="CS151" s="4">
        <v>117</v>
      </c>
      <c r="CT151" s="4">
        <f t="shared" si="159"/>
        <v>58.5</v>
      </c>
      <c r="CU151" s="4">
        <f t="shared" si="160"/>
        <v>59</v>
      </c>
      <c r="CV151" s="4">
        <f t="shared" si="142"/>
        <v>0</v>
      </c>
      <c r="CW151" s="4">
        <v>118</v>
      </c>
      <c r="CX151" s="4">
        <f t="shared" si="194"/>
        <v>60</v>
      </c>
      <c r="CY151" s="4" t="s">
        <v>100</v>
      </c>
      <c r="CZ151" s="16" t="str">
        <f t="shared" si="161"/>
        <v>A</v>
      </c>
      <c r="DA151" s="16">
        <f t="shared" si="143"/>
        <v>0</v>
      </c>
      <c r="DB151" s="4" t="str">
        <f t="shared" si="144"/>
        <v>x</v>
      </c>
      <c r="DE151" s="4">
        <f t="shared" si="183"/>
        <v>0</v>
      </c>
      <c r="DF151" s="4">
        <f t="shared" si="184"/>
        <v>0</v>
      </c>
      <c r="DJ151" s="57">
        <v>146</v>
      </c>
      <c r="DK151" s="58" t="s">
        <v>453</v>
      </c>
      <c r="DL151" s="59"/>
      <c r="DM151" s="59"/>
      <c r="DN151" s="60"/>
      <c r="DO151" s="61"/>
      <c r="DP151" s="61"/>
      <c r="DQ151" s="61"/>
      <c r="DR151" s="61"/>
      <c r="DS151" s="61"/>
      <c r="DT151" s="61"/>
      <c r="DU151" s="61"/>
      <c r="DV151" s="61"/>
      <c r="DW151" s="61"/>
      <c r="DX151" s="61"/>
      <c r="DY151" s="61"/>
      <c r="DZ151" s="61"/>
      <c r="EA151" s="61"/>
      <c r="EB151" s="61"/>
      <c r="EC151" s="61"/>
      <c r="ED151" s="61"/>
      <c r="EE151" s="61"/>
      <c r="EF151" s="61"/>
      <c r="EG151" s="61"/>
      <c r="EH151" s="61"/>
      <c r="EI151" s="61"/>
      <c r="EJ151" s="61"/>
      <c r="EK151" s="61"/>
      <c r="EL151" s="61"/>
      <c r="EM151" s="61"/>
      <c r="EN151" s="61"/>
      <c r="EO151" s="61"/>
      <c r="EP151" s="61"/>
      <c r="EQ151" s="61"/>
      <c r="ER151" s="61"/>
      <c r="ES151" s="61"/>
      <c r="ET151" s="61"/>
      <c r="EU151" s="61"/>
      <c r="EV151" s="61"/>
      <c r="EW151" s="61"/>
      <c r="EX151" s="61"/>
      <c r="EY151" s="61"/>
      <c r="EZ151" s="61"/>
      <c r="FA151" s="61"/>
      <c r="FB151" s="61"/>
      <c r="FC151" s="61"/>
      <c r="FD151" s="61"/>
      <c r="FE151" s="61"/>
      <c r="FF151" s="61"/>
      <c r="FG151" s="61"/>
      <c r="FH151" s="61"/>
      <c r="FI151" s="61"/>
      <c r="FJ151" s="61"/>
      <c r="FK151" s="61"/>
      <c r="FL151" s="61"/>
      <c r="FM151" s="61"/>
      <c r="FN151" s="61"/>
      <c r="FO151" s="61"/>
      <c r="FP151" s="61"/>
      <c r="FQ151" s="61"/>
      <c r="FR151" s="61"/>
      <c r="FS151" s="61"/>
      <c r="FT151" s="61"/>
      <c r="FU151" s="61"/>
      <c r="FV151" s="61"/>
      <c r="FW151" s="61"/>
      <c r="FX151" s="61"/>
      <c r="FY151" s="61"/>
      <c r="FZ151" s="61"/>
      <c r="GA151" s="61"/>
      <c r="GB151" s="61"/>
      <c r="GC151" s="61"/>
      <c r="GD151" s="61"/>
      <c r="GE151" s="61"/>
      <c r="GF151" s="61"/>
      <c r="GG151" s="61"/>
      <c r="GH151" s="61"/>
      <c r="GI151" s="61"/>
      <c r="GJ151" s="61"/>
      <c r="GK151" s="61"/>
      <c r="GL151" s="61"/>
      <c r="GM151" s="61"/>
      <c r="GN151" s="61"/>
      <c r="GO151" s="61"/>
      <c r="GP151" s="61"/>
      <c r="GQ151" s="61"/>
      <c r="GR151" s="61"/>
      <c r="GS151" s="61"/>
      <c r="GT151" s="61"/>
      <c r="GU151" s="61"/>
      <c r="GV151" s="61"/>
      <c r="GW151" s="61"/>
      <c r="GX151" s="61"/>
      <c r="GY151" s="61"/>
      <c r="GZ151" s="61"/>
      <c r="HA151" s="61"/>
      <c r="HB151" s="61"/>
      <c r="HC151" s="61"/>
      <c r="HD151" s="61"/>
      <c r="HE151" s="61"/>
      <c r="HF151" s="61"/>
      <c r="HG151" s="61"/>
      <c r="HH151" s="61"/>
      <c r="HI151" s="61"/>
      <c r="HJ151" s="61"/>
      <c r="HK151" s="61"/>
      <c r="HL151" s="61"/>
      <c r="HM151" s="61"/>
      <c r="HN151" s="61"/>
      <c r="HO151" s="61"/>
      <c r="HP151" s="61"/>
      <c r="HQ151" s="61"/>
      <c r="HR151" s="61"/>
      <c r="HS151" s="61"/>
      <c r="HT151" s="61"/>
      <c r="HU151" s="61"/>
      <c r="HV151" s="61"/>
      <c r="HW151" s="61"/>
      <c r="HX151" s="61"/>
      <c r="HY151" s="61"/>
      <c r="HZ151" s="61"/>
      <c r="IA151" s="61"/>
      <c r="IB151" s="61"/>
      <c r="IC151" s="61"/>
      <c r="ID151" s="61"/>
      <c r="IE151" s="61" t="s">
        <v>90</v>
      </c>
    </row>
    <row r="152" spans="1:239">
      <c r="A152" s="4" t="str">
        <f t="shared" si="165"/>
        <v>x</v>
      </c>
      <c r="B152" s="4" t="str">
        <f t="shared" si="166"/>
        <v>x</v>
      </c>
      <c r="D152" s="4">
        <v>12.4</v>
      </c>
      <c r="E152" s="4">
        <f t="shared" si="116"/>
        <v>-0.55336655714511573</v>
      </c>
      <c r="F152" s="4">
        <v>12.4</v>
      </c>
      <c r="G152" s="4">
        <f t="shared" si="117"/>
        <v>-0.55336655714511573</v>
      </c>
      <c r="H152" s="4">
        <v>60</v>
      </c>
      <c r="I152" s="88">
        <f>AL93</f>
        <v>0</v>
      </c>
      <c r="X152" s="4">
        <v>119</v>
      </c>
      <c r="Y152" s="4" t="str">
        <f t="shared" si="181"/>
        <v>x</v>
      </c>
      <c r="Z152" s="4" t="str">
        <f t="shared" si="148"/>
        <v>x</v>
      </c>
      <c r="AA152" s="4">
        <f t="shared" si="182"/>
        <v>0</v>
      </c>
      <c r="AB152" s="4">
        <f t="shared" si="180"/>
        <v>0</v>
      </c>
      <c r="AC152" s="4">
        <v>119</v>
      </c>
      <c r="AD152" s="129" t="str">
        <f t="shared" si="185"/>
        <v>x</v>
      </c>
      <c r="AE152" s="129" t="str">
        <f t="shared" si="185"/>
        <v>x</v>
      </c>
      <c r="AF152" s="46">
        <f t="shared" si="186"/>
        <v>1</v>
      </c>
      <c r="AG152" s="46">
        <f t="shared" si="186"/>
        <v>1</v>
      </c>
      <c r="AH152" s="4">
        <f t="shared" si="187"/>
        <v>0</v>
      </c>
      <c r="AI152" s="4">
        <f t="shared" si="187"/>
        <v>0</v>
      </c>
      <c r="AJ152" s="4">
        <f t="shared" si="120"/>
        <v>0</v>
      </c>
      <c r="AK152" s="4">
        <f>SUM($AJ$33:AJ152)</f>
        <v>2.6645352591003757E-15</v>
      </c>
      <c r="AL152" s="4">
        <f t="shared" si="167"/>
        <v>0</v>
      </c>
      <c r="AM152" s="4">
        <f t="shared" si="121"/>
        <v>0</v>
      </c>
      <c r="AN152" s="4">
        <f t="shared" si="122"/>
        <v>0</v>
      </c>
      <c r="AP152" s="4" t="str">
        <f t="shared" si="188"/>
        <v/>
      </c>
      <c r="AQ152" s="4" t="str">
        <f t="shared" si="188"/>
        <v/>
      </c>
      <c r="AR152" s="4" t="str">
        <f t="shared" si="189"/>
        <v/>
      </c>
      <c r="AS152" s="4" t="str">
        <f t="shared" si="189"/>
        <v/>
      </c>
      <c r="AT152" s="4" t="str">
        <f t="shared" si="190"/>
        <v/>
      </c>
      <c r="AU152" s="4" t="str">
        <f t="shared" si="190"/>
        <v/>
      </c>
      <c r="AV152" s="4" t="str">
        <f t="shared" si="191"/>
        <v/>
      </c>
      <c r="AW152" s="4" t="str">
        <f t="shared" si="191"/>
        <v/>
      </c>
      <c r="AX152" s="4" t="str">
        <f t="shared" si="192"/>
        <v/>
      </c>
      <c r="AY152" s="4" t="str">
        <f t="shared" si="192"/>
        <v/>
      </c>
      <c r="AZ152" s="4" t="str">
        <f t="shared" si="193"/>
        <v/>
      </c>
      <c r="BA152" s="4" t="str">
        <f t="shared" si="193"/>
        <v/>
      </c>
      <c r="BB152" s="4" t="str">
        <f t="shared" si="163"/>
        <v/>
      </c>
      <c r="BC152" s="4" t="str">
        <f t="shared" si="164"/>
        <v/>
      </c>
      <c r="BD152" s="4" t="str">
        <f t="shared" si="123"/>
        <v/>
      </c>
      <c r="BE152" s="4" t="str">
        <f t="shared" si="168"/>
        <v/>
      </c>
      <c r="BF152" s="4" t="str">
        <f t="shared" si="124"/>
        <v/>
      </c>
      <c r="BG152" s="4" t="str">
        <f t="shared" si="169"/>
        <v/>
      </c>
      <c r="BH152" s="16">
        <f t="shared" si="125"/>
        <v>0</v>
      </c>
      <c r="BI152" s="4">
        <f t="shared" si="126"/>
        <v>0</v>
      </c>
      <c r="BJ152" s="16">
        <f t="shared" si="127"/>
        <v>0</v>
      </c>
      <c r="BK152" s="4">
        <f t="shared" si="128"/>
        <v>0</v>
      </c>
      <c r="BL152" s="16">
        <f t="shared" si="129"/>
        <v>0</v>
      </c>
      <c r="BM152" s="4">
        <f t="shared" si="130"/>
        <v>0</v>
      </c>
      <c r="BN152" s="4">
        <f t="shared" si="170"/>
        <v>0</v>
      </c>
      <c r="BO152" s="4">
        <f t="shared" si="171"/>
        <v>0</v>
      </c>
      <c r="BP152" s="4">
        <f t="shared" si="172"/>
        <v>0</v>
      </c>
      <c r="BQ152" s="4">
        <f t="shared" si="173"/>
        <v>0</v>
      </c>
      <c r="BR152" s="4">
        <f t="shared" si="174"/>
        <v>0</v>
      </c>
      <c r="BS152" s="4">
        <f t="shared" si="175"/>
        <v>0</v>
      </c>
      <c r="BT152" s="4" t="str">
        <f t="shared" si="131"/>
        <v/>
      </c>
      <c r="BU152" s="4" t="str">
        <f t="shared" si="132"/>
        <v/>
      </c>
      <c r="BV152" s="4" t="str">
        <f t="shared" si="133"/>
        <v/>
      </c>
      <c r="BW152" s="4" t="str">
        <f t="shared" si="151"/>
        <v/>
      </c>
      <c r="BX152" s="4" t="str">
        <f t="shared" si="152"/>
        <v/>
      </c>
      <c r="BY152" s="4" t="str">
        <f t="shared" si="153"/>
        <v/>
      </c>
      <c r="BZ152" s="4">
        <f t="shared" si="154"/>
        <v>0</v>
      </c>
      <c r="CA152" s="17" t="str">
        <f t="shared" si="134"/>
        <v/>
      </c>
      <c r="CB152" s="17" t="str">
        <f t="shared" si="135"/>
        <v/>
      </c>
      <c r="CC152" s="17" t="str">
        <f t="shared" si="136"/>
        <v/>
      </c>
      <c r="CD152" s="17" t="str">
        <f t="shared" si="137"/>
        <v/>
      </c>
      <c r="CE152" s="4" t="str">
        <f t="shared" si="138"/>
        <v/>
      </c>
      <c r="CF152" s="4" t="str">
        <f t="shared" si="139"/>
        <v/>
      </c>
      <c r="CG152" s="4" t="str">
        <f t="shared" si="140"/>
        <v/>
      </c>
      <c r="CH152" s="4" t="str">
        <f t="shared" si="176"/>
        <v/>
      </c>
      <c r="CI152" s="4" t="str">
        <f t="shared" si="177"/>
        <v/>
      </c>
      <c r="CJ152" s="4" t="str">
        <f t="shared" si="155"/>
        <v/>
      </c>
      <c r="CK152" s="4" t="str">
        <f t="shared" si="156"/>
        <v/>
      </c>
      <c r="CL152" s="4" t="str">
        <f t="shared" si="178"/>
        <v/>
      </c>
      <c r="CM152" s="4" t="str">
        <f t="shared" si="179"/>
        <v/>
      </c>
      <c r="CN152" s="4">
        <f t="shared" si="157"/>
        <v>0</v>
      </c>
      <c r="CO152" s="16">
        <f t="shared" si="141"/>
        <v>0</v>
      </c>
      <c r="CQ152" s="4">
        <f t="shared" si="158"/>
        <v>0</v>
      </c>
      <c r="CS152" s="4">
        <v>118</v>
      </c>
      <c r="CT152" s="4">
        <f t="shared" si="159"/>
        <v>59</v>
      </c>
      <c r="CU152" s="4">
        <f t="shared" si="160"/>
        <v>59</v>
      </c>
      <c r="CV152" s="4">
        <f t="shared" si="142"/>
        <v>1</v>
      </c>
      <c r="CW152" s="4">
        <v>119</v>
      </c>
      <c r="CX152" s="4">
        <f t="shared" si="194"/>
        <v>60</v>
      </c>
      <c r="CY152" s="4" t="s">
        <v>89</v>
      </c>
      <c r="CZ152" s="16" t="str">
        <f t="shared" si="161"/>
        <v>B</v>
      </c>
      <c r="DA152" s="16">
        <f t="shared" si="143"/>
        <v>0</v>
      </c>
      <c r="DB152" s="4" t="str">
        <f t="shared" si="144"/>
        <v>x</v>
      </c>
      <c r="DE152" s="4">
        <f t="shared" si="183"/>
        <v>0</v>
      </c>
      <c r="DF152" s="4">
        <f t="shared" si="184"/>
        <v>0</v>
      </c>
      <c r="DJ152" s="57">
        <v>147</v>
      </c>
      <c r="DK152" s="58"/>
      <c r="DL152" s="59"/>
      <c r="DM152" s="59"/>
      <c r="DN152" s="60"/>
      <c r="DO152" s="61"/>
      <c r="DP152" s="61"/>
      <c r="DQ152" s="61"/>
      <c r="DR152" s="61"/>
      <c r="DS152" s="61"/>
      <c r="DT152" s="61"/>
      <c r="DU152" s="61"/>
      <c r="DV152" s="61"/>
      <c r="DW152" s="61"/>
      <c r="DX152" s="61"/>
      <c r="DY152" s="61"/>
      <c r="DZ152" s="61"/>
      <c r="EA152" s="61"/>
      <c r="EB152" s="61"/>
      <c r="EC152" s="61"/>
      <c r="ED152" s="61"/>
      <c r="EE152" s="61"/>
      <c r="EF152" s="61"/>
      <c r="EG152" s="61"/>
      <c r="EH152" s="61"/>
      <c r="EI152" s="61"/>
      <c r="EJ152" s="61"/>
      <c r="EK152" s="61"/>
      <c r="EL152" s="61"/>
      <c r="EM152" s="61"/>
      <c r="EN152" s="61"/>
      <c r="EO152" s="61"/>
      <c r="EP152" s="61"/>
      <c r="EQ152" s="61"/>
      <c r="ER152" s="61"/>
      <c r="ES152" s="61"/>
      <c r="ET152" s="61"/>
      <c r="EU152" s="61"/>
      <c r="EV152" s="61"/>
      <c r="EW152" s="61"/>
      <c r="EX152" s="61"/>
      <c r="EY152" s="61"/>
      <c r="EZ152" s="61"/>
      <c r="FA152" s="61"/>
      <c r="FB152" s="61"/>
      <c r="FC152" s="61"/>
      <c r="FD152" s="61"/>
      <c r="FE152" s="61"/>
      <c r="FF152" s="61"/>
      <c r="FG152" s="61"/>
      <c r="FH152" s="61"/>
      <c r="FI152" s="61"/>
      <c r="FJ152" s="61"/>
      <c r="FK152" s="61"/>
      <c r="FL152" s="61"/>
      <c r="FM152" s="61"/>
      <c r="FN152" s="61"/>
      <c r="FO152" s="61"/>
      <c r="FP152" s="61"/>
      <c r="FQ152" s="61"/>
      <c r="FR152" s="61"/>
      <c r="FS152" s="61"/>
      <c r="FT152" s="61"/>
      <c r="FU152" s="61"/>
      <c r="FV152" s="61"/>
      <c r="FW152" s="61"/>
      <c r="FX152" s="61"/>
      <c r="FY152" s="61"/>
      <c r="FZ152" s="61"/>
      <c r="GA152" s="61"/>
      <c r="GB152" s="61"/>
      <c r="GC152" s="61"/>
      <c r="GD152" s="61"/>
      <c r="GE152" s="61"/>
      <c r="GF152" s="61"/>
      <c r="GG152" s="61"/>
      <c r="GH152" s="61"/>
      <c r="GI152" s="61"/>
      <c r="GJ152" s="61"/>
      <c r="GK152" s="61"/>
      <c r="GL152" s="61"/>
      <c r="GM152" s="61"/>
      <c r="GN152" s="61"/>
      <c r="GO152" s="61"/>
      <c r="GP152" s="61"/>
      <c r="GQ152" s="61"/>
      <c r="GR152" s="61"/>
      <c r="GS152" s="61"/>
      <c r="GT152" s="61"/>
      <c r="GU152" s="61"/>
      <c r="GV152" s="61"/>
      <c r="GW152" s="61"/>
      <c r="GX152" s="61"/>
      <c r="GY152" s="61"/>
      <c r="GZ152" s="61"/>
      <c r="HA152" s="61"/>
      <c r="HB152" s="61"/>
      <c r="HC152" s="61"/>
      <c r="HD152" s="61"/>
      <c r="HE152" s="61"/>
      <c r="HF152" s="61"/>
      <c r="HG152" s="61"/>
      <c r="HH152" s="61"/>
      <c r="HI152" s="61"/>
      <c r="HJ152" s="61"/>
      <c r="HK152" s="61"/>
      <c r="HL152" s="61"/>
      <c r="HM152" s="61"/>
      <c r="HN152" s="61"/>
      <c r="HO152" s="61"/>
      <c r="HP152" s="61"/>
      <c r="HQ152" s="61"/>
      <c r="HR152" s="61"/>
      <c r="HS152" s="61"/>
      <c r="HT152" s="61"/>
      <c r="HU152" s="61"/>
      <c r="HV152" s="61"/>
      <c r="HW152" s="61"/>
      <c r="HX152" s="61"/>
      <c r="HY152" s="61"/>
      <c r="HZ152" s="61"/>
      <c r="IA152" s="61"/>
      <c r="IB152" s="61"/>
      <c r="IC152" s="61"/>
      <c r="ID152" s="61"/>
      <c r="IE152" s="61" t="s">
        <v>90</v>
      </c>
    </row>
    <row r="153" spans="1:239">
      <c r="A153" s="4" t="str">
        <f t="shared" si="165"/>
        <v>x</v>
      </c>
      <c r="B153" s="4" t="str">
        <f t="shared" si="166"/>
        <v>x</v>
      </c>
      <c r="D153" s="4">
        <v>12.5</v>
      </c>
      <c r="E153" s="4">
        <f t="shared" si="116"/>
        <v>-0.41349667156634429</v>
      </c>
      <c r="F153" s="4">
        <v>12.5</v>
      </c>
      <c r="G153" s="4">
        <f t="shared" si="117"/>
        <v>-0.41349667156634429</v>
      </c>
      <c r="H153" s="4">
        <v>61</v>
      </c>
      <c r="I153" s="88">
        <f>I152</f>
        <v>0</v>
      </c>
      <c r="X153" s="4">
        <v>120</v>
      </c>
      <c r="Y153" s="4" t="str">
        <f t="shared" si="181"/>
        <v>x</v>
      </c>
      <c r="Z153" s="4" t="str">
        <f t="shared" si="148"/>
        <v>x</v>
      </c>
      <c r="AA153" s="4">
        <f t="shared" si="182"/>
        <v>0</v>
      </c>
      <c r="AB153" s="4">
        <f t="shared" si="180"/>
        <v>0</v>
      </c>
      <c r="AC153" s="4">
        <v>120</v>
      </c>
      <c r="AD153" s="129" t="str">
        <f t="shared" si="185"/>
        <v>x</v>
      </c>
      <c r="AE153" s="129" t="str">
        <f t="shared" si="185"/>
        <v>x</v>
      </c>
      <c r="AF153" s="46">
        <f t="shared" si="186"/>
        <v>1</v>
      </c>
      <c r="AG153" s="46">
        <f t="shared" si="186"/>
        <v>1</v>
      </c>
      <c r="AH153" s="4">
        <f t="shared" si="187"/>
        <v>0</v>
      </c>
      <c r="AI153" s="4">
        <f t="shared" si="187"/>
        <v>0</v>
      </c>
      <c r="AJ153" s="4">
        <f t="shared" si="120"/>
        <v>0</v>
      </c>
      <c r="AK153" s="4">
        <f>SUM($AJ$33:AJ153)</f>
        <v>2.6645352591003757E-15</v>
      </c>
      <c r="AL153" s="4">
        <f t="shared" si="167"/>
        <v>0</v>
      </c>
      <c r="AM153" s="4">
        <f t="shared" si="121"/>
        <v>0</v>
      </c>
      <c r="AN153" s="4">
        <f t="shared" si="122"/>
        <v>0</v>
      </c>
      <c r="AP153" s="4" t="str">
        <f t="shared" si="188"/>
        <v/>
      </c>
      <c r="AQ153" s="4" t="str">
        <f t="shared" si="188"/>
        <v/>
      </c>
      <c r="AR153" s="4" t="str">
        <f t="shared" si="189"/>
        <v/>
      </c>
      <c r="AS153" s="4" t="str">
        <f t="shared" si="189"/>
        <v/>
      </c>
      <c r="AT153" s="4" t="str">
        <f t="shared" si="190"/>
        <v/>
      </c>
      <c r="AU153" s="4" t="str">
        <f t="shared" si="190"/>
        <v/>
      </c>
      <c r="AV153" s="4" t="str">
        <f t="shared" si="191"/>
        <v/>
      </c>
      <c r="AW153" s="4" t="str">
        <f t="shared" si="191"/>
        <v/>
      </c>
      <c r="AX153" s="4" t="str">
        <f t="shared" si="192"/>
        <v/>
      </c>
      <c r="AY153" s="4" t="str">
        <f t="shared" si="192"/>
        <v/>
      </c>
      <c r="AZ153" s="4" t="str">
        <f t="shared" si="193"/>
        <v/>
      </c>
      <c r="BA153" s="4" t="str">
        <f t="shared" si="193"/>
        <v/>
      </c>
      <c r="BB153" s="4" t="str">
        <f t="shared" si="163"/>
        <v/>
      </c>
      <c r="BC153" s="4" t="str">
        <f t="shared" si="164"/>
        <v/>
      </c>
      <c r="BD153" s="4" t="str">
        <f t="shared" si="123"/>
        <v/>
      </c>
      <c r="BE153" s="4" t="str">
        <f t="shared" si="168"/>
        <v/>
      </c>
      <c r="BF153" s="4" t="str">
        <f t="shared" si="124"/>
        <v/>
      </c>
      <c r="BG153" s="4" t="str">
        <f t="shared" si="169"/>
        <v/>
      </c>
      <c r="BH153" s="16">
        <f t="shared" si="125"/>
        <v>0</v>
      </c>
      <c r="BI153" s="4">
        <f t="shared" si="126"/>
        <v>0</v>
      </c>
      <c r="BJ153" s="16">
        <f t="shared" si="127"/>
        <v>0</v>
      </c>
      <c r="BK153" s="4">
        <f t="shared" si="128"/>
        <v>0</v>
      </c>
      <c r="BL153" s="16">
        <f t="shared" si="129"/>
        <v>0</v>
      </c>
      <c r="BM153" s="4">
        <f t="shared" si="130"/>
        <v>0</v>
      </c>
      <c r="BN153" s="4">
        <f t="shared" si="170"/>
        <v>0</v>
      </c>
      <c r="BO153" s="4">
        <f t="shared" si="171"/>
        <v>0</v>
      </c>
      <c r="BP153" s="4">
        <f t="shared" si="172"/>
        <v>0</v>
      </c>
      <c r="BQ153" s="4">
        <f t="shared" si="173"/>
        <v>0</v>
      </c>
      <c r="BR153" s="4">
        <f t="shared" si="174"/>
        <v>0</v>
      </c>
      <c r="BS153" s="4">
        <f t="shared" si="175"/>
        <v>0</v>
      </c>
      <c r="BT153" s="4" t="str">
        <f t="shared" si="131"/>
        <v/>
      </c>
      <c r="BU153" s="4" t="str">
        <f t="shared" si="132"/>
        <v/>
      </c>
      <c r="BV153" s="4" t="str">
        <f t="shared" si="133"/>
        <v/>
      </c>
      <c r="BW153" s="4" t="str">
        <f t="shared" si="151"/>
        <v/>
      </c>
      <c r="BX153" s="4" t="str">
        <f t="shared" si="152"/>
        <v/>
      </c>
      <c r="BY153" s="4" t="str">
        <f t="shared" si="153"/>
        <v/>
      </c>
      <c r="BZ153" s="4">
        <f t="shared" si="154"/>
        <v>0</v>
      </c>
      <c r="CA153" s="17" t="str">
        <f t="shared" si="134"/>
        <v/>
      </c>
      <c r="CB153" s="17" t="str">
        <f t="shared" si="135"/>
        <v/>
      </c>
      <c r="CC153" s="17" t="str">
        <f t="shared" si="136"/>
        <v/>
      </c>
      <c r="CD153" s="17" t="str">
        <f t="shared" si="137"/>
        <v/>
      </c>
      <c r="CE153" s="4" t="str">
        <f t="shared" si="138"/>
        <v/>
      </c>
      <c r="CF153" s="4" t="str">
        <f t="shared" si="139"/>
        <v/>
      </c>
      <c r="CG153" s="4" t="str">
        <f t="shared" si="140"/>
        <v/>
      </c>
      <c r="CH153" s="4" t="str">
        <f t="shared" si="176"/>
        <v/>
      </c>
      <c r="CI153" s="4" t="str">
        <f t="shared" si="177"/>
        <v/>
      </c>
      <c r="CJ153" s="4" t="str">
        <f t="shared" si="155"/>
        <v/>
      </c>
      <c r="CK153" s="4" t="str">
        <f t="shared" si="156"/>
        <v/>
      </c>
      <c r="CL153" s="4" t="str">
        <f t="shared" si="178"/>
        <v/>
      </c>
      <c r="CM153" s="4" t="str">
        <f t="shared" si="179"/>
        <v/>
      </c>
      <c r="CN153" s="4">
        <f t="shared" si="157"/>
        <v>0</v>
      </c>
      <c r="CO153" s="16">
        <f t="shared" si="141"/>
        <v>0</v>
      </c>
      <c r="CQ153" s="4">
        <f t="shared" si="158"/>
        <v>0</v>
      </c>
      <c r="CS153" s="4">
        <v>119</v>
      </c>
      <c r="CT153" s="4">
        <f t="shared" si="159"/>
        <v>59.5</v>
      </c>
      <c r="CU153" s="4">
        <f t="shared" si="160"/>
        <v>60</v>
      </c>
      <c r="CV153" s="4">
        <f t="shared" si="142"/>
        <v>0</v>
      </c>
      <c r="CW153" s="4">
        <v>120</v>
      </c>
      <c r="CX153" s="4">
        <f t="shared" si="194"/>
        <v>61</v>
      </c>
      <c r="CY153" s="4" t="s">
        <v>98</v>
      </c>
      <c r="CZ153" s="16" t="str">
        <f t="shared" si="161"/>
        <v>C</v>
      </c>
      <c r="DA153" s="16">
        <f t="shared" si="143"/>
        <v>0</v>
      </c>
      <c r="DB153" s="4" t="str">
        <f t="shared" si="144"/>
        <v>x</v>
      </c>
      <c r="DE153" s="4">
        <f t="shared" si="183"/>
        <v>0</v>
      </c>
      <c r="DF153" s="4">
        <f t="shared" si="184"/>
        <v>0</v>
      </c>
      <c r="DJ153" s="66">
        <v>148</v>
      </c>
      <c r="DK153" s="67"/>
      <c r="DL153" s="68"/>
      <c r="DM153" s="68"/>
      <c r="DN153" s="69"/>
      <c r="DO153" s="61"/>
      <c r="DP153" s="61"/>
      <c r="DQ153" s="61"/>
      <c r="DR153" s="61"/>
      <c r="DS153" s="61"/>
      <c r="DT153" s="61"/>
      <c r="DU153" s="61"/>
      <c r="DV153" s="61"/>
      <c r="DW153" s="61"/>
      <c r="DX153" s="61"/>
      <c r="DY153" s="61"/>
      <c r="DZ153" s="61"/>
      <c r="EA153" s="61"/>
      <c r="EB153" s="61"/>
      <c r="EC153" s="61"/>
      <c r="ED153" s="61"/>
      <c r="EE153" s="61"/>
      <c r="EF153" s="61"/>
      <c r="EG153" s="61"/>
      <c r="EH153" s="61"/>
      <c r="EI153" s="61"/>
      <c r="EJ153" s="61"/>
      <c r="EK153" s="61"/>
      <c r="EL153" s="61"/>
      <c r="EM153" s="61"/>
      <c r="EN153" s="61"/>
      <c r="EO153" s="61"/>
      <c r="EP153" s="61"/>
      <c r="EQ153" s="61"/>
      <c r="ER153" s="61"/>
      <c r="ES153" s="61"/>
      <c r="ET153" s="61"/>
      <c r="EU153" s="61"/>
      <c r="EV153" s="61"/>
      <c r="EW153" s="61"/>
      <c r="EX153" s="61"/>
      <c r="EY153" s="61"/>
      <c r="EZ153" s="61"/>
      <c r="FA153" s="61"/>
      <c r="FB153" s="61"/>
      <c r="FC153" s="61"/>
      <c r="FD153" s="61"/>
      <c r="FE153" s="61"/>
      <c r="FF153" s="61"/>
      <c r="FG153" s="61"/>
      <c r="FH153" s="61"/>
      <c r="FI153" s="61"/>
      <c r="FJ153" s="61"/>
      <c r="FK153" s="61"/>
      <c r="FL153" s="61"/>
      <c r="FM153" s="61"/>
      <c r="FN153" s="61"/>
      <c r="FO153" s="61"/>
      <c r="FP153" s="61"/>
      <c r="FQ153" s="61"/>
      <c r="FR153" s="61"/>
      <c r="FS153" s="61"/>
      <c r="FT153" s="61"/>
      <c r="FU153" s="61"/>
      <c r="FV153" s="61"/>
      <c r="FW153" s="61"/>
      <c r="FX153" s="61"/>
      <c r="FY153" s="61"/>
      <c r="FZ153" s="61"/>
      <c r="GA153" s="61"/>
      <c r="GB153" s="61"/>
      <c r="GC153" s="61"/>
      <c r="GD153" s="61"/>
      <c r="GE153" s="61"/>
      <c r="GF153" s="61"/>
      <c r="GG153" s="61"/>
      <c r="GH153" s="61"/>
      <c r="GI153" s="61"/>
      <c r="GJ153" s="61"/>
      <c r="GK153" s="61"/>
      <c r="GL153" s="61"/>
      <c r="GM153" s="61"/>
      <c r="GN153" s="61"/>
      <c r="GO153" s="61"/>
      <c r="GP153" s="61"/>
      <c r="GQ153" s="61"/>
      <c r="GR153" s="61"/>
      <c r="GS153" s="61"/>
      <c r="GT153" s="61"/>
      <c r="GU153" s="61"/>
      <c r="GV153" s="61"/>
      <c r="GW153" s="61"/>
      <c r="GX153" s="61"/>
      <c r="GY153" s="61"/>
      <c r="GZ153" s="61"/>
      <c r="HA153" s="61"/>
      <c r="HB153" s="61"/>
      <c r="HC153" s="61"/>
      <c r="HD153" s="61"/>
      <c r="HE153" s="61"/>
      <c r="HF153" s="61"/>
      <c r="HG153" s="61"/>
      <c r="HH153" s="61"/>
      <c r="HI153" s="61"/>
      <c r="HJ153" s="61"/>
      <c r="HK153" s="61"/>
      <c r="HL153" s="61"/>
      <c r="HM153" s="61"/>
      <c r="HN153" s="61"/>
      <c r="HO153" s="61"/>
      <c r="HP153" s="61"/>
      <c r="HQ153" s="61"/>
      <c r="HR153" s="61"/>
      <c r="HS153" s="61"/>
      <c r="HT153" s="61"/>
      <c r="HU153" s="61"/>
      <c r="HV153" s="61"/>
      <c r="HW153" s="61"/>
      <c r="HX153" s="61"/>
      <c r="HY153" s="61"/>
      <c r="HZ153" s="61"/>
      <c r="IA153" s="61"/>
      <c r="IB153" s="61"/>
      <c r="IC153" s="61"/>
      <c r="ID153" s="61"/>
      <c r="IE153" s="61" t="s">
        <v>90</v>
      </c>
    </row>
    <row r="154" spans="1:239">
      <c r="A154" s="4" t="str">
        <f t="shared" si="165"/>
        <v>x</v>
      </c>
      <c r="B154" s="4" t="str">
        <f t="shared" si="166"/>
        <v>x</v>
      </c>
      <c r="D154" s="4">
        <v>12.6</v>
      </c>
      <c r="E154" s="4">
        <f t="shared" si="116"/>
        <v>-0.255554997262955</v>
      </c>
      <c r="F154" s="4">
        <v>12.6</v>
      </c>
      <c r="G154" s="4">
        <f t="shared" si="117"/>
        <v>-0.255554997262955</v>
      </c>
      <c r="H154" s="4">
        <v>61</v>
      </c>
      <c r="I154" s="88">
        <f>AL94</f>
        <v>0</v>
      </c>
      <c r="X154" s="4">
        <v>121</v>
      </c>
      <c r="Y154" s="4" t="str">
        <f t="shared" si="181"/>
        <v>x</v>
      </c>
      <c r="Z154" s="4" t="str">
        <f t="shared" si="148"/>
        <v>x</v>
      </c>
      <c r="AA154" s="4">
        <v>0</v>
      </c>
      <c r="AB154" s="4">
        <v>0</v>
      </c>
      <c r="AC154" s="4">
        <v>121</v>
      </c>
      <c r="AD154" s="129" t="str">
        <f t="shared" si="185"/>
        <v>x</v>
      </c>
      <c r="AE154" s="129" t="str">
        <f t="shared" si="185"/>
        <v>x</v>
      </c>
      <c r="AF154" s="46">
        <f t="shared" si="186"/>
        <v>1</v>
      </c>
      <c r="AG154" s="46">
        <f t="shared" si="186"/>
        <v>1</v>
      </c>
      <c r="AH154" s="4">
        <f t="shared" si="187"/>
        <v>0</v>
      </c>
      <c r="AI154" s="4">
        <f t="shared" si="187"/>
        <v>0</v>
      </c>
      <c r="AJ154" s="4">
        <f t="shared" si="120"/>
        <v>0</v>
      </c>
      <c r="AK154" s="4">
        <f>SUM($AJ$33:AJ154)</f>
        <v>2.6645352591003757E-15</v>
      </c>
      <c r="AL154" s="4">
        <f t="shared" si="167"/>
        <v>0</v>
      </c>
      <c r="AM154" s="4">
        <f t="shared" si="121"/>
        <v>0</v>
      </c>
      <c r="AN154" s="4">
        <f t="shared" si="122"/>
        <v>0</v>
      </c>
      <c r="AP154" s="4" t="str">
        <f t="shared" si="188"/>
        <v/>
      </c>
      <c r="AQ154" s="4" t="str">
        <f t="shared" si="188"/>
        <v/>
      </c>
      <c r="AR154" s="4" t="str">
        <f t="shared" si="189"/>
        <v/>
      </c>
      <c r="AS154" s="4" t="str">
        <f t="shared" si="189"/>
        <v/>
      </c>
      <c r="AT154" s="4" t="str">
        <f t="shared" si="190"/>
        <v/>
      </c>
      <c r="AU154" s="4" t="str">
        <f t="shared" si="190"/>
        <v/>
      </c>
      <c r="AV154" s="4" t="str">
        <f t="shared" si="191"/>
        <v/>
      </c>
      <c r="AW154" s="4" t="str">
        <f t="shared" si="191"/>
        <v/>
      </c>
      <c r="AX154" s="4" t="str">
        <f t="shared" si="192"/>
        <v/>
      </c>
      <c r="AY154" s="4" t="str">
        <f t="shared" si="192"/>
        <v/>
      </c>
      <c r="AZ154" s="4" t="str">
        <f t="shared" si="193"/>
        <v/>
      </c>
      <c r="BA154" s="4" t="str">
        <f t="shared" si="193"/>
        <v/>
      </c>
      <c r="BB154" s="4" t="str">
        <f t="shared" si="163"/>
        <v/>
      </c>
      <c r="BC154" s="4" t="str">
        <f t="shared" si="164"/>
        <v/>
      </c>
      <c r="BD154" s="4" t="str">
        <f t="shared" si="123"/>
        <v/>
      </c>
      <c r="BE154" s="4" t="str">
        <f t="shared" si="168"/>
        <v/>
      </c>
      <c r="BF154" s="4" t="str">
        <f t="shared" si="124"/>
        <v/>
      </c>
      <c r="BG154" s="4" t="str">
        <f t="shared" si="169"/>
        <v/>
      </c>
      <c r="BH154" s="16">
        <f t="shared" si="125"/>
        <v>0</v>
      </c>
      <c r="BI154" s="4">
        <f t="shared" si="126"/>
        <v>0</v>
      </c>
      <c r="BJ154" s="16">
        <f t="shared" si="127"/>
        <v>0</v>
      </c>
      <c r="BK154" s="4">
        <f t="shared" si="128"/>
        <v>0</v>
      </c>
      <c r="BL154" s="16">
        <f t="shared" si="129"/>
        <v>0</v>
      </c>
      <c r="BM154" s="4">
        <f t="shared" si="130"/>
        <v>0</v>
      </c>
      <c r="BN154" s="4">
        <f t="shared" si="170"/>
        <v>0</v>
      </c>
      <c r="BO154" s="4">
        <f t="shared" si="171"/>
        <v>0</v>
      </c>
      <c r="BP154" s="4">
        <f t="shared" si="172"/>
        <v>0</v>
      </c>
      <c r="BQ154" s="4">
        <f t="shared" si="173"/>
        <v>0</v>
      </c>
      <c r="BR154" s="4">
        <f t="shared" si="174"/>
        <v>0</v>
      </c>
      <c r="BS154" s="4">
        <f t="shared" si="175"/>
        <v>0</v>
      </c>
      <c r="BT154" s="4" t="str">
        <f t="shared" si="131"/>
        <v/>
      </c>
      <c r="BU154" s="4" t="str">
        <f t="shared" si="132"/>
        <v/>
      </c>
      <c r="BV154" s="4" t="str">
        <f t="shared" si="133"/>
        <v/>
      </c>
      <c r="BW154" s="4" t="str">
        <f t="shared" si="151"/>
        <v/>
      </c>
      <c r="BX154" s="4" t="str">
        <f t="shared" si="152"/>
        <v/>
      </c>
      <c r="BY154" s="4" t="str">
        <f t="shared" si="153"/>
        <v/>
      </c>
      <c r="BZ154" s="4">
        <f t="shared" si="154"/>
        <v>0</v>
      </c>
      <c r="CA154" s="17" t="str">
        <f t="shared" si="134"/>
        <v/>
      </c>
      <c r="CB154" s="17" t="str">
        <f t="shared" si="135"/>
        <v/>
      </c>
      <c r="CC154" s="17" t="str">
        <f t="shared" si="136"/>
        <v/>
      </c>
      <c r="CD154" s="17" t="str">
        <f t="shared" si="137"/>
        <v/>
      </c>
      <c r="CE154" s="4" t="str">
        <f t="shared" si="138"/>
        <v/>
      </c>
      <c r="CF154" s="4" t="str">
        <f t="shared" si="139"/>
        <v/>
      </c>
      <c r="CG154" s="4" t="str">
        <f t="shared" si="140"/>
        <v/>
      </c>
      <c r="CH154" s="4" t="str">
        <f t="shared" si="176"/>
        <v/>
      </c>
      <c r="CI154" s="4" t="str">
        <f t="shared" si="177"/>
        <v/>
      </c>
      <c r="CJ154" s="4" t="str">
        <f t="shared" si="155"/>
        <v/>
      </c>
      <c r="CK154" s="4" t="str">
        <f t="shared" si="156"/>
        <v/>
      </c>
      <c r="CL154" s="4" t="str">
        <f t="shared" si="178"/>
        <v/>
      </c>
      <c r="CM154" s="4" t="str">
        <f t="shared" si="179"/>
        <v/>
      </c>
      <c r="CN154" s="4">
        <f t="shared" si="157"/>
        <v>0</v>
      </c>
      <c r="CO154" s="16">
        <f t="shared" si="141"/>
        <v>0</v>
      </c>
      <c r="CQ154" s="4">
        <f t="shared" si="158"/>
        <v>0</v>
      </c>
      <c r="CS154" s="4">
        <v>120</v>
      </c>
      <c r="CT154" s="4">
        <f t="shared" si="159"/>
        <v>60</v>
      </c>
      <c r="CU154" s="4">
        <f t="shared" si="160"/>
        <v>60</v>
      </c>
      <c r="CV154" s="4">
        <f t="shared" si="142"/>
        <v>1</v>
      </c>
      <c r="CW154" s="4">
        <v>121</v>
      </c>
      <c r="CX154" s="4">
        <f t="shared" si="194"/>
        <v>61</v>
      </c>
      <c r="CY154" s="4" t="s">
        <v>87</v>
      </c>
      <c r="CZ154" s="16" t="str">
        <f t="shared" si="161"/>
        <v>A</v>
      </c>
      <c r="DA154" s="16">
        <f t="shared" si="143"/>
        <v>0</v>
      </c>
      <c r="DB154" s="4" t="str">
        <f t="shared" si="144"/>
        <v>x</v>
      </c>
      <c r="DE154" s="4" t="str">
        <f t="shared" si="183"/>
        <v>Vége</v>
      </c>
      <c r="DF154" s="4" t="str">
        <f t="shared" si="184"/>
        <v>Vége</v>
      </c>
      <c r="DJ154" s="47">
        <v>149</v>
      </c>
      <c r="DK154" s="48" t="s">
        <v>454</v>
      </c>
      <c r="DL154" s="49"/>
      <c r="DM154" s="49"/>
      <c r="DN154" s="50"/>
      <c r="DO154" s="51"/>
      <c r="DP154" s="51"/>
      <c r="DQ154" s="51"/>
      <c r="DR154" s="51"/>
      <c r="DS154" s="51"/>
      <c r="DT154" s="51"/>
      <c r="DU154" s="51"/>
      <c r="DV154" s="51"/>
      <c r="DW154" s="51"/>
      <c r="DX154" s="51"/>
      <c r="DY154" s="51"/>
      <c r="DZ154" s="51"/>
      <c r="EA154" s="51"/>
      <c r="EB154" s="51"/>
      <c r="EC154" s="51"/>
      <c r="ED154" s="51"/>
      <c r="EE154" s="51"/>
      <c r="EF154" s="51"/>
      <c r="EG154" s="51"/>
      <c r="EH154" s="51"/>
      <c r="EI154" s="51"/>
      <c r="EJ154" s="51"/>
      <c r="EK154" s="51"/>
      <c r="EL154" s="51"/>
      <c r="EM154" s="51"/>
      <c r="EN154" s="51"/>
      <c r="EO154" s="51"/>
      <c r="EP154" s="51"/>
      <c r="EQ154" s="51"/>
      <c r="ER154" s="51"/>
      <c r="ES154" s="51"/>
      <c r="ET154" s="51"/>
      <c r="EU154" s="51"/>
      <c r="EV154" s="51"/>
      <c r="EW154" s="51"/>
      <c r="EX154" s="51"/>
      <c r="EY154" s="51"/>
      <c r="EZ154" s="51"/>
      <c r="FA154" s="51"/>
      <c r="FB154" s="51"/>
      <c r="FC154" s="51"/>
      <c r="FD154" s="51"/>
      <c r="FE154" s="51"/>
      <c r="FF154" s="51"/>
      <c r="FG154" s="51"/>
      <c r="FH154" s="51"/>
      <c r="FI154" s="51"/>
      <c r="FJ154" s="51"/>
      <c r="FK154" s="51"/>
      <c r="FL154" s="51"/>
      <c r="FM154" s="51"/>
      <c r="FN154" s="51"/>
      <c r="FO154" s="51"/>
      <c r="FP154" s="51"/>
      <c r="FQ154" s="51"/>
      <c r="FR154" s="51"/>
      <c r="FS154" s="51"/>
      <c r="FT154" s="51"/>
      <c r="FU154" s="51"/>
      <c r="FV154" s="51"/>
      <c r="FW154" s="51"/>
      <c r="FX154" s="51"/>
      <c r="FY154" s="51"/>
      <c r="FZ154" s="51"/>
      <c r="GA154" s="51"/>
      <c r="GB154" s="51"/>
      <c r="GC154" s="51"/>
      <c r="GD154" s="51"/>
      <c r="GE154" s="51"/>
      <c r="GF154" s="51"/>
      <c r="GG154" s="51"/>
      <c r="GH154" s="51"/>
      <c r="GI154" s="51"/>
      <c r="GJ154" s="51"/>
      <c r="GK154" s="51"/>
      <c r="GL154" s="51"/>
      <c r="GM154" s="51"/>
      <c r="GN154" s="51"/>
      <c r="GO154" s="51"/>
      <c r="GP154" s="51"/>
      <c r="GQ154" s="51"/>
      <c r="GR154" s="51"/>
      <c r="GS154" s="51"/>
      <c r="GT154" s="51"/>
      <c r="GU154" s="51"/>
      <c r="GV154" s="51"/>
      <c r="GW154" s="51"/>
      <c r="GX154" s="51"/>
      <c r="GY154" s="51"/>
      <c r="GZ154" s="51"/>
      <c r="HA154" s="51"/>
      <c r="HB154" s="51"/>
      <c r="HC154" s="51"/>
      <c r="HD154" s="51"/>
      <c r="HE154" s="51"/>
      <c r="HF154" s="51"/>
      <c r="HG154" s="51"/>
      <c r="HH154" s="51"/>
      <c r="HI154" s="51"/>
      <c r="HJ154" s="51"/>
      <c r="HK154" s="51"/>
      <c r="HL154" s="51"/>
      <c r="HM154" s="51"/>
      <c r="HN154" s="51"/>
      <c r="HO154" s="51"/>
      <c r="HP154" s="51"/>
      <c r="HQ154" s="51"/>
      <c r="HR154" s="51"/>
      <c r="HS154" s="51"/>
      <c r="HT154" s="51"/>
      <c r="HU154" s="51"/>
      <c r="HV154" s="51"/>
      <c r="HW154" s="51"/>
      <c r="HX154" s="51"/>
      <c r="HY154" s="51"/>
      <c r="HZ154" s="51"/>
      <c r="IA154" s="51"/>
      <c r="IB154" s="51"/>
      <c r="IC154" s="51"/>
      <c r="ID154" s="51"/>
      <c r="IE154" s="51" t="s">
        <v>90</v>
      </c>
    </row>
    <row r="155" spans="1:239">
      <c r="A155" s="4" t="str">
        <f t="shared" si="165"/>
        <v>x</v>
      </c>
      <c r="B155" s="4" t="str">
        <f t="shared" si="166"/>
        <v>x</v>
      </c>
      <c r="D155" s="4">
        <v>12.7</v>
      </c>
      <c r="E155" s="4">
        <f t="shared" si="116"/>
        <v>-8.6444343290240408E-2</v>
      </c>
      <c r="F155" s="4">
        <v>12.7</v>
      </c>
      <c r="G155" s="4">
        <f t="shared" si="117"/>
        <v>-8.6444343290240408E-2</v>
      </c>
      <c r="H155" s="4">
        <v>62</v>
      </c>
      <c r="I155" s="88">
        <f>I154</f>
        <v>0</v>
      </c>
      <c r="X155" s="4">
        <v>122</v>
      </c>
      <c r="Y155" s="4" t="str">
        <f t="shared" si="181"/>
        <v>x</v>
      </c>
      <c r="Z155" s="4" t="str">
        <f t="shared" si="148"/>
        <v>x</v>
      </c>
      <c r="AA155" s="4">
        <v>0</v>
      </c>
      <c r="AB155" s="4">
        <v>0</v>
      </c>
      <c r="AC155" s="4">
        <v>122</v>
      </c>
      <c r="AD155" s="129" t="str">
        <f t="shared" si="185"/>
        <v>x</v>
      </c>
      <c r="AE155" s="129" t="str">
        <f t="shared" si="185"/>
        <v>x</v>
      </c>
      <c r="AF155" s="46">
        <f t="shared" si="186"/>
        <v>1</v>
      </c>
      <c r="AG155" s="46">
        <f t="shared" si="186"/>
        <v>1</v>
      </c>
      <c r="AH155" s="4">
        <f t="shared" si="187"/>
        <v>0</v>
      </c>
      <c r="AI155" s="4">
        <f t="shared" si="187"/>
        <v>0</v>
      </c>
      <c r="AJ155" s="4">
        <f t="shared" si="120"/>
        <v>0</v>
      </c>
      <c r="AK155" s="4">
        <f>SUM($AJ$33:AJ155)</f>
        <v>2.6645352591003757E-15</v>
      </c>
      <c r="AL155" s="4">
        <f t="shared" si="167"/>
        <v>0</v>
      </c>
      <c r="AM155" s="4">
        <f t="shared" si="121"/>
        <v>0</v>
      </c>
      <c r="AN155" s="4">
        <f t="shared" si="122"/>
        <v>0</v>
      </c>
      <c r="AP155" s="4" t="str">
        <f t="shared" si="188"/>
        <v/>
      </c>
      <c r="AQ155" s="4" t="str">
        <f t="shared" si="188"/>
        <v/>
      </c>
      <c r="AR155" s="4" t="str">
        <f t="shared" si="189"/>
        <v/>
      </c>
      <c r="AS155" s="4" t="str">
        <f t="shared" si="189"/>
        <v/>
      </c>
      <c r="AT155" s="4" t="str">
        <f t="shared" si="190"/>
        <v/>
      </c>
      <c r="AU155" s="4" t="str">
        <f t="shared" si="190"/>
        <v/>
      </c>
      <c r="AV155" s="4" t="str">
        <f t="shared" si="191"/>
        <v/>
      </c>
      <c r="AW155" s="4" t="str">
        <f t="shared" si="191"/>
        <v/>
      </c>
      <c r="AX155" s="4" t="str">
        <f t="shared" si="192"/>
        <v/>
      </c>
      <c r="AY155" s="4" t="str">
        <f t="shared" si="192"/>
        <v/>
      </c>
      <c r="AZ155" s="4" t="str">
        <f t="shared" si="193"/>
        <v/>
      </c>
      <c r="BA155" s="4" t="str">
        <f t="shared" si="193"/>
        <v/>
      </c>
      <c r="BB155" s="4" t="str">
        <f t="shared" si="163"/>
        <v/>
      </c>
      <c r="BC155" s="4" t="str">
        <f t="shared" si="164"/>
        <v/>
      </c>
      <c r="BD155" s="4" t="str">
        <f t="shared" si="123"/>
        <v/>
      </c>
      <c r="BE155" s="4" t="str">
        <f t="shared" si="168"/>
        <v/>
      </c>
      <c r="BF155" s="4" t="str">
        <f t="shared" si="124"/>
        <v/>
      </c>
      <c r="BG155" s="4" t="str">
        <f t="shared" si="169"/>
        <v/>
      </c>
      <c r="BH155" s="16">
        <f t="shared" si="125"/>
        <v>0</v>
      </c>
      <c r="BI155" s="4">
        <f t="shared" si="126"/>
        <v>0</v>
      </c>
      <c r="BJ155" s="16">
        <f t="shared" si="127"/>
        <v>0</v>
      </c>
      <c r="BK155" s="4">
        <f t="shared" si="128"/>
        <v>0</v>
      </c>
      <c r="BL155" s="16">
        <f t="shared" si="129"/>
        <v>0</v>
      </c>
      <c r="BM155" s="4">
        <f t="shared" si="130"/>
        <v>0</v>
      </c>
      <c r="BN155" s="4">
        <f t="shared" si="170"/>
        <v>0</v>
      </c>
      <c r="BO155" s="4">
        <f t="shared" si="171"/>
        <v>0</v>
      </c>
      <c r="BP155" s="4">
        <f t="shared" si="172"/>
        <v>0</v>
      </c>
      <c r="BQ155" s="4">
        <f t="shared" si="173"/>
        <v>0</v>
      </c>
      <c r="BR155" s="4">
        <f t="shared" si="174"/>
        <v>0</v>
      </c>
      <c r="BS155" s="4">
        <f t="shared" si="175"/>
        <v>0</v>
      </c>
      <c r="BT155" s="4" t="str">
        <f t="shared" si="131"/>
        <v/>
      </c>
      <c r="BU155" s="4" t="str">
        <f t="shared" si="132"/>
        <v/>
      </c>
      <c r="BV155" s="4" t="str">
        <f t="shared" si="133"/>
        <v/>
      </c>
      <c r="BW155" s="4" t="str">
        <f t="shared" si="151"/>
        <v/>
      </c>
      <c r="BX155" s="4" t="str">
        <f t="shared" si="152"/>
        <v/>
      </c>
      <c r="BY155" s="4" t="str">
        <f t="shared" si="153"/>
        <v/>
      </c>
      <c r="BZ155" s="4">
        <f t="shared" si="154"/>
        <v>0</v>
      </c>
      <c r="CA155" s="17" t="str">
        <f t="shared" si="134"/>
        <v/>
      </c>
      <c r="CB155" s="17" t="str">
        <f t="shared" si="135"/>
        <v/>
      </c>
      <c r="CC155" s="17" t="str">
        <f t="shared" si="136"/>
        <v/>
      </c>
      <c r="CD155" s="17" t="str">
        <f t="shared" si="137"/>
        <v/>
      </c>
      <c r="CE155" s="4" t="str">
        <f t="shared" si="138"/>
        <v/>
      </c>
      <c r="CF155" s="4" t="str">
        <f t="shared" si="139"/>
        <v/>
      </c>
      <c r="CG155" s="4" t="str">
        <f t="shared" si="140"/>
        <v/>
      </c>
      <c r="CH155" s="4" t="str">
        <f t="shared" si="176"/>
        <v/>
      </c>
      <c r="CI155" s="4" t="str">
        <f t="shared" si="177"/>
        <v/>
      </c>
      <c r="CJ155" s="4" t="str">
        <f t="shared" si="155"/>
        <v/>
      </c>
      <c r="CK155" s="4" t="str">
        <f t="shared" si="156"/>
        <v/>
      </c>
      <c r="CL155" s="4" t="str">
        <f t="shared" si="178"/>
        <v/>
      </c>
      <c r="CM155" s="4" t="str">
        <f t="shared" si="179"/>
        <v/>
      </c>
      <c r="CN155" s="4">
        <f t="shared" si="157"/>
        <v>0</v>
      </c>
      <c r="CO155" s="16">
        <f t="shared" si="141"/>
        <v>0</v>
      </c>
      <c r="CQ155" s="4">
        <f t="shared" si="158"/>
        <v>0</v>
      </c>
      <c r="CS155" s="4">
        <v>121</v>
      </c>
      <c r="CT155" s="4">
        <f t="shared" si="159"/>
        <v>60.5</v>
      </c>
      <c r="CU155" s="4">
        <f t="shared" si="160"/>
        <v>61</v>
      </c>
      <c r="CV155" s="4">
        <f t="shared" si="142"/>
        <v>0</v>
      </c>
      <c r="CW155" s="4">
        <v>122</v>
      </c>
      <c r="CX155" s="4">
        <f t="shared" si="194"/>
        <v>62</v>
      </c>
      <c r="CY155" s="4" t="s">
        <v>99</v>
      </c>
      <c r="CZ155" s="16" t="str">
        <f t="shared" si="161"/>
        <v>B</v>
      </c>
      <c r="DA155" s="16">
        <f t="shared" si="143"/>
        <v>0</v>
      </c>
      <c r="DB155" s="4" t="str">
        <f t="shared" si="144"/>
        <v>x</v>
      </c>
      <c r="DE155" s="4" t="e">
        <f t="shared" si="183"/>
        <v>#REF!</v>
      </c>
      <c r="DF155" s="4" t="e">
        <f t="shared" si="184"/>
        <v>#REF!</v>
      </c>
      <c r="DJ155" s="57">
        <v>150</v>
      </c>
      <c r="DK155" s="58" t="s">
        <v>455</v>
      </c>
      <c r="DL155" s="59"/>
      <c r="DM155" s="59"/>
      <c r="DN155" s="60"/>
      <c r="DO155" s="61"/>
      <c r="DP155" s="61"/>
      <c r="DQ155" s="61"/>
      <c r="DR155" s="61"/>
      <c r="DS155" s="61"/>
      <c r="DT155" s="61"/>
      <c r="DU155" s="61"/>
      <c r="DV155" s="61"/>
      <c r="DW155" s="61"/>
      <c r="DX155" s="61"/>
      <c r="DY155" s="61"/>
      <c r="DZ155" s="61"/>
      <c r="EA155" s="61"/>
      <c r="EB155" s="61"/>
      <c r="EC155" s="61"/>
      <c r="ED155" s="61"/>
      <c r="EE155" s="61"/>
      <c r="EF155" s="61"/>
      <c r="EG155" s="61"/>
      <c r="EH155" s="61"/>
      <c r="EI155" s="61"/>
      <c r="EJ155" s="61"/>
      <c r="EK155" s="61"/>
      <c r="EL155" s="61"/>
      <c r="EM155" s="61"/>
      <c r="EN155" s="61"/>
      <c r="EO155" s="61"/>
      <c r="EP155" s="61"/>
      <c r="EQ155" s="61"/>
      <c r="ER155" s="61"/>
      <c r="ES155" s="61"/>
      <c r="ET155" s="61"/>
      <c r="EU155" s="61"/>
      <c r="EV155" s="61"/>
      <c r="EW155" s="61"/>
      <c r="EX155" s="61"/>
      <c r="EY155" s="61"/>
      <c r="EZ155" s="61"/>
      <c r="FA155" s="61"/>
      <c r="FB155" s="61"/>
      <c r="FC155" s="61"/>
      <c r="FD155" s="61"/>
      <c r="FE155" s="61"/>
      <c r="FF155" s="61"/>
      <c r="FG155" s="61"/>
      <c r="FH155" s="61"/>
      <c r="FI155" s="61"/>
      <c r="FJ155" s="61"/>
      <c r="FK155" s="61"/>
      <c r="FL155" s="61"/>
      <c r="FM155" s="61"/>
      <c r="FN155" s="61"/>
      <c r="FO155" s="61"/>
      <c r="FP155" s="61"/>
      <c r="FQ155" s="61"/>
      <c r="FR155" s="61"/>
      <c r="FS155" s="61"/>
      <c r="FT155" s="61"/>
      <c r="FU155" s="61"/>
      <c r="FV155" s="61"/>
      <c r="FW155" s="61"/>
      <c r="FX155" s="61"/>
      <c r="FY155" s="61"/>
      <c r="FZ155" s="61"/>
      <c r="GA155" s="61"/>
      <c r="GB155" s="61"/>
      <c r="GC155" s="61"/>
      <c r="GD155" s="61"/>
      <c r="GE155" s="61"/>
      <c r="GF155" s="61"/>
      <c r="GG155" s="61"/>
      <c r="GH155" s="61"/>
      <c r="GI155" s="61"/>
      <c r="GJ155" s="61"/>
      <c r="GK155" s="61"/>
      <c r="GL155" s="61"/>
      <c r="GM155" s="61"/>
      <c r="GN155" s="61"/>
      <c r="GO155" s="61"/>
      <c r="GP155" s="61"/>
      <c r="GQ155" s="61"/>
      <c r="GR155" s="61"/>
      <c r="GS155" s="61"/>
      <c r="GT155" s="61"/>
      <c r="GU155" s="61"/>
      <c r="GV155" s="61"/>
      <c r="GW155" s="61"/>
      <c r="GX155" s="61"/>
      <c r="GY155" s="61"/>
      <c r="GZ155" s="61"/>
      <c r="HA155" s="61"/>
      <c r="HB155" s="61"/>
      <c r="HC155" s="61"/>
      <c r="HD155" s="61"/>
      <c r="HE155" s="61"/>
      <c r="HF155" s="61"/>
      <c r="HG155" s="61"/>
      <c r="HH155" s="61"/>
      <c r="HI155" s="61"/>
      <c r="HJ155" s="61"/>
      <c r="HK155" s="61"/>
      <c r="HL155" s="61"/>
      <c r="HM155" s="61"/>
      <c r="HN155" s="61"/>
      <c r="HO155" s="61"/>
      <c r="HP155" s="61"/>
      <c r="HQ155" s="61"/>
      <c r="HR155" s="61"/>
      <c r="HS155" s="61"/>
      <c r="HT155" s="61"/>
      <c r="HU155" s="61"/>
      <c r="HV155" s="61"/>
      <c r="HW155" s="61"/>
      <c r="HX155" s="61"/>
      <c r="HY155" s="61"/>
      <c r="HZ155" s="61"/>
      <c r="IA155" s="61"/>
      <c r="IB155" s="61"/>
      <c r="IC155" s="61"/>
      <c r="ID155" s="61"/>
      <c r="IE155" s="61" t="s">
        <v>90</v>
      </c>
    </row>
    <row r="156" spans="1:239">
      <c r="A156" s="4" t="str">
        <f t="shared" si="165"/>
        <v>x</v>
      </c>
      <c r="B156" s="4" t="str">
        <f t="shared" si="166"/>
        <v>x</v>
      </c>
      <c r="D156" s="4">
        <v>12.8</v>
      </c>
      <c r="E156" s="4">
        <f t="shared" si="116"/>
        <v>8.6444343290238798E-2</v>
      </c>
      <c r="F156" s="4">
        <v>12.8</v>
      </c>
      <c r="G156" s="4">
        <f t="shared" si="117"/>
        <v>8.6444343290238798E-2</v>
      </c>
      <c r="H156" s="4">
        <v>62</v>
      </c>
      <c r="I156" s="88">
        <f>AL95</f>
        <v>0</v>
      </c>
      <c r="X156" s="4">
        <v>123</v>
      </c>
      <c r="Y156" s="4" t="str">
        <f t="shared" si="181"/>
        <v>x</v>
      </c>
      <c r="Z156" s="4" t="str">
        <f t="shared" si="148"/>
        <v>x</v>
      </c>
      <c r="AA156" s="4">
        <v>0</v>
      </c>
      <c r="AB156" s="4">
        <v>0</v>
      </c>
      <c r="AC156" s="4">
        <v>123</v>
      </c>
      <c r="AD156" s="129" t="str">
        <f t="shared" si="185"/>
        <v>x</v>
      </c>
      <c r="AE156" s="129" t="str">
        <f t="shared" si="185"/>
        <v>x</v>
      </c>
      <c r="AF156" s="46">
        <f t="shared" si="186"/>
        <v>1</v>
      </c>
      <c r="AG156" s="46">
        <f t="shared" si="186"/>
        <v>1</v>
      </c>
      <c r="AH156" s="4">
        <f t="shared" si="187"/>
        <v>0</v>
      </c>
      <c r="AI156" s="4">
        <f t="shared" si="187"/>
        <v>0</v>
      </c>
      <c r="AJ156" s="4">
        <f t="shared" si="120"/>
        <v>0</v>
      </c>
      <c r="AK156" s="4">
        <f>SUM($AJ$33:AJ156)</f>
        <v>2.6645352591003757E-15</v>
      </c>
      <c r="AL156" s="4">
        <f t="shared" si="167"/>
        <v>0</v>
      </c>
      <c r="AM156" s="4">
        <f t="shared" si="121"/>
        <v>0</v>
      </c>
      <c r="AN156" s="4">
        <f t="shared" si="122"/>
        <v>0</v>
      </c>
      <c r="AP156" s="4" t="str">
        <f t="shared" si="188"/>
        <v/>
      </c>
      <c r="AQ156" s="4" t="str">
        <f t="shared" si="188"/>
        <v/>
      </c>
      <c r="AR156" s="4" t="str">
        <f t="shared" si="189"/>
        <v/>
      </c>
      <c r="AS156" s="4" t="str">
        <f t="shared" si="189"/>
        <v/>
      </c>
      <c r="AT156" s="4" t="str">
        <f t="shared" si="190"/>
        <v/>
      </c>
      <c r="AU156" s="4" t="str">
        <f t="shared" si="190"/>
        <v/>
      </c>
      <c r="AV156" s="4" t="str">
        <f t="shared" si="191"/>
        <v/>
      </c>
      <c r="AW156" s="4" t="str">
        <f t="shared" si="191"/>
        <v/>
      </c>
      <c r="AX156" s="4" t="str">
        <f t="shared" si="192"/>
        <v/>
      </c>
      <c r="AY156" s="4" t="str">
        <f t="shared" si="192"/>
        <v/>
      </c>
      <c r="AZ156" s="4" t="str">
        <f t="shared" si="193"/>
        <v/>
      </c>
      <c r="BA156" s="4" t="str">
        <f t="shared" si="193"/>
        <v/>
      </c>
      <c r="BB156" s="4" t="str">
        <f t="shared" si="163"/>
        <v/>
      </c>
      <c r="BC156" s="4" t="str">
        <f t="shared" si="164"/>
        <v/>
      </c>
      <c r="BD156" s="4" t="str">
        <f t="shared" si="123"/>
        <v/>
      </c>
      <c r="BE156" s="4" t="str">
        <f t="shared" si="168"/>
        <v/>
      </c>
      <c r="BF156" s="4" t="str">
        <f t="shared" si="124"/>
        <v/>
      </c>
      <c r="BG156" s="4" t="str">
        <f t="shared" si="169"/>
        <v/>
      </c>
      <c r="BH156" s="16">
        <f t="shared" si="125"/>
        <v>0</v>
      </c>
      <c r="BI156" s="4">
        <f t="shared" si="126"/>
        <v>0</v>
      </c>
      <c r="BJ156" s="16">
        <f t="shared" si="127"/>
        <v>0</v>
      </c>
      <c r="BK156" s="4">
        <f t="shared" si="128"/>
        <v>0</v>
      </c>
      <c r="BL156" s="16">
        <f t="shared" si="129"/>
        <v>0</v>
      </c>
      <c r="BM156" s="4">
        <f t="shared" si="130"/>
        <v>0</v>
      </c>
      <c r="BN156" s="4">
        <f t="shared" si="170"/>
        <v>0</v>
      </c>
      <c r="BO156" s="4">
        <f t="shared" si="171"/>
        <v>0</v>
      </c>
      <c r="BP156" s="4">
        <f t="shared" si="172"/>
        <v>0</v>
      </c>
      <c r="BQ156" s="4">
        <f t="shared" si="173"/>
        <v>0</v>
      </c>
      <c r="BR156" s="4">
        <f t="shared" si="174"/>
        <v>0</v>
      </c>
      <c r="BS156" s="4">
        <f t="shared" si="175"/>
        <v>0</v>
      </c>
      <c r="BT156" s="4" t="str">
        <f t="shared" si="131"/>
        <v/>
      </c>
      <c r="BU156" s="4" t="str">
        <f t="shared" si="132"/>
        <v/>
      </c>
      <c r="BV156" s="4" t="str">
        <f t="shared" si="133"/>
        <v/>
      </c>
      <c r="BW156" s="4" t="str">
        <f t="shared" si="151"/>
        <v/>
      </c>
      <c r="BX156" s="4" t="str">
        <f t="shared" si="152"/>
        <v/>
      </c>
      <c r="BY156" s="4" t="str">
        <f t="shared" si="153"/>
        <v/>
      </c>
      <c r="BZ156" s="4">
        <f t="shared" si="154"/>
        <v>0</v>
      </c>
      <c r="CA156" s="17" t="str">
        <f t="shared" si="134"/>
        <v/>
      </c>
      <c r="CB156" s="17" t="str">
        <f t="shared" si="135"/>
        <v/>
      </c>
      <c r="CC156" s="17" t="str">
        <f t="shared" si="136"/>
        <v/>
      </c>
      <c r="CD156" s="17" t="str">
        <f t="shared" si="137"/>
        <v/>
      </c>
      <c r="CE156" s="4" t="str">
        <f t="shared" si="138"/>
        <v/>
      </c>
      <c r="CF156" s="4" t="str">
        <f t="shared" si="139"/>
        <v/>
      </c>
      <c r="CG156" s="4" t="str">
        <f t="shared" si="140"/>
        <v/>
      </c>
      <c r="CH156" s="4" t="str">
        <f t="shared" si="176"/>
        <v/>
      </c>
      <c r="CI156" s="4" t="str">
        <f t="shared" si="177"/>
        <v/>
      </c>
      <c r="CJ156" s="4" t="str">
        <f t="shared" si="155"/>
        <v/>
      </c>
      <c r="CK156" s="4" t="str">
        <f t="shared" si="156"/>
        <v/>
      </c>
      <c r="CL156" s="4" t="str">
        <f t="shared" si="178"/>
        <v/>
      </c>
      <c r="CM156" s="4" t="str">
        <f t="shared" si="179"/>
        <v/>
      </c>
      <c r="CN156" s="4">
        <f t="shared" si="157"/>
        <v>0</v>
      </c>
      <c r="CO156" s="16">
        <f t="shared" si="141"/>
        <v>0</v>
      </c>
      <c r="CQ156" s="4">
        <f t="shared" si="158"/>
        <v>0</v>
      </c>
      <c r="CS156" s="4">
        <v>122</v>
      </c>
      <c r="CT156" s="4">
        <f t="shared" si="159"/>
        <v>61</v>
      </c>
      <c r="CU156" s="4">
        <f t="shared" si="160"/>
        <v>61</v>
      </c>
      <c r="CV156" s="4">
        <f t="shared" si="142"/>
        <v>1</v>
      </c>
      <c r="CW156" s="4">
        <v>123</v>
      </c>
      <c r="CX156" s="4">
        <f t="shared" si="194"/>
        <v>62</v>
      </c>
      <c r="CY156" s="4" t="s">
        <v>88</v>
      </c>
      <c r="CZ156" s="16" t="str">
        <f t="shared" si="161"/>
        <v>C</v>
      </c>
      <c r="DA156" s="16">
        <f t="shared" si="143"/>
        <v>0</v>
      </c>
      <c r="DB156" s="4" t="str">
        <f t="shared" si="144"/>
        <v>x</v>
      </c>
      <c r="DE156" s="4" t="e">
        <f t="shared" si="183"/>
        <v>#REF!</v>
      </c>
      <c r="DF156" s="4" t="e">
        <f t="shared" si="184"/>
        <v>#REF!</v>
      </c>
      <c r="DJ156" s="57">
        <v>151</v>
      </c>
      <c r="DK156" s="58"/>
      <c r="DL156" s="59"/>
      <c r="DM156" s="59"/>
      <c r="DN156" s="60"/>
      <c r="DO156" s="61"/>
      <c r="DP156" s="61"/>
      <c r="DQ156" s="61"/>
      <c r="DR156" s="61"/>
      <c r="DS156" s="61"/>
      <c r="DT156" s="61"/>
      <c r="DU156" s="61"/>
      <c r="DV156" s="61"/>
      <c r="DW156" s="61"/>
      <c r="DX156" s="61"/>
      <c r="DY156" s="61"/>
      <c r="DZ156" s="61"/>
      <c r="EA156" s="61"/>
      <c r="EB156" s="61"/>
      <c r="EC156" s="61"/>
      <c r="ED156" s="61"/>
      <c r="EE156" s="61"/>
      <c r="EF156" s="61"/>
      <c r="EG156" s="61"/>
      <c r="EH156" s="61"/>
      <c r="EI156" s="61"/>
      <c r="EJ156" s="61"/>
      <c r="EK156" s="61"/>
      <c r="EL156" s="61"/>
      <c r="EM156" s="61"/>
      <c r="EN156" s="61"/>
      <c r="EO156" s="61"/>
      <c r="EP156" s="61"/>
      <c r="EQ156" s="61"/>
      <c r="ER156" s="61"/>
      <c r="ES156" s="61"/>
      <c r="ET156" s="61"/>
      <c r="EU156" s="61"/>
      <c r="EV156" s="61"/>
      <c r="EW156" s="61"/>
      <c r="EX156" s="61"/>
      <c r="EY156" s="61"/>
      <c r="EZ156" s="61"/>
      <c r="FA156" s="61"/>
      <c r="FB156" s="61"/>
      <c r="FC156" s="61"/>
      <c r="FD156" s="61"/>
      <c r="FE156" s="61"/>
      <c r="FF156" s="61"/>
      <c r="FG156" s="61"/>
      <c r="FH156" s="61"/>
      <c r="FI156" s="61"/>
      <c r="FJ156" s="61"/>
      <c r="FK156" s="61"/>
      <c r="FL156" s="61"/>
      <c r="FM156" s="61"/>
      <c r="FN156" s="61"/>
      <c r="FO156" s="61"/>
      <c r="FP156" s="61"/>
      <c r="FQ156" s="61"/>
      <c r="FR156" s="61"/>
      <c r="FS156" s="61"/>
      <c r="FT156" s="61"/>
      <c r="FU156" s="61"/>
      <c r="FV156" s="61"/>
      <c r="FW156" s="61"/>
      <c r="FX156" s="61"/>
      <c r="FY156" s="61"/>
      <c r="FZ156" s="61"/>
      <c r="GA156" s="61"/>
      <c r="GB156" s="61"/>
      <c r="GC156" s="61"/>
      <c r="GD156" s="61"/>
      <c r="GE156" s="61"/>
      <c r="GF156" s="61"/>
      <c r="GG156" s="61"/>
      <c r="GH156" s="61"/>
      <c r="GI156" s="61"/>
      <c r="GJ156" s="61"/>
      <c r="GK156" s="61"/>
      <c r="GL156" s="61"/>
      <c r="GM156" s="61"/>
      <c r="GN156" s="61"/>
      <c r="GO156" s="61"/>
      <c r="GP156" s="61"/>
      <c r="GQ156" s="61"/>
      <c r="GR156" s="61"/>
      <c r="GS156" s="61"/>
      <c r="GT156" s="61"/>
      <c r="GU156" s="61"/>
      <c r="GV156" s="61"/>
      <c r="GW156" s="61"/>
      <c r="GX156" s="61"/>
      <c r="GY156" s="61"/>
      <c r="GZ156" s="61"/>
      <c r="HA156" s="61"/>
      <c r="HB156" s="61"/>
      <c r="HC156" s="61"/>
      <c r="HD156" s="61"/>
      <c r="HE156" s="61"/>
      <c r="HF156" s="61"/>
      <c r="HG156" s="61"/>
      <c r="HH156" s="61"/>
      <c r="HI156" s="61"/>
      <c r="HJ156" s="61"/>
      <c r="HK156" s="61"/>
      <c r="HL156" s="61"/>
      <c r="HM156" s="61"/>
      <c r="HN156" s="61"/>
      <c r="HO156" s="61"/>
      <c r="HP156" s="61"/>
      <c r="HQ156" s="61"/>
      <c r="HR156" s="61"/>
      <c r="HS156" s="61"/>
      <c r="HT156" s="61"/>
      <c r="HU156" s="61"/>
      <c r="HV156" s="61"/>
      <c r="HW156" s="61"/>
      <c r="HX156" s="61"/>
      <c r="HY156" s="61"/>
      <c r="HZ156" s="61"/>
      <c r="IA156" s="61"/>
      <c r="IB156" s="61"/>
      <c r="IC156" s="61"/>
      <c r="ID156" s="61"/>
      <c r="IE156" s="61" t="s">
        <v>90</v>
      </c>
    </row>
    <row r="157" spans="1:239">
      <c r="A157" s="4" t="str">
        <f t="shared" si="165"/>
        <v>x</v>
      </c>
      <c r="B157" s="4" t="str">
        <f t="shared" si="166"/>
        <v>x</v>
      </c>
      <c r="D157" s="4">
        <v>12.9</v>
      </c>
      <c r="E157" s="4">
        <f t="shared" si="116"/>
        <v>0.25555499726295061</v>
      </c>
      <c r="F157" s="4">
        <v>12.9</v>
      </c>
      <c r="G157" s="4">
        <f t="shared" si="117"/>
        <v>0.25555499726295061</v>
      </c>
      <c r="H157" s="4">
        <v>63</v>
      </c>
      <c r="I157" s="88">
        <f>I156</f>
        <v>0</v>
      </c>
      <c r="X157" s="4">
        <v>124</v>
      </c>
      <c r="Y157" s="4" t="str">
        <f t="shared" si="181"/>
        <v>x</v>
      </c>
      <c r="Z157" s="4" t="str">
        <f t="shared" si="148"/>
        <v>x</v>
      </c>
      <c r="AA157" s="4">
        <v>0</v>
      </c>
      <c r="AB157" s="4">
        <v>0</v>
      </c>
      <c r="AC157" s="4">
        <v>124</v>
      </c>
      <c r="AD157" s="129" t="str">
        <f t="shared" si="185"/>
        <v>x</v>
      </c>
      <c r="AE157" s="129" t="str">
        <f t="shared" si="185"/>
        <v>x</v>
      </c>
      <c r="AF157" s="46">
        <f t="shared" si="186"/>
        <v>1</v>
      </c>
      <c r="AG157" s="46">
        <f t="shared" si="186"/>
        <v>1</v>
      </c>
      <c r="AH157" s="4">
        <f t="shared" si="187"/>
        <v>0</v>
      </c>
      <c r="AI157" s="4">
        <f t="shared" si="187"/>
        <v>0</v>
      </c>
      <c r="AJ157" s="4">
        <f t="shared" si="120"/>
        <v>0</v>
      </c>
      <c r="AK157" s="4">
        <f>SUM($AJ$33:AJ157)</f>
        <v>2.6645352591003757E-15</v>
      </c>
      <c r="AL157" s="4">
        <f t="shared" si="167"/>
        <v>0</v>
      </c>
      <c r="AM157" s="4">
        <f t="shared" si="121"/>
        <v>0</v>
      </c>
      <c r="AN157" s="4">
        <f t="shared" si="122"/>
        <v>0</v>
      </c>
      <c r="AP157" s="4" t="str">
        <f t="shared" si="188"/>
        <v/>
      </c>
      <c r="AQ157" s="4" t="str">
        <f t="shared" si="188"/>
        <v/>
      </c>
      <c r="AR157" s="4" t="str">
        <f t="shared" si="189"/>
        <v/>
      </c>
      <c r="AS157" s="4" t="str">
        <f t="shared" si="189"/>
        <v/>
      </c>
      <c r="AT157" s="4" t="str">
        <f t="shared" si="190"/>
        <v/>
      </c>
      <c r="AU157" s="4" t="str">
        <f t="shared" si="190"/>
        <v/>
      </c>
      <c r="AV157" s="4" t="str">
        <f t="shared" si="191"/>
        <v/>
      </c>
      <c r="AW157" s="4" t="str">
        <f t="shared" si="191"/>
        <v/>
      </c>
      <c r="AX157" s="4" t="str">
        <f t="shared" si="192"/>
        <v/>
      </c>
      <c r="AY157" s="4" t="str">
        <f t="shared" si="192"/>
        <v/>
      </c>
      <c r="AZ157" s="4" t="str">
        <f t="shared" si="193"/>
        <v/>
      </c>
      <c r="BA157" s="4" t="str">
        <f t="shared" si="193"/>
        <v/>
      </c>
      <c r="BB157" s="4" t="str">
        <f t="shared" si="163"/>
        <v/>
      </c>
      <c r="BC157" s="4" t="str">
        <f t="shared" si="164"/>
        <v/>
      </c>
      <c r="BD157" s="4" t="str">
        <f t="shared" si="123"/>
        <v/>
      </c>
      <c r="BE157" s="4" t="str">
        <f t="shared" si="168"/>
        <v/>
      </c>
      <c r="BF157" s="4" t="str">
        <f t="shared" si="124"/>
        <v/>
      </c>
      <c r="BG157" s="4" t="str">
        <f t="shared" si="169"/>
        <v/>
      </c>
      <c r="BH157" s="16">
        <f t="shared" si="125"/>
        <v>0</v>
      </c>
      <c r="BI157" s="4">
        <f t="shared" si="126"/>
        <v>0</v>
      </c>
      <c r="BJ157" s="16">
        <f t="shared" si="127"/>
        <v>0</v>
      </c>
      <c r="BK157" s="4">
        <f t="shared" si="128"/>
        <v>0</v>
      </c>
      <c r="BL157" s="16">
        <f t="shared" si="129"/>
        <v>0</v>
      </c>
      <c r="BM157" s="4">
        <f t="shared" si="130"/>
        <v>0</v>
      </c>
      <c r="BN157" s="4">
        <f t="shared" si="170"/>
        <v>0</v>
      </c>
      <c r="BO157" s="4">
        <f t="shared" si="171"/>
        <v>0</v>
      </c>
      <c r="BP157" s="4">
        <f t="shared" si="172"/>
        <v>0</v>
      </c>
      <c r="BQ157" s="4">
        <f t="shared" si="173"/>
        <v>0</v>
      </c>
      <c r="BR157" s="4">
        <f t="shared" si="174"/>
        <v>0</v>
      </c>
      <c r="BS157" s="4">
        <f t="shared" si="175"/>
        <v>0</v>
      </c>
      <c r="BT157" s="4" t="str">
        <f t="shared" si="131"/>
        <v/>
      </c>
      <c r="BU157" s="4" t="str">
        <f t="shared" si="132"/>
        <v/>
      </c>
      <c r="BV157" s="4" t="str">
        <f t="shared" si="133"/>
        <v/>
      </c>
      <c r="BW157" s="4" t="str">
        <f t="shared" si="151"/>
        <v/>
      </c>
      <c r="BX157" s="4" t="str">
        <f t="shared" si="152"/>
        <v/>
      </c>
      <c r="BY157" s="4" t="str">
        <f t="shared" si="153"/>
        <v/>
      </c>
      <c r="BZ157" s="4">
        <f t="shared" si="154"/>
        <v>0</v>
      </c>
      <c r="CA157" s="17" t="str">
        <f t="shared" si="134"/>
        <v/>
      </c>
      <c r="CB157" s="17" t="str">
        <f t="shared" si="135"/>
        <v/>
      </c>
      <c r="CC157" s="17" t="str">
        <f t="shared" si="136"/>
        <v/>
      </c>
      <c r="CD157" s="17" t="str">
        <f t="shared" si="137"/>
        <v/>
      </c>
      <c r="CE157" s="4" t="str">
        <f t="shared" si="138"/>
        <v/>
      </c>
      <c r="CF157" s="4" t="str">
        <f t="shared" si="139"/>
        <v/>
      </c>
      <c r="CG157" s="4" t="str">
        <f t="shared" si="140"/>
        <v/>
      </c>
      <c r="CH157" s="4" t="str">
        <f t="shared" si="176"/>
        <v/>
      </c>
      <c r="CI157" s="4" t="str">
        <f t="shared" si="177"/>
        <v/>
      </c>
      <c r="CJ157" s="4" t="str">
        <f t="shared" si="155"/>
        <v/>
      </c>
      <c r="CK157" s="4" t="str">
        <f t="shared" si="156"/>
        <v/>
      </c>
      <c r="CL157" s="4" t="str">
        <f t="shared" si="178"/>
        <v/>
      </c>
      <c r="CM157" s="4" t="str">
        <f t="shared" si="179"/>
        <v/>
      </c>
      <c r="CN157" s="4">
        <f t="shared" si="157"/>
        <v>0</v>
      </c>
      <c r="CO157" s="16">
        <f t="shared" si="141"/>
        <v>0</v>
      </c>
      <c r="CQ157" s="4">
        <f t="shared" si="158"/>
        <v>0</v>
      </c>
      <c r="CS157" s="4">
        <v>123</v>
      </c>
      <c r="CT157" s="4">
        <f t="shared" si="159"/>
        <v>61.5</v>
      </c>
      <c r="CU157" s="4">
        <f t="shared" si="160"/>
        <v>62</v>
      </c>
      <c r="CV157" s="4">
        <f t="shared" si="142"/>
        <v>0</v>
      </c>
      <c r="CW157" s="4">
        <v>124</v>
      </c>
      <c r="CX157" s="4">
        <f t="shared" si="194"/>
        <v>63</v>
      </c>
      <c r="CY157" s="4" t="s">
        <v>100</v>
      </c>
      <c r="CZ157" s="16" t="str">
        <f t="shared" si="161"/>
        <v>A</v>
      </c>
      <c r="DA157" s="16">
        <f t="shared" si="143"/>
        <v>0</v>
      </c>
      <c r="DB157" s="4" t="str">
        <f t="shared" si="144"/>
        <v>x</v>
      </c>
      <c r="DE157" s="4" t="e">
        <f t="shared" si="183"/>
        <v>#REF!</v>
      </c>
      <c r="DF157" s="4" t="e">
        <f t="shared" si="184"/>
        <v>#REF!</v>
      </c>
      <c r="DJ157" s="66">
        <v>152</v>
      </c>
      <c r="DK157" s="67"/>
      <c r="DL157" s="68"/>
      <c r="DM157" s="68"/>
      <c r="DN157" s="69"/>
      <c r="DO157" s="61"/>
      <c r="DP157" s="61"/>
      <c r="DQ157" s="61"/>
      <c r="DR157" s="61"/>
      <c r="DS157" s="61"/>
      <c r="DT157" s="61"/>
      <c r="DU157" s="61"/>
      <c r="DV157" s="61"/>
      <c r="DW157" s="61"/>
      <c r="DX157" s="61"/>
      <c r="DY157" s="61"/>
      <c r="DZ157" s="61"/>
      <c r="EA157" s="61"/>
      <c r="EB157" s="61"/>
      <c r="EC157" s="61"/>
      <c r="ED157" s="61"/>
      <c r="EE157" s="61"/>
      <c r="EF157" s="61"/>
      <c r="EG157" s="61"/>
      <c r="EH157" s="61"/>
      <c r="EI157" s="61"/>
      <c r="EJ157" s="61"/>
      <c r="EK157" s="61"/>
      <c r="EL157" s="61"/>
      <c r="EM157" s="61"/>
      <c r="EN157" s="61"/>
      <c r="EO157" s="61"/>
      <c r="EP157" s="61"/>
      <c r="EQ157" s="61"/>
      <c r="ER157" s="61"/>
      <c r="ES157" s="61"/>
      <c r="ET157" s="61"/>
      <c r="EU157" s="61"/>
      <c r="EV157" s="61"/>
      <c r="EW157" s="61"/>
      <c r="EX157" s="61"/>
      <c r="EY157" s="61"/>
      <c r="EZ157" s="61"/>
      <c r="FA157" s="61"/>
      <c r="FB157" s="61"/>
      <c r="FC157" s="61"/>
      <c r="FD157" s="61"/>
      <c r="FE157" s="61"/>
      <c r="FF157" s="61"/>
      <c r="FG157" s="61"/>
      <c r="FH157" s="61"/>
      <c r="FI157" s="61"/>
      <c r="FJ157" s="61"/>
      <c r="FK157" s="61"/>
      <c r="FL157" s="61"/>
      <c r="FM157" s="61"/>
      <c r="FN157" s="61"/>
      <c r="FO157" s="61"/>
      <c r="FP157" s="61"/>
      <c r="FQ157" s="61"/>
      <c r="FR157" s="61"/>
      <c r="FS157" s="61"/>
      <c r="FT157" s="61"/>
      <c r="FU157" s="61"/>
      <c r="FV157" s="61"/>
      <c r="FW157" s="61"/>
      <c r="FX157" s="61"/>
      <c r="FY157" s="61"/>
      <c r="FZ157" s="61"/>
      <c r="GA157" s="61"/>
      <c r="GB157" s="61"/>
      <c r="GC157" s="61"/>
      <c r="GD157" s="61"/>
      <c r="GE157" s="61"/>
      <c r="GF157" s="61"/>
      <c r="GG157" s="61"/>
      <c r="GH157" s="61"/>
      <c r="GI157" s="61"/>
      <c r="GJ157" s="61"/>
      <c r="GK157" s="61"/>
      <c r="GL157" s="61"/>
      <c r="GM157" s="61"/>
      <c r="GN157" s="61"/>
      <c r="GO157" s="61"/>
      <c r="GP157" s="61"/>
      <c r="GQ157" s="61"/>
      <c r="GR157" s="61"/>
      <c r="GS157" s="61"/>
      <c r="GT157" s="61"/>
      <c r="GU157" s="61"/>
      <c r="GV157" s="61"/>
      <c r="GW157" s="61"/>
      <c r="GX157" s="61"/>
      <c r="GY157" s="61"/>
      <c r="GZ157" s="61"/>
      <c r="HA157" s="61"/>
      <c r="HB157" s="61"/>
      <c r="HC157" s="61"/>
      <c r="HD157" s="61"/>
      <c r="HE157" s="61"/>
      <c r="HF157" s="61"/>
      <c r="HG157" s="61"/>
      <c r="HH157" s="61"/>
      <c r="HI157" s="61"/>
      <c r="HJ157" s="61"/>
      <c r="HK157" s="61"/>
      <c r="HL157" s="61"/>
      <c r="HM157" s="61"/>
      <c r="HN157" s="61"/>
      <c r="HO157" s="61"/>
      <c r="HP157" s="61"/>
      <c r="HQ157" s="61"/>
      <c r="HR157" s="61"/>
      <c r="HS157" s="61"/>
      <c r="HT157" s="61"/>
      <c r="HU157" s="61"/>
      <c r="HV157" s="61"/>
      <c r="HW157" s="61"/>
      <c r="HX157" s="61"/>
      <c r="HY157" s="61"/>
      <c r="HZ157" s="61"/>
      <c r="IA157" s="61"/>
      <c r="IB157" s="61"/>
      <c r="IC157" s="61"/>
      <c r="ID157" s="61"/>
      <c r="IE157" s="61" t="s">
        <v>90</v>
      </c>
    </row>
    <row r="158" spans="1:239">
      <c r="A158" s="4" t="str">
        <f t="shared" si="165"/>
        <v>x</v>
      </c>
      <c r="B158" s="4" t="str">
        <f t="shared" si="166"/>
        <v>x</v>
      </c>
      <c r="D158" s="4">
        <v>13</v>
      </c>
      <c r="E158" s="4">
        <f t="shared" si="116"/>
        <v>0.41349667156634284</v>
      </c>
      <c r="F158" s="4">
        <v>13</v>
      </c>
      <c r="G158" s="4">
        <f t="shared" si="117"/>
        <v>0.41349667156634284</v>
      </c>
      <c r="H158" s="4">
        <v>63</v>
      </c>
      <c r="I158" s="88">
        <f>AL96</f>
        <v>0</v>
      </c>
      <c r="X158" s="4">
        <v>125</v>
      </c>
      <c r="Y158" s="4" t="str">
        <f t="shared" si="181"/>
        <v>x</v>
      </c>
      <c r="Z158" s="4" t="str">
        <f t="shared" si="148"/>
        <v>x</v>
      </c>
      <c r="AA158" s="4">
        <v>0</v>
      </c>
      <c r="AB158" s="4">
        <v>0</v>
      </c>
      <c r="AC158" s="4">
        <v>125</v>
      </c>
      <c r="AD158" s="129" t="str">
        <f t="shared" si="185"/>
        <v>x</v>
      </c>
      <c r="AE158" s="129" t="str">
        <f t="shared" si="185"/>
        <v>x</v>
      </c>
      <c r="AF158" s="46">
        <f t="shared" si="186"/>
        <v>1</v>
      </c>
      <c r="AG158" s="46">
        <f t="shared" si="186"/>
        <v>1</v>
      </c>
      <c r="AH158" s="4">
        <f t="shared" si="187"/>
        <v>0</v>
      </c>
      <c r="AI158" s="4">
        <f t="shared" si="187"/>
        <v>0</v>
      </c>
      <c r="AJ158" s="4">
        <f t="shared" si="120"/>
        <v>0</v>
      </c>
      <c r="AK158" s="4">
        <f>SUM($AJ$33:AJ158)</f>
        <v>2.6645352591003757E-15</v>
      </c>
      <c r="AL158" s="4">
        <f t="shared" si="167"/>
        <v>0</v>
      </c>
      <c r="AM158" s="4">
        <f t="shared" si="121"/>
        <v>0</v>
      </c>
      <c r="AN158" s="4">
        <f t="shared" si="122"/>
        <v>0</v>
      </c>
      <c r="AP158" s="4" t="str">
        <f t="shared" si="188"/>
        <v/>
      </c>
      <c r="AQ158" s="4" t="str">
        <f t="shared" si="188"/>
        <v/>
      </c>
      <c r="AR158" s="4" t="str">
        <f t="shared" si="189"/>
        <v/>
      </c>
      <c r="AS158" s="4" t="str">
        <f t="shared" si="189"/>
        <v/>
      </c>
      <c r="AT158" s="4" t="str">
        <f t="shared" si="190"/>
        <v/>
      </c>
      <c r="AU158" s="4" t="str">
        <f t="shared" si="190"/>
        <v/>
      </c>
      <c r="AV158" s="4" t="str">
        <f t="shared" si="191"/>
        <v/>
      </c>
      <c r="AW158" s="4" t="str">
        <f t="shared" si="191"/>
        <v/>
      </c>
      <c r="AX158" s="4" t="str">
        <f t="shared" si="192"/>
        <v/>
      </c>
      <c r="AY158" s="4" t="str">
        <f t="shared" si="192"/>
        <v/>
      </c>
      <c r="AZ158" s="4" t="str">
        <f t="shared" si="193"/>
        <v/>
      </c>
      <c r="BA158" s="4" t="str">
        <f t="shared" si="193"/>
        <v/>
      </c>
      <c r="BB158" s="4" t="str">
        <f t="shared" si="163"/>
        <v/>
      </c>
      <c r="BC158" s="4" t="str">
        <f t="shared" si="164"/>
        <v/>
      </c>
      <c r="BD158" s="4" t="str">
        <f t="shared" si="123"/>
        <v/>
      </c>
      <c r="BE158" s="4" t="str">
        <f t="shared" si="168"/>
        <v/>
      </c>
      <c r="BF158" s="4" t="str">
        <f t="shared" si="124"/>
        <v/>
      </c>
      <c r="BG158" s="4" t="str">
        <f t="shared" si="169"/>
        <v/>
      </c>
      <c r="BH158" s="16">
        <f t="shared" si="125"/>
        <v>0</v>
      </c>
      <c r="BI158" s="4">
        <f t="shared" si="126"/>
        <v>0</v>
      </c>
      <c r="BJ158" s="16">
        <f t="shared" si="127"/>
        <v>0</v>
      </c>
      <c r="BK158" s="4">
        <f t="shared" si="128"/>
        <v>0</v>
      </c>
      <c r="BL158" s="16">
        <f t="shared" si="129"/>
        <v>0</v>
      </c>
      <c r="BM158" s="4">
        <f t="shared" si="130"/>
        <v>0</v>
      </c>
      <c r="BN158" s="4">
        <f t="shared" si="170"/>
        <v>0</v>
      </c>
      <c r="BO158" s="4">
        <f t="shared" si="171"/>
        <v>0</v>
      </c>
      <c r="BP158" s="4">
        <f t="shared" si="172"/>
        <v>0</v>
      </c>
      <c r="BQ158" s="4">
        <f t="shared" si="173"/>
        <v>0</v>
      </c>
      <c r="BR158" s="4">
        <f t="shared" si="174"/>
        <v>0</v>
      </c>
      <c r="BS158" s="4">
        <f t="shared" si="175"/>
        <v>0</v>
      </c>
      <c r="BT158" s="4" t="str">
        <f t="shared" si="131"/>
        <v/>
      </c>
      <c r="BU158" s="4" t="str">
        <f t="shared" si="132"/>
        <v/>
      </c>
      <c r="BV158" s="4" t="str">
        <f t="shared" si="133"/>
        <v/>
      </c>
      <c r="BW158" s="4" t="str">
        <f t="shared" si="151"/>
        <v/>
      </c>
      <c r="BX158" s="4" t="str">
        <f t="shared" si="152"/>
        <v/>
      </c>
      <c r="BY158" s="4" t="str">
        <f t="shared" si="153"/>
        <v/>
      </c>
      <c r="BZ158" s="4">
        <f t="shared" si="154"/>
        <v>0</v>
      </c>
      <c r="CA158" s="17" t="str">
        <f t="shared" si="134"/>
        <v/>
      </c>
      <c r="CB158" s="17" t="str">
        <f t="shared" si="135"/>
        <v/>
      </c>
      <c r="CC158" s="17" t="str">
        <f t="shared" si="136"/>
        <v/>
      </c>
      <c r="CD158" s="17" t="str">
        <f t="shared" si="137"/>
        <v/>
      </c>
      <c r="CE158" s="4" t="str">
        <f t="shared" si="138"/>
        <v/>
      </c>
      <c r="CF158" s="4" t="str">
        <f t="shared" si="139"/>
        <v/>
      </c>
      <c r="CG158" s="4" t="str">
        <f t="shared" si="140"/>
        <v/>
      </c>
      <c r="CH158" s="4" t="str">
        <f t="shared" si="176"/>
        <v/>
      </c>
      <c r="CI158" s="4" t="str">
        <f t="shared" si="177"/>
        <v/>
      </c>
      <c r="CJ158" s="4" t="str">
        <f t="shared" si="155"/>
        <v/>
      </c>
      <c r="CK158" s="4" t="str">
        <f t="shared" si="156"/>
        <v/>
      </c>
      <c r="CL158" s="4" t="str">
        <f t="shared" si="178"/>
        <v/>
      </c>
      <c r="CM158" s="4" t="str">
        <f t="shared" si="179"/>
        <v/>
      </c>
      <c r="CN158" s="4">
        <f t="shared" si="157"/>
        <v>0</v>
      </c>
      <c r="CO158" s="16">
        <f t="shared" si="141"/>
        <v>0</v>
      </c>
      <c r="CQ158" s="4">
        <f t="shared" si="158"/>
        <v>0</v>
      </c>
      <c r="CS158" s="4">
        <v>124</v>
      </c>
      <c r="CT158" s="4">
        <f t="shared" si="159"/>
        <v>62</v>
      </c>
      <c r="CU158" s="4">
        <f t="shared" si="160"/>
        <v>62</v>
      </c>
      <c r="CV158" s="4">
        <f t="shared" si="142"/>
        <v>1</v>
      </c>
      <c r="CW158" s="4">
        <v>125</v>
      </c>
      <c r="CX158" s="4">
        <f t="shared" si="194"/>
        <v>63</v>
      </c>
      <c r="CY158" s="4" t="s">
        <v>89</v>
      </c>
      <c r="CZ158" s="16" t="str">
        <f t="shared" si="161"/>
        <v>B</v>
      </c>
      <c r="DA158" s="16">
        <f t="shared" si="143"/>
        <v>0</v>
      </c>
      <c r="DB158" s="4" t="str">
        <f t="shared" si="144"/>
        <v>x</v>
      </c>
      <c r="DE158" s="4" t="e">
        <f t="shared" si="183"/>
        <v>#REF!</v>
      </c>
      <c r="DF158" s="4" t="e">
        <f t="shared" si="184"/>
        <v>#REF!</v>
      </c>
      <c r="DJ158" s="47">
        <v>153</v>
      </c>
      <c r="DK158" s="48" t="s">
        <v>456</v>
      </c>
      <c r="DL158" s="49"/>
      <c r="DM158" s="49"/>
      <c r="DN158" s="50"/>
      <c r="DO158" s="51"/>
      <c r="DP158" s="51"/>
      <c r="DQ158" s="51"/>
      <c r="DR158" s="51"/>
      <c r="DS158" s="51"/>
      <c r="DT158" s="51"/>
      <c r="DU158" s="51"/>
      <c r="DV158" s="51"/>
      <c r="DW158" s="51"/>
      <c r="DX158" s="51"/>
      <c r="DY158" s="51"/>
      <c r="DZ158" s="51"/>
      <c r="EA158" s="51"/>
      <c r="EB158" s="51"/>
      <c r="EC158" s="51"/>
      <c r="ED158" s="51"/>
      <c r="EE158" s="51"/>
      <c r="EF158" s="51"/>
      <c r="EG158" s="51"/>
      <c r="EH158" s="51"/>
      <c r="EI158" s="51"/>
      <c r="EJ158" s="51"/>
      <c r="EK158" s="51"/>
      <c r="EL158" s="51"/>
      <c r="EM158" s="51"/>
      <c r="EN158" s="51"/>
      <c r="EO158" s="51"/>
      <c r="EP158" s="51"/>
      <c r="EQ158" s="51"/>
      <c r="ER158" s="51"/>
      <c r="ES158" s="51"/>
      <c r="ET158" s="51"/>
      <c r="EU158" s="51"/>
      <c r="EV158" s="51"/>
      <c r="EW158" s="51"/>
      <c r="EX158" s="51"/>
      <c r="EY158" s="51"/>
      <c r="EZ158" s="51"/>
      <c r="FA158" s="51"/>
      <c r="FB158" s="51"/>
      <c r="FC158" s="51"/>
      <c r="FD158" s="51"/>
      <c r="FE158" s="51"/>
      <c r="FF158" s="51"/>
      <c r="FG158" s="51"/>
      <c r="FH158" s="51"/>
      <c r="FI158" s="51"/>
      <c r="FJ158" s="51"/>
      <c r="FK158" s="51"/>
      <c r="FL158" s="51"/>
      <c r="FM158" s="51"/>
      <c r="FN158" s="51"/>
      <c r="FO158" s="51"/>
      <c r="FP158" s="51"/>
      <c r="FQ158" s="51"/>
      <c r="FR158" s="51"/>
      <c r="FS158" s="51"/>
      <c r="FT158" s="51"/>
      <c r="FU158" s="51"/>
      <c r="FV158" s="51"/>
      <c r="FW158" s="51"/>
      <c r="FX158" s="51"/>
      <c r="FY158" s="51"/>
      <c r="FZ158" s="51"/>
      <c r="GA158" s="51"/>
      <c r="GB158" s="51"/>
      <c r="GC158" s="51"/>
      <c r="GD158" s="51"/>
      <c r="GE158" s="51"/>
      <c r="GF158" s="51"/>
      <c r="GG158" s="51"/>
      <c r="GH158" s="51"/>
      <c r="GI158" s="51"/>
      <c r="GJ158" s="51"/>
      <c r="GK158" s="51"/>
      <c r="GL158" s="51"/>
      <c r="GM158" s="51"/>
      <c r="GN158" s="51"/>
      <c r="GO158" s="51"/>
      <c r="GP158" s="51"/>
      <c r="GQ158" s="51"/>
      <c r="GR158" s="51"/>
      <c r="GS158" s="51"/>
      <c r="GT158" s="51"/>
      <c r="GU158" s="51"/>
      <c r="GV158" s="51"/>
      <c r="GW158" s="51"/>
      <c r="GX158" s="51"/>
      <c r="GY158" s="51"/>
      <c r="GZ158" s="51"/>
      <c r="HA158" s="51"/>
      <c r="HB158" s="51"/>
      <c r="HC158" s="51"/>
      <c r="HD158" s="51"/>
      <c r="HE158" s="51"/>
      <c r="HF158" s="51"/>
      <c r="HG158" s="51"/>
      <c r="HH158" s="51"/>
      <c r="HI158" s="51"/>
      <c r="HJ158" s="51"/>
      <c r="HK158" s="51"/>
      <c r="HL158" s="51"/>
      <c r="HM158" s="51"/>
      <c r="HN158" s="51"/>
      <c r="HO158" s="51"/>
      <c r="HP158" s="51"/>
      <c r="HQ158" s="51"/>
      <c r="HR158" s="51"/>
      <c r="HS158" s="51"/>
      <c r="HT158" s="51"/>
      <c r="HU158" s="51"/>
      <c r="HV158" s="51"/>
      <c r="HW158" s="51"/>
      <c r="HX158" s="51"/>
      <c r="HY158" s="51"/>
      <c r="HZ158" s="51"/>
      <c r="IA158" s="51"/>
      <c r="IB158" s="51"/>
      <c r="IC158" s="51"/>
      <c r="ID158" s="51"/>
      <c r="IE158" s="51" t="s">
        <v>90</v>
      </c>
    </row>
    <row r="159" spans="1:239">
      <c r="A159" s="4" t="str">
        <f t="shared" si="165"/>
        <v>x</v>
      </c>
      <c r="B159" s="4" t="str">
        <f t="shared" si="166"/>
        <v>x</v>
      </c>
      <c r="D159" s="4">
        <v>13.1</v>
      </c>
      <c r="E159" s="4">
        <f t="shared" si="116"/>
        <v>0.55336655714511462</v>
      </c>
      <c r="F159" s="4">
        <v>13.1</v>
      </c>
      <c r="G159" s="4">
        <f t="shared" si="117"/>
        <v>0.55336655714511462</v>
      </c>
      <c r="H159" s="4">
        <v>64</v>
      </c>
      <c r="I159" s="88">
        <f>I158</f>
        <v>0</v>
      </c>
      <c r="X159" s="4">
        <v>126</v>
      </c>
      <c r="Y159" s="4" t="str">
        <f t="shared" si="181"/>
        <v>x</v>
      </c>
      <c r="Z159" s="4" t="str">
        <f t="shared" si="148"/>
        <v>x</v>
      </c>
      <c r="AA159" s="4">
        <v>0</v>
      </c>
      <c r="AB159" s="4">
        <v>0</v>
      </c>
      <c r="AC159" s="4">
        <v>126</v>
      </c>
      <c r="AD159" s="129" t="str">
        <f t="shared" si="185"/>
        <v>x</v>
      </c>
      <c r="AE159" s="129" t="str">
        <f t="shared" si="185"/>
        <v>x</v>
      </c>
      <c r="AF159" s="46">
        <f t="shared" si="186"/>
        <v>1</v>
      </c>
      <c r="AG159" s="46">
        <f t="shared" si="186"/>
        <v>1</v>
      </c>
      <c r="AH159" s="4">
        <f t="shared" si="187"/>
        <v>0</v>
      </c>
      <c r="AI159" s="4">
        <f t="shared" si="187"/>
        <v>0</v>
      </c>
      <c r="AJ159" s="4">
        <f t="shared" si="120"/>
        <v>0</v>
      </c>
      <c r="AK159" s="4">
        <f>SUM($AJ$33:AJ159)</f>
        <v>2.6645352591003757E-15</v>
      </c>
      <c r="AL159" s="4">
        <f t="shared" si="167"/>
        <v>0</v>
      </c>
      <c r="AM159" s="4">
        <f t="shared" si="121"/>
        <v>0</v>
      </c>
      <c r="AN159" s="4">
        <f t="shared" si="122"/>
        <v>0</v>
      </c>
      <c r="AP159" s="4" t="str">
        <f t="shared" si="188"/>
        <v/>
      </c>
      <c r="AQ159" s="4" t="str">
        <f t="shared" si="188"/>
        <v/>
      </c>
      <c r="AR159" s="4" t="str">
        <f t="shared" si="189"/>
        <v/>
      </c>
      <c r="AS159" s="4" t="str">
        <f t="shared" si="189"/>
        <v/>
      </c>
      <c r="AT159" s="4" t="str">
        <f t="shared" si="190"/>
        <v/>
      </c>
      <c r="AU159" s="4" t="str">
        <f t="shared" si="190"/>
        <v/>
      </c>
      <c r="AV159" s="4" t="str">
        <f t="shared" si="191"/>
        <v/>
      </c>
      <c r="AW159" s="4" t="str">
        <f t="shared" si="191"/>
        <v/>
      </c>
      <c r="AX159" s="4" t="str">
        <f t="shared" si="192"/>
        <v/>
      </c>
      <c r="AY159" s="4" t="str">
        <f t="shared" si="192"/>
        <v/>
      </c>
      <c r="AZ159" s="4" t="str">
        <f t="shared" si="193"/>
        <v/>
      </c>
      <c r="BA159" s="4" t="str">
        <f t="shared" si="193"/>
        <v/>
      </c>
      <c r="BB159" s="4" t="str">
        <f t="shared" si="163"/>
        <v/>
      </c>
      <c r="BC159" s="4" t="str">
        <f t="shared" si="164"/>
        <v/>
      </c>
      <c r="BD159" s="4" t="str">
        <f t="shared" si="123"/>
        <v/>
      </c>
      <c r="BE159" s="4" t="str">
        <f t="shared" si="168"/>
        <v/>
      </c>
      <c r="BF159" s="4" t="str">
        <f t="shared" si="124"/>
        <v/>
      </c>
      <c r="BG159" s="4" t="str">
        <f t="shared" si="169"/>
        <v/>
      </c>
      <c r="BH159" s="16">
        <f t="shared" si="125"/>
        <v>0</v>
      </c>
      <c r="BI159" s="4">
        <f t="shared" si="126"/>
        <v>0</v>
      </c>
      <c r="BJ159" s="16">
        <f t="shared" si="127"/>
        <v>0</v>
      </c>
      <c r="BK159" s="4">
        <f t="shared" si="128"/>
        <v>0</v>
      </c>
      <c r="BL159" s="16">
        <f t="shared" si="129"/>
        <v>0</v>
      </c>
      <c r="BM159" s="4">
        <f t="shared" si="130"/>
        <v>0</v>
      </c>
      <c r="BN159" s="4">
        <f t="shared" si="170"/>
        <v>0</v>
      </c>
      <c r="BO159" s="4">
        <f t="shared" si="171"/>
        <v>0</v>
      </c>
      <c r="BP159" s="4">
        <f t="shared" si="172"/>
        <v>0</v>
      </c>
      <c r="BQ159" s="4">
        <f t="shared" si="173"/>
        <v>0</v>
      </c>
      <c r="BR159" s="4">
        <f t="shared" si="174"/>
        <v>0</v>
      </c>
      <c r="BS159" s="4">
        <f t="shared" si="175"/>
        <v>0</v>
      </c>
      <c r="BT159" s="4" t="str">
        <f t="shared" si="131"/>
        <v/>
      </c>
      <c r="BU159" s="4" t="str">
        <f t="shared" si="132"/>
        <v/>
      </c>
      <c r="BV159" s="4" t="str">
        <f t="shared" si="133"/>
        <v/>
      </c>
      <c r="BW159" s="4" t="str">
        <f t="shared" si="151"/>
        <v/>
      </c>
      <c r="BX159" s="4" t="str">
        <f t="shared" si="152"/>
        <v/>
      </c>
      <c r="BY159" s="4" t="str">
        <f t="shared" si="153"/>
        <v/>
      </c>
      <c r="BZ159" s="4">
        <f t="shared" si="154"/>
        <v>0</v>
      </c>
      <c r="CA159" s="17" t="str">
        <f t="shared" si="134"/>
        <v/>
      </c>
      <c r="CB159" s="17" t="str">
        <f t="shared" si="135"/>
        <v/>
      </c>
      <c r="CC159" s="17" t="str">
        <f t="shared" si="136"/>
        <v/>
      </c>
      <c r="CD159" s="17" t="str">
        <f t="shared" si="137"/>
        <v/>
      </c>
      <c r="CE159" s="4" t="str">
        <f t="shared" si="138"/>
        <v/>
      </c>
      <c r="CF159" s="4" t="str">
        <f t="shared" si="139"/>
        <v/>
      </c>
      <c r="CG159" s="4" t="str">
        <f t="shared" si="140"/>
        <v/>
      </c>
      <c r="CH159" s="4" t="str">
        <f t="shared" si="176"/>
        <v/>
      </c>
      <c r="CI159" s="4" t="str">
        <f t="shared" si="177"/>
        <v/>
      </c>
      <c r="CJ159" s="4" t="str">
        <f t="shared" si="155"/>
        <v/>
      </c>
      <c r="CK159" s="4" t="str">
        <f t="shared" si="156"/>
        <v/>
      </c>
      <c r="CL159" s="4" t="str">
        <f t="shared" si="178"/>
        <v/>
      </c>
      <c r="CM159" s="4" t="str">
        <f t="shared" si="179"/>
        <v/>
      </c>
      <c r="CN159" s="4">
        <f t="shared" si="157"/>
        <v>0</v>
      </c>
      <c r="CO159" s="16">
        <f t="shared" si="141"/>
        <v>0</v>
      </c>
      <c r="CQ159" s="4">
        <f t="shared" si="158"/>
        <v>0</v>
      </c>
      <c r="CS159" s="4">
        <v>125</v>
      </c>
      <c r="CT159" s="4">
        <f t="shared" si="159"/>
        <v>62.5</v>
      </c>
      <c r="CU159" s="4">
        <f t="shared" si="160"/>
        <v>63</v>
      </c>
      <c r="CV159" s="4">
        <f t="shared" si="142"/>
        <v>0</v>
      </c>
      <c r="CW159" s="4">
        <v>126</v>
      </c>
      <c r="CX159" s="4">
        <f t="shared" si="194"/>
        <v>64</v>
      </c>
      <c r="CY159" s="4" t="s">
        <v>98</v>
      </c>
      <c r="CZ159" s="16" t="str">
        <f t="shared" si="161"/>
        <v>C</v>
      </c>
      <c r="DA159" s="16">
        <f t="shared" si="143"/>
        <v>0</v>
      </c>
      <c r="DB159" s="4" t="str">
        <f t="shared" si="144"/>
        <v>x</v>
      </c>
      <c r="DE159" s="4" t="e">
        <f t="shared" si="183"/>
        <v>#REF!</v>
      </c>
      <c r="DF159" s="4" t="e">
        <f t="shared" si="184"/>
        <v>#REF!</v>
      </c>
      <c r="DJ159" s="57">
        <v>154</v>
      </c>
      <c r="DK159" s="58" t="s">
        <v>457</v>
      </c>
      <c r="DL159" s="59"/>
      <c r="DM159" s="59"/>
      <c r="DN159" s="60"/>
      <c r="DO159" s="61"/>
      <c r="DP159" s="61"/>
      <c r="DQ159" s="61"/>
      <c r="DR159" s="61"/>
      <c r="DS159" s="61"/>
      <c r="DT159" s="61"/>
      <c r="DU159" s="61"/>
      <c r="DV159" s="61"/>
      <c r="DW159" s="61"/>
      <c r="DX159" s="61"/>
      <c r="DY159" s="61"/>
      <c r="DZ159" s="61"/>
      <c r="EA159" s="61"/>
      <c r="EB159" s="61"/>
      <c r="EC159" s="61"/>
      <c r="ED159" s="61"/>
      <c r="EE159" s="61"/>
      <c r="EF159" s="61"/>
      <c r="EG159" s="61"/>
      <c r="EH159" s="61"/>
      <c r="EI159" s="61"/>
      <c r="EJ159" s="61"/>
      <c r="EK159" s="61"/>
      <c r="EL159" s="61"/>
      <c r="EM159" s="61"/>
      <c r="EN159" s="61"/>
      <c r="EO159" s="61"/>
      <c r="EP159" s="61"/>
      <c r="EQ159" s="61"/>
      <c r="ER159" s="61"/>
      <c r="ES159" s="61"/>
      <c r="ET159" s="61"/>
      <c r="EU159" s="61"/>
      <c r="EV159" s="61"/>
      <c r="EW159" s="61"/>
      <c r="EX159" s="61"/>
      <c r="EY159" s="61"/>
      <c r="EZ159" s="61"/>
      <c r="FA159" s="61"/>
      <c r="FB159" s="61"/>
      <c r="FC159" s="61"/>
      <c r="FD159" s="61"/>
      <c r="FE159" s="61"/>
      <c r="FF159" s="61"/>
      <c r="FG159" s="61"/>
      <c r="FH159" s="61"/>
      <c r="FI159" s="61"/>
      <c r="FJ159" s="61"/>
      <c r="FK159" s="61"/>
      <c r="FL159" s="61"/>
      <c r="FM159" s="61"/>
      <c r="FN159" s="61"/>
      <c r="FO159" s="61"/>
      <c r="FP159" s="61"/>
      <c r="FQ159" s="61"/>
      <c r="FR159" s="61"/>
      <c r="FS159" s="61"/>
      <c r="FT159" s="61"/>
      <c r="FU159" s="61"/>
      <c r="FV159" s="61"/>
      <c r="FW159" s="61"/>
      <c r="FX159" s="61"/>
      <c r="FY159" s="61"/>
      <c r="FZ159" s="61"/>
      <c r="GA159" s="61"/>
      <c r="GB159" s="61"/>
      <c r="GC159" s="61"/>
      <c r="GD159" s="61"/>
      <c r="GE159" s="61"/>
      <c r="GF159" s="61"/>
      <c r="GG159" s="61"/>
      <c r="GH159" s="61"/>
      <c r="GI159" s="61"/>
      <c r="GJ159" s="61"/>
      <c r="GK159" s="61"/>
      <c r="GL159" s="61"/>
      <c r="GM159" s="61"/>
      <c r="GN159" s="61"/>
      <c r="GO159" s="61"/>
      <c r="GP159" s="61"/>
      <c r="GQ159" s="61"/>
      <c r="GR159" s="61"/>
      <c r="GS159" s="61"/>
      <c r="GT159" s="61"/>
      <c r="GU159" s="61"/>
      <c r="GV159" s="61"/>
      <c r="GW159" s="61"/>
      <c r="GX159" s="61"/>
      <c r="GY159" s="61"/>
      <c r="GZ159" s="61"/>
      <c r="HA159" s="61"/>
      <c r="HB159" s="61"/>
      <c r="HC159" s="61"/>
      <c r="HD159" s="61"/>
      <c r="HE159" s="61"/>
      <c r="HF159" s="61"/>
      <c r="HG159" s="61"/>
      <c r="HH159" s="61"/>
      <c r="HI159" s="61"/>
      <c r="HJ159" s="61"/>
      <c r="HK159" s="61"/>
      <c r="HL159" s="61"/>
      <c r="HM159" s="61"/>
      <c r="HN159" s="61"/>
      <c r="HO159" s="61"/>
      <c r="HP159" s="61"/>
      <c r="HQ159" s="61"/>
      <c r="HR159" s="61"/>
      <c r="HS159" s="61"/>
      <c r="HT159" s="61"/>
      <c r="HU159" s="61"/>
      <c r="HV159" s="61"/>
      <c r="HW159" s="61"/>
      <c r="HX159" s="61"/>
      <c r="HY159" s="61"/>
      <c r="HZ159" s="61"/>
      <c r="IA159" s="61"/>
      <c r="IB159" s="61"/>
      <c r="IC159" s="61"/>
      <c r="ID159" s="61"/>
      <c r="IE159" s="61" t="s">
        <v>90</v>
      </c>
    </row>
    <row r="160" spans="1:239">
      <c r="A160" s="4" t="str">
        <f t="shared" si="165"/>
        <v>x</v>
      </c>
      <c r="B160" s="4" t="str">
        <f t="shared" si="166"/>
        <v>x</v>
      </c>
      <c r="D160" s="4">
        <v>13.2</v>
      </c>
      <c r="E160" s="4">
        <f t="shared" si="116"/>
        <v>0.66905166882929545</v>
      </c>
      <c r="F160" s="4">
        <v>13.2</v>
      </c>
      <c r="G160" s="4">
        <f t="shared" si="117"/>
        <v>0.66905166882929545</v>
      </c>
      <c r="H160" s="4">
        <v>64</v>
      </c>
      <c r="I160" s="88">
        <f>AL97</f>
        <v>0</v>
      </c>
      <c r="X160" s="4">
        <v>127</v>
      </c>
      <c r="Y160" s="4" t="str">
        <f t="shared" si="181"/>
        <v>x</v>
      </c>
      <c r="Z160" s="4" t="str">
        <f t="shared" si="148"/>
        <v>x</v>
      </c>
      <c r="AA160" s="4">
        <v>0</v>
      </c>
      <c r="AB160" s="4">
        <v>0</v>
      </c>
      <c r="AC160" s="4">
        <v>127</v>
      </c>
      <c r="AD160" s="129" t="str">
        <f t="shared" si="185"/>
        <v>x</v>
      </c>
      <c r="AE160" s="129" t="str">
        <f t="shared" si="185"/>
        <v>x</v>
      </c>
      <c r="AF160" s="46">
        <f t="shared" si="186"/>
        <v>1</v>
      </c>
      <c r="AG160" s="46">
        <f t="shared" si="186"/>
        <v>1</v>
      </c>
      <c r="AH160" s="4">
        <f t="shared" si="187"/>
        <v>0</v>
      </c>
      <c r="AI160" s="4">
        <f t="shared" si="187"/>
        <v>0</v>
      </c>
      <c r="AJ160" s="4">
        <f t="shared" si="120"/>
        <v>0</v>
      </c>
      <c r="AK160" s="4">
        <f>SUM($AJ$33:AJ160)</f>
        <v>2.6645352591003757E-15</v>
      </c>
      <c r="AL160" s="4">
        <f t="shared" si="167"/>
        <v>0</v>
      </c>
      <c r="AM160" s="4">
        <f t="shared" si="121"/>
        <v>0</v>
      </c>
      <c r="AN160" s="4">
        <f t="shared" si="122"/>
        <v>0</v>
      </c>
      <c r="AP160" s="4" t="str">
        <f t="shared" si="188"/>
        <v/>
      </c>
      <c r="AQ160" s="4" t="str">
        <f t="shared" si="188"/>
        <v/>
      </c>
      <c r="AR160" s="4" t="str">
        <f t="shared" si="189"/>
        <v/>
      </c>
      <c r="AS160" s="4" t="str">
        <f t="shared" si="189"/>
        <v/>
      </c>
      <c r="AT160" s="4" t="str">
        <f t="shared" si="190"/>
        <v/>
      </c>
      <c r="AU160" s="4" t="str">
        <f t="shared" si="190"/>
        <v/>
      </c>
      <c r="AV160" s="4" t="str">
        <f t="shared" si="191"/>
        <v/>
      </c>
      <c r="AW160" s="4" t="str">
        <f t="shared" si="191"/>
        <v/>
      </c>
      <c r="AX160" s="4" t="str">
        <f t="shared" si="192"/>
        <v/>
      </c>
      <c r="AY160" s="4" t="str">
        <f t="shared" si="192"/>
        <v/>
      </c>
      <c r="AZ160" s="4" t="str">
        <f t="shared" si="193"/>
        <v/>
      </c>
      <c r="BA160" s="4" t="str">
        <f t="shared" si="193"/>
        <v/>
      </c>
      <c r="BB160" s="4" t="str">
        <f t="shared" si="163"/>
        <v/>
      </c>
      <c r="BC160" s="4" t="str">
        <f t="shared" si="164"/>
        <v/>
      </c>
      <c r="BD160" s="4" t="str">
        <f t="shared" si="123"/>
        <v/>
      </c>
      <c r="BE160" s="4" t="str">
        <f t="shared" si="168"/>
        <v/>
      </c>
      <c r="BF160" s="4" t="str">
        <f t="shared" si="124"/>
        <v/>
      </c>
      <c r="BG160" s="4" t="str">
        <f t="shared" si="169"/>
        <v/>
      </c>
      <c r="BH160" s="16">
        <f t="shared" si="125"/>
        <v>0</v>
      </c>
      <c r="BI160" s="4">
        <f t="shared" si="126"/>
        <v>0</v>
      </c>
      <c r="BJ160" s="16">
        <f t="shared" si="127"/>
        <v>0</v>
      </c>
      <c r="BK160" s="4">
        <f t="shared" si="128"/>
        <v>0</v>
      </c>
      <c r="BL160" s="16">
        <f t="shared" si="129"/>
        <v>0</v>
      </c>
      <c r="BM160" s="4">
        <f t="shared" si="130"/>
        <v>0</v>
      </c>
      <c r="BN160" s="4">
        <f t="shared" si="170"/>
        <v>0</v>
      </c>
      <c r="BO160" s="4">
        <f t="shared" si="171"/>
        <v>0</v>
      </c>
      <c r="BP160" s="4">
        <f t="shared" si="172"/>
        <v>0</v>
      </c>
      <c r="BQ160" s="4">
        <f t="shared" si="173"/>
        <v>0</v>
      </c>
      <c r="BR160" s="4">
        <f t="shared" si="174"/>
        <v>0</v>
      </c>
      <c r="BS160" s="4">
        <f t="shared" si="175"/>
        <v>0</v>
      </c>
      <c r="BT160" s="4" t="str">
        <f t="shared" si="131"/>
        <v/>
      </c>
      <c r="BU160" s="4" t="str">
        <f t="shared" si="132"/>
        <v/>
      </c>
      <c r="BV160" s="4" t="str">
        <f t="shared" si="133"/>
        <v/>
      </c>
      <c r="BW160" s="4" t="str">
        <f t="shared" si="151"/>
        <v/>
      </c>
      <c r="BX160" s="4" t="str">
        <f t="shared" si="152"/>
        <v/>
      </c>
      <c r="BY160" s="4" t="str">
        <f t="shared" si="153"/>
        <v/>
      </c>
      <c r="BZ160" s="4">
        <f t="shared" si="154"/>
        <v>0</v>
      </c>
      <c r="CA160" s="17" t="str">
        <f t="shared" si="134"/>
        <v/>
      </c>
      <c r="CB160" s="17" t="str">
        <f t="shared" si="135"/>
        <v/>
      </c>
      <c r="CC160" s="17" t="str">
        <f t="shared" si="136"/>
        <v/>
      </c>
      <c r="CD160" s="17" t="str">
        <f t="shared" si="137"/>
        <v/>
      </c>
      <c r="CE160" s="4" t="str">
        <f t="shared" si="138"/>
        <v/>
      </c>
      <c r="CF160" s="4" t="str">
        <f t="shared" si="139"/>
        <v/>
      </c>
      <c r="CG160" s="4" t="str">
        <f t="shared" si="140"/>
        <v/>
      </c>
      <c r="CH160" s="4" t="str">
        <f t="shared" si="176"/>
        <v/>
      </c>
      <c r="CI160" s="4" t="str">
        <f t="shared" si="177"/>
        <v/>
      </c>
      <c r="CJ160" s="4" t="str">
        <f t="shared" si="155"/>
        <v/>
      </c>
      <c r="CK160" s="4" t="str">
        <f t="shared" si="156"/>
        <v/>
      </c>
      <c r="CL160" s="4" t="str">
        <f t="shared" si="178"/>
        <v/>
      </c>
      <c r="CM160" s="4" t="str">
        <f t="shared" si="179"/>
        <v/>
      </c>
      <c r="CN160" s="4">
        <f t="shared" si="157"/>
        <v>0</v>
      </c>
      <c r="CO160" s="16">
        <f t="shared" si="141"/>
        <v>0</v>
      </c>
      <c r="CQ160" s="4">
        <f t="shared" si="158"/>
        <v>0</v>
      </c>
      <c r="CS160" s="4">
        <v>126</v>
      </c>
      <c r="CT160" s="4">
        <f t="shared" si="159"/>
        <v>63</v>
      </c>
      <c r="CU160" s="4">
        <f t="shared" si="160"/>
        <v>63</v>
      </c>
      <c r="CV160" s="4">
        <f t="shared" si="142"/>
        <v>1</v>
      </c>
      <c r="CW160" s="4">
        <v>127</v>
      </c>
      <c r="CX160" s="4">
        <f t="shared" si="194"/>
        <v>64</v>
      </c>
      <c r="CY160" s="4" t="s">
        <v>87</v>
      </c>
      <c r="CZ160" s="16" t="str">
        <f t="shared" si="161"/>
        <v>A</v>
      </c>
      <c r="DA160" s="16">
        <f t="shared" si="143"/>
        <v>0</v>
      </c>
      <c r="DB160" s="4" t="str">
        <f t="shared" si="144"/>
        <v>x</v>
      </c>
      <c r="DE160" s="4" t="e">
        <f t="shared" si="183"/>
        <v>#REF!</v>
      </c>
      <c r="DF160" s="4" t="e">
        <f t="shared" si="184"/>
        <v>#REF!</v>
      </c>
      <c r="DJ160" s="57">
        <v>155</v>
      </c>
      <c r="DK160" s="58"/>
      <c r="DL160" s="59"/>
      <c r="DM160" s="59"/>
      <c r="DN160" s="60"/>
      <c r="DO160" s="61"/>
      <c r="DP160" s="61"/>
      <c r="DQ160" s="61"/>
      <c r="DR160" s="61"/>
      <c r="DS160" s="61"/>
      <c r="DT160" s="61"/>
      <c r="DU160" s="61"/>
      <c r="DV160" s="61"/>
      <c r="DW160" s="61"/>
      <c r="DX160" s="61"/>
      <c r="DY160" s="61"/>
      <c r="DZ160" s="61"/>
      <c r="EA160" s="61"/>
      <c r="EB160" s="61"/>
      <c r="EC160" s="61"/>
      <c r="ED160" s="61"/>
      <c r="EE160" s="61"/>
      <c r="EF160" s="61"/>
      <c r="EG160" s="61"/>
      <c r="EH160" s="61"/>
      <c r="EI160" s="61"/>
      <c r="EJ160" s="61"/>
      <c r="EK160" s="61"/>
      <c r="EL160" s="61"/>
      <c r="EM160" s="61"/>
      <c r="EN160" s="61"/>
      <c r="EO160" s="61"/>
      <c r="EP160" s="61"/>
      <c r="EQ160" s="61"/>
      <c r="ER160" s="61"/>
      <c r="ES160" s="61"/>
      <c r="ET160" s="61"/>
      <c r="EU160" s="61"/>
      <c r="EV160" s="61"/>
      <c r="EW160" s="61"/>
      <c r="EX160" s="61"/>
      <c r="EY160" s="61"/>
      <c r="EZ160" s="61"/>
      <c r="FA160" s="61"/>
      <c r="FB160" s="61"/>
      <c r="FC160" s="61"/>
      <c r="FD160" s="61"/>
      <c r="FE160" s="61"/>
      <c r="FF160" s="61"/>
      <c r="FG160" s="61"/>
      <c r="FH160" s="61"/>
      <c r="FI160" s="61"/>
      <c r="FJ160" s="61"/>
      <c r="FK160" s="61"/>
      <c r="FL160" s="61"/>
      <c r="FM160" s="61"/>
      <c r="FN160" s="61"/>
      <c r="FO160" s="61"/>
      <c r="FP160" s="61"/>
      <c r="FQ160" s="61"/>
      <c r="FR160" s="61"/>
      <c r="FS160" s="61"/>
      <c r="FT160" s="61"/>
      <c r="FU160" s="61"/>
      <c r="FV160" s="61"/>
      <c r="FW160" s="61"/>
      <c r="FX160" s="61"/>
      <c r="FY160" s="61"/>
      <c r="FZ160" s="61"/>
      <c r="GA160" s="61"/>
      <c r="GB160" s="61"/>
      <c r="GC160" s="61"/>
      <c r="GD160" s="61"/>
      <c r="GE160" s="61"/>
      <c r="GF160" s="61"/>
      <c r="GG160" s="61"/>
      <c r="GH160" s="61"/>
      <c r="GI160" s="61"/>
      <c r="GJ160" s="61"/>
      <c r="GK160" s="61"/>
      <c r="GL160" s="61"/>
      <c r="GM160" s="61"/>
      <c r="GN160" s="61"/>
      <c r="GO160" s="61"/>
      <c r="GP160" s="61"/>
      <c r="GQ160" s="61"/>
      <c r="GR160" s="61"/>
      <c r="GS160" s="61"/>
      <c r="GT160" s="61"/>
      <c r="GU160" s="61"/>
      <c r="GV160" s="61"/>
      <c r="GW160" s="61"/>
      <c r="GX160" s="61"/>
      <c r="GY160" s="61"/>
      <c r="GZ160" s="61"/>
      <c r="HA160" s="61"/>
      <c r="HB160" s="61"/>
      <c r="HC160" s="61"/>
      <c r="HD160" s="61"/>
      <c r="HE160" s="61"/>
      <c r="HF160" s="61"/>
      <c r="HG160" s="61"/>
      <c r="HH160" s="61"/>
      <c r="HI160" s="61"/>
      <c r="HJ160" s="61"/>
      <c r="HK160" s="61"/>
      <c r="HL160" s="61"/>
      <c r="HM160" s="61"/>
      <c r="HN160" s="61"/>
      <c r="HO160" s="61"/>
      <c r="HP160" s="61"/>
      <c r="HQ160" s="61"/>
      <c r="HR160" s="61"/>
      <c r="HS160" s="61"/>
      <c r="HT160" s="61"/>
      <c r="HU160" s="61"/>
      <c r="HV160" s="61"/>
      <c r="HW160" s="61"/>
      <c r="HX160" s="61"/>
      <c r="HY160" s="61"/>
      <c r="HZ160" s="61"/>
      <c r="IA160" s="61"/>
      <c r="IB160" s="61"/>
      <c r="IC160" s="61"/>
      <c r="ID160" s="61"/>
      <c r="IE160" s="61" t="s">
        <v>90</v>
      </c>
    </row>
    <row r="161" spans="1:239">
      <c r="A161" s="4" t="str">
        <f t="shared" si="165"/>
        <v>x</v>
      </c>
      <c r="B161" s="4" t="str">
        <f t="shared" si="166"/>
        <v>x</v>
      </c>
      <c r="D161" s="4">
        <v>13.3</v>
      </c>
      <c r="E161" s="4">
        <f t="shared" ref="E161:E224" si="195">SIN((360/$AE$30*(D161+$D$31)/2*$AG$30+$AM$31-$AI$30)*PI()/180)*$E$32</f>
        <v>0.75549601211953532</v>
      </c>
      <c r="F161" s="4">
        <v>13.3</v>
      </c>
      <c r="G161" s="4">
        <f t="shared" ref="G161:G224" si="196">SIN((360/$AE$30*(F161+$D$31)/2*$AG$31+$CO$31-$AL$25)*PI()/180)*$G$32</f>
        <v>0.75549601211953532</v>
      </c>
      <c r="H161" s="4">
        <v>65</v>
      </c>
      <c r="I161" s="88">
        <f>I160</f>
        <v>0</v>
      </c>
      <c r="X161" s="4">
        <v>128</v>
      </c>
      <c r="Y161" s="4" t="str">
        <f t="shared" si="181"/>
        <v>x</v>
      </c>
      <c r="Z161" s="4" t="str">
        <f t="shared" si="148"/>
        <v>x</v>
      </c>
      <c r="AA161" s="4">
        <v>0</v>
      </c>
      <c r="AB161" s="4">
        <v>0</v>
      </c>
      <c r="AC161" s="4">
        <v>128</v>
      </c>
      <c r="AD161" s="129" t="str">
        <f t="shared" si="185"/>
        <v>x</v>
      </c>
      <c r="AE161" s="129" t="str">
        <f t="shared" si="185"/>
        <v>x</v>
      </c>
      <c r="AF161" s="46">
        <f t="shared" si="186"/>
        <v>1</v>
      </c>
      <c r="AG161" s="46">
        <f t="shared" si="186"/>
        <v>1</v>
      </c>
      <c r="AH161" s="4">
        <f t="shared" si="187"/>
        <v>0</v>
      </c>
      <c r="AI161" s="4">
        <f t="shared" si="187"/>
        <v>0</v>
      </c>
      <c r="AJ161" s="4">
        <f t="shared" si="120"/>
        <v>0</v>
      </c>
      <c r="AK161" s="4">
        <f>SUM($AJ$33:AJ161)</f>
        <v>2.6645352591003757E-15</v>
      </c>
      <c r="AL161" s="4">
        <f t="shared" si="167"/>
        <v>0</v>
      </c>
      <c r="AM161" s="4">
        <f t="shared" si="121"/>
        <v>0</v>
      </c>
      <c r="AN161" s="4">
        <f t="shared" si="122"/>
        <v>0</v>
      </c>
      <c r="AP161" s="4" t="str">
        <f t="shared" si="188"/>
        <v/>
      </c>
      <c r="AQ161" s="4" t="str">
        <f t="shared" si="188"/>
        <v/>
      </c>
      <c r="AR161" s="4" t="str">
        <f t="shared" si="189"/>
        <v/>
      </c>
      <c r="AS161" s="4" t="str">
        <f t="shared" si="189"/>
        <v/>
      </c>
      <c r="AT161" s="4" t="str">
        <f t="shared" si="190"/>
        <v/>
      </c>
      <c r="AU161" s="4" t="str">
        <f t="shared" si="190"/>
        <v/>
      </c>
      <c r="AV161" s="4" t="str">
        <f t="shared" si="191"/>
        <v/>
      </c>
      <c r="AW161" s="4" t="str">
        <f t="shared" si="191"/>
        <v/>
      </c>
      <c r="AX161" s="4" t="str">
        <f t="shared" si="192"/>
        <v/>
      </c>
      <c r="AY161" s="4" t="str">
        <f t="shared" si="192"/>
        <v/>
      </c>
      <c r="AZ161" s="4" t="str">
        <f t="shared" si="193"/>
        <v/>
      </c>
      <c r="BA161" s="4" t="str">
        <f t="shared" si="193"/>
        <v/>
      </c>
      <c r="BB161" s="4" t="str">
        <f t="shared" si="163"/>
        <v/>
      </c>
      <c r="BC161" s="4" t="str">
        <f t="shared" si="164"/>
        <v/>
      </c>
      <c r="BD161" s="4" t="str">
        <f t="shared" si="123"/>
        <v/>
      </c>
      <c r="BE161" s="4" t="str">
        <f t="shared" si="168"/>
        <v/>
      </c>
      <c r="BF161" s="4" t="str">
        <f t="shared" si="124"/>
        <v/>
      </c>
      <c r="BG161" s="4" t="str">
        <f t="shared" si="169"/>
        <v/>
      </c>
      <c r="BH161" s="16">
        <f t="shared" si="125"/>
        <v>0</v>
      </c>
      <c r="BI161" s="4">
        <f t="shared" si="126"/>
        <v>0</v>
      </c>
      <c r="BJ161" s="16">
        <f t="shared" si="127"/>
        <v>0</v>
      </c>
      <c r="BK161" s="4">
        <f t="shared" si="128"/>
        <v>0</v>
      </c>
      <c r="BL161" s="16">
        <f t="shared" si="129"/>
        <v>0</v>
      </c>
      <c r="BM161" s="4">
        <f t="shared" si="130"/>
        <v>0</v>
      </c>
      <c r="BN161" s="4">
        <f t="shared" si="170"/>
        <v>0</v>
      </c>
      <c r="BO161" s="4">
        <f t="shared" si="171"/>
        <v>0</v>
      </c>
      <c r="BP161" s="4">
        <f t="shared" si="172"/>
        <v>0</v>
      </c>
      <c r="BQ161" s="4">
        <f t="shared" si="173"/>
        <v>0</v>
      </c>
      <c r="BR161" s="4">
        <f t="shared" si="174"/>
        <v>0</v>
      </c>
      <c r="BS161" s="4">
        <f t="shared" si="175"/>
        <v>0</v>
      </c>
      <c r="BT161" s="4" t="str">
        <f t="shared" si="131"/>
        <v/>
      </c>
      <c r="BU161" s="4" t="str">
        <f t="shared" si="132"/>
        <v/>
      </c>
      <c r="BV161" s="4" t="str">
        <f t="shared" si="133"/>
        <v/>
      </c>
      <c r="BW161" s="4" t="str">
        <f t="shared" si="151"/>
        <v/>
      </c>
      <c r="BX161" s="4" t="str">
        <f t="shared" si="152"/>
        <v/>
      </c>
      <c r="BY161" s="4" t="str">
        <f t="shared" si="153"/>
        <v/>
      </c>
      <c r="BZ161" s="4">
        <f t="shared" si="154"/>
        <v>0</v>
      </c>
      <c r="CA161" s="17" t="str">
        <f t="shared" si="134"/>
        <v/>
      </c>
      <c r="CB161" s="17" t="str">
        <f t="shared" si="135"/>
        <v/>
      </c>
      <c r="CC161" s="17" t="str">
        <f t="shared" si="136"/>
        <v/>
      </c>
      <c r="CD161" s="17" t="str">
        <f t="shared" si="137"/>
        <v/>
      </c>
      <c r="CE161" s="4" t="str">
        <f t="shared" si="138"/>
        <v/>
      </c>
      <c r="CF161" s="4" t="str">
        <f t="shared" si="139"/>
        <v/>
      </c>
      <c r="CG161" s="4" t="str">
        <f t="shared" si="140"/>
        <v/>
      </c>
      <c r="CH161" s="4" t="str">
        <f t="shared" si="176"/>
        <v/>
      </c>
      <c r="CI161" s="4" t="str">
        <f t="shared" si="177"/>
        <v/>
      </c>
      <c r="CJ161" s="4" t="str">
        <f t="shared" si="155"/>
        <v/>
      </c>
      <c r="CK161" s="4" t="str">
        <f t="shared" si="156"/>
        <v/>
      </c>
      <c r="CL161" s="4" t="str">
        <f t="shared" si="178"/>
        <v/>
      </c>
      <c r="CM161" s="4" t="str">
        <f t="shared" si="179"/>
        <v/>
      </c>
      <c r="CN161" s="4">
        <f t="shared" si="157"/>
        <v>0</v>
      </c>
      <c r="CO161" s="16">
        <f t="shared" si="141"/>
        <v>0</v>
      </c>
      <c r="CQ161" s="4">
        <f t="shared" si="158"/>
        <v>0</v>
      </c>
      <c r="CS161" s="4">
        <v>127</v>
      </c>
      <c r="CT161" s="4">
        <f t="shared" si="159"/>
        <v>63.5</v>
      </c>
      <c r="CU161" s="4">
        <f t="shared" si="160"/>
        <v>64</v>
      </c>
      <c r="CV161" s="4">
        <f t="shared" si="142"/>
        <v>0</v>
      </c>
      <c r="CW161" s="4">
        <v>128</v>
      </c>
      <c r="CX161" s="4">
        <f t="shared" si="194"/>
        <v>65</v>
      </c>
      <c r="CY161" s="4" t="s">
        <v>99</v>
      </c>
      <c r="CZ161" s="16" t="str">
        <f t="shared" si="161"/>
        <v>B</v>
      </c>
      <c r="DA161" s="16">
        <f t="shared" si="143"/>
        <v>0</v>
      </c>
      <c r="DB161" s="4" t="str">
        <f t="shared" si="144"/>
        <v>x</v>
      </c>
      <c r="DE161" s="4" t="e">
        <f t="shared" si="183"/>
        <v>#REF!</v>
      </c>
      <c r="DF161" s="4" t="e">
        <f t="shared" si="184"/>
        <v>#REF!</v>
      </c>
      <c r="DJ161" s="66">
        <v>156</v>
      </c>
      <c r="DK161" s="67"/>
      <c r="DL161" s="68"/>
      <c r="DM161" s="68"/>
      <c r="DN161" s="69"/>
      <c r="DO161" s="61"/>
      <c r="DP161" s="61"/>
      <c r="DQ161" s="61"/>
      <c r="DR161" s="61"/>
      <c r="DS161" s="61"/>
      <c r="DT161" s="61"/>
      <c r="DU161" s="61"/>
      <c r="DV161" s="61"/>
      <c r="DW161" s="61"/>
      <c r="DX161" s="61"/>
      <c r="DY161" s="61"/>
      <c r="DZ161" s="61"/>
      <c r="EA161" s="61"/>
      <c r="EB161" s="61"/>
      <c r="EC161" s="61"/>
      <c r="ED161" s="61"/>
      <c r="EE161" s="61"/>
      <c r="EF161" s="61"/>
      <c r="EG161" s="61"/>
      <c r="EH161" s="61"/>
      <c r="EI161" s="61"/>
      <c r="EJ161" s="61"/>
      <c r="EK161" s="61"/>
      <c r="EL161" s="61"/>
      <c r="EM161" s="61"/>
      <c r="EN161" s="61"/>
      <c r="EO161" s="61"/>
      <c r="EP161" s="61"/>
      <c r="EQ161" s="61"/>
      <c r="ER161" s="61"/>
      <c r="ES161" s="61"/>
      <c r="ET161" s="61"/>
      <c r="EU161" s="61"/>
      <c r="EV161" s="61"/>
      <c r="EW161" s="61"/>
      <c r="EX161" s="61"/>
      <c r="EY161" s="61"/>
      <c r="EZ161" s="61"/>
      <c r="FA161" s="61"/>
      <c r="FB161" s="61"/>
      <c r="FC161" s="61"/>
      <c r="FD161" s="61"/>
      <c r="FE161" s="61"/>
      <c r="FF161" s="61"/>
      <c r="FG161" s="61"/>
      <c r="FH161" s="61"/>
      <c r="FI161" s="61"/>
      <c r="FJ161" s="61"/>
      <c r="FK161" s="61"/>
      <c r="FL161" s="61"/>
      <c r="FM161" s="61"/>
      <c r="FN161" s="61"/>
      <c r="FO161" s="61"/>
      <c r="FP161" s="61"/>
      <c r="FQ161" s="61"/>
      <c r="FR161" s="61"/>
      <c r="FS161" s="61"/>
      <c r="FT161" s="61"/>
      <c r="FU161" s="61"/>
      <c r="FV161" s="61"/>
      <c r="FW161" s="61"/>
      <c r="FX161" s="61"/>
      <c r="FY161" s="61"/>
      <c r="FZ161" s="61"/>
      <c r="GA161" s="61"/>
      <c r="GB161" s="61"/>
      <c r="GC161" s="61"/>
      <c r="GD161" s="61"/>
      <c r="GE161" s="61"/>
      <c r="GF161" s="61"/>
      <c r="GG161" s="61"/>
      <c r="GH161" s="61"/>
      <c r="GI161" s="61"/>
      <c r="GJ161" s="61"/>
      <c r="GK161" s="61"/>
      <c r="GL161" s="61"/>
      <c r="GM161" s="61"/>
      <c r="GN161" s="61"/>
      <c r="GO161" s="61"/>
      <c r="GP161" s="61"/>
      <c r="GQ161" s="61"/>
      <c r="GR161" s="61"/>
      <c r="GS161" s="61"/>
      <c r="GT161" s="61"/>
      <c r="GU161" s="61"/>
      <c r="GV161" s="61"/>
      <c r="GW161" s="61"/>
      <c r="GX161" s="61"/>
      <c r="GY161" s="61"/>
      <c r="GZ161" s="61"/>
      <c r="HA161" s="61"/>
      <c r="HB161" s="61"/>
      <c r="HC161" s="61"/>
      <c r="HD161" s="61"/>
      <c r="HE161" s="61"/>
      <c r="HF161" s="61"/>
      <c r="HG161" s="61"/>
      <c r="HH161" s="61"/>
      <c r="HI161" s="61"/>
      <c r="HJ161" s="61"/>
      <c r="HK161" s="61"/>
      <c r="HL161" s="61"/>
      <c r="HM161" s="61"/>
      <c r="HN161" s="61"/>
      <c r="HO161" s="61"/>
      <c r="HP161" s="61"/>
      <c r="HQ161" s="61"/>
      <c r="HR161" s="61"/>
      <c r="HS161" s="61"/>
      <c r="HT161" s="61"/>
      <c r="HU161" s="61"/>
      <c r="HV161" s="61"/>
      <c r="HW161" s="61"/>
      <c r="HX161" s="61"/>
      <c r="HY161" s="61"/>
      <c r="HZ161" s="61"/>
      <c r="IA161" s="61"/>
      <c r="IB161" s="61"/>
      <c r="IC161" s="61"/>
      <c r="ID161" s="61"/>
      <c r="IE161" s="61" t="s">
        <v>90</v>
      </c>
    </row>
    <row r="162" spans="1:239">
      <c r="A162" s="4" t="str">
        <f t="shared" si="165"/>
        <v>x</v>
      </c>
      <c r="B162" s="4" t="str">
        <f t="shared" si="166"/>
        <v>x</v>
      </c>
      <c r="D162" s="4">
        <v>13.4</v>
      </c>
      <c r="E162" s="4">
        <f t="shared" si="195"/>
        <v>0.80892155440806757</v>
      </c>
      <c r="F162" s="4">
        <v>13.4</v>
      </c>
      <c r="G162" s="4">
        <f t="shared" si="196"/>
        <v>0.80892155440806757</v>
      </c>
      <c r="H162" s="4">
        <v>65</v>
      </c>
      <c r="I162" s="88">
        <f>AL98</f>
        <v>0</v>
      </c>
      <c r="X162" s="4">
        <v>129</v>
      </c>
      <c r="Y162" s="4" t="str">
        <f>IF(AC162&lt;$Z$29+1,CZ162,"x")</f>
        <v>x</v>
      </c>
      <c r="Z162" s="4" t="str">
        <f t="shared" si="148"/>
        <v>x</v>
      </c>
      <c r="AA162" s="4">
        <v>0</v>
      </c>
      <c r="AB162" s="4">
        <v>0</v>
      </c>
      <c r="AC162" s="4">
        <v>129</v>
      </c>
      <c r="AD162" s="129" t="str">
        <f t="shared" si="185"/>
        <v>x</v>
      </c>
      <c r="AE162" s="129" t="str">
        <f t="shared" si="185"/>
        <v>x</v>
      </c>
      <c r="AF162" s="46">
        <f t="shared" si="186"/>
        <v>1</v>
      </c>
      <c r="AG162" s="46">
        <f t="shared" si="186"/>
        <v>1</v>
      </c>
      <c r="AH162" s="4">
        <f t="shared" si="187"/>
        <v>0</v>
      </c>
      <c r="AI162" s="4">
        <f t="shared" si="187"/>
        <v>0</v>
      </c>
      <c r="AJ162" s="4">
        <f t="shared" ref="AJ162:AJ225" si="197">AH162+AI162</f>
        <v>0</v>
      </c>
      <c r="AK162" s="4">
        <f>SUM($AJ$33:AJ162)</f>
        <v>2.6645352591003757E-15</v>
      </c>
      <c r="AL162" s="4">
        <f t="shared" si="167"/>
        <v>0</v>
      </c>
      <c r="AM162" s="4">
        <f t="shared" ref="AM162:AM225" si="198">AJ162*COS((AC162-1)*$AI$32)</f>
        <v>0</v>
      </c>
      <c r="AN162" s="4">
        <f t="shared" ref="AN162:AN225" si="199">AJ162*SIN((AC162-1)*$AI$32)</f>
        <v>0</v>
      </c>
      <c r="AP162" s="4" t="str">
        <f t="shared" si="188"/>
        <v/>
      </c>
      <c r="AQ162" s="4" t="str">
        <f t="shared" si="188"/>
        <v/>
      </c>
      <c r="AR162" s="4" t="str">
        <f t="shared" si="189"/>
        <v/>
      </c>
      <c r="AS162" s="4" t="str">
        <f t="shared" si="189"/>
        <v/>
      </c>
      <c r="AT162" s="4" t="str">
        <f t="shared" si="190"/>
        <v/>
      </c>
      <c r="AU162" s="4" t="str">
        <f t="shared" si="190"/>
        <v/>
      </c>
      <c r="AV162" s="4" t="str">
        <f t="shared" si="191"/>
        <v/>
      </c>
      <c r="AW162" s="4" t="str">
        <f t="shared" si="191"/>
        <v/>
      </c>
      <c r="AX162" s="4" t="str">
        <f t="shared" si="192"/>
        <v/>
      </c>
      <c r="AY162" s="4" t="str">
        <f t="shared" si="192"/>
        <v/>
      </c>
      <c r="AZ162" s="4" t="str">
        <f t="shared" si="193"/>
        <v/>
      </c>
      <c r="BA162" s="4" t="str">
        <f t="shared" si="193"/>
        <v/>
      </c>
      <c r="BB162" s="4" t="str">
        <f t="shared" si="163"/>
        <v/>
      </c>
      <c r="BC162" s="4" t="str">
        <f t="shared" si="164"/>
        <v/>
      </c>
      <c r="BD162" s="4" t="str">
        <f t="shared" ref="BD162:BD225" si="200">IF(ROW()&gt;33+$AE$30,"",AT162+AU162)</f>
        <v/>
      </c>
      <c r="BE162" s="4" t="str">
        <f t="shared" si="168"/>
        <v/>
      </c>
      <c r="BF162" s="4" t="str">
        <f t="shared" ref="BF162:BF225" si="201">IF(ROW()&gt;33+$AE$30,"",AX162+AY162)</f>
        <v/>
      </c>
      <c r="BG162" s="4" t="str">
        <f t="shared" si="169"/>
        <v/>
      </c>
      <c r="BH162" s="16">
        <f t="shared" ref="BH162:BH225" si="202">IF(ROW()&gt;33+$AE$30,0,BB162*COS(($AC162-1)*$AI$32))</f>
        <v>0</v>
      </c>
      <c r="BI162" s="4">
        <f t="shared" ref="BI162:BI225" si="203">IF(ROW()&gt;33+$AE$30,0,BB162*SIN(($AC162-1)*$AI$32))</f>
        <v>0</v>
      </c>
      <c r="BJ162" s="16">
        <f t="shared" ref="BJ162:BJ225" si="204">IF(ROW()&gt;33+$AE$30,0,BC162*COS(($AC162-1)*$AI$32))</f>
        <v>0</v>
      </c>
      <c r="BK162" s="4">
        <f t="shared" ref="BK162:BK225" si="205">IF(ROW()&gt;33+$AE$30,0,BC162*SIN(($AC162-1)*$AI$32))</f>
        <v>0</v>
      </c>
      <c r="BL162" s="16">
        <f t="shared" ref="BL162:BL225" si="206">IF(ROW()&gt;33+$AE$30,0,BD162*COS(($AC162-1)*$AI$32))</f>
        <v>0</v>
      </c>
      <c r="BM162" s="4">
        <f t="shared" ref="BM162:BM225" si="207">IF(ROW()&gt;33+$AE$30,0,BD162*SIN(($AC162-1)*$AI$32))</f>
        <v>0</v>
      </c>
      <c r="BN162" s="4">
        <f t="shared" si="170"/>
        <v>0</v>
      </c>
      <c r="BO162" s="4">
        <f t="shared" si="171"/>
        <v>0</v>
      </c>
      <c r="BP162" s="4">
        <f t="shared" si="172"/>
        <v>0</v>
      </c>
      <c r="BQ162" s="4">
        <f t="shared" si="173"/>
        <v>0</v>
      </c>
      <c r="BR162" s="4">
        <f t="shared" si="174"/>
        <v>0</v>
      </c>
      <c r="BS162" s="4">
        <f t="shared" si="175"/>
        <v>0</v>
      </c>
      <c r="BT162" s="4" t="str">
        <f t="shared" ref="BT162:BT225" si="208">IF(AP162="","",ABS(AP162)+ABS(AQ162))</f>
        <v/>
      </c>
      <c r="BU162" s="4" t="str">
        <f t="shared" ref="BU162:BU225" si="209">IF(AR162="","",ABS(AR162)+ABS(AS162))</f>
        <v/>
      </c>
      <c r="BV162" s="4" t="str">
        <f t="shared" ref="BV162:BV225" si="210">IF(AT162="","",ABS(AT162)+ABS(AU162))</f>
        <v/>
      </c>
      <c r="BW162" s="4" t="str">
        <f t="shared" si="151"/>
        <v/>
      </c>
      <c r="BX162" s="4" t="str">
        <f t="shared" si="152"/>
        <v/>
      </c>
      <c r="BY162" s="4" t="str">
        <f t="shared" si="153"/>
        <v/>
      </c>
      <c r="BZ162" s="4">
        <f t="shared" si="154"/>
        <v>0</v>
      </c>
      <c r="CA162" s="17" t="str">
        <f t="shared" ref="CA162:CA225" si="211">IF(ROW()&gt;33+$AE$30,"",IF(X162-$AE$31-1&lt;0,$AE$30+(X162-$AE$31),X162-$AE$31))</f>
        <v/>
      </c>
      <c r="CB162" s="17" t="str">
        <f t="shared" ref="CB162:CB225" si="212">IF(ROW()&gt;33+$AE$30,"",BB162*COS((AC162-1)*$CG$26))</f>
        <v/>
      </c>
      <c r="CC162" s="17" t="str">
        <f t="shared" ref="CC162:CC225" si="213">IF(ROW()&gt;33+$AE$30,"",BB162*SIN((AC162-1)*$CG$26))</f>
        <v/>
      </c>
      <c r="CD162" s="17" t="str">
        <f t="shared" ref="CD162:CD225" si="214">IF(ROW()&gt;33+$AE$30,"",BC162*COS((AC162-1)*$CG$26))</f>
        <v/>
      </c>
      <c r="CE162" s="4" t="str">
        <f t="shared" ref="CE162:CE225" si="215">IF(ROW()&gt;33+$AE$30,"",BC162*SIN((AC162-1)*$CG$26))</f>
        <v/>
      </c>
      <c r="CF162" s="4" t="str">
        <f t="shared" ref="CF162:CF225" si="216">IF(ROW()&gt;33+$AE$30,"",BD162*COS((AC162-1)*$CG$26))</f>
        <v/>
      </c>
      <c r="CG162" s="4" t="str">
        <f t="shared" ref="CG162:CG225" si="217">IF(ROW()&gt;33+$AE$30,"",BD162*SIN((AC162-1)*$CG$26))</f>
        <v/>
      </c>
      <c r="CH162" s="4" t="str">
        <f t="shared" si="176"/>
        <v/>
      </c>
      <c r="CI162" s="4" t="str">
        <f t="shared" si="177"/>
        <v/>
      </c>
      <c r="CJ162" s="4" t="str">
        <f t="shared" si="155"/>
        <v/>
      </c>
      <c r="CK162" s="4" t="str">
        <f t="shared" si="156"/>
        <v/>
      </c>
      <c r="CL162" s="4" t="str">
        <f t="shared" si="178"/>
        <v/>
      </c>
      <c r="CM162" s="4" t="str">
        <f t="shared" si="179"/>
        <v/>
      </c>
      <c r="CN162" s="4">
        <f t="shared" si="157"/>
        <v>0</v>
      </c>
      <c r="CO162" s="16">
        <f t="shared" ref="CO162:CO225" si="218">AJ162*SIN((AC162-1)*$CG$26)</f>
        <v>0</v>
      </c>
      <c r="CQ162" s="4">
        <f t="shared" si="158"/>
        <v>0</v>
      </c>
      <c r="CS162" s="4">
        <v>128</v>
      </c>
      <c r="CT162" s="4">
        <f t="shared" si="159"/>
        <v>64</v>
      </c>
      <c r="CU162" s="4">
        <f t="shared" si="160"/>
        <v>64</v>
      </c>
      <c r="CV162" s="4">
        <f t="shared" ref="CV162:CV225" si="219">CU163-CU162</f>
        <v>1</v>
      </c>
      <c r="CW162" s="4">
        <v>129</v>
      </c>
      <c r="CX162" s="4">
        <f t="shared" si="194"/>
        <v>65</v>
      </c>
      <c r="CY162" s="4" t="s">
        <v>88</v>
      </c>
      <c r="CZ162" s="140" t="str">
        <f t="shared" si="161"/>
        <v>C</v>
      </c>
      <c r="DA162" s="16">
        <f t="shared" ref="DA162:DA225" si="220">IF(Y162="x",0,IF(AC162-$Z$31-1&lt;0,$Z$29+(AC162-$Z$31),AC162-$Z$31))</f>
        <v>0</v>
      </c>
      <c r="DB162" s="4" t="str">
        <f t="shared" ref="DB162:DB225" si="221">IF(AC162&gt;$Z$29,"x",INDEX($AH$14:$AH$19,MATCH(Y162,$AF$14:$AF$19,0)))</f>
        <v>x</v>
      </c>
      <c r="DE162" s="4" t="e">
        <f t="shared" si="183"/>
        <v>#REF!</v>
      </c>
      <c r="DF162" s="4" t="e">
        <f t="shared" si="184"/>
        <v>#REF!</v>
      </c>
      <c r="DJ162" s="47">
        <v>157</v>
      </c>
      <c r="DK162" s="48" t="s">
        <v>458</v>
      </c>
      <c r="DL162" s="49"/>
      <c r="DM162" s="49"/>
      <c r="DN162" s="50"/>
      <c r="DO162" s="51"/>
      <c r="DP162" s="51"/>
      <c r="DQ162" s="51"/>
      <c r="DR162" s="51"/>
      <c r="DS162" s="51"/>
      <c r="DT162" s="51"/>
      <c r="DU162" s="51"/>
      <c r="DV162" s="51"/>
      <c r="DW162" s="51"/>
      <c r="DX162" s="51"/>
      <c r="DY162" s="51"/>
      <c r="DZ162" s="51"/>
      <c r="EA162" s="51"/>
      <c r="EB162" s="51"/>
      <c r="EC162" s="51"/>
      <c r="ED162" s="51"/>
      <c r="EE162" s="51"/>
      <c r="EF162" s="51"/>
      <c r="EG162" s="51"/>
      <c r="EH162" s="51"/>
      <c r="EI162" s="51"/>
      <c r="EJ162" s="51"/>
      <c r="EK162" s="51"/>
      <c r="EL162" s="51"/>
      <c r="EM162" s="51"/>
      <c r="EN162" s="51"/>
      <c r="EO162" s="51"/>
      <c r="EP162" s="51"/>
      <c r="EQ162" s="51"/>
      <c r="ER162" s="51"/>
      <c r="ES162" s="51"/>
      <c r="ET162" s="51"/>
      <c r="EU162" s="51"/>
      <c r="EV162" s="51"/>
      <c r="EW162" s="51"/>
      <c r="EX162" s="51"/>
      <c r="EY162" s="51"/>
      <c r="EZ162" s="51"/>
      <c r="FA162" s="51"/>
      <c r="FB162" s="51"/>
      <c r="FC162" s="51"/>
      <c r="FD162" s="51"/>
      <c r="FE162" s="51"/>
      <c r="FF162" s="51"/>
      <c r="FG162" s="51"/>
      <c r="FH162" s="51"/>
      <c r="FI162" s="51"/>
      <c r="FJ162" s="51"/>
      <c r="FK162" s="51"/>
      <c r="FL162" s="51"/>
      <c r="FM162" s="51"/>
      <c r="FN162" s="51"/>
      <c r="FO162" s="51"/>
      <c r="FP162" s="51"/>
      <c r="FQ162" s="51"/>
      <c r="FR162" s="51"/>
      <c r="FS162" s="51"/>
      <c r="FT162" s="51"/>
      <c r="FU162" s="51"/>
      <c r="FV162" s="51"/>
      <c r="FW162" s="51"/>
      <c r="FX162" s="51"/>
      <c r="FY162" s="51"/>
      <c r="FZ162" s="51"/>
      <c r="GA162" s="51"/>
      <c r="GB162" s="51"/>
      <c r="GC162" s="51"/>
      <c r="GD162" s="51"/>
      <c r="GE162" s="51"/>
      <c r="GF162" s="51"/>
      <c r="GG162" s="51"/>
      <c r="GH162" s="51"/>
      <c r="GI162" s="51"/>
      <c r="GJ162" s="51"/>
      <c r="GK162" s="51"/>
      <c r="GL162" s="51"/>
      <c r="GM162" s="51"/>
      <c r="GN162" s="51"/>
      <c r="GO162" s="51"/>
      <c r="GP162" s="51"/>
      <c r="GQ162" s="51"/>
      <c r="GR162" s="51"/>
      <c r="GS162" s="51"/>
      <c r="GT162" s="51"/>
      <c r="GU162" s="51"/>
      <c r="GV162" s="51"/>
      <c r="GW162" s="51"/>
      <c r="GX162" s="51"/>
      <c r="GY162" s="51"/>
      <c r="GZ162" s="51"/>
      <c r="HA162" s="51"/>
      <c r="HB162" s="51"/>
      <c r="HC162" s="51"/>
      <c r="HD162" s="51"/>
      <c r="HE162" s="51"/>
      <c r="HF162" s="51"/>
      <c r="HG162" s="51"/>
      <c r="HH162" s="51"/>
      <c r="HI162" s="51"/>
      <c r="HJ162" s="51"/>
      <c r="HK162" s="51"/>
      <c r="HL162" s="51"/>
      <c r="HM162" s="51"/>
      <c r="HN162" s="51"/>
      <c r="HO162" s="51"/>
      <c r="HP162" s="51"/>
      <c r="HQ162" s="51"/>
      <c r="HR162" s="51"/>
      <c r="HS162" s="51"/>
      <c r="HT162" s="51"/>
      <c r="HU162" s="51"/>
      <c r="HV162" s="51"/>
      <c r="HW162" s="51"/>
      <c r="HX162" s="51"/>
      <c r="HY162" s="51"/>
      <c r="HZ162" s="51"/>
      <c r="IA162" s="51"/>
      <c r="IB162" s="51"/>
      <c r="IC162" s="51"/>
      <c r="ID162" s="51"/>
      <c r="IE162" s="51" t="s">
        <v>90</v>
      </c>
    </row>
    <row r="163" spans="1:239">
      <c r="A163" s="4" t="str">
        <f t="shared" si="165"/>
        <v>x</v>
      </c>
      <c r="B163" s="4" t="str">
        <f t="shared" si="166"/>
        <v>x</v>
      </c>
      <c r="D163" s="4">
        <v>13.5</v>
      </c>
      <c r="E163" s="4">
        <f t="shared" si="195"/>
        <v>0.82699334313268802</v>
      </c>
      <c r="F163" s="4">
        <v>13.5</v>
      </c>
      <c r="G163" s="4">
        <f t="shared" si="196"/>
        <v>0.82699334313268802</v>
      </c>
      <c r="H163" s="4">
        <v>66</v>
      </c>
      <c r="I163" s="88">
        <f>I162</f>
        <v>0</v>
      </c>
      <c r="X163" s="4">
        <v>130</v>
      </c>
      <c r="Y163" s="4" t="str">
        <f t="shared" si="181"/>
        <v>x</v>
      </c>
      <c r="Z163" s="4" t="str">
        <f t="shared" ref="Z163:Z226" si="222">IF(AC163&gt;$Z$29,"x",INDEX($DB$34:$DB$333,MATCH(DA163,$AC$34:$AC$333,0)))</f>
        <v>x</v>
      </c>
      <c r="AA163" s="4">
        <v>0</v>
      </c>
      <c r="AB163" s="4">
        <v>0</v>
      </c>
      <c r="AC163" s="4">
        <v>130</v>
      </c>
      <c r="AD163" s="129" t="str">
        <f t="shared" si="185"/>
        <v>x</v>
      </c>
      <c r="AE163" s="129" t="str">
        <f t="shared" si="185"/>
        <v>x</v>
      </c>
      <c r="AF163" s="46">
        <f t="shared" si="186"/>
        <v>1</v>
      </c>
      <c r="AG163" s="46">
        <f t="shared" si="186"/>
        <v>1</v>
      </c>
      <c r="AH163" s="4">
        <f t="shared" si="187"/>
        <v>0</v>
      </c>
      <c r="AI163" s="4">
        <f t="shared" si="187"/>
        <v>0</v>
      </c>
      <c r="AJ163" s="4">
        <f t="shared" si="197"/>
        <v>0</v>
      </c>
      <c r="AK163" s="4">
        <f>SUM($AJ$33:AJ163)</f>
        <v>2.6645352591003757E-15</v>
      </c>
      <c r="AL163" s="4">
        <f t="shared" si="167"/>
        <v>0</v>
      </c>
      <c r="AM163" s="4">
        <f t="shared" si="198"/>
        <v>0</v>
      </c>
      <c r="AN163" s="4">
        <f t="shared" si="199"/>
        <v>0</v>
      </c>
      <c r="AP163" s="4" t="str">
        <f t="shared" si="188"/>
        <v/>
      </c>
      <c r="AQ163" s="4" t="str">
        <f t="shared" si="188"/>
        <v/>
      </c>
      <c r="AR163" s="4" t="str">
        <f t="shared" si="189"/>
        <v/>
      </c>
      <c r="AS163" s="4" t="str">
        <f t="shared" si="189"/>
        <v/>
      </c>
      <c r="AT163" s="4" t="str">
        <f t="shared" si="190"/>
        <v/>
      </c>
      <c r="AU163" s="4" t="str">
        <f t="shared" si="190"/>
        <v/>
      </c>
      <c r="AV163" s="4" t="str">
        <f t="shared" si="191"/>
        <v/>
      </c>
      <c r="AW163" s="4" t="str">
        <f t="shared" si="191"/>
        <v/>
      </c>
      <c r="AX163" s="4" t="str">
        <f t="shared" si="192"/>
        <v/>
      </c>
      <c r="AY163" s="4" t="str">
        <f t="shared" si="192"/>
        <v/>
      </c>
      <c r="AZ163" s="4" t="str">
        <f t="shared" si="193"/>
        <v/>
      </c>
      <c r="BA163" s="4" t="str">
        <f t="shared" si="193"/>
        <v/>
      </c>
      <c r="BB163" s="4" t="str">
        <f t="shared" si="163"/>
        <v/>
      </c>
      <c r="BC163" s="4" t="str">
        <f t="shared" si="164"/>
        <v/>
      </c>
      <c r="BD163" s="4" t="str">
        <f t="shared" si="200"/>
        <v/>
      </c>
      <c r="BE163" s="4" t="str">
        <f t="shared" si="168"/>
        <v/>
      </c>
      <c r="BF163" s="4" t="str">
        <f t="shared" si="201"/>
        <v/>
      </c>
      <c r="BG163" s="4" t="str">
        <f t="shared" si="169"/>
        <v/>
      </c>
      <c r="BH163" s="16">
        <f t="shared" si="202"/>
        <v>0</v>
      </c>
      <c r="BI163" s="4">
        <f t="shared" si="203"/>
        <v>0</v>
      </c>
      <c r="BJ163" s="16">
        <f t="shared" si="204"/>
        <v>0</v>
      </c>
      <c r="BK163" s="4">
        <f t="shared" si="205"/>
        <v>0</v>
      </c>
      <c r="BL163" s="16">
        <f t="shared" si="206"/>
        <v>0</v>
      </c>
      <c r="BM163" s="4">
        <f t="shared" si="207"/>
        <v>0</v>
      </c>
      <c r="BN163" s="4">
        <f t="shared" si="170"/>
        <v>0</v>
      </c>
      <c r="BO163" s="4">
        <f t="shared" si="171"/>
        <v>0</v>
      </c>
      <c r="BP163" s="4">
        <f t="shared" si="172"/>
        <v>0</v>
      </c>
      <c r="BQ163" s="4">
        <f t="shared" si="173"/>
        <v>0</v>
      </c>
      <c r="BR163" s="4">
        <f t="shared" si="174"/>
        <v>0</v>
      </c>
      <c r="BS163" s="4">
        <f t="shared" si="175"/>
        <v>0</v>
      </c>
      <c r="BT163" s="4" t="str">
        <f t="shared" si="208"/>
        <v/>
      </c>
      <c r="BU163" s="4" t="str">
        <f t="shared" si="209"/>
        <v/>
      </c>
      <c r="BV163" s="4" t="str">
        <f t="shared" si="210"/>
        <v/>
      </c>
      <c r="BW163" s="4" t="str">
        <f t="shared" ref="BW163:BW226" si="223">IF(AV163="","",ABS(AV163)+ABS(AW163))</f>
        <v/>
      </c>
      <c r="BX163" s="4" t="str">
        <f t="shared" ref="BX163:BX226" si="224">IF(AX163="","",ABS(AX163)+ABS(AY163))</f>
        <v/>
      </c>
      <c r="BY163" s="4" t="str">
        <f t="shared" ref="BY163:BY226" si="225">IF(AZ163="","",ABS(AZ163)+ABS(BA163))</f>
        <v/>
      </c>
      <c r="BZ163" s="4">
        <f t="shared" ref="BZ163:BZ226" si="226">AL163^2</f>
        <v>0</v>
      </c>
      <c r="CA163" s="17" t="str">
        <f t="shared" si="211"/>
        <v/>
      </c>
      <c r="CB163" s="17" t="str">
        <f t="shared" si="212"/>
        <v/>
      </c>
      <c r="CC163" s="17" t="str">
        <f t="shared" si="213"/>
        <v/>
      </c>
      <c r="CD163" s="17" t="str">
        <f t="shared" si="214"/>
        <v/>
      </c>
      <c r="CE163" s="4" t="str">
        <f t="shared" si="215"/>
        <v/>
      </c>
      <c r="CF163" s="4" t="str">
        <f t="shared" si="216"/>
        <v/>
      </c>
      <c r="CG163" s="4" t="str">
        <f t="shared" si="217"/>
        <v/>
      </c>
      <c r="CH163" s="4" t="str">
        <f t="shared" si="176"/>
        <v/>
      </c>
      <c r="CI163" s="4" t="str">
        <f t="shared" si="177"/>
        <v/>
      </c>
      <c r="CJ163" s="4" t="str">
        <f t="shared" ref="CJ163:CJ226" si="227">IF(ROW()&gt;33+$AE$30,"",BF163*COS((AC163-1)*$CG$26))</f>
        <v/>
      </c>
      <c r="CK163" s="4" t="str">
        <f t="shared" ref="CK163:CK226" si="228">IF(ROW()&gt;33+$AE$30,"",BF163*SIN((AC163-1)*$CG$26))</f>
        <v/>
      </c>
      <c r="CL163" s="4" t="str">
        <f t="shared" si="178"/>
        <v/>
      </c>
      <c r="CM163" s="4" t="str">
        <f t="shared" si="179"/>
        <v/>
      </c>
      <c r="CN163" s="4">
        <f t="shared" ref="CN163:CN226" si="229">AJ163*COS((AC163-1)*$CG$26)</f>
        <v>0</v>
      </c>
      <c r="CO163" s="16">
        <f t="shared" si="218"/>
        <v>0</v>
      </c>
      <c r="CQ163" s="4">
        <f t="shared" ref="CQ163:CQ226" si="230">IF(AD162=AD163,0,1)</f>
        <v>0</v>
      </c>
      <c r="CS163" s="4">
        <v>129</v>
      </c>
      <c r="CT163" s="4">
        <f t="shared" ref="CT163:CT226" si="231">CS163*$CT$11</f>
        <v>64.5</v>
      </c>
      <c r="CU163" s="4">
        <f t="shared" ref="CU163:CU226" si="232">IF(CT163-INT(CT163)&gt;0.00001,INT(CT163)+1,CT163)</f>
        <v>65</v>
      </c>
      <c r="CV163" s="4">
        <f t="shared" si="219"/>
        <v>0</v>
      </c>
      <c r="CW163" s="4">
        <v>130</v>
      </c>
      <c r="CX163" s="4">
        <f t="shared" si="194"/>
        <v>66</v>
      </c>
      <c r="CY163" s="4" t="s">
        <v>100</v>
      </c>
      <c r="CZ163" s="16" t="str">
        <f t="shared" ref="CZ163:CZ226" si="233">VLOOKUP(CW163,$CX$34:$CY$833,2)</f>
        <v>A</v>
      </c>
      <c r="DA163" s="16">
        <f t="shared" si="220"/>
        <v>0</v>
      </c>
      <c r="DB163" s="4" t="str">
        <f t="shared" si="221"/>
        <v>x</v>
      </c>
      <c r="DE163" s="4" t="e">
        <f t="shared" si="183"/>
        <v>#REF!</v>
      </c>
      <c r="DF163" s="4" t="e">
        <f t="shared" si="184"/>
        <v>#REF!</v>
      </c>
      <c r="DJ163" s="57">
        <v>158</v>
      </c>
      <c r="DK163" s="58" t="s">
        <v>459</v>
      </c>
      <c r="DL163" s="59"/>
      <c r="DM163" s="59"/>
      <c r="DN163" s="60"/>
      <c r="DO163" s="61"/>
      <c r="DP163" s="61"/>
      <c r="DQ163" s="61"/>
      <c r="DR163" s="61"/>
      <c r="DS163" s="61"/>
      <c r="DT163" s="61"/>
      <c r="DU163" s="61"/>
      <c r="DV163" s="61"/>
      <c r="DW163" s="61"/>
      <c r="DX163" s="61"/>
      <c r="DY163" s="61"/>
      <c r="DZ163" s="61"/>
      <c r="EA163" s="61"/>
      <c r="EB163" s="61"/>
      <c r="EC163" s="61"/>
      <c r="ED163" s="61"/>
      <c r="EE163" s="61"/>
      <c r="EF163" s="61"/>
      <c r="EG163" s="61"/>
      <c r="EH163" s="61"/>
      <c r="EI163" s="61"/>
      <c r="EJ163" s="61"/>
      <c r="EK163" s="61"/>
      <c r="EL163" s="61"/>
      <c r="EM163" s="61"/>
      <c r="EN163" s="61"/>
      <c r="EO163" s="61"/>
      <c r="EP163" s="61"/>
      <c r="EQ163" s="61"/>
      <c r="ER163" s="61"/>
      <c r="ES163" s="61"/>
      <c r="ET163" s="61"/>
      <c r="EU163" s="61"/>
      <c r="EV163" s="61"/>
      <c r="EW163" s="61"/>
      <c r="EX163" s="61"/>
      <c r="EY163" s="61"/>
      <c r="EZ163" s="61"/>
      <c r="FA163" s="61"/>
      <c r="FB163" s="61"/>
      <c r="FC163" s="61"/>
      <c r="FD163" s="61"/>
      <c r="FE163" s="61"/>
      <c r="FF163" s="61"/>
      <c r="FG163" s="61"/>
      <c r="FH163" s="61"/>
      <c r="FI163" s="61"/>
      <c r="FJ163" s="61"/>
      <c r="FK163" s="61"/>
      <c r="FL163" s="61"/>
      <c r="FM163" s="61"/>
      <c r="FN163" s="61"/>
      <c r="FO163" s="61"/>
      <c r="FP163" s="61"/>
      <c r="FQ163" s="61"/>
      <c r="FR163" s="61"/>
      <c r="FS163" s="61"/>
      <c r="FT163" s="61"/>
      <c r="FU163" s="61"/>
      <c r="FV163" s="61"/>
      <c r="FW163" s="61"/>
      <c r="FX163" s="61"/>
      <c r="FY163" s="61"/>
      <c r="FZ163" s="61"/>
      <c r="GA163" s="61"/>
      <c r="GB163" s="61"/>
      <c r="GC163" s="61"/>
      <c r="GD163" s="61"/>
      <c r="GE163" s="61"/>
      <c r="GF163" s="61"/>
      <c r="GG163" s="61"/>
      <c r="GH163" s="61"/>
      <c r="GI163" s="61"/>
      <c r="GJ163" s="61"/>
      <c r="GK163" s="61"/>
      <c r="GL163" s="61"/>
      <c r="GM163" s="61"/>
      <c r="GN163" s="61"/>
      <c r="GO163" s="61"/>
      <c r="GP163" s="61"/>
      <c r="GQ163" s="61"/>
      <c r="GR163" s="61"/>
      <c r="GS163" s="61"/>
      <c r="GT163" s="61"/>
      <c r="GU163" s="61"/>
      <c r="GV163" s="61"/>
      <c r="GW163" s="61"/>
      <c r="GX163" s="61"/>
      <c r="GY163" s="61"/>
      <c r="GZ163" s="61"/>
      <c r="HA163" s="61"/>
      <c r="HB163" s="61"/>
      <c r="HC163" s="61"/>
      <c r="HD163" s="61"/>
      <c r="HE163" s="61"/>
      <c r="HF163" s="61"/>
      <c r="HG163" s="61"/>
      <c r="HH163" s="61"/>
      <c r="HI163" s="61"/>
      <c r="HJ163" s="61"/>
      <c r="HK163" s="61"/>
      <c r="HL163" s="61"/>
      <c r="HM163" s="61"/>
      <c r="HN163" s="61"/>
      <c r="HO163" s="61"/>
      <c r="HP163" s="61"/>
      <c r="HQ163" s="61"/>
      <c r="HR163" s="61"/>
      <c r="HS163" s="61"/>
      <c r="HT163" s="61"/>
      <c r="HU163" s="61"/>
      <c r="HV163" s="61"/>
      <c r="HW163" s="61"/>
      <c r="HX163" s="61"/>
      <c r="HY163" s="61"/>
      <c r="HZ163" s="61"/>
      <c r="IA163" s="61"/>
      <c r="IB163" s="61"/>
      <c r="IC163" s="61"/>
      <c r="ID163" s="61"/>
      <c r="IE163" s="61" t="s">
        <v>90</v>
      </c>
    </row>
    <row r="164" spans="1:239">
      <c r="A164" s="4" t="str">
        <f t="shared" si="165"/>
        <v>x</v>
      </c>
      <c r="B164" s="4" t="str">
        <f t="shared" si="166"/>
        <v>x</v>
      </c>
      <c r="D164" s="4">
        <v>13.6</v>
      </c>
      <c r="E164" s="4">
        <f t="shared" si="195"/>
        <v>0.80892155440806801</v>
      </c>
      <c r="F164" s="4">
        <v>13.6</v>
      </c>
      <c r="G164" s="4">
        <f t="shared" si="196"/>
        <v>0.80892155440806801</v>
      </c>
      <c r="H164" s="4">
        <v>66</v>
      </c>
      <c r="I164" s="88">
        <f>AL99</f>
        <v>0</v>
      </c>
      <c r="X164" s="4">
        <v>131</v>
      </c>
      <c r="Y164" s="4" t="str">
        <f t="shared" si="181"/>
        <v>x</v>
      </c>
      <c r="Z164" s="4" t="str">
        <f t="shared" si="222"/>
        <v>x</v>
      </c>
      <c r="AA164" s="4">
        <v>0</v>
      </c>
      <c r="AB164" s="4">
        <v>0</v>
      </c>
      <c r="AC164" s="4">
        <v>131</v>
      </c>
      <c r="AD164" s="129" t="str">
        <f t="shared" si="185"/>
        <v>x</v>
      </c>
      <c r="AE164" s="129" t="str">
        <f t="shared" si="185"/>
        <v>x</v>
      </c>
      <c r="AF164" s="46">
        <f t="shared" si="186"/>
        <v>1</v>
      </c>
      <c r="AG164" s="46">
        <f t="shared" si="186"/>
        <v>1</v>
      </c>
      <c r="AH164" s="4">
        <f t="shared" si="187"/>
        <v>0</v>
      </c>
      <c r="AI164" s="4">
        <f t="shared" si="187"/>
        <v>0</v>
      </c>
      <c r="AJ164" s="4">
        <f t="shared" si="197"/>
        <v>0</v>
      </c>
      <c r="AK164" s="4">
        <f>SUM($AJ$33:AJ164)</f>
        <v>2.6645352591003757E-15</v>
      </c>
      <c r="AL164" s="4">
        <f t="shared" si="167"/>
        <v>0</v>
      </c>
      <c r="AM164" s="4">
        <f t="shared" si="198"/>
        <v>0</v>
      </c>
      <c r="AN164" s="4">
        <f t="shared" si="199"/>
        <v>0</v>
      </c>
      <c r="AP164" s="4" t="str">
        <f t="shared" si="188"/>
        <v/>
      </c>
      <c r="AQ164" s="4" t="str">
        <f t="shared" si="188"/>
        <v/>
      </c>
      <c r="AR164" s="4" t="str">
        <f t="shared" si="189"/>
        <v/>
      </c>
      <c r="AS164" s="4" t="str">
        <f t="shared" si="189"/>
        <v/>
      </c>
      <c r="AT164" s="4" t="str">
        <f t="shared" si="190"/>
        <v/>
      </c>
      <c r="AU164" s="4" t="str">
        <f t="shared" si="190"/>
        <v/>
      </c>
      <c r="AV164" s="4" t="str">
        <f t="shared" si="191"/>
        <v/>
      </c>
      <c r="AW164" s="4" t="str">
        <f t="shared" si="191"/>
        <v/>
      </c>
      <c r="AX164" s="4" t="str">
        <f t="shared" si="192"/>
        <v/>
      </c>
      <c r="AY164" s="4" t="str">
        <f t="shared" si="192"/>
        <v/>
      </c>
      <c r="AZ164" s="4" t="str">
        <f t="shared" si="193"/>
        <v/>
      </c>
      <c r="BA164" s="4" t="str">
        <f t="shared" si="193"/>
        <v/>
      </c>
      <c r="BB164" s="4" t="str">
        <f t="shared" ref="BB164:BB227" si="234">IF(ROW()&gt;33+$AE$30,"",AP164+AQ164)</f>
        <v/>
      </c>
      <c r="BC164" s="4" t="str">
        <f t="shared" ref="BC164:BC227" si="235">IF(ROW()&gt;33+$AE$30,"",AR164+AS164)</f>
        <v/>
      </c>
      <c r="BD164" s="4" t="str">
        <f t="shared" si="200"/>
        <v/>
      </c>
      <c r="BE164" s="4" t="str">
        <f t="shared" si="168"/>
        <v/>
      </c>
      <c r="BF164" s="4" t="str">
        <f t="shared" si="201"/>
        <v/>
      </c>
      <c r="BG164" s="4" t="str">
        <f t="shared" si="169"/>
        <v/>
      </c>
      <c r="BH164" s="16">
        <f t="shared" si="202"/>
        <v>0</v>
      </c>
      <c r="BI164" s="4">
        <f t="shared" si="203"/>
        <v>0</v>
      </c>
      <c r="BJ164" s="16">
        <f t="shared" si="204"/>
        <v>0</v>
      </c>
      <c r="BK164" s="4">
        <f t="shared" si="205"/>
        <v>0</v>
      </c>
      <c r="BL164" s="16">
        <f t="shared" si="206"/>
        <v>0</v>
      </c>
      <c r="BM164" s="4">
        <f t="shared" si="207"/>
        <v>0</v>
      </c>
      <c r="BN164" s="4">
        <f t="shared" si="170"/>
        <v>0</v>
      </c>
      <c r="BO164" s="4">
        <f t="shared" si="171"/>
        <v>0</v>
      </c>
      <c r="BP164" s="4">
        <f t="shared" si="172"/>
        <v>0</v>
      </c>
      <c r="BQ164" s="4">
        <f t="shared" si="173"/>
        <v>0</v>
      </c>
      <c r="BR164" s="4">
        <f t="shared" si="174"/>
        <v>0</v>
      </c>
      <c r="BS164" s="4">
        <f t="shared" si="175"/>
        <v>0</v>
      </c>
      <c r="BT164" s="4" t="str">
        <f t="shared" si="208"/>
        <v/>
      </c>
      <c r="BU164" s="4" t="str">
        <f t="shared" si="209"/>
        <v/>
      </c>
      <c r="BV164" s="4" t="str">
        <f t="shared" si="210"/>
        <v/>
      </c>
      <c r="BW164" s="4" t="str">
        <f t="shared" si="223"/>
        <v/>
      </c>
      <c r="BX164" s="4" t="str">
        <f t="shared" si="224"/>
        <v/>
      </c>
      <c r="BY164" s="4" t="str">
        <f t="shared" si="225"/>
        <v/>
      </c>
      <c r="BZ164" s="4">
        <f t="shared" si="226"/>
        <v>0</v>
      </c>
      <c r="CA164" s="17" t="str">
        <f t="shared" si="211"/>
        <v/>
      </c>
      <c r="CB164" s="17" t="str">
        <f t="shared" si="212"/>
        <v/>
      </c>
      <c r="CC164" s="17" t="str">
        <f t="shared" si="213"/>
        <v/>
      </c>
      <c r="CD164" s="17" t="str">
        <f t="shared" si="214"/>
        <v/>
      </c>
      <c r="CE164" s="4" t="str">
        <f t="shared" si="215"/>
        <v/>
      </c>
      <c r="CF164" s="4" t="str">
        <f t="shared" si="216"/>
        <v/>
      </c>
      <c r="CG164" s="4" t="str">
        <f t="shared" si="217"/>
        <v/>
      </c>
      <c r="CH164" s="4" t="str">
        <f t="shared" si="176"/>
        <v/>
      </c>
      <c r="CI164" s="4" t="str">
        <f t="shared" si="177"/>
        <v/>
      </c>
      <c r="CJ164" s="4" t="str">
        <f t="shared" si="227"/>
        <v/>
      </c>
      <c r="CK164" s="4" t="str">
        <f t="shared" si="228"/>
        <v/>
      </c>
      <c r="CL164" s="4" t="str">
        <f t="shared" si="178"/>
        <v/>
      </c>
      <c r="CM164" s="4" t="str">
        <f t="shared" si="179"/>
        <v/>
      </c>
      <c r="CN164" s="4">
        <f t="shared" si="229"/>
        <v>0</v>
      </c>
      <c r="CO164" s="16">
        <f t="shared" si="218"/>
        <v>0</v>
      </c>
      <c r="CQ164" s="4">
        <f t="shared" si="230"/>
        <v>0</v>
      </c>
      <c r="CS164" s="4">
        <v>130</v>
      </c>
      <c r="CT164" s="4">
        <f t="shared" si="231"/>
        <v>65</v>
      </c>
      <c r="CU164" s="4">
        <f t="shared" si="232"/>
        <v>65</v>
      </c>
      <c r="CV164" s="4">
        <f t="shared" si="219"/>
        <v>1</v>
      </c>
      <c r="CW164" s="4">
        <v>131</v>
      </c>
      <c r="CX164" s="4">
        <f t="shared" si="194"/>
        <v>66</v>
      </c>
      <c r="CY164" s="4" t="s">
        <v>89</v>
      </c>
      <c r="CZ164" s="16" t="str">
        <f t="shared" si="233"/>
        <v>B</v>
      </c>
      <c r="DA164" s="16">
        <f t="shared" si="220"/>
        <v>0</v>
      </c>
      <c r="DB164" s="4" t="str">
        <f t="shared" si="221"/>
        <v>x</v>
      </c>
      <c r="DE164" s="4" t="e">
        <f t="shared" si="183"/>
        <v>#REF!</v>
      </c>
      <c r="DF164" s="4" t="e">
        <f t="shared" si="184"/>
        <v>#REF!</v>
      </c>
      <c r="DJ164" s="57">
        <v>159</v>
      </c>
      <c r="DK164" s="58"/>
      <c r="DL164" s="59"/>
      <c r="DM164" s="59"/>
      <c r="DN164" s="60"/>
      <c r="DO164" s="61"/>
      <c r="DP164" s="61"/>
      <c r="DQ164" s="61"/>
      <c r="DR164" s="61"/>
      <c r="DS164" s="61"/>
      <c r="DT164" s="61"/>
      <c r="DU164" s="61"/>
      <c r="DV164" s="61"/>
      <c r="DW164" s="61"/>
      <c r="DX164" s="61"/>
      <c r="DY164" s="61"/>
      <c r="DZ164" s="61"/>
      <c r="EA164" s="61"/>
      <c r="EB164" s="61"/>
      <c r="EC164" s="61"/>
      <c r="ED164" s="61"/>
      <c r="EE164" s="61"/>
      <c r="EF164" s="61"/>
      <c r="EG164" s="61"/>
      <c r="EH164" s="61"/>
      <c r="EI164" s="61"/>
      <c r="EJ164" s="61"/>
      <c r="EK164" s="61"/>
      <c r="EL164" s="61"/>
      <c r="EM164" s="61"/>
      <c r="EN164" s="61"/>
      <c r="EO164" s="61"/>
      <c r="EP164" s="61"/>
      <c r="EQ164" s="61"/>
      <c r="ER164" s="61"/>
      <c r="ES164" s="61"/>
      <c r="ET164" s="61"/>
      <c r="EU164" s="61"/>
      <c r="EV164" s="61"/>
      <c r="EW164" s="61"/>
      <c r="EX164" s="61"/>
      <c r="EY164" s="61"/>
      <c r="EZ164" s="61"/>
      <c r="FA164" s="61"/>
      <c r="FB164" s="61"/>
      <c r="FC164" s="61"/>
      <c r="FD164" s="61"/>
      <c r="FE164" s="61"/>
      <c r="FF164" s="61"/>
      <c r="FG164" s="61"/>
      <c r="FH164" s="61"/>
      <c r="FI164" s="61"/>
      <c r="FJ164" s="61"/>
      <c r="FK164" s="61"/>
      <c r="FL164" s="61"/>
      <c r="FM164" s="61"/>
      <c r="FN164" s="61"/>
      <c r="FO164" s="61"/>
      <c r="FP164" s="61"/>
      <c r="FQ164" s="61"/>
      <c r="FR164" s="61"/>
      <c r="FS164" s="61"/>
      <c r="FT164" s="61"/>
      <c r="FU164" s="61"/>
      <c r="FV164" s="61"/>
      <c r="FW164" s="61"/>
      <c r="FX164" s="61"/>
      <c r="FY164" s="61"/>
      <c r="FZ164" s="61"/>
      <c r="GA164" s="61"/>
      <c r="GB164" s="61"/>
      <c r="GC164" s="61"/>
      <c r="GD164" s="61"/>
      <c r="GE164" s="61"/>
      <c r="GF164" s="61"/>
      <c r="GG164" s="61"/>
      <c r="GH164" s="61"/>
      <c r="GI164" s="61"/>
      <c r="GJ164" s="61"/>
      <c r="GK164" s="61"/>
      <c r="GL164" s="61"/>
      <c r="GM164" s="61"/>
      <c r="GN164" s="61"/>
      <c r="GO164" s="61"/>
      <c r="GP164" s="61"/>
      <c r="GQ164" s="61"/>
      <c r="GR164" s="61"/>
      <c r="GS164" s="61"/>
      <c r="GT164" s="61"/>
      <c r="GU164" s="61"/>
      <c r="GV164" s="61"/>
      <c r="GW164" s="61"/>
      <c r="GX164" s="61"/>
      <c r="GY164" s="61"/>
      <c r="GZ164" s="61"/>
      <c r="HA164" s="61"/>
      <c r="HB164" s="61"/>
      <c r="HC164" s="61"/>
      <c r="HD164" s="61"/>
      <c r="HE164" s="61"/>
      <c r="HF164" s="61"/>
      <c r="HG164" s="61"/>
      <c r="HH164" s="61"/>
      <c r="HI164" s="61"/>
      <c r="HJ164" s="61"/>
      <c r="HK164" s="61"/>
      <c r="HL164" s="61"/>
      <c r="HM164" s="61"/>
      <c r="HN164" s="61"/>
      <c r="HO164" s="61"/>
      <c r="HP164" s="61"/>
      <c r="HQ164" s="61"/>
      <c r="HR164" s="61"/>
      <c r="HS164" s="61"/>
      <c r="HT164" s="61"/>
      <c r="HU164" s="61"/>
      <c r="HV164" s="61"/>
      <c r="HW164" s="61"/>
      <c r="HX164" s="61"/>
      <c r="HY164" s="61"/>
      <c r="HZ164" s="61"/>
      <c r="IA164" s="61"/>
      <c r="IB164" s="61"/>
      <c r="IC164" s="61"/>
      <c r="ID164" s="61"/>
      <c r="IE164" s="61" t="s">
        <v>90</v>
      </c>
    </row>
    <row r="165" spans="1:239">
      <c r="A165" s="4" t="str">
        <f t="shared" ref="A165:A228" si="236">AD162</f>
        <v>x</v>
      </c>
      <c r="B165" s="4" t="str">
        <f t="shared" ref="B165:B228" si="237">AE162</f>
        <v>x</v>
      </c>
      <c r="D165" s="4">
        <v>13.7</v>
      </c>
      <c r="E165" s="4">
        <f t="shared" si="195"/>
        <v>0.75549601211953732</v>
      </c>
      <c r="F165" s="4">
        <v>13.7</v>
      </c>
      <c r="G165" s="4">
        <f t="shared" si="196"/>
        <v>0.75549601211953732</v>
      </c>
      <c r="H165" s="4">
        <v>67</v>
      </c>
      <c r="I165" s="88">
        <f>I164</f>
        <v>0</v>
      </c>
      <c r="X165" s="4">
        <v>132</v>
      </c>
      <c r="Y165" s="4" t="str">
        <f t="shared" si="181"/>
        <v>x</v>
      </c>
      <c r="Z165" s="4" t="str">
        <f t="shared" si="222"/>
        <v>x</v>
      </c>
      <c r="AA165" s="4">
        <v>0</v>
      </c>
      <c r="AB165" s="4">
        <v>0</v>
      </c>
      <c r="AC165" s="4">
        <v>132</v>
      </c>
      <c r="AD165" s="129" t="str">
        <f t="shared" si="185"/>
        <v>x</v>
      </c>
      <c r="AE165" s="129" t="str">
        <f t="shared" si="185"/>
        <v>x</v>
      </c>
      <c r="AF165" s="46">
        <f t="shared" si="186"/>
        <v>1</v>
      </c>
      <c r="AG165" s="46">
        <f t="shared" si="186"/>
        <v>1</v>
      </c>
      <c r="AH165" s="4">
        <f t="shared" si="187"/>
        <v>0</v>
      </c>
      <c r="AI165" s="4">
        <f t="shared" si="187"/>
        <v>0</v>
      </c>
      <c r="AJ165" s="4">
        <f t="shared" si="197"/>
        <v>0</v>
      </c>
      <c r="AK165" s="4">
        <f>SUM($AJ$33:AJ165)</f>
        <v>2.6645352591003757E-15</v>
      </c>
      <c r="AL165" s="4">
        <f t="shared" ref="AL165:AL228" si="238">IF(ROW()&gt;33+$AE$30,0,AK165-$AL$32)</f>
        <v>0</v>
      </c>
      <c r="AM165" s="4">
        <f t="shared" si="198"/>
        <v>0</v>
      </c>
      <c r="AN165" s="4">
        <f t="shared" si="199"/>
        <v>0</v>
      </c>
      <c r="AP165" s="4" t="str">
        <f t="shared" si="188"/>
        <v/>
      </c>
      <c r="AQ165" s="4" t="str">
        <f t="shared" si="188"/>
        <v/>
      </c>
      <c r="AR165" s="4" t="str">
        <f t="shared" si="189"/>
        <v/>
      </c>
      <c r="AS165" s="4" t="str">
        <f t="shared" si="189"/>
        <v/>
      </c>
      <c r="AT165" s="4" t="str">
        <f t="shared" si="190"/>
        <v/>
      </c>
      <c r="AU165" s="4" t="str">
        <f t="shared" si="190"/>
        <v/>
      </c>
      <c r="AV165" s="4" t="str">
        <f t="shared" si="191"/>
        <v/>
      </c>
      <c r="AW165" s="4" t="str">
        <f t="shared" si="191"/>
        <v/>
      </c>
      <c r="AX165" s="4" t="str">
        <f t="shared" si="192"/>
        <v/>
      </c>
      <c r="AY165" s="4" t="str">
        <f t="shared" si="192"/>
        <v/>
      </c>
      <c r="AZ165" s="4" t="str">
        <f t="shared" si="193"/>
        <v/>
      </c>
      <c r="BA165" s="4" t="str">
        <f t="shared" si="193"/>
        <v/>
      </c>
      <c r="BB165" s="4" t="str">
        <f t="shared" si="234"/>
        <v/>
      </c>
      <c r="BC165" s="4" t="str">
        <f t="shared" si="235"/>
        <v/>
      </c>
      <c r="BD165" s="4" t="str">
        <f t="shared" si="200"/>
        <v/>
      </c>
      <c r="BE165" s="4" t="str">
        <f t="shared" ref="BE165:BE228" si="239">IF(ROW()&gt;33+$AE$30,"",AV165+AW165)</f>
        <v/>
      </c>
      <c r="BF165" s="4" t="str">
        <f t="shared" si="201"/>
        <v/>
      </c>
      <c r="BG165" s="4" t="str">
        <f t="shared" ref="BG165:BG228" si="240">IF(ROW()&gt;33+$AE$30,"",AZ165+BA165)</f>
        <v/>
      </c>
      <c r="BH165" s="16">
        <f t="shared" si="202"/>
        <v>0</v>
      </c>
      <c r="BI165" s="4">
        <f t="shared" si="203"/>
        <v>0</v>
      </c>
      <c r="BJ165" s="16">
        <f t="shared" si="204"/>
        <v>0</v>
      </c>
      <c r="BK165" s="4">
        <f t="shared" si="205"/>
        <v>0</v>
      </c>
      <c r="BL165" s="16">
        <f t="shared" si="206"/>
        <v>0</v>
      </c>
      <c r="BM165" s="4">
        <f t="shared" si="207"/>
        <v>0</v>
      </c>
      <c r="BN165" s="4">
        <f t="shared" ref="BN165:BN228" si="241">IF(ROW()&gt;33+$AE$30,0,BE165*COS(($AC165-1)*$AI$32))</f>
        <v>0</v>
      </c>
      <c r="BO165" s="4">
        <f t="shared" ref="BO165:BO228" si="242">IF(ROW()&gt;33+$AE$30,0,BE165*SIN(($AC165-1)*$AI$32))</f>
        <v>0</v>
      </c>
      <c r="BP165" s="4">
        <f t="shared" ref="BP165:BP228" si="243">IF(ROW()&gt;33+$AE$30,0,BF165*COS(($AC165-1)*$AI$32))</f>
        <v>0</v>
      </c>
      <c r="BQ165" s="4">
        <f t="shared" ref="BQ165:BQ228" si="244">IF(ROW()&gt;33+$AE$30,0,BF165*SIN(($AC165-1)*$AI$32))</f>
        <v>0</v>
      </c>
      <c r="BR165" s="4">
        <f t="shared" ref="BR165:BR228" si="245">IF(ROW()&gt;33+$AE$30,0,BG165*COS(($AC165-1)*$AI$32))</f>
        <v>0</v>
      </c>
      <c r="BS165" s="4">
        <f t="shared" ref="BS165:BS228" si="246">IF(ROW()&gt;33+$AE$30,0,BG165*SIN(($AC165-1)*$AI$32))</f>
        <v>0</v>
      </c>
      <c r="BT165" s="4" t="str">
        <f t="shared" si="208"/>
        <v/>
      </c>
      <c r="BU165" s="4" t="str">
        <f t="shared" si="209"/>
        <v/>
      </c>
      <c r="BV165" s="4" t="str">
        <f t="shared" si="210"/>
        <v/>
      </c>
      <c r="BW165" s="4" t="str">
        <f t="shared" si="223"/>
        <v/>
      </c>
      <c r="BX165" s="4" t="str">
        <f t="shared" si="224"/>
        <v/>
      </c>
      <c r="BY165" s="4" t="str">
        <f t="shared" si="225"/>
        <v/>
      </c>
      <c r="BZ165" s="4">
        <f t="shared" si="226"/>
        <v>0</v>
      </c>
      <c r="CA165" s="17" t="str">
        <f t="shared" si="211"/>
        <v/>
      </c>
      <c r="CB165" s="17" t="str">
        <f t="shared" si="212"/>
        <v/>
      </c>
      <c r="CC165" s="17" t="str">
        <f t="shared" si="213"/>
        <v/>
      </c>
      <c r="CD165" s="17" t="str">
        <f t="shared" si="214"/>
        <v/>
      </c>
      <c r="CE165" s="4" t="str">
        <f t="shared" si="215"/>
        <v/>
      </c>
      <c r="CF165" s="4" t="str">
        <f t="shared" si="216"/>
        <v/>
      </c>
      <c r="CG165" s="4" t="str">
        <f t="shared" si="217"/>
        <v/>
      </c>
      <c r="CH165" s="4" t="str">
        <f t="shared" ref="CH165:CH228" si="247">IF(ROW()&gt;33+$AE$30,"",BE165*COS((AC165-1)*$CG$26))</f>
        <v/>
      </c>
      <c r="CI165" s="4" t="str">
        <f t="shared" ref="CI165:CI228" si="248">IF(ROW()&gt;33+$AE$30,"",BE165*SIN((AC165-1)*$CG$26))</f>
        <v/>
      </c>
      <c r="CJ165" s="4" t="str">
        <f t="shared" si="227"/>
        <v/>
      </c>
      <c r="CK165" s="4" t="str">
        <f t="shared" si="228"/>
        <v/>
      </c>
      <c r="CL165" s="4" t="str">
        <f t="shared" ref="CL165:CL228" si="249">IF(ROW()&gt;33+$AE$30,"",BG165*COS((AC165-1)*$CG$26))</f>
        <v/>
      </c>
      <c r="CM165" s="4" t="str">
        <f t="shared" ref="CM165:CM228" si="250">IF(ROW()&gt;33+$AE$30,"",BG165*SIN((AC165-1)*$CG$26))</f>
        <v/>
      </c>
      <c r="CN165" s="4">
        <f t="shared" si="229"/>
        <v>0</v>
      </c>
      <c r="CO165" s="16">
        <f t="shared" si="218"/>
        <v>0</v>
      </c>
      <c r="CQ165" s="4">
        <f t="shared" si="230"/>
        <v>0</v>
      </c>
      <c r="CS165" s="4">
        <v>131</v>
      </c>
      <c r="CT165" s="4">
        <f t="shared" si="231"/>
        <v>65.5</v>
      </c>
      <c r="CU165" s="4">
        <f t="shared" si="232"/>
        <v>66</v>
      </c>
      <c r="CV165" s="4">
        <f t="shared" si="219"/>
        <v>0</v>
      </c>
      <c r="CW165" s="4">
        <v>132</v>
      </c>
      <c r="CX165" s="4">
        <f t="shared" si="194"/>
        <v>67</v>
      </c>
      <c r="CY165" s="4" t="s">
        <v>98</v>
      </c>
      <c r="CZ165" s="16" t="str">
        <f t="shared" si="233"/>
        <v>C</v>
      </c>
      <c r="DA165" s="16">
        <f t="shared" si="220"/>
        <v>0</v>
      </c>
      <c r="DB165" s="4" t="str">
        <f t="shared" si="221"/>
        <v>x</v>
      </c>
      <c r="DE165" s="4" t="e">
        <f t="shared" si="183"/>
        <v>#REF!</v>
      </c>
      <c r="DF165" s="4" t="e">
        <f t="shared" si="184"/>
        <v>#REF!</v>
      </c>
      <c r="DJ165" s="66">
        <v>160</v>
      </c>
      <c r="DK165" s="67"/>
      <c r="DL165" s="68"/>
      <c r="DM165" s="68"/>
      <c r="DN165" s="69"/>
      <c r="DO165" s="61"/>
      <c r="DP165" s="61"/>
      <c r="DQ165" s="61"/>
      <c r="DR165" s="61"/>
      <c r="DS165" s="61"/>
      <c r="DT165" s="61"/>
      <c r="DU165" s="61"/>
      <c r="DV165" s="61"/>
      <c r="DW165" s="61"/>
      <c r="DX165" s="61"/>
      <c r="DY165" s="61"/>
      <c r="DZ165" s="61"/>
      <c r="EA165" s="61"/>
      <c r="EB165" s="61"/>
      <c r="EC165" s="61"/>
      <c r="ED165" s="61"/>
      <c r="EE165" s="61"/>
      <c r="EF165" s="61"/>
      <c r="EG165" s="61"/>
      <c r="EH165" s="61"/>
      <c r="EI165" s="61"/>
      <c r="EJ165" s="61"/>
      <c r="EK165" s="61"/>
      <c r="EL165" s="61"/>
      <c r="EM165" s="61"/>
      <c r="EN165" s="61"/>
      <c r="EO165" s="61"/>
      <c r="EP165" s="61"/>
      <c r="EQ165" s="61"/>
      <c r="ER165" s="61"/>
      <c r="ES165" s="61"/>
      <c r="ET165" s="61"/>
      <c r="EU165" s="61"/>
      <c r="EV165" s="61"/>
      <c r="EW165" s="61"/>
      <c r="EX165" s="61"/>
      <c r="EY165" s="61"/>
      <c r="EZ165" s="61"/>
      <c r="FA165" s="61"/>
      <c r="FB165" s="61"/>
      <c r="FC165" s="61"/>
      <c r="FD165" s="61"/>
      <c r="FE165" s="61"/>
      <c r="FF165" s="61"/>
      <c r="FG165" s="61"/>
      <c r="FH165" s="61"/>
      <c r="FI165" s="61"/>
      <c r="FJ165" s="61"/>
      <c r="FK165" s="61"/>
      <c r="FL165" s="61"/>
      <c r="FM165" s="61"/>
      <c r="FN165" s="61"/>
      <c r="FO165" s="61"/>
      <c r="FP165" s="61"/>
      <c r="FQ165" s="61"/>
      <c r="FR165" s="61"/>
      <c r="FS165" s="61"/>
      <c r="FT165" s="61"/>
      <c r="FU165" s="61"/>
      <c r="FV165" s="61"/>
      <c r="FW165" s="61"/>
      <c r="FX165" s="61"/>
      <c r="FY165" s="61"/>
      <c r="FZ165" s="61"/>
      <c r="GA165" s="61"/>
      <c r="GB165" s="61"/>
      <c r="GC165" s="61"/>
      <c r="GD165" s="61"/>
      <c r="GE165" s="61"/>
      <c r="GF165" s="61"/>
      <c r="GG165" s="61"/>
      <c r="GH165" s="61"/>
      <c r="GI165" s="61"/>
      <c r="GJ165" s="61"/>
      <c r="GK165" s="61"/>
      <c r="GL165" s="61"/>
      <c r="GM165" s="61"/>
      <c r="GN165" s="61"/>
      <c r="GO165" s="61"/>
      <c r="GP165" s="61"/>
      <c r="GQ165" s="61"/>
      <c r="GR165" s="61"/>
      <c r="GS165" s="61"/>
      <c r="GT165" s="61"/>
      <c r="GU165" s="61"/>
      <c r="GV165" s="61"/>
      <c r="GW165" s="61"/>
      <c r="GX165" s="61"/>
      <c r="GY165" s="61"/>
      <c r="GZ165" s="61"/>
      <c r="HA165" s="61"/>
      <c r="HB165" s="61"/>
      <c r="HC165" s="61"/>
      <c r="HD165" s="61"/>
      <c r="HE165" s="61"/>
      <c r="HF165" s="61"/>
      <c r="HG165" s="61"/>
      <c r="HH165" s="61"/>
      <c r="HI165" s="61"/>
      <c r="HJ165" s="61"/>
      <c r="HK165" s="61"/>
      <c r="HL165" s="61"/>
      <c r="HM165" s="61"/>
      <c r="HN165" s="61"/>
      <c r="HO165" s="61"/>
      <c r="HP165" s="61"/>
      <c r="HQ165" s="61"/>
      <c r="HR165" s="61"/>
      <c r="HS165" s="61"/>
      <c r="HT165" s="61"/>
      <c r="HU165" s="61"/>
      <c r="HV165" s="61"/>
      <c r="HW165" s="61"/>
      <c r="HX165" s="61"/>
      <c r="HY165" s="61"/>
      <c r="HZ165" s="61"/>
      <c r="IA165" s="61"/>
      <c r="IB165" s="61"/>
      <c r="IC165" s="61"/>
      <c r="ID165" s="61"/>
      <c r="IE165" s="61" t="s">
        <v>90</v>
      </c>
    </row>
    <row r="166" spans="1:239">
      <c r="A166" s="4" t="str">
        <f t="shared" si="236"/>
        <v>x</v>
      </c>
      <c r="B166" s="4" t="str">
        <f t="shared" si="237"/>
        <v>x</v>
      </c>
      <c r="D166" s="4">
        <v>13.8</v>
      </c>
      <c r="E166" s="4">
        <f t="shared" si="195"/>
        <v>0.66905166882929823</v>
      </c>
      <c r="F166" s="4">
        <v>13.8</v>
      </c>
      <c r="G166" s="4">
        <f t="shared" si="196"/>
        <v>0.66905166882929823</v>
      </c>
      <c r="H166" s="4">
        <v>67</v>
      </c>
      <c r="I166" s="88">
        <f>AL100</f>
        <v>0</v>
      </c>
      <c r="X166" s="4">
        <v>133</v>
      </c>
      <c r="Y166" s="4" t="str">
        <f t="shared" si="181"/>
        <v>x</v>
      </c>
      <c r="Z166" s="4" t="str">
        <f t="shared" si="222"/>
        <v>x</v>
      </c>
      <c r="AA166" s="4">
        <v>0</v>
      </c>
      <c r="AB166" s="4">
        <v>0</v>
      </c>
      <c r="AC166" s="4">
        <v>133</v>
      </c>
      <c r="AD166" s="129" t="str">
        <f t="shared" si="185"/>
        <v>x</v>
      </c>
      <c r="AE166" s="129" t="str">
        <f t="shared" si="185"/>
        <v>x</v>
      </c>
      <c r="AF166" s="46">
        <f t="shared" si="186"/>
        <v>1</v>
      </c>
      <c r="AG166" s="46">
        <f t="shared" si="186"/>
        <v>1</v>
      </c>
      <c r="AH166" s="4">
        <f t="shared" si="187"/>
        <v>0</v>
      </c>
      <c r="AI166" s="4">
        <f t="shared" si="187"/>
        <v>0</v>
      </c>
      <c r="AJ166" s="4">
        <f t="shared" si="197"/>
        <v>0</v>
      </c>
      <c r="AK166" s="4">
        <f>SUM($AJ$33:AJ166)</f>
        <v>2.6645352591003757E-15</v>
      </c>
      <c r="AL166" s="4">
        <f t="shared" si="238"/>
        <v>0</v>
      </c>
      <c r="AM166" s="4">
        <f t="shared" si="198"/>
        <v>0</v>
      </c>
      <c r="AN166" s="4">
        <f t="shared" si="199"/>
        <v>0</v>
      </c>
      <c r="AP166" s="4" t="str">
        <f t="shared" si="188"/>
        <v/>
      </c>
      <c r="AQ166" s="4" t="str">
        <f t="shared" si="188"/>
        <v/>
      </c>
      <c r="AR166" s="4" t="str">
        <f t="shared" si="189"/>
        <v/>
      </c>
      <c r="AS166" s="4" t="str">
        <f t="shared" si="189"/>
        <v/>
      </c>
      <c r="AT166" s="4" t="str">
        <f t="shared" si="190"/>
        <v/>
      </c>
      <c r="AU166" s="4" t="str">
        <f t="shared" si="190"/>
        <v/>
      </c>
      <c r="AV166" s="4" t="str">
        <f t="shared" si="191"/>
        <v/>
      </c>
      <c r="AW166" s="4" t="str">
        <f t="shared" si="191"/>
        <v/>
      </c>
      <c r="AX166" s="4" t="str">
        <f t="shared" si="192"/>
        <v/>
      </c>
      <c r="AY166" s="4" t="str">
        <f t="shared" si="192"/>
        <v/>
      </c>
      <c r="AZ166" s="4" t="str">
        <f t="shared" si="193"/>
        <v/>
      </c>
      <c r="BA166" s="4" t="str">
        <f t="shared" si="193"/>
        <v/>
      </c>
      <c r="BB166" s="4" t="str">
        <f t="shared" si="234"/>
        <v/>
      </c>
      <c r="BC166" s="4" t="str">
        <f t="shared" si="235"/>
        <v/>
      </c>
      <c r="BD166" s="4" t="str">
        <f t="shared" si="200"/>
        <v/>
      </c>
      <c r="BE166" s="4" t="str">
        <f t="shared" si="239"/>
        <v/>
      </c>
      <c r="BF166" s="4" t="str">
        <f t="shared" si="201"/>
        <v/>
      </c>
      <c r="BG166" s="4" t="str">
        <f t="shared" si="240"/>
        <v/>
      </c>
      <c r="BH166" s="16">
        <f t="shared" si="202"/>
        <v>0</v>
      </c>
      <c r="BI166" s="4">
        <f t="shared" si="203"/>
        <v>0</v>
      </c>
      <c r="BJ166" s="16">
        <f t="shared" si="204"/>
        <v>0</v>
      </c>
      <c r="BK166" s="4">
        <f t="shared" si="205"/>
        <v>0</v>
      </c>
      <c r="BL166" s="16">
        <f t="shared" si="206"/>
        <v>0</v>
      </c>
      <c r="BM166" s="4">
        <f t="shared" si="207"/>
        <v>0</v>
      </c>
      <c r="BN166" s="4">
        <f t="shared" si="241"/>
        <v>0</v>
      </c>
      <c r="BO166" s="4">
        <f t="shared" si="242"/>
        <v>0</v>
      </c>
      <c r="BP166" s="4">
        <f t="shared" si="243"/>
        <v>0</v>
      </c>
      <c r="BQ166" s="4">
        <f t="shared" si="244"/>
        <v>0</v>
      </c>
      <c r="BR166" s="4">
        <f t="shared" si="245"/>
        <v>0</v>
      </c>
      <c r="BS166" s="4">
        <f t="shared" si="246"/>
        <v>0</v>
      </c>
      <c r="BT166" s="4" t="str">
        <f t="shared" si="208"/>
        <v/>
      </c>
      <c r="BU166" s="4" t="str">
        <f t="shared" si="209"/>
        <v/>
      </c>
      <c r="BV166" s="4" t="str">
        <f t="shared" si="210"/>
        <v/>
      </c>
      <c r="BW166" s="4" t="str">
        <f t="shared" si="223"/>
        <v/>
      </c>
      <c r="BX166" s="4" t="str">
        <f t="shared" si="224"/>
        <v/>
      </c>
      <c r="BY166" s="4" t="str">
        <f t="shared" si="225"/>
        <v/>
      </c>
      <c r="BZ166" s="4">
        <f t="shared" si="226"/>
        <v>0</v>
      </c>
      <c r="CA166" s="17" t="str">
        <f t="shared" si="211"/>
        <v/>
      </c>
      <c r="CB166" s="17" t="str">
        <f t="shared" si="212"/>
        <v/>
      </c>
      <c r="CC166" s="17" t="str">
        <f t="shared" si="213"/>
        <v/>
      </c>
      <c r="CD166" s="17" t="str">
        <f t="shared" si="214"/>
        <v/>
      </c>
      <c r="CE166" s="4" t="str">
        <f t="shared" si="215"/>
        <v/>
      </c>
      <c r="CF166" s="4" t="str">
        <f t="shared" si="216"/>
        <v/>
      </c>
      <c r="CG166" s="4" t="str">
        <f t="shared" si="217"/>
        <v/>
      </c>
      <c r="CH166" s="4" t="str">
        <f t="shared" si="247"/>
        <v/>
      </c>
      <c r="CI166" s="4" t="str">
        <f t="shared" si="248"/>
        <v/>
      </c>
      <c r="CJ166" s="4" t="str">
        <f t="shared" si="227"/>
        <v/>
      </c>
      <c r="CK166" s="4" t="str">
        <f t="shared" si="228"/>
        <v/>
      </c>
      <c r="CL166" s="4" t="str">
        <f t="shared" si="249"/>
        <v/>
      </c>
      <c r="CM166" s="4" t="str">
        <f t="shared" si="250"/>
        <v/>
      </c>
      <c r="CN166" s="4">
        <f t="shared" si="229"/>
        <v>0</v>
      </c>
      <c r="CO166" s="16">
        <f t="shared" si="218"/>
        <v>0</v>
      </c>
      <c r="CQ166" s="4">
        <f t="shared" si="230"/>
        <v>0</v>
      </c>
      <c r="CS166" s="4">
        <v>132</v>
      </c>
      <c r="CT166" s="4">
        <f t="shared" si="231"/>
        <v>66</v>
      </c>
      <c r="CU166" s="4">
        <f t="shared" si="232"/>
        <v>66</v>
      </c>
      <c r="CV166" s="4">
        <f t="shared" si="219"/>
        <v>1</v>
      </c>
      <c r="CW166" s="4">
        <v>133</v>
      </c>
      <c r="CX166" s="4">
        <f t="shared" si="194"/>
        <v>67</v>
      </c>
      <c r="CY166" s="4" t="s">
        <v>87</v>
      </c>
      <c r="CZ166" s="16" t="str">
        <f t="shared" si="233"/>
        <v>A</v>
      </c>
      <c r="DA166" s="16">
        <f t="shared" si="220"/>
        <v>0</v>
      </c>
      <c r="DB166" s="4" t="str">
        <f t="shared" si="221"/>
        <v>x</v>
      </c>
      <c r="DE166" s="4" t="e">
        <f t="shared" si="183"/>
        <v>#REF!</v>
      </c>
      <c r="DF166" s="4" t="e">
        <f t="shared" si="184"/>
        <v>#REF!</v>
      </c>
      <c r="DJ166" s="47">
        <v>161</v>
      </c>
      <c r="DK166" s="48" t="s">
        <v>460</v>
      </c>
      <c r="DL166" s="49"/>
      <c r="DM166" s="49"/>
      <c r="DN166" s="50"/>
      <c r="DO166" s="51"/>
      <c r="DP166" s="51"/>
      <c r="DQ166" s="51"/>
      <c r="DR166" s="51"/>
      <c r="DS166" s="51"/>
      <c r="DT166" s="51"/>
      <c r="DU166" s="51"/>
      <c r="DV166" s="51"/>
      <c r="DW166" s="51"/>
      <c r="DX166" s="51"/>
      <c r="DY166" s="51"/>
      <c r="DZ166" s="51"/>
      <c r="EA166" s="51"/>
      <c r="EB166" s="51"/>
      <c r="EC166" s="51"/>
      <c r="ED166" s="51"/>
      <c r="EE166" s="51"/>
      <c r="EF166" s="51"/>
      <c r="EG166" s="51"/>
      <c r="EH166" s="51"/>
      <c r="EI166" s="51"/>
      <c r="EJ166" s="51"/>
      <c r="EK166" s="51"/>
      <c r="EL166" s="51"/>
      <c r="EM166" s="51"/>
      <c r="EN166" s="51"/>
      <c r="EO166" s="51"/>
      <c r="EP166" s="51"/>
      <c r="EQ166" s="51"/>
      <c r="ER166" s="51"/>
      <c r="ES166" s="51"/>
      <c r="ET166" s="51"/>
      <c r="EU166" s="51"/>
      <c r="EV166" s="51"/>
      <c r="EW166" s="51"/>
      <c r="EX166" s="51"/>
      <c r="EY166" s="51"/>
      <c r="EZ166" s="51"/>
      <c r="FA166" s="51"/>
      <c r="FB166" s="51"/>
      <c r="FC166" s="51"/>
      <c r="FD166" s="51"/>
      <c r="FE166" s="51"/>
      <c r="FF166" s="51"/>
      <c r="FG166" s="51"/>
      <c r="FH166" s="51"/>
      <c r="FI166" s="51"/>
      <c r="FJ166" s="51"/>
      <c r="FK166" s="51"/>
      <c r="FL166" s="51"/>
      <c r="FM166" s="51"/>
      <c r="FN166" s="51"/>
      <c r="FO166" s="51"/>
      <c r="FP166" s="51"/>
      <c r="FQ166" s="51"/>
      <c r="FR166" s="51"/>
      <c r="FS166" s="51"/>
      <c r="FT166" s="51"/>
      <c r="FU166" s="51"/>
      <c r="FV166" s="51"/>
      <c r="FW166" s="51"/>
      <c r="FX166" s="51"/>
      <c r="FY166" s="51"/>
      <c r="FZ166" s="51"/>
      <c r="GA166" s="51"/>
      <c r="GB166" s="51"/>
      <c r="GC166" s="51"/>
      <c r="GD166" s="51"/>
      <c r="GE166" s="51"/>
      <c r="GF166" s="51"/>
      <c r="GG166" s="51"/>
      <c r="GH166" s="51"/>
      <c r="GI166" s="51"/>
      <c r="GJ166" s="51"/>
      <c r="GK166" s="51"/>
      <c r="GL166" s="51"/>
      <c r="GM166" s="51"/>
      <c r="GN166" s="51"/>
      <c r="GO166" s="51"/>
      <c r="GP166" s="51"/>
      <c r="GQ166" s="51"/>
      <c r="GR166" s="51"/>
      <c r="GS166" s="51"/>
      <c r="GT166" s="51"/>
      <c r="GU166" s="51"/>
      <c r="GV166" s="51"/>
      <c r="GW166" s="51"/>
      <c r="GX166" s="51"/>
      <c r="GY166" s="51"/>
      <c r="GZ166" s="51"/>
      <c r="HA166" s="51"/>
      <c r="HB166" s="51"/>
      <c r="HC166" s="51"/>
      <c r="HD166" s="51"/>
      <c r="HE166" s="51"/>
      <c r="HF166" s="51"/>
      <c r="HG166" s="51"/>
      <c r="HH166" s="51"/>
      <c r="HI166" s="51"/>
      <c r="HJ166" s="51"/>
      <c r="HK166" s="51"/>
      <c r="HL166" s="51"/>
      <c r="HM166" s="51"/>
      <c r="HN166" s="51"/>
      <c r="HO166" s="51"/>
      <c r="HP166" s="51"/>
      <c r="HQ166" s="51"/>
      <c r="HR166" s="51"/>
      <c r="HS166" s="51"/>
      <c r="HT166" s="51"/>
      <c r="HU166" s="51"/>
      <c r="HV166" s="51"/>
      <c r="HW166" s="51"/>
      <c r="HX166" s="51"/>
      <c r="HY166" s="51"/>
      <c r="HZ166" s="51"/>
      <c r="IA166" s="51"/>
      <c r="IB166" s="51"/>
      <c r="IC166" s="51"/>
      <c r="ID166" s="51"/>
      <c r="IE166" s="51" t="s">
        <v>90</v>
      </c>
    </row>
    <row r="167" spans="1:239">
      <c r="A167" s="4" t="str">
        <f t="shared" si="236"/>
        <v>x</v>
      </c>
      <c r="B167" s="4" t="str">
        <f t="shared" si="237"/>
        <v>x</v>
      </c>
      <c r="D167" s="4">
        <v>13.9</v>
      </c>
      <c r="E167" s="4">
        <f t="shared" si="195"/>
        <v>0.55336655714511362</v>
      </c>
      <c r="F167" s="4">
        <v>13.9</v>
      </c>
      <c r="G167" s="4">
        <f t="shared" si="196"/>
        <v>0.55336655714511362</v>
      </c>
      <c r="H167" s="4">
        <v>68</v>
      </c>
      <c r="I167" s="88">
        <f>I166</f>
        <v>0</v>
      </c>
      <c r="X167" s="4">
        <v>134</v>
      </c>
      <c r="Y167" s="4" t="str">
        <f t="shared" si="181"/>
        <v>x</v>
      </c>
      <c r="Z167" s="4" t="str">
        <f t="shared" si="222"/>
        <v>x</v>
      </c>
      <c r="AA167" s="4">
        <v>0</v>
      </c>
      <c r="AB167" s="4">
        <v>0</v>
      </c>
      <c r="AC167" s="4">
        <v>134</v>
      </c>
      <c r="AD167" s="129" t="str">
        <f t="shared" si="185"/>
        <v>x</v>
      </c>
      <c r="AE167" s="129" t="str">
        <f t="shared" si="185"/>
        <v>x</v>
      </c>
      <c r="AF167" s="46">
        <f t="shared" si="186"/>
        <v>1</v>
      </c>
      <c r="AG167" s="46">
        <f t="shared" si="186"/>
        <v>1</v>
      </c>
      <c r="AH167" s="4">
        <f t="shared" si="187"/>
        <v>0</v>
      </c>
      <c r="AI167" s="4">
        <f t="shared" si="187"/>
        <v>0</v>
      </c>
      <c r="AJ167" s="4">
        <f t="shared" si="197"/>
        <v>0</v>
      </c>
      <c r="AK167" s="4">
        <f>SUM($AJ$33:AJ167)</f>
        <v>2.6645352591003757E-15</v>
      </c>
      <c r="AL167" s="4">
        <f t="shared" si="238"/>
        <v>0</v>
      </c>
      <c r="AM167" s="4">
        <f t="shared" si="198"/>
        <v>0</v>
      </c>
      <c r="AN167" s="4">
        <f t="shared" si="199"/>
        <v>0</v>
      </c>
      <c r="AP167" s="4" t="str">
        <f t="shared" si="188"/>
        <v/>
      </c>
      <c r="AQ167" s="4" t="str">
        <f t="shared" si="188"/>
        <v/>
      </c>
      <c r="AR167" s="4" t="str">
        <f t="shared" si="189"/>
        <v/>
      </c>
      <c r="AS167" s="4" t="str">
        <f t="shared" si="189"/>
        <v/>
      </c>
      <c r="AT167" s="4" t="str">
        <f t="shared" si="190"/>
        <v/>
      </c>
      <c r="AU167" s="4" t="str">
        <f t="shared" si="190"/>
        <v/>
      </c>
      <c r="AV167" s="4" t="str">
        <f t="shared" si="191"/>
        <v/>
      </c>
      <c r="AW167" s="4" t="str">
        <f t="shared" si="191"/>
        <v/>
      </c>
      <c r="AX167" s="4" t="str">
        <f t="shared" si="192"/>
        <v/>
      </c>
      <c r="AY167" s="4" t="str">
        <f t="shared" si="192"/>
        <v/>
      </c>
      <c r="AZ167" s="4" t="str">
        <f t="shared" si="193"/>
        <v/>
      </c>
      <c r="BA167" s="4" t="str">
        <f t="shared" si="193"/>
        <v/>
      </c>
      <c r="BB167" s="4" t="str">
        <f t="shared" si="234"/>
        <v/>
      </c>
      <c r="BC167" s="4" t="str">
        <f t="shared" si="235"/>
        <v/>
      </c>
      <c r="BD167" s="4" t="str">
        <f t="shared" si="200"/>
        <v/>
      </c>
      <c r="BE167" s="4" t="str">
        <f t="shared" si="239"/>
        <v/>
      </c>
      <c r="BF167" s="4" t="str">
        <f t="shared" si="201"/>
        <v/>
      </c>
      <c r="BG167" s="4" t="str">
        <f t="shared" si="240"/>
        <v/>
      </c>
      <c r="BH167" s="16">
        <f t="shared" si="202"/>
        <v>0</v>
      </c>
      <c r="BI167" s="4">
        <f t="shared" si="203"/>
        <v>0</v>
      </c>
      <c r="BJ167" s="16">
        <f t="shared" si="204"/>
        <v>0</v>
      </c>
      <c r="BK167" s="4">
        <f t="shared" si="205"/>
        <v>0</v>
      </c>
      <c r="BL167" s="16">
        <f t="shared" si="206"/>
        <v>0</v>
      </c>
      <c r="BM167" s="4">
        <f t="shared" si="207"/>
        <v>0</v>
      </c>
      <c r="BN167" s="4">
        <f t="shared" si="241"/>
        <v>0</v>
      </c>
      <c r="BO167" s="4">
        <f t="shared" si="242"/>
        <v>0</v>
      </c>
      <c r="BP167" s="4">
        <f t="shared" si="243"/>
        <v>0</v>
      </c>
      <c r="BQ167" s="4">
        <f t="shared" si="244"/>
        <v>0</v>
      </c>
      <c r="BR167" s="4">
        <f t="shared" si="245"/>
        <v>0</v>
      </c>
      <c r="BS167" s="4">
        <f t="shared" si="246"/>
        <v>0</v>
      </c>
      <c r="BT167" s="4" t="str">
        <f t="shared" si="208"/>
        <v/>
      </c>
      <c r="BU167" s="4" t="str">
        <f t="shared" si="209"/>
        <v/>
      </c>
      <c r="BV167" s="4" t="str">
        <f t="shared" si="210"/>
        <v/>
      </c>
      <c r="BW167" s="4" t="str">
        <f t="shared" si="223"/>
        <v/>
      </c>
      <c r="BX167" s="4" t="str">
        <f t="shared" si="224"/>
        <v/>
      </c>
      <c r="BY167" s="4" t="str">
        <f t="shared" si="225"/>
        <v/>
      </c>
      <c r="BZ167" s="4">
        <f t="shared" si="226"/>
        <v>0</v>
      </c>
      <c r="CA167" s="17" t="str">
        <f t="shared" si="211"/>
        <v/>
      </c>
      <c r="CB167" s="17" t="str">
        <f t="shared" si="212"/>
        <v/>
      </c>
      <c r="CC167" s="17" t="str">
        <f t="shared" si="213"/>
        <v/>
      </c>
      <c r="CD167" s="17" t="str">
        <f t="shared" si="214"/>
        <v/>
      </c>
      <c r="CE167" s="4" t="str">
        <f t="shared" si="215"/>
        <v/>
      </c>
      <c r="CF167" s="4" t="str">
        <f t="shared" si="216"/>
        <v/>
      </c>
      <c r="CG167" s="4" t="str">
        <f t="shared" si="217"/>
        <v/>
      </c>
      <c r="CH167" s="4" t="str">
        <f t="shared" si="247"/>
        <v/>
      </c>
      <c r="CI167" s="4" t="str">
        <f t="shared" si="248"/>
        <v/>
      </c>
      <c r="CJ167" s="4" t="str">
        <f t="shared" si="227"/>
        <v/>
      </c>
      <c r="CK167" s="4" t="str">
        <f t="shared" si="228"/>
        <v/>
      </c>
      <c r="CL167" s="4" t="str">
        <f t="shared" si="249"/>
        <v/>
      </c>
      <c r="CM167" s="4" t="str">
        <f t="shared" si="250"/>
        <v/>
      </c>
      <c r="CN167" s="4">
        <f t="shared" si="229"/>
        <v>0</v>
      </c>
      <c r="CO167" s="16">
        <f t="shared" si="218"/>
        <v>0</v>
      </c>
      <c r="CQ167" s="4">
        <f t="shared" si="230"/>
        <v>0</v>
      </c>
      <c r="CS167" s="4">
        <v>133</v>
      </c>
      <c r="CT167" s="4">
        <f t="shared" si="231"/>
        <v>66.5</v>
      </c>
      <c r="CU167" s="4">
        <f t="shared" si="232"/>
        <v>67</v>
      </c>
      <c r="CV167" s="4">
        <f t="shared" si="219"/>
        <v>0</v>
      </c>
      <c r="CW167" s="4">
        <v>134</v>
      </c>
      <c r="CX167" s="4">
        <f t="shared" si="194"/>
        <v>68</v>
      </c>
      <c r="CY167" s="4" t="s">
        <v>99</v>
      </c>
      <c r="CZ167" s="16" t="str">
        <f t="shared" si="233"/>
        <v>B</v>
      </c>
      <c r="DA167" s="16">
        <f t="shared" si="220"/>
        <v>0</v>
      </c>
      <c r="DB167" s="4" t="str">
        <f t="shared" si="221"/>
        <v>x</v>
      </c>
      <c r="DE167" s="4" t="e">
        <f t="shared" si="183"/>
        <v>#REF!</v>
      </c>
      <c r="DF167" s="4" t="e">
        <f t="shared" si="184"/>
        <v>#REF!</v>
      </c>
      <c r="DJ167" s="57">
        <v>162</v>
      </c>
      <c r="DK167" s="58" t="s">
        <v>461</v>
      </c>
      <c r="DL167" s="59"/>
      <c r="DM167" s="59"/>
      <c r="DN167" s="60"/>
      <c r="DO167" s="61"/>
      <c r="DP167" s="61"/>
      <c r="DQ167" s="61"/>
      <c r="DR167" s="61"/>
      <c r="DS167" s="61"/>
      <c r="DT167" s="61"/>
      <c r="DU167" s="61"/>
      <c r="DV167" s="61"/>
      <c r="DW167" s="61"/>
      <c r="DX167" s="61"/>
      <c r="DY167" s="61"/>
      <c r="DZ167" s="61"/>
      <c r="EA167" s="61"/>
      <c r="EB167" s="61"/>
      <c r="EC167" s="61"/>
      <c r="ED167" s="61"/>
      <c r="EE167" s="61"/>
      <c r="EF167" s="61"/>
      <c r="EG167" s="61"/>
      <c r="EH167" s="61"/>
      <c r="EI167" s="61"/>
      <c r="EJ167" s="61"/>
      <c r="EK167" s="61"/>
      <c r="EL167" s="61"/>
      <c r="EM167" s="61"/>
      <c r="EN167" s="61"/>
      <c r="EO167" s="61"/>
      <c r="EP167" s="61"/>
      <c r="EQ167" s="61"/>
      <c r="ER167" s="61"/>
      <c r="ES167" s="61"/>
      <c r="ET167" s="61"/>
      <c r="EU167" s="61"/>
      <c r="EV167" s="61"/>
      <c r="EW167" s="61"/>
      <c r="EX167" s="61"/>
      <c r="EY167" s="61"/>
      <c r="EZ167" s="61"/>
      <c r="FA167" s="61"/>
      <c r="FB167" s="61"/>
      <c r="FC167" s="61"/>
      <c r="FD167" s="61"/>
      <c r="FE167" s="61"/>
      <c r="FF167" s="61"/>
      <c r="FG167" s="61"/>
      <c r="FH167" s="61"/>
      <c r="FI167" s="61"/>
      <c r="FJ167" s="61"/>
      <c r="FK167" s="61"/>
      <c r="FL167" s="61"/>
      <c r="FM167" s="61"/>
      <c r="FN167" s="61"/>
      <c r="FO167" s="61"/>
      <c r="FP167" s="61"/>
      <c r="FQ167" s="61"/>
      <c r="FR167" s="61"/>
      <c r="FS167" s="61"/>
      <c r="FT167" s="61"/>
      <c r="FU167" s="61"/>
      <c r="FV167" s="61"/>
      <c r="FW167" s="61"/>
      <c r="FX167" s="61"/>
      <c r="FY167" s="61"/>
      <c r="FZ167" s="61"/>
      <c r="GA167" s="61"/>
      <c r="GB167" s="61"/>
      <c r="GC167" s="61"/>
      <c r="GD167" s="61"/>
      <c r="GE167" s="61"/>
      <c r="GF167" s="61"/>
      <c r="GG167" s="61"/>
      <c r="GH167" s="61"/>
      <c r="GI167" s="61"/>
      <c r="GJ167" s="61"/>
      <c r="GK167" s="61"/>
      <c r="GL167" s="61"/>
      <c r="GM167" s="61"/>
      <c r="GN167" s="61"/>
      <c r="GO167" s="61"/>
      <c r="GP167" s="61"/>
      <c r="GQ167" s="61"/>
      <c r="GR167" s="61"/>
      <c r="GS167" s="61"/>
      <c r="GT167" s="61"/>
      <c r="GU167" s="61"/>
      <c r="GV167" s="61"/>
      <c r="GW167" s="61"/>
      <c r="GX167" s="61"/>
      <c r="GY167" s="61"/>
      <c r="GZ167" s="61"/>
      <c r="HA167" s="61"/>
      <c r="HB167" s="61"/>
      <c r="HC167" s="61"/>
      <c r="HD167" s="61"/>
      <c r="HE167" s="61"/>
      <c r="HF167" s="61"/>
      <c r="HG167" s="61"/>
      <c r="HH167" s="61"/>
      <c r="HI167" s="61"/>
      <c r="HJ167" s="61"/>
      <c r="HK167" s="61"/>
      <c r="HL167" s="61"/>
      <c r="HM167" s="61"/>
      <c r="HN167" s="61"/>
      <c r="HO167" s="61"/>
      <c r="HP167" s="61"/>
      <c r="HQ167" s="61"/>
      <c r="HR167" s="61"/>
      <c r="HS167" s="61"/>
      <c r="HT167" s="61"/>
      <c r="HU167" s="61"/>
      <c r="HV167" s="61"/>
      <c r="HW167" s="61"/>
      <c r="HX167" s="61"/>
      <c r="HY167" s="61"/>
      <c r="HZ167" s="61"/>
      <c r="IA167" s="61"/>
      <c r="IB167" s="61"/>
      <c r="IC167" s="61"/>
      <c r="ID167" s="61"/>
      <c r="IE167" s="61" t="s">
        <v>90</v>
      </c>
    </row>
    <row r="168" spans="1:239">
      <c r="A168" s="4" t="str">
        <f t="shared" si="236"/>
        <v>x</v>
      </c>
      <c r="B168" s="4" t="str">
        <f t="shared" si="237"/>
        <v>x</v>
      </c>
      <c r="D168" s="4">
        <v>14</v>
      </c>
      <c r="E168" s="4">
        <f t="shared" si="195"/>
        <v>0.41349667156634695</v>
      </c>
      <c r="F168" s="4">
        <v>14</v>
      </c>
      <c r="G168" s="4">
        <f t="shared" si="196"/>
        <v>0.41349667156634695</v>
      </c>
      <c r="H168" s="4">
        <v>68</v>
      </c>
      <c r="I168" s="88">
        <f>AL101</f>
        <v>0</v>
      </c>
      <c r="X168" s="4">
        <v>135</v>
      </c>
      <c r="Y168" s="4" t="str">
        <f t="shared" si="181"/>
        <v>x</v>
      </c>
      <c r="Z168" s="4" t="str">
        <f t="shared" si="222"/>
        <v>x</v>
      </c>
      <c r="AA168" s="4">
        <v>0</v>
      </c>
      <c r="AB168" s="4">
        <v>0</v>
      </c>
      <c r="AC168" s="4">
        <v>135</v>
      </c>
      <c r="AD168" s="129" t="str">
        <f t="shared" si="185"/>
        <v>x</v>
      </c>
      <c r="AE168" s="129" t="str">
        <f t="shared" si="185"/>
        <v>x</v>
      </c>
      <c r="AF168" s="46">
        <f t="shared" si="186"/>
        <v>1</v>
      </c>
      <c r="AG168" s="46">
        <f t="shared" si="186"/>
        <v>1</v>
      </c>
      <c r="AH168" s="4">
        <f t="shared" si="187"/>
        <v>0</v>
      </c>
      <c r="AI168" s="4">
        <f t="shared" si="187"/>
        <v>0</v>
      </c>
      <c r="AJ168" s="4">
        <f t="shared" si="197"/>
        <v>0</v>
      </c>
      <c r="AK168" s="4">
        <f>SUM($AJ$33:AJ168)</f>
        <v>2.6645352591003757E-15</v>
      </c>
      <c r="AL168" s="4">
        <f t="shared" si="238"/>
        <v>0</v>
      </c>
      <c r="AM168" s="4">
        <f t="shared" si="198"/>
        <v>0</v>
      </c>
      <c r="AN168" s="4">
        <f t="shared" si="199"/>
        <v>0</v>
      </c>
      <c r="AP168" s="4" t="str">
        <f t="shared" si="188"/>
        <v/>
      </c>
      <c r="AQ168" s="4" t="str">
        <f t="shared" si="188"/>
        <v/>
      </c>
      <c r="AR168" s="4" t="str">
        <f t="shared" si="189"/>
        <v/>
      </c>
      <c r="AS168" s="4" t="str">
        <f t="shared" si="189"/>
        <v/>
      </c>
      <c r="AT168" s="4" t="str">
        <f t="shared" si="190"/>
        <v/>
      </c>
      <c r="AU168" s="4" t="str">
        <f t="shared" si="190"/>
        <v/>
      </c>
      <c r="AV168" s="4" t="str">
        <f t="shared" si="191"/>
        <v/>
      </c>
      <c r="AW168" s="4" t="str">
        <f t="shared" si="191"/>
        <v/>
      </c>
      <c r="AX168" s="4" t="str">
        <f t="shared" si="192"/>
        <v/>
      </c>
      <c r="AY168" s="4" t="str">
        <f t="shared" si="192"/>
        <v/>
      </c>
      <c r="AZ168" s="4" t="str">
        <f t="shared" si="193"/>
        <v/>
      </c>
      <c r="BA168" s="4" t="str">
        <f t="shared" si="193"/>
        <v/>
      </c>
      <c r="BB168" s="4" t="str">
        <f t="shared" si="234"/>
        <v/>
      </c>
      <c r="BC168" s="4" t="str">
        <f t="shared" si="235"/>
        <v/>
      </c>
      <c r="BD168" s="4" t="str">
        <f t="shared" si="200"/>
        <v/>
      </c>
      <c r="BE168" s="4" t="str">
        <f t="shared" si="239"/>
        <v/>
      </c>
      <c r="BF168" s="4" t="str">
        <f t="shared" si="201"/>
        <v/>
      </c>
      <c r="BG168" s="4" t="str">
        <f t="shared" si="240"/>
        <v/>
      </c>
      <c r="BH168" s="16">
        <f t="shared" si="202"/>
        <v>0</v>
      </c>
      <c r="BI168" s="4">
        <f t="shared" si="203"/>
        <v>0</v>
      </c>
      <c r="BJ168" s="16">
        <f t="shared" si="204"/>
        <v>0</v>
      </c>
      <c r="BK168" s="4">
        <f t="shared" si="205"/>
        <v>0</v>
      </c>
      <c r="BL168" s="16">
        <f t="shared" si="206"/>
        <v>0</v>
      </c>
      <c r="BM168" s="4">
        <f t="shared" si="207"/>
        <v>0</v>
      </c>
      <c r="BN168" s="4">
        <f t="shared" si="241"/>
        <v>0</v>
      </c>
      <c r="BO168" s="4">
        <f t="shared" si="242"/>
        <v>0</v>
      </c>
      <c r="BP168" s="4">
        <f t="shared" si="243"/>
        <v>0</v>
      </c>
      <c r="BQ168" s="4">
        <f t="shared" si="244"/>
        <v>0</v>
      </c>
      <c r="BR168" s="4">
        <f t="shared" si="245"/>
        <v>0</v>
      </c>
      <c r="BS168" s="4">
        <f t="shared" si="246"/>
        <v>0</v>
      </c>
      <c r="BT168" s="4" t="str">
        <f t="shared" si="208"/>
        <v/>
      </c>
      <c r="BU168" s="4" t="str">
        <f t="shared" si="209"/>
        <v/>
      </c>
      <c r="BV168" s="4" t="str">
        <f t="shared" si="210"/>
        <v/>
      </c>
      <c r="BW168" s="4" t="str">
        <f t="shared" si="223"/>
        <v/>
      </c>
      <c r="BX168" s="4" t="str">
        <f t="shared" si="224"/>
        <v/>
      </c>
      <c r="BY168" s="4" t="str">
        <f t="shared" si="225"/>
        <v/>
      </c>
      <c r="BZ168" s="4">
        <f t="shared" si="226"/>
        <v>0</v>
      </c>
      <c r="CA168" s="17" t="str">
        <f t="shared" si="211"/>
        <v/>
      </c>
      <c r="CB168" s="17" t="str">
        <f t="shared" si="212"/>
        <v/>
      </c>
      <c r="CC168" s="17" t="str">
        <f t="shared" si="213"/>
        <v/>
      </c>
      <c r="CD168" s="17" t="str">
        <f t="shared" si="214"/>
        <v/>
      </c>
      <c r="CE168" s="4" t="str">
        <f t="shared" si="215"/>
        <v/>
      </c>
      <c r="CF168" s="4" t="str">
        <f t="shared" si="216"/>
        <v/>
      </c>
      <c r="CG168" s="4" t="str">
        <f t="shared" si="217"/>
        <v/>
      </c>
      <c r="CH168" s="4" t="str">
        <f t="shared" si="247"/>
        <v/>
      </c>
      <c r="CI168" s="4" t="str">
        <f t="shared" si="248"/>
        <v/>
      </c>
      <c r="CJ168" s="4" t="str">
        <f t="shared" si="227"/>
        <v/>
      </c>
      <c r="CK168" s="4" t="str">
        <f t="shared" si="228"/>
        <v/>
      </c>
      <c r="CL168" s="4" t="str">
        <f t="shared" si="249"/>
        <v/>
      </c>
      <c r="CM168" s="4" t="str">
        <f t="shared" si="250"/>
        <v/>
      </c>
      <c r="CN168" s="4">
        <f t="shared" si="229"/>
        <v>0</v>
      </c>
      <c r="CO168" s="16">
        <f t="shared" si="218"/>
        <v>0</v>
      </c>
      <c r="CQ168" s="4">
        <f t="shared" si="230"/>
        <v>0</v>
      </c>
      <c r="CS168" s="4">
        <v>134</v>
      </c>
      <c r="CT168" s="4">
        <f t="shared" si="231"/>
        <v>67</v>
      </c>
      <c r="CU168" s="4">
        <f t="shared" si="232"/>
        <v>67</v>
      </c>
      <c r="CV168" s="4">
        <f t="shared" si="219"/>
        <v>1</v>
      </c>
      <c r="CW168" s="4">
        <v>135</v>
      </c>
      <c r="CX168" s="4">
        <f t="shared" si="194"/>
        <v>68</v>
      </c>
      <c r="CY168" s="4" t="s">
        <v>88</v>
      </c>
      <c r="CZ168" s="16" t="str">
        <f t="shared" si="233"/>
        <v>C</v>
      </c>
      <c r="DA168" s="16">
        <f t="shared" si="220"/>
        <v>0</v>
      </c>
      <c r="DB168" s="4" t="str">
        <f t="shared" si="221"/>
        <v>x</v>
      </c>
      <c r="DE168" s="4" t="e">
        <f t="shared" si="183"/>
        <v>#REF!</v>
      </c>
      <c r="DF168" s="4" t="e">
        <f t="shared" si="184"/>
        <v>#REF!</v>
      </c>
      <c r="DJ168" s="57">
        <v>163</v>
      </c>
      <c r="DK168" s="58"/>
      <c r="DL168" s="59"/>
      <c r="DM168" s="59"/>
      <c r="DN168" s="60"/>
      <c r="DO168" s="61"/>
      <c r="DP168" s="61"/>
      <c r="DQ168" s="61"/>
      <c r="DR168" s="61"/>
      <c r="DS168" s="61"/>
      <c r="DT168" s="61"/>
      <c r="DU168" s="61"/>
      <c r="DV168" s="61"/>
      <c r="DW168" s="61"/>
      <c r="DX168" s="61"/>
      <c r="DY168" s="61"/>
      <c r="DZ168" s="61"/>
      <c r="EA168" s="61"/>
      <c r="EB168" s="61"/>
      <c r="EC168" s="61"/>
      <c r="ED168" s="61"/>
      <c r="EE168" s="61"/>
      <c r="EF168" s="61"/>
      <c r="EG168" s="61"/>
      <c r="EH168" s="61"/>
      <c r="EI168" s="61"/>
      <c r="EJ168" s="61"/>
      <c r="EK168" s="61"/>
      <c r="EL168" s="61"/>
      <c r="EM168" s="61"/>
      <c r="EN168" s="61"/>
      <c r="EO168" s="61"/>
      <c r="EP168" s="61"/>
      <c r="EQ168" s="61"/>
      <c r="ER168" s="61"/>
      <c r="ES168" s="61"/>
      <c r="ET168" s="61"/>
      <c r="EU168" s="61"/>
      <c r="EV168" s="61"/>
      <c r="EW168" s="61"/>
      <c r="EX168" s="61"/>
      <c r="EY168" s="61"/>
      <c r="EZ168" s="61"/>
      <c r="FA168" s="61"/>
      <c r="FB168" s="61"/>
      <c r="FC168" s="61"/>
      <c r="FD168" s="61"/>
      <c r="FE168" s="61"/>
      <c r="FF168" s="61"/>
      <c r="FG168" s="61"/>
      <c r="FH168" s="61"/>
      <c r="FI168" s="61"/>
      <c r="FJ168" s="61"/>
      <c r="FK168" s="61"/>
      <c r="FL168" s="61"/>
      <c r="FM168" s="61"/>
      <c r="FN168" s="61"/>
      <c r="FO168" s="61"/>
      <c r="FP168" s="61"/>
      <c r="FQ168" s="61"/>
      <c r="FR168" s="61"/>
      <c r="FS168" s="61"/>
      <c r="FT168" s="61"/>
      <c r="FU168" s="61"/>
      <c r="FV168" s="61"/>
      <c r="FW168" s="61"/>
      <c r="FX168" s="61"/>
      <c r="FY168" s="61"/>
      <c r="FZ168" s="61"/>
      <c r="GA168" s="61"/>
      <c r="GB168" s="61"/>
      <c r="GC168" s="61"/>
      <c r="GD168" s="61"/>
      <c r="GE168" s="61"/>
      <c r="GF168" s="61"/>
      <c r="GG168" s="61"/>
      <c r="GH168" s="61"/>
      <c r="GI168" s="61"/>
      <c r="GJ168" s="61"/>
      <c r="GK168" s="61"/>
      <c r="GL168" s="61"/>
      <c r="GM168" s="61"/>
      <c r="GN168" s="61"/>
      <c r="GO168" s="61"/>
      <c r="GP168" s="61"/>
      <c r="GQ168" s="61"/>
      <c r="GR168" s="61"/>
      <c r="GS168" s="61"/>
      <c r="GT168" s="61"/>
      <c r="GU168" s="61"/>
      <c r="GV168" s="61"/>
      <c r="GW168" s="61"/>
      <c r="GX168" s="61"/>
      <c r="GY168" s="61"/>
      <c r="GZ168" s="61"/>
      <c r="HA168" s="61"/>
      <c r="HB168" s="61"/>
      <c r="HC168" s="61"/>
      <c r="HD168" s="61"/>
      <c r="HE168" s="61"/>
      <c r="HF168" s="61"/>
      <c r="HG168" s="61"/>
      <c r="HH168" s="61"/>
      <c r="HI168" s="61"/>
      <c r="HJ168" s="61"/>
      <c r="HK168" s="61"/>
      <c r="HL168" s="61"/>
      <c r="HM168" s="61"/>
      <c r="HN168" s="61"/>
      <c r="HO168" s="61"/>
      <c r="HP168" s="61"/>
      <c r="HQ168" s="61"/>
      <c r="HR168" s="61"/>
      <c r="HS168" s="61"/>
      <c r="HT168" s="61"/>
      <c r="HU168" s="61"/>
      <c r="HV168" s="61"/>
      <c r="HW168" s="61"/>
      <c r="HX168" s="61"/>
      <c r="HY168" s="61"/>
      <c r="HZ168" s="61"/>
      <c r="IA168" s="61"/>
      <c r="IB168" s="61"/>
      <c r="IC168" s="61"/>
      <c r="ID168" s="61"/>
      <c r="IE168" s="61" t="s">
        <v>90</v>
      </c>
    </row>
    <row r="169" spans="1:239">
      <c r="A169" s="4" t="str">
        <f t="shared" si="236"/>
        <v>x</v>
      </c>
      <c r="B169" s="4" t="str">
        <f t="shared" si="237"/>
        <v>x</v>
      </c>
      <c r="D169" s="4">
        <v>14.1</v>
      </c>
      <c r="E169" s="4">
        <f t="shared" si="195"/>
        <v>0.25555499726295511</v>
      </c>
      <c r="F169" s="4">
        <v>14.1</v>
      </c>
      <c r="G169" s="4">
        <f t="shared" si="196"/>
        <v>0.25555499726295511</v>
      </c>
      <c r="H169" s="4">
        <v>69</v>
      </c>
      <c r="I169" s="88">
        <f>I168</f>
        <v>0</v>
      </c>
      <c r="X169" s="4">
        <v>136</v>
      </c>
      <c r="Y169" s="4" t="str">
        <f t="shared" si="181"/>
        <v>x</v>
      </c>
      <c r="Z169" s="4" t="str">
        <f t="shared" si="222"/>
        <v>x</v>
      </c>
      <c r="AA169" s="4">
        <v>0</v>
      </c>
      <c r="AB169" s="4">
        <v>0</v>
      </c>
      <c r="AC169" s="4">
        <v>136</v>
      </c>
      <c r="AD169" s="129" t="str">
        <f t="shared" si="185"/>
        <v>x</v>
      </c>
      <c r="AE169" s="129" t="str">
        <f t="shared" si="185"/>
        <v>x</v>
      </c>
      <c r="AF169" s="46">
        <f t="shared" si="186"/>
        <v>1</v>
      </c>
      <c r="AG169" s="46">
        <f t="shared" si="186"/>
        <v>1</v>
      </c>
      <c r="AH169" s="4">
        <f t="shared" si="187"/>
        <v>0</v>
      </c>
      <c r="AI169" s="4">
        <f t="shared" si="187"/>
        <v>0</v>
      </c>
      <c r="AJ169" s="4">
        <f t="shared" si="197"/>
        <v>0</v>
      </c>
      <c r="AK169" s="4">
        <f>SUM($AJ$33:AJ169)</f>
        <v>2.6645352591003757E-15</v>
      </c>
      <c r="AL169" s="4">
        <f t="shared" si="238"/>
        <v>0</v>
      </c>
      <c r="AM169" s="4">
        <f t="shared" si="198"/>
        <v>0</v>
      </c>
      <c r="AN169" s="4">
        <f t="shared" si="199"/>
        <v>0</v>
      </c>
      <c r="AP169" s="4" t="str">
        <f t="shared" si="188"/>
        <v/>
      </c>
      <c r="AQ169" s="4" t="str">
        <f t="shared" si="188"/>
        <v/>
      </c>
      <c r="AR169" s="4" t="str">
        <f t="shared" si="189"/>
        <v/>
      </c>
      <c r="AS169" s="4" t="str">
        <f t="shared" si="189"/>
        <v/>
      </c>
      <c r="AT169" s="4" t="str">
        <f t="shared" si="190"/>
        <v/>
      </c>
      <c r="AU169" s="4" t="str">
        <f t="shared" si="190"/>
        <v/>
      </c>
      <c r="AV169" s="4" t="str">
        <f t="shared" si="191"/>
        <v/>
      </c>
      <c r="AW169" s="4" t="str">
        <f t="shared" si="191"/>
        <v/>
      </c>
      <c r="AX169" s="4" t="str">
        <f t="shared" si="192"/>
        <v/>
      </c>
      <c r="AY169" s="4" t="str">
        <f t="shared" si="192"/>
        <v/>
      </c>
      <c r="AZ169" s="4" t="str">
        <f t="shared" si="193"/>
        <v/>
      </c>
      <c r="BA169" s="4" t="str">
        <f t="shared" si="193"/>
        <v/>
      </c>
      <c r="BB169" s="4" t="str">
        <f t="shared" si="234"/>
        <v/>
      </c>
      <c r="BC169" s="4" t="str">
        <f t="shared" si="235"/>
        <v/>
      </c>
      <c r="BD169" s="4" t="str">
        <f t="shared" si="200"/>
        <v/>
      </c>
      <c r="BE169" s="4" t="str">
        <f t="shared" si="239"/>
        <v/>
      </c>
      <c r="BF169" s="4" t="str">
        <f t="shared" si="201"/>
        <v/>
      </c>
      <c r="BG169" s="4" t="str">
        <f t="shared" si="240"/>
        <v/>
      </c>
      <c r="BH169" s="16">
        <f t="shared" si="202"/>
        <v>0</v>
      </c>
      <c r="BI169" s="4">
        <f t="shared" si="203"/>
        <v>0</v>
      </c>
      <c r="BJ169" s="16">
        <f t="shared" si="204"/>
        <v>0</v>
      </c>
      <c r="BK169" s="4">
        <f t="shared" si="205"/>
        <v>0</v>
      </c>
      <c r="BL169" s="16">
        <f t="shared" si="206"/>
        <v>0</v>
      </c>
      <c r="BM169" s="4">
        <f t="shared" si="207"/>
        <v>0</v>
      </c>
      <c r="BN169" s="4">
        <f t="shared" si="241"/>
        <v>0</v>
      </c>
      <c r="BO169" s="4">
        <f t="shared" si="242"/>
        <v>0</v>
      </c>
      <c r="BP169" s="4">
        <f t="shared" si="243"/>
        <v>0</v>
      </c>
      <c r="BQ169" s="4">
        <f t="shared" si="244"/>
        <v>0</v>
      </c>
      <c r="BR169" s="4">
        <f t="shared" si="245"/>
        <v>0</v>
      </c>
      <c r="BS169" s="4">
        <f t="shared" si="246"/>
        <v>0</v>
      </c>
      <c r="BT169" s="4" t="str">
        <f t="shared" si="208"/>
        <v/>
      </c>
      <c r="BU169" s="4" t="str">
        <f t="shared" si="209"/>
        <v/>
      </c>
      <c r="BV169" s="4" t="str">
        <f t="shared" si="210"/>
        <v/>
      </c>
      <c r="BW169" s="4" t="str">
        <f t="shared" si="223"/>
        <v/>
      </c>
      <c r="BX169" s="4" t="str">
        <f t="shared" si="224"/>
        <v/>
      </c>
      <c r="BY169" s="4" t="str">
        <f t="shared" si="225"/>
        <v/>
      </c>
      <c r="BZ169" s="4">
        <f t="shared" si="226"/>
        <v>0</v>
      </c>
      <c r="CA169" s="17" t="str">
        <f t="shared" si="211"/>
        <v/>
      </c>
      <c r="CB169" s="17" t="str">
        <f t="shared" si="212"/>
        <v/>
      </c>
      <c r="CC169" s="17" t="str">
        <f t="shared" si="213"/>
        <v/>
      </c>
      <c r="CD169" s="17" t="str">
        <f t="shared" si="214"/>
        <v/>
      </c>
      <c r="CE169" s="4" t="str">
        <f t="shared" si="215"/>
        <v/>
      </c>
      <c r="CF169" s="4" t="str">
        <f t="shared" si="216"/>
        <v/>
      </c>
      <c r="CG169" s="4" t="str">
        <f t="shared" si="217"/>
        <v/>
      </c>
      <c r="CH169" s="4" t="str">
        <f t="shared" si="247"/>
        <v/>
      </c>
      <c r="CI169" s="4" t="str">
        <f t="shared" si="248"/>
        <v/>
      </c>
      <c r="CJ169" s="4" t="str">
        <f t="shared" si="227"/>
        <v/>
      </c>
      <c r="CK169" s="4" t="str">
        <f t="shared" si="228"/>
        <v/>
      </c>
      <c r="CL169" s="4" t="str">
        <f t="shared" si="249"/>
        <v/>
      </c>
      <c r="CM169" s="4" t="str">
        <f t="shared" si="250"/>
        <v/>
      </c>
      <c r="CN169" s="4">
        <f t="shared" si="229"/>
        <v>0</v>
      </c>
      <c r="CO169" s="16">
        <f t="shared" si="218"/>
        <v>0</v>
      </c>
      <c r="CQ169" s="4">
        <f t="shared" si="230"/>
        <v>0</v>
      </c>
      <c r="CS169" s="4">
        <v>135</v>
      </c>
      <c r="CT169" s="4">
        <f t="shared" si="231"/>
        <v>67.5</v>
      </c>
      <c r="CU169" s="4">
        <f t="shared" si="232"/>
        <v>68</v>
      </c>
      <c r="CV169" s="4">
        <f t="shared" si="219"/>
        <v>0</v>
      </c>
      <c r="CW169" s="4">
        <v>136</v>
      </c>
      <c r="CX169" s="4">
        <f t="shared" si="194"/>
        <v>69</v>
      </c>
      <c r="CY169" s="4" t="s">
        <v>100</v>
      </c>
      <c r="CZ169" s="16" t="str">
        <f t="shared" si="233"/>
        <v>A</v>
      </c>
      <c r="DA169" s="16">
        <f t="shared" si="220"/>
        <v>0</v>
      </c>
      <c r="DB169" s="4" t="str">
        <f t="shared" si="221"/>
        <v>x</v>
      </c>
      <c r="DE169" s="4" t="e">
        <f t="shared" si="183"/>
        <v>#REF!</v>
      </c>
      <c r="DF169" s="4" t="e">
        <f t="shared" si="184"/>
        <v>#REF!</v>
      </c>
      <c r="DJ169" s="66">
        <v>164</v>
      </c>
      <c r="DK169" s="67"/>
      <c r="DL169" s="68"/>
      <c r="DM169" s="68"/>
      <c r="DN169" s="69"/>
      <c r="DO169" s="61"/>
      <c r="DP169" s="61"/>
      <c r="DQ169" s="61"/>
      <c r="DR169" s="61"/>
      <c r="DS169" s="61"/>
      <c r="DT169" s="61"/>
      <c r="DU169" s="61"/>
      <c r="DV169" s="61"/>
      <c r="DW169" s="61"/>
      <c r="DX169" s="61"/>
      <c r="DY169" s="61"/>
      <c r="DZ169" s="61"/>
      <c r="EA169" s="61"/>
      <c r="EB169" s="61"/>
      <c r="EC169" s="61"/>
      <c r="ED169" s="61"/>
      <c r="EE169" s="61"/>
      <c r="EF169" s="61"/>
      <c r="EG169" s="61"/>
      <c r="EH169" s="61"/>
      <c r="EI169" s="61"/>
      <c r="EJ169" s="61"/>
      <c r="EK169" s="61"/>
      <c r="EL169" s="61"/>
      <c r="EM169" s="61"/>
      <c r="EN169" s="61"/>
      <c r="EO169" s="61"/>
      <c r="EP169" s="61"/>
      <c r="EQ169" s="61"/>
      <c r="ER169" s="61"/>
      <c r="ES169" s="61"/>
      <c r="ET169" s="61"/>
      <c r="EU169" s="61"/>
      <c r="EV169" s="61"/>
      <c r="EW169" s="61"/>
      <c r="EX169" s="61"/>
      <c r="EY169" s="61"/>
      <c r="EZ169" s="61"/>
      <c r="FA169" s="61"/>
      <c r="FB169" s="61"/>
      <c r="FC169" s="61"/>
      <c r="FD169" s="61"/>
      <c r="FE169" s="61"/>
      <c r="FF169" s="61"/>
      <c r="FG169" s="61"/>
      <c r="FH169" s="61"/>
      <c r="FI169" s="61"/>
      <c r="FJ169" s="61"/>
      <c r="FK169" s="61"/>
      <c r="FL169" s="61"/>
      <c r="FM169" s="61"/>
      <c r="FN169" s="61"/>
      <c r="FO169" s="61"/>
      <c r="FP169" s="61"/>
      <c r="FQ169" s="61"/>
      <c r="FR169" s="61"/>
      <c r="FS169" s="61"/>
      <c r="FT169" s="61"/>
      <c r="FU169" s="61"/>
      <c r="FV169" s="61"/>
      <c r="FW169" s="61"/>
      <c r="FX169" s="61"/>
      <c r="FY169" s="61"/>
      <c r="FZ169" s="61"/>
      <c r="GA169" s="61"/>
      <c r="GB169" s="61"/>
      <c r="GC169" s="61"/>
      <c r="GD169" s="61"/>
      <c r="GE169" s="61"/>
      <c r="GF169" s="61"/>
      <c r="GG169" s="61"/>
      <c r="GH169" s="61"/>
      <c r="GI169" s="61"/>
      <c r="GJ169" s="61"/>
      <c r="GK169" s="61"/>
      <c r="GL169" s="61"/>
      <c r="GM169" s="61"/>
      <c r="GN169" s="61"/>
      <c r="GO169" s="61"/>
      <c r="GP169" s="61"/>
      <c r="GQ169" s="61"/>
      <c r="GR169" s="61"/>
      <c r="GS169" s="61"/>
      <c r="GT169" s="61"/>
      <c r="GU169" s="61"/>
      <c r="GV169" s="61"/>
      <c r="GW169" s="61"/>
      <c r="GX169" s="61"/>
      <c r="GY169" s="61"/>
      <c r="GZ169" s="61"/>
      <c r="HA169" s="61"/>
      <c r="HB169" s="61"/>
      <c r="HC169" s="61"/>
      <c r="HD169" s="61"/>
      <c r="HE169" s="61"/>
      <c r="HF169" s="61"/>
      <c r="HG169" s="61"/>
      <c r="HH169" s="61"/>
      <c r="HI169" s="61"/>
      <c r="HJ169" s="61"/>
      <c r="HK169" s="61"/>
      <c r="HL169" s="61"/>
      <c r="HM169" s="61"/>
      <c r="HN169" s="61"/>
      <c r="HO169" s="61"/>
      <c r="HP169" s="61"/>
      <c r="HQ169" s="61"/>
      <c r="HR169" s="61"/>
      <c r="HS169" s="61"/>
      <c r="HT169" s="61"/>
      <c r="HU169" s="61"/>
      <c r="HV169" s="61"/>
      <c r="HW169" s="61"/>
      <c r="HX169" s="61"/>
      <c r="HY169" s="61"/>
      <c r="HZ169" s="61"/>
      <c r="IA169" s="61"/>
      <c r="IB169" s="61"/>
      <c r="IC169" s="61"/>
      <c r="ID169" s="61"/>
      <c r="IE169" s="61" t="s">
        <v>90</v>
      </c>
    </row>
    <row r="170" spans="1:239">
      <c r="A170" s="4" t="str">
        <f t="shared" si="236"/>
        <v>x</v>
      </c>
      <c r="B170" s="4" t="str">
        <f t="shared" si="237"/>
        <v>x</v>
      </c>
      <c r="D170" s="4">
        <v>14.2</v>
      </c>
      <c r="E170" s="4">
        <f t="shared" si="195"/>
        <v>8.6444343290237591E-2</v>
      </c>
      <c r="F170" s="4">
        <v>14.2</v>
      </c>
      <c r="G170" s="4">
        <f t="shared" si="196"/>
        <v>8.6444343290237591E-2</v>
      </c>
      <c r="H170" s="4">
        <v>69</v>
      </c>
      <c r="I170" s="88">
        <f>AL102</f>
        <v>0</v>
      </c>
      <c r="X170" s="4">
        <v>137</v>
      </c>
      <c r="Y170" s="4" t="str">
        <f t="shared" si="181"/>
        <v>x</v>
      </c>
      <c r="Z170" s="4" t="str">
        <f t="shared" si="222"/>
        <v>x</v>
      </c>
      <c r="AA170" s="4">
        <v>0</v>
      </c>
      <c r="AB170" s="4">
        <v>0</v>
      </c>
      <c r="AC170" s="4">
        <v>137</v>
      </c>
      <c r="AD170" s="129" t="str">
        <f t="shared" si="185"/>
        <v>x</v>
      </c>
      <c r="AE170" s="129" t="str">
        <f t="shared" si="185"/>
        <v>x</v>
      </c>
      <c r="AF170" s="46">
        <f t="shared" si="186"/>
        <v>1</v>
      </c>
      <c r="AG170" s="46">
        <f t="shared" si="186"/>
        <v>1</v>
      </c>
      <c r="AH170" s="4">
        <f t="shared" si="187"/>
        <v>0</v>
      </c>
      <c r="AI170" s="4">
        <f t="shared" si="187"/>
        <v>0</v>
      </c>
      <c r="AJ170" s="4">
        <f t="shared" si="197"/>
        <v>0</v>
      </c>
      <c r="AK170" s="4">
        <f>SUM($AJ$33:AJ170)</f>
        <v>2.6645352591003757E-15</v>
      </c>
      <c r="AL170" s="4">
        <f t="shared" si="238"/>
        <v>0</v>
      </c>
      <c r="AM170" s="4">
        <f t="shared" si="198"/>
        <v>0</v>
      </c>
      <c r="AN170" s="4">
        <f t="shared" si="199"/>
        <v>0</v>
      </c>
      <c r="AP170" s="4" t="str">
        <f t="shared" si="188"/>
        <v/>
      </c>
      <c r="AQ170" s="4" t="str">
        <f t="shared" si="188"/>
        <v/>
      </c>
      <c r="AR170" s="4" t="str">
        <f t="shared" si="189"/>
        <v/>
      </c>
      <c r="AS170" s="4" t="str">
        <f t="shared" si="189"/>
        <v/>
      </c>
      <c r="AT170" s="4" t="str">
        <f t="shared" si="190"/>
        <v/>
      </c>
      <c r="AU170" s="4" t="str">
        <f t="shared" si="190"/>
        <v/>
      </c>
      <c r="AV170" s="4" t="str">
        <f t="shared" si="191"/>
        <v/>
      </c>
      <c r="AW170" s="4" t="str">
        <f t="shared" si="191"/>
        <v/>
      </c>
      <c r="AX170" s="4" t="str">
        <f t="shared" si="192"/>
        <v/>
      </c>
      <c r="AY170" s="4" t="str">
        <f t="shared" si="192"/>
        <v/>
      </c>
      <c r="AZ170" s="4" t="str">
        <f t="shared" si="193"/>
        <v/>
      </c>
      <c r="BA170" s="4" t="str">
        <f t="shared" si="193"/>
        <v/>
      </c>
      <c r="BB170" s="4" t="str">
        <f t="shared" si="234"/>
        <v/>
      </c>
      <c r="BC170" s="4" t="str">
        <f t="shared" si="235"/>
        <v/>
      </c>
      <c r="BD170" s="4" t="str">
        <f t="shared" si="200"/>
        <v/>
      </c>
      <c r="BE170" s="4" t="str">
        <f t="shared" si="239"/>
        <v/>
      </c>
      <c r="BF170" s="4" t="str">
        <f t="shared" si="201"/>
        <v/>
      </c>
      <c r="BG170" s="4" t="str">
        <f t="shared" si="240"/>
        <v/>
      </c>
      <c r="BH170" s="16">
        <f t="shared" si="202"/>
        <v>0</v>
      </c>
      <c r="BI170" s="4">
        <f t="shared" si="203"/>
        <v>0</v>
      </c>
      <c r="BJ170" s="16">
        <f t="shared" si="204"/>
        <v>0</v>
      </c>
      <c r="BK170" s="4">
        <f t="shared" si="205"/>
        <v>0</v>
      </c>
      <c r="BL170" s="16">
        <f t="shared" si="206"/>
        <v>0</v>
      </c>
      <c r="BM170" s="4">
        <f t="shared" si="207"/>
        <v>0</v>
      </c>
      <c r="BN170" s="4">
        <f t="shared" si="241"/>
        <v>0</v>
      </c>
      <c r="BO170" s="4">
        <f t="shared" si="242"/>
        <v>0</v>
      </c>
      <c r="BP170" s="4">
        <f t="shared" si="243"/>
        <v>0</v>
      </c>
      <c r="BQ170" s="4">
        <f t="shared" si="244"/>
        <v>0</v>
      </c>
      <c r="BR170" s="4">
        <f t="shared" si="245"/>
        <v>0</v>
      </c>
      <c r="BS170" s="4">
        <f t="shared" si="246"/>
        <v>0</v>
      </c>
      <c r="BT170" s="4" t="str">
        <f t="shared" si="208"/>
        <v/>
      </c>
      <c r="BU170" s="4" t="str">
        <f t="shared" si="209"/>
        <v/>
      </c>
      <c r="BV170" s="4" t="str">
        <f t="shared" si="210"/>
        <v/>
      </c>
      <c r="BW170" s="4" t="str">
        <f t="shared" si="223"/>
        <v/>
      </c>
      <c r="BX170" s="4" t="str">
        <f t="shared" si="224"/>
        <v/>
      </c>
      <c r="BY170" s="4" t="str">
        <f t="shared" si="225"/>
        <v/>
      </c>
      <c r="BZ170" s="4">
        <f t="shared" si="226"/>
        <v>0</v>
      </c>
      <c r="CA170" s="17" t="str">
        <f t="shared" si="211"/>
        <v/>
      </c>
      <c r="CB170" s="17" t="str">
        <f t="shared" si="212"/>
        <v/>
      </c>
      <c r="CC170" s="17" t="str">
        <f t="shared" si="213"/>
        <v/>
      </c>
      <c r="CD170" s="17" t="str">
        <f t="shared" si="214"/>
        <v/>
      </c>
      <c r="CE170" s="4" t="str">
        <f t="shared" si="215"/>
        <v/>
      </c>
      <c r="CF170" s="4" t="str">
        <f t="shared" si="216"/>
        <v/>
      </c>
      <c r="CG170" s="4" t="str">
        <f t="shared" si="217"/>
        <v/>
      </c>
      <c r="CH170" s="4" t="str">
        <f t="shared" si="247"/>
        <v/>
      </c>
      <c r="CI170" s="4" t="str">
        <f t="shared" si="248"/>
        <v/>
      </c>
      <c r="CJ170" s="4" t="str">
        <f t="shared" si="227"/>
        <v/>
      </c>
      <c r="CK170" s="4" t="str">
        <f t="shared" si="228"/>
        <v/>
      </c>
      <c r="CL170" s="4" t="str">
        <f t="shared" si="249"/>
        <v/>
      </c>
      <c r="CM170" s="4" t="str">
        <f t="shared" si="250"/>
        <v/>
      </c>
      <c r="CN170" s="4">
        <f t="shared" si="229"/>
        <v>0</v>
      </c>
      <c r="CO170" s="16">
        <f t="shared" si="218"/>
        <v>0</v>
      </c>
      <c r="CQ170" s="4">
        <f t="shared" si="230"/>
        <v>0</v>
      </c>
      <c r="CS170" s="4">
        <v>136</v>
      </c>
      <c r="CT170" s="4">
        <f t="shared" si="231"/>
        <v>68</v>
      </c>
      <c r="CU170" s="4">
        <f t="shared" si="232"/>
        <v>68</v>
      </c>
      <c r="CV170" s="4">
        <f t="shared" si="219"/>
        <v>1</v>
      </c>
      <c r="CW170" s="4">
        <v>137</v>
      </c>
      <c r="CX170" s="4">
        <f t="shared" si="194"/>
        <v>69</v>
      </c>
      <c r="CY170" s="4" t="s">
        <v>89</v>
      </c>
      <c r="CZ170" s="16" t="str">
        <f t="shared" si="233"/>
        <v>B</v>
      </c>
      <c r="DA170" s="16">
        <f t="shared" si="220"/>
        <v>0</v>
      </c>
      <c r="DB170" s="4" t="str">
        <f t="shared" si="221"/>
        <v>x</v>
      </c>
      <c r="DE170" s="4" t="e">
        <f t="shared" si="183"/>
        <v>#REF!</v>
      </c>
      <c r="DF170" s="4" t="e">
        <f t="shared" si="184"/>
        <v>#REF!</v>
      </c>
      <c r="DJ170" s="47">
        <v>165</v>
      </c>
      <c r="DK170" s="48" t="s">
        <v>462</v>
      </c>
      <c r="DL170" s="49"/>
      <c r="DM170" s="49"/>
      <c r="DN170" s="50"/>
      <c r="DO170" s="51"/>
      <c r="DP170" s="51"/>
      <c r="DQ170" s="51"/>
      <c r="DR170" s="51"/>
      <c r="DS170" s="51"/>
      <c r="DT170" s="51"/>
      <c r="DU170" s="51"/>
      <c r="DV170" s="51"/>
      <c r="DW170" s="51"/>
      <c r="DX170" s="51"/>
      <c r="DY170" s="51"/>
      <c r="DZ170" s="51"/>
      <c r="EA170" s="51"/>
      <c r="EB170" s="51"/>
      <c r="EC170" s="51"/>
      <c r="ED170" s="51"/>
      <c r="EE170" s="51"/>
      <c r="EF170" s="51"/>
      <c r="EG170" s="51"/>
      <c r="EH170" s="51"/>
      <c r="EI170" s="51"/>
      <c r="EJ170" s="51"/>
      <c r="EK170" s="51"/>
      <c r="EL170" s="51"/>
      <c r="EM170" s="51"/>
      <c r="EN170" s="51"/>
      <c r="EO170" s="51"/>
      <c r="EP170" s="51"/>
      <c r="EQ170" s="51"/>
      <c r="ER170" s="51"/>
      <c r="ES170" s="51"/>
      <c r="ET170" s="51"/>
      <c r="EU170" s="51"/>
      <c r="EV170" s="51"/>
      <c r="EW170" s="51"/>
      <c r="EX170" s="51"/>
      <c r="EY170" s="51"/>
      <c r="EZ170" s="51"/>
      <c r="FA170" s="51"/>
      <c r="FB170" s="51"/>
      <c r="FC170" s="51"/>
      <c r="FD170" s="51"/>
      <c r="FE170" s="51"/>
      <c r="FF170" s="51"/>
      <c r="FG170" s="51"/>
      <c r="FH170" s="51"/>
      <c r="FI170" s="51"/>
      <c r="FJ170" s="51"/>
      <c r="FK170" s="51"/>
      <c r="FL170" s="51"/>
      <c r="FM170" s="51"/>
      <c r="FN170" s="51"/>
      <c r="FO170" s="51"/>
      <c r="FP170" s="51"/>
      <c r="FQ170" s="51"/>
      <c r="FR170" s="51"/>
      <c r="FS170" s="51"/>
      <c r="FT170" s="51"/>
      <c r="FU170" s="51"/>
      <c r="FV170" s="51"/>
      <c r="FW170" s="51"/>
      <c r="FX170" s="51"/>
      <c r="FY170" s="51"/>
      <c r="FZ170" s="51"/>
      <c r="GA170" s="51"/>
      <c r="GB170" s="51"/>
      <c r="GC170" s="51"/>
      <c r="GD170" s="51"/>
      <c r="GE170" s="51"/>
      <c r="GF170" s="51"/>
      <c r="GG170" s="51"/>
      <c r="GH170" s="51"/>
      <c r="GI170" s="51"/>
      <c r="GJ170" s="51"/>
      <c r="GK170" s="51"/>
      <c r="GL170" s="51"/>
      <c r="GM170" s="51"/>
      <c r="GN170" s="51"/>
      <c r="GO170" s="51"/>
      <c r="GP170" s="51"/>
      <c r="GQ170" s="51"/>
      <c r="GR170" s="51"/>
      <c r="GS170" s="51"/>
      <c r="GT170" s="51"/>
      <c r="GU170" s="51"/>
      <c r="GV170" s="51"/>
      <c r="GW170" s="51"/>
      <c r="GX170" s="51"/>
      <c r="GY170" s="51"/>
      <c r="GZ170" s="51"/>
      <c r="HA170" s="51"/>
      <c r="HB170" s="51"/>
      <c r="HC170" s="51"/>
      <c r="HD170" s="51"/>
      <c r="HE170" s="51"/>
      <c r="HF170" s="51"/>
      <c r="HG170" s="51"/>
      <c r="HH170" s="51"/>
      <c r="HI170" s="51"/>
      <c r="HJ170" s="51"/>
      <c r="HK170" s="51"/>
      <c r="HL170" s="51"/>
      <c r="HM170" s="51"/>
      <c r="HN170" s="51"/>
      <c r="HO170" s="51"/>
      <c r="HP170" s="51"/>
      <c r="HQ170" s="51"/>
      <c r="HR170" s="51"/>
      <c r="HS170" s="51"/>
      <c r="HT170" s="51"/>
      <c r="HU170" s="51"/>
      <c r="HV170" s="51"/>
      <c r="HW170" s="51"/>
      <c r="HX170" s="51"/>
      <c r="HY170" s="51"/>
      <c r="HZ170" s="51"/>
      <c r="IA170" s="51"/>
      <c r="IB170" s="51"/>
      <c r="IC170" s="51"/>
      <c r="ID170" s="51"/>
      <c r="IE170" s="51" t="s">
        <v>90</v>
      </c>
    </row>
    <row r="171" spans="1:239">
      <c r="A171" s="4" t="str">
        <f t="shared" si="236"/>
        <v>x</v>
      </c>
      <c r="B171" s="4" t="str">
        <f t="shared" si="237"/>
        <v>x</v>
      </c>
      <c r="D171" s="4">
        <v>14.3</v>
      </c>
      <c r="E171" s="4">
        <f t="shared" si="195"/>
        <v>-8.6444343290235787E-2</v>
      </c>
      <c r="F171" s="4">
        <v>14.3</v>
      </c>
      <c r="G171" s="4">
        <f t="shared" si="196"/>
        <v>-8.6444343290235787E-2</v>
      </c>
      <c r="H171" s="4">
        <v>70</v>
      </c>
      <c r="I171" s="88">
        <f>I170</f>
        <v>0</v>
      </c>
      <c r="X171" s="4">
        <v>138</v>
      </c>
      <c r="Y171" s="4" t="str">
        <f t="shared" ref="Y171:Y234" si="251">IF(AC171&lt;$Z$29+1,CZ171,"x")</f>
        <v>x</v>
      </c>
      <c r="Z171" s="4" t="str">
        <f t="shared" si="222"/>
        <v>x</v>
      </c>
      <c r="AA171" s="4">
        <v>0</v>
      </c>
      <c r="AB171" s="4">
        <v>0</v>
      </c>
      <c r="AC171" s="4">
        <v>138</v>
      </c>
      <c r="AD171" s="129" t="str">
        <f t="shared" si="185"/>
        <v>x</v>
      </c>
      <c r="AE171" s="129" t="str">
        <f t="shared" si="185"/>
        <v>x</v>
      </c>
      <c r="AF171" s="46">
        <f t="shared" si="186"/>
        <v>1</v>
      </c>
      <c r="AG171" s="46">
        <f t="shared" si="186"/>
        <v>1</v>
      </c>
      <c r="AH171" s="4">
        <f t="shared" si="187"/>
        <v>0</v>
      </c>
      <c r="AI171" s="4">
        <f t="shared" si="187"/>
        <v>0</v>
      </c>
      <c r="AJ171" s="4">
        <f t="shared" si="197"/>
        <v>0</v>
      </c>
      <c r="AK171" s="4">
        <f>SUM($AJ$33:AJ171)</f>
        <v>2.6645352591003757E-15</v>
      </c>
      <c r="AL171" s="4">
        <f t="shared" si="238"/>
        <v>0</v>
      </c>
      <c r="AM171" s="4">
        <f t="shared" si="198"/>
        <v>0</v>
      </c>
      <c r="AN171" s="4">
        <f t="shared" si="199"/>
        <v>0</v>
      </c>
      <c r="AP171" s="4" t="str">
        <f t="shared" si="188"/>
        <v/>
      </c>
      <c r="AQ171" s="4" t="str">
        <f t="shared" si="188"/>
        <v/>
      </c>
      <c r="AR171" s="4" t="str">
        <f t="shared" si="189"/>
        <v/>
      </c>
      <c r="AS171" s="4" t="str">
        <f t="shared" si="189"/>
        <v/>
      </c>
      <c r="AT171" s="4" t="str">
        <f t="shared" si="190"/>
        <v/>
      </c>
      <c r="AU171" s="4" t="str">
        <f t="shared" si="190"/>
        <v/>
      </c>
      <c r="AV171" s="4" t="str">
        <f t="shared" si="191"/>
        <v/>
      </c>
      <c r="AW171" s="4" t="str">
        <f t="shared" si="191"/>
        <v/>
      </c>
      <c r="AX171" s="4" t="str">
        <f t="shared" si="192"/>
        <v/>
      </c>
      <c r="AY171" s="4" t="str">
        <f t="shared" si="192"/>
        <v/>
      </c>
      <c r="AZ171" s="4" t="str">
        <f t="shared" si="193"/>
        <v/>
      </c>
      <c r="BA171" s="4" t="str">
        <f t="shared" si="193"/>
        <v/>
      </c>
      <c r="BB171" s="4" t="str">
        <f t="shared" si="234"/>
        <v/>
      </c>
      <c r="BC171" s="4" t="str">
        <f t="shared" si="235"/>
        <v/>
      </c>
      <c r="BD171" s="4" t="str">
        <f t="shared" si="200"/>
        <v/>
      </c>
      <c r="BE171" s="4" t="str">
        <f t="shared" si="239"/>
        <v/>
      </c>
      <c r="BF171" s="4" t="str">
        <f t="shared" si="201"/>
        <v/>
      </c>
      <c r="BG171" s="4" t="str">
        <f t="shared" si="240"/>
        <v/>
      </c>
      <c r="BH171" s="16">
        <f t="shared" si="202"/>
        <v>0</v>
      </c>
      <c r="BI171" s="4">
        <f t="shared" si="203"/>
        <v>0</v>
      </c>
      <c r="BJ171" s="16">
        <f t="shared" si="204"/>
        <v>0</v>
      </c>
      <c r="BK171" s="4">
        <f t="shared" si="205"/>
        <v>0</v>
      </c>
      <c r="BL171" s="16">
        <f t="shared" si="206"/>
        <v>0</v>
      </c>
      <c r="BM171" s="4">
        <f t="shared" si="207"/>
        <v>0</v>
      </c>
      <c r="BN171" s="4">
        <f t="shared" si="241"/>
        <v>0</v>
      </c>
      <c r="BO171" s="4">
        <f t="shared" si="242"/>
        <v>0</v>
      </c>
      <c r="BP171" s="4">
        <f t="shared" si="243"/>
        <v>0</v>
      </c>
      <c r="BQ171" s="4">
        <f t="shared" si="244"/>
        <v>0</v>
      </c>
      <c r="BR171" s="4">
        <f t="shared" si="245"/>
        <v>0</v>
      </c>
      <c r="BS171" s="4">
        <f t="shared" si="246"/>
        <v>0</v>
      </c>
      <c r="BT171" s="4" t="str">
        <f t="shared" si="208"/>
        <v/>
      </c>
      <c r="BU171" s="4" t="str">
        <f t="shared" si="209"/>
        <v/>
      </c>
      <c r="BV171" s="4" t="str">
        <f t="shared" si="210"/>
        <v/>
      </c>
      <c r="BW171" s="4" t="str">
        <f t="shared" si="223"/>
        <v/>
      </c>
      <c r="BX171" s="4" t="str">
        <f t="shared" si="224"/>
        <v/>
      </c>
      <c r="BY171" s="4" t="str">
        <f t="shared" si="225"/>
        <v/>
      </c>
      <c r="BZ171" s="4">
        <f t="shared" si="226"/>
        <v>0</v>
      </c>
      <c r="CA171" s="17" t="str">
        <f t="shared" si="211"/>
        <v/>
      </c>
      <c r="CB171" s="17" t="str">
        <f t="shared" si="212"/>
        <v/>
      </c>
      <c r="CC171" s="17" t="str">
        <f t="shared" si="213"/>
        <v/>
      </c>
      <c r="CD171" s="17" t="str">
        <f t="shared" si="214"/>
        <v/>
      </c>
      <c r="CE171" s="4" t="str">
        <f t="shared" si="215"/>
        <v/>
      </c>
      <c r="CF171" s="4" t="str">
        <f t="shared" si="216"/>
        <v/>
      </c>
      <c r="CG171" s="4" t="str">
        <f t="shared" si="217"/>
        <v/>
      </c>
      <c r="CH171" s="4" t="str">
        <f t="shared" si="247"/>
        <v/>
      </c>
      <c r="CI171" s="4" t="str">
        <f t="shared" si="248"/>
        <v/>
      </c>
      <c r="CJ171" s="4" t="str">
        <f t="shared" si="227"/>
        <v/>
      </c>
      <c r="CK171" s="4" t="str">
        <f t="shared" si="228"/>
        <v/>
      </c>
      <c r="CL171" s="4" t="str">
        <f t="shared" si="249"/>
        <v/>
      </c>
      <c r="CM171" s="4" t="str">
        <f t="shared" si="250"/>
        <v/>
      </c>
      <c r="CN171" s="4">
        <f t="shared" si="229"/>
        <v>0</v>
      </c>
      <c r="CO171" s="16">
        <f t="shared" si="218"/>
        <v>0</v>
      </c>
      <c r="CQ171" s="4">
        <f t="shared" si="230"/>
        <v>0</v>
      </c>
      <c r="CS171" s="4">
        <v>137</v>
      </c>
      <c r="CT171" s="4">
        <f t="shared" si="231"/>
        <v>68.5</v>
      </c>
      <c r="CU171" s="4">
        <f t="shared" si="232"/>
        <v>69</v>
      </c>
      <c r="CV171" s="4">
        <f t="shared" si="219"/>
        <v>0</v>
      </c>
      <c r="CW171" s="4">
        <v>138</v>
      </c>
      <c r="CX171" s="4">
        <f t="shared" si="194"/>
        <v>70</v>
      </c>
      <c r="CY171" s="4" t="s">
        <v>98</v>
      </c>
      <c r="CZ171" s="16" t="str">
        <f t="shared" si="233"/>
        <v>C</v>
      </c>
      <c r="DA171" s="16">
        <f t="shared" si="220"/>
        <v>0</v>
      </c>
      <c r="DB171" s="4" t="str">
        <f t="shared" si="221"/>
        <v>x</v>
      </c>
      <c r="DE171" s="4" t="e">
        <f t="shared" ref="DE171:DE177" si="252">INDEX($DO$6:$IE$205,VLOOKUP($J$4,$DI$6:$IE$205,2,FALSE)*4-1,AC171)</f>
        <v>#REF!</v>
      </c>
      <c r="DF171" s="4" t="e">
        <f t="shared" ref="DF171:DF177" si="253">INDEX($DO$6:$IE$205,VLOOKUP($J$4,$DI$6:$IE$205,2,FALSE)*4-0,AC171)</f>
        <v>#REF!</v>
      </c>
      <c r="DJ171" s="57">
        <v>166</v>
      </c>
      <c r="DK171" s="58" t="s">
        <v>463</v>
      </c>
      <c r="DL171" s="59"/>
      <c r="DM171" s="59"/>
      <c r="DN171" s="60"/>
      <c r="DO171" s="61"/>
      <c r="DP171" s="61"/>
      <c r="DQ171" s="61"/>
      <c r="DR171" s="61"/>
      <c r="DS171" s="61"/>
      <c r="DT171" s="61"/>
      <c r="DU171" s="61"/>
      <c r="DV171" s="61"/>
      <c r="DW171" s="61"/>
      <c r="DX171" s="61"/>
      <c r="DY171" s="61"/>
      <c r="DZ171" s="61"/>
      <c r="EA171" s="61"/>
      <c r="EB171" s="61"/>
      <c r="EC171" s="61"/>
      <c r="ED171" s="61"/>
      <c r="EE171" s="61"/>
      <c r="EF171" s="61"/>
      <c r="EG171" s="61"/>
      <c r="EH171" s="61"/>
      <c r="EI171" s="61"/>
      <c r="EJ171" s="61"/>
      <c r="EK171" s="61"/>
      <c r="EL171" s="61"/>
      <c r="EM171" s="61"/>
      <c r="EN171" s="61"/>
      <c r="EO171" s="61"/>
      <c r="EP171" s="61"/>
      <c r="EQ171" s="61"/>
      <c r="ER171" s="61"/>
      <c r="ES171" s="61"/>
      <c r="ET171" s="61"/>
      <c r="EU171" s="61"/>
      <c r="EV171" s="61"/>
      <c r="EW171" s="61"/>
      <c r="EX171" s="61"/>
      <c r="EY171" s="61"/>
      <c r="EZ171" s="61"/>
      <c r="FA171" s="61"/>
      <c r="FB171" s="61"/>
      <c r="FC171" s="61"/>
      <c r="FD171" s="61"/>
      <c r="FE171" s="61"/>
      <c r="FF171" s="61"/>
      <c r="FG171" s="61"/>
      <c r="FH171" s="61"/>
      <c r="FI171" s="61"/>
      <c r="FJ171" s="61"/>
      <c r="FK171" s="61"/>
      <c r="FL171" s="61"/>
      <c r="FM171" s="61"/>
      <c r="FN171" s="61"/>
      <c r="FO171" s="61"/>
      <c r="FP171" s="61"/>
      <c r="FQ171" s="61"/>
      <c r="FR171" s="61"/>
      <c r="FS171" s="61"/>
      <c r="FT171" s="61"/>
      <c r="FU171" s="61"/>
      <c r="FV171" s="61"/>
      <c r="FW171" s="61"/>
      <c r="FX171" s="61"/>
      <c r="FY171" s="61"/>
      <c r="FZ171" s="61"/>
      <c r="GA171" s="61"/>
      <c r="GB171" s="61"/>
      <c r="GC171" s="61"/>
      <c r="GD171" s="61"/>
      <c r="GE171" s="61"/>
      <c r="GF171" s="61"/>
      <c r="GG171" s="61"/>
      <c r="GH171" s="61"/>
      <c r="GI171" s="61"/>
      <c r="GJ171" s="61"/>
      <c r="GK171" s="61"/>
      <c r="GL171" s="61"/>
      <c r="GM171" s="61"/>
      <c r="GN171" s="61"/>
      <c r="GO171" s="61"/>
      <c r="GP171" s="61"/>
      <c r="GQ171" s="61"/>
      <c r="GR171" s="61"/>
      <c r="GS171" s="61"/>
      <c r="GT171" s="61"/>
      <c r="GU171" s="61"/>
      <c r="GV171" s="61"/>
      <c r="GW171" s="61"/>
      <c r="GX171" s="61"/>
      <c r="GY171" s="61"/>
      <c r="GZ171" s="61"/>
      <c r="HA171" s="61"/>
      <c r="HB171" s="61"/>
      <c r="HC171" s="61"/>
      <c r="HD171" s="61"/>
      <c r="HE171" s="61"/>
      <c r="HF171" s="61"/>
      <c r="HG171" s="61"/>
      <c r="HH171" s="61"/>
      <c r="HI171" s="61"/>
      <c r="HJ171" s="61"/>
      <c r="HK171" s="61"/>
      <c r="HL171" s="61"/>
      <c r="HM171" s="61"/>
      <c r="HN171" s="61"/>
      <c r="HO171" s="61"/>
      <c r="HP171" s="61"/>
      <c r="HQ171" s="61"/>
      <c r="HR171" s="61"/>
      <c r="HS171" s="61"/>
      <c r="HT171" s="61"/>
      <c r="HU171" s="61"/>
      <c r="HV171" s="61"/>
      <c r="HW171" s="61"/>
      <c r="HX171" s="61"/>
      <c r="HY171" s="61"/>
      <c r="HZ171" s="61"/>
      <c r="IA171" s="61"/>
      <c r="IB171" s="61"/>
      <c r="IC171" s="61"/>
      <c r="ID171" s="61"/>
      <c r="IE171" s="61" t="s">
        <v>90</v>
      </c>
    </row>
    <row r="172" spans="1:239">
      <c r="A172" s="4" t="str">
        <f t="shared" si="236"/>
        <v>x</v>
      </c>
      <c r="B172" s="4" t="str">
        <f t="shared" si="237"/>
        <v>x</v>
      </c>
      <c r="D172" s="4">
        <v>14.4</v>
      </c>
      <c r="E172" s="4">
        <f t="shared" si="195"/>
        <v>-0.25555499726295333</v>
      </c>
      <c r="F172" s="4">
        <v>14.4</v>
      </c>
      <c r="G172" s="4">
        <f t="shared" si="196"/>
        <v>-0.25555499726295333</v>
      </c>
      <c r="H172" s="4">
        <v>70</v>
      </c>
      <c r="I172" s="88">
        <f>AL103</f>
        <v>0</v>
      </c>
      <c r="X172" s="4">
        <v>139</v>
      </c>
      <c r="Y172" s="4" t="str">
        <f t="shared" si="251"/>
        <v>x</v>
      </c>
      <c r="Z172" s="4" t="str">
        <f t="shared" si="222"/>
        <v>x</v>
      </c>
      <c r="AA172" s="4">
        <v>0</v>
      </c>
      <c r="AB172" s="4">
        <v>0</v>
      </c>
      <c r="AC172" s="4">
        <v>139</v>
      </c>
      <c r="AD172" s="129" t="str">
        <f t="shared" si="185"/>
        <v>x</v>
      </c>
      <c r="AE172" s="129" t="str">
        <f t="shared" si="185"/>
        <v>x</v>
      </c>
      <c r="AF172" s="46">
        <f t="shared" si="186"/>
        <v>1</v>
      </c>
      <c r="AG172" s="46">
        <f t="shared" si="186"/>
        <v>1</v>
      </c>
      <c r="AH172" s="4">
        <f t="shared" si="187"/>
        <v>0</v>
      </c>
      <c r="AI172" s="4">
        <f t="shared" si="187"/>
        <v>0</v>
      </c>
      <c r="AJ172" s="4">
        <f t="shared" si="197"/>
        <v>0</v>
      </c>
      <c r="AK172" s="4">
        <f>SUM($AJ$33:AJ172)</f>
        <v>2.6645352591003757E-15</v>
      </c>
      <c r="AL172" s="4">
        <f t="shared" si="238"/>
        <v>0</v>
      </c>
      <c r="AM172" s="4">
        <f t="shared" si="198"/>
        <v>0</v>
      </c>
      <c r="AN172" s="4">
        <f t="shared" si="199"/>
        <v>0</v>
      </c>
      <c r="AP172" s="4" t="str">
        <f t="shared" si="188"/>
        <v/>
      </c>
      <c r="AQ172" s="4" t="str">
        <f t="shared" si="188"/>
        <v/>
      </c>
      <c r="AR172" s="4" t="str">
        <f t="shared" si="189"/>
        <v/>
      </c>
      <c r="AS172" s="4" t="str">
        <f t="shared" si="189"/>
        <v/>
      </c>
      <c r="AT172" s="4" t="str">
        <f t="shared" si="190"/>
        <v/>
      </c>
      <c r="AU172" s="4" t="str">
        <f t="shared" si="190"/>
        <v/>
      </c>
      <c r="AV172" s="4" t="str">
        <f t="shared" si="191"/>
        <v/>
      </c>
      <c r="AW172" s="4" t="str">
        <f t="shared" si="191"/>
        <v/>
      </c>
      <c r="AX172" s="4" t="str">
        <f t="shared" si="192"/>
        <v/>
      </c>
      <c r="AY172" s="4" t="str">
        <f t="shared" si="192"/>
        <v/>
      </c>
      <c r="AZ172" s="4" t="str">
        <f t="shared" si="193"/>
        <v/>
      </c>
      <c r="BA172" s="4" t="str">
        <f t="shared" si="193"/>
        <v/>
      </c>
      <c r="BB172" s="4" t="str">
        <f t="shared" si="234"/>
        <v/>
      </c>
      <c r="BC172" s="4" t="str">
        <f t="shared" si="235"/>
        <v/>
      </c>
      <c r="BD172" s="4" t="str">
        <f t="shared" si="200"/>
        <v/>
      </c>
      <c r="BE172" s="4" t="str">
        <f t="shared" si="239"/>
        <v/>
      </c>
      <c r="BF172" s="4" t="str">
        <f t="shared" si="201"/>
        <v/>
      </c>
      <c r="BG172" s="4" t="str">
        <f t="shared" si="240"/>
        <v/>
      </c>
      <c r="BH172" s="16">
        <f t="shared" si="202"/>
        <v>0</v>
      </c>
      <c r="BI172" s="4">
        <f t="shared" si="203"/>
        <v>0</v>
      </c>
      <c r="BJ172" s="16">
        <f t="shared" si="204"/>
        <v>0</v>
      </c>
      <c r="BK172" s="4">
        <f t="shared" si="205"/>
        <v>0</v>
      </c>
      <c r="BL172" s="16">
        <f t="shared" si="206"/>
        <v>0</v>
      </c>
      <c r="BM172" s="4">
        <f t="shared" si="207"/>
        <v>0</v>
      </c>
      <c r="BN172" s="4">
        <f t="shared" si="241"/>
        <v>0</v>
      </c>
      <c r="BO172" s="4">
        <f t="shared" si="242"/>
        <v>0</v>
      </c>
      <c r="BP172" s="4">
        <f t="shared" si="243"/>
        <v>0</v>
      </c>
      <c r="BQ172" s="4">
        <f t="shared" si="244"/>
        <v>0</v>
      </c>
      <c r="BR172" s="4">
        <f t="shared" si="245"/>
        <v>0</v>
      </c>
      <c r="BS172" s="4">
        <f t="shared" si="246"/>
        <v>0</v>
      </c>
      <c r="BT172" s="4" t="str">
        <f t="shared" si="208"/>
        <v/>
      </c>
      <c r="BU172" s="4" t="str">
        <f t="shared" si="209"/>
        <v/>
      </c>
      <c r="BV172" s="4" t="str">
        <f t="shared" si="210"/>
        <v/>
      </c>
      <c r="BW172" s="4" t="str">
        <f t="shared" si="223"/>
        <v/>
      </c>
      <c r="BX172" s="4" t="str">
        <f t="shared" si="224"/>
        <v/>
      </c>
      <c r="BY172" s="4" t="str">
        <f t="shared" si="225"/>
        <v/>
      </c>
      <c r="BZ172" s="4">
        <f t="shared" si="226"/>
        <v>0</v>
      </c>
      <c r="CA172" s="17" t="str">
        <f t="shared" si="211"/>
        <v/>
      </c>
      <c r="CB172" s="17" t="str">
        <f t="shared" si="212"/>
        <v/>
      </c>
      <c r="CC172" s="17" t="str">
        <f t="shared" si="213"/>
        <v/>
      </c>
      <c r="CD172" s="17" t="str">
        <f t="shared" si="214"/>
        <v/>
      </c>
      <c r="CE172" s="4" t="str">
        <f t="shared" si="215"/>
        <v/>
      </c>
      <c r="CF172" s="4" t="str">
        <f t="shared" si="216"/>
        <v/>
      </c>
      <c r="CG172" s="4" t="str">
        <f t="shared" si="217"/>
        <v/>
      </c>
      <c r="CH172" s="4" t="str">
        <f t="shared" si="247"/>
        <v/>
      </c>
      <c r="CI172" s="4" t="str">
        <f t="shared" si="248"/>
        <v/>
      </c>
      <c r="CJ172" s="4" t="str">
        <f t="shared" si="227"/>
        <v/>
      </c>
      <c r="CK172" s="4" t="str">
        <f t="shared" si="228"/>
        <v/>
      </c>
      <c r="CL172" s="4" t="str">
        <f t="shared" si="249"/>
        <v/>
      </c>
      <c r="CM172" s="4" t="str">
        <f t="shared" si="250"/>
        <v/>
      </c>
      <c r="CN172" s="4">
        <f t="shared" si="229"/>
        <v>0</v>
      </c>
      <c r="CO172" s="16">
        <f t="shared" si="218"/>
        <v>0</v>
      </c>
      <c r="CQ172" s="4">
        <f t="shared" si="230"/>
        <v>0</v>
      </c>
      <c r="CS172" s="4">
        <v>138</v>
      </c>
      <c r="CT172" s="4">
        <f t="shared" si="231"/>
        <v>69</v>
      </c>
      <c r="CU172" s="4">
        <f t="shared" si="232"/>
        <v>69</v>
      </c>
      <c r="CV172" s="4">
        <f t="shared" si="219"/>
        <v>1</v>
      </c>
      <c r="CW172" s="4">
        <v>139</v>
      </c>
      <c r="CX172" s="4">
        <f t="shared" si="194"/>
        <v>70</v>
      </c>
      <c r="CY172" s="4" t="s">
        <v>87</v>
      </c>
      <c r="CZ172" s="16" t="str">
        <f t="shared" si="233"/>
        <v>A</v>
      </c>
      <c r="DA172" s="16">
        <f t="shared" si="220"/>
        <v>0</v>
      </c>
      <c r="DB172" s="4" t="str">
        <f t="shared" si="221"/>
        <v>x</v>
      </c>
      <c r="DE172" s="4" t="e">
        <f t="shared" si="252"/>
        <v>#REF!</v>
      </c>
      <c r="DF172" s="4" t="e">
        <f t="shared" si="253"/>
        <v>#REF!</v>
      </c>
      <c r="DJ172" s="57">
        <v>167</v>
      </c>
      <c r="DK172" s="58"/>
      <c r="DL172" s="59"/>
      <c r="DM172" s="59"/>
      <c r="DN172" s="60"/>
      <c r="DO172" s="61"/>
      <c r="DP172" s="61"/>
      <c r="DQ172" s="61"/>
      <c r="DR172" s="61"/>
      <c r="DS172" s="61"/>
      <c r="DT172" s="61"/>
      <c r="DU172" s="61"/>
      <c r="DV172" s="61"/>
      <c r="DW172" s="61"/>
      <c r="DX172" s="61"/>
      <c r="DY172" s="61"/>
      <c r="DZ172" s="61"/>
      <c r="EA172" s="61"/>
      <c r="EB172" s="61"/>
      <c r="EC172" s="61"/>
      <c r="ED172" s="61"/>
      <c r="EE172" s="61"/>
      <c r="EF172" s="61"/>
      <c r="EG172" s="61"/>
      <c r="EH172" s="61"/>
      <c r="EI172" s="61"/>
      <c r="EJ172" s="61"/>
      <c r="EK172" s="61"/>
      <c r="EL172" s="61"/>
      <c r="EM172" s="61"/>
      <c r="EN172" s="61"/>
      <c r="EO172" s="61"/>
      <c r="EP172" s="61"/>
      <c r="EQ172" s="61"/>
      <c r="ER172" s="61"/>
      <c r="ES172" s="61"/>
      <c r="ET172" s="61"/>
      <c r="EU172" s="61"/>
      <c r="EV172" s="61"/>
      <c r="EW172" s="61"/>
      <c r="EX172" s="61"/>
      <c r="EY172" s="61"/>
      <c r="EZ172" s="61"/>
      <c r="FA172" s="61"/>
      <c r="FB172" s="61"/>
      <c r="FC172" s="61"/>
      <c r="FD172" s="61"/>
      <c r="FE172" s="61"/>
      <c r="FF172" s="61"/>
      <c r="FG172" s="61"/>
      <c r="FH172" s="61"/>
      <c r="FI172" s="61"/>
      <c r="FJ172" s="61"/>
      <c r="FK172" s="61"/>
      <c r="FL172" s="61"/>
      <c r="FM172" s="61"/>
      <c r="FN172" s="61"/>
      <c r="FO172" s="61"/>
      <c r="FP172" s="61"/>
      <c r="FQ172" s="61"/>
      <c r="FR172" s="61"/>
      <c r="FS172" s="61"/>
      <c r="FT172" s="61"/>
      <c r="FU172" s="61"/>
      <c r="FV172" s="61"/>
      <c r="FW172" s="61"/>
      <c r="FX172" s="61"/>
      <c r="FY172" s="61"/>
      <c r="FZ172" s="61"/>
      <c r="GA172" s="61"/>
      <c r="GB172" s="61"/>
      <c r="GC172" s="61"/>
      <c r="GD172" s="61"/>
      <c r="GE172" s="61"/>
      <c r="GF172" s="61"/>
      <c r="GG172" s="61"/>
      <c r="GH172" s="61"/>
      <c r="GI172" s="61"/>
      <c r="GJ172" s="61"/>
      <c r="GK172" s="61"/>
      <c r="GL172" s="61"/>
      <c r="GM172" s="61"/>
      <c r="GN172" s="61"/>
      <c r="GO172" s="61"/>
      <c r="GP172" s="61"/>
      <c r="GQ172" s="61"/>
      <c r="GR172" s="61"/>
      <c r="GS172" s="61"/>
      <c r="GT172" s="61"/>
      <c r="GU172" s="61"/>
      <c r="GV172" s="61"/>
      <c r="GW172" s="61"/>
      <c r="GX172" s="61"/>
      <c r="GY172" s="61"/>
      <c r="GZ172" s="61"/>
      <c r="HA172" s="61"/>
      <c r="HB172" s="61"/>
      <c r="HC172" s="61"/>
      <c r="HD172" s="61"/>
      <c r="HE172" s="61"/>
      <c r="HF172" s="61"/>
      <c r="HG172" s="61"/>
      <c r="HH172" s="61"/>
      <c r="HI172" s="61"/>
      <c r="HJ172" s="61"/>
      <c r="HK172" s="61"/>
      <c r="HL172" s="61"/>
      <c r="HM172" s="61"/>
      <c r="HN172" s="61"/>
      <c r="HO172" s="61"/>
      <c r="HP172" s="61"/>
      <c r="HQ172" s="61"/>
      <c r="HR172" s="61"/>
      <c r="HS172" s="61"/>
      <c r="HT172" s="61"/>
      <c r="HU172" s="61"/>
      <c r="HV172" s="61"/>
      <c r="HW172" s="61"/>
      <c r="HX172" s="61"/>
      <c r="HY172" s="61"/>
      <c r="HZ172" s="61"/>
      <c r="IA172" s="61"/>
      <c r="IB172" s="61"/>
      <c r="IC172" s="61"/>
      <c r="ID172" s="61"/>
      <c r="IE172" s="61" t="s">
        <v>90</v>
      </c>
    </row>
    <row r="173" spans="1:239">
      <c r="A173" s="4" t="str">
        <f t="shared" si="236"/>
        <v>x</v>
      </c>
      <c r="B173" s="4" t="str">
        <f t="shared" si="237"/>
        <v>x</v>
      </c>
      <c r="D173" s="4">
        <v>14.5</v>
      </c>
      <c r="E173" s="4">
        <f t="shared" si="195"/>
        <v>-0.41349667156634529</v>
      </c>
      <c r="F173" s="4">
        <v>14.5</v>
      </c>
      <c r="G173" s="4">
        <f t="shared" si="196"/>
        <v>-0.41349667156634529</v>
      </c>
      <c r="H173" s="4">
        <v>71</v>
      </c>
      <c r="I173" s="88">
        <f>I172</f>
        <v>0</v>
      </c>
      <c r="X173" s="4">
        <v>140</v>
      </c>
      <c r="Y173" s="4" t="str">
        <f t="shared" si="251"/>
        <v>x</v>
      </c>
      <c r="Z173" s="4" t="str">
        <f t="shared" si="222"/>
        <v>x</v>
      </c>
      <c r="AA173" s="4">
        <v>0</v>
      </c>
      <c r="AB173" s="4">
        <v>0</v>
      </c>
      <c r="AC173" s="4">
        <v>140</v>
      </c>
      <c r="AD173" s="129" t="str">
        <f t="shared" si="185"/>
        <v>x</v>
      </c>
      <c r="AE173" s="129" t="str">
        <f t="shared" si="185"/>
        <v>x</v>
      </c>
      <c r="AF173" s="46">
        <f t="shared" si="186"/>
        <v>1</v>
      </c>
      <c r="AG173" s="46">
        <f t="shared" si="186"/>
        <v>1</v>
      </c>
      <c r="AH173" s="4">
        <f t="shared" si="187"/>
        <v>0</v>
      </c>
      <c r="AI173" s="4">
        <f t="shared" si="187"/>
        <v>0</v>
      </c>
      <c r="AJ173" s="4">
        <f t="shared" si="197"/>
        <v>0</v>
      </c>
      <c r="AK173" s="4">
        <f>SUM($AJ$33:AJ173)</f>
        <v>2.6645352591003757E-15</v>
      </c>
      <c r="AL173" s="4">
        <f t="shared" si="238"/>
        <v>0</v>
      </c>
      <c r="AM173" s="4">
        <f t="shared" si="198"/>
        <v>0</v>
      </c>
      <c r="AN173" s="4">
        <f t="shared" si="199"/>
        <v>0</v>
      </c>
      <c r="AP173" s="4" t="str">
        <f t="shared" si="188"/>
        <v/>
      </c>
      <c r="AQ173" s="4" t="str">
        <f t="shared" si="188"/>
        <v/>
      </c>
      <c r="AR173" s="4" t="str">
        <f t="shared" si="189"/>
        <v/>
      </c>
      <c r="AS173" s="4" t="str">
        <f t="shared" si="189"/>
        <v/>
      </c>
      <c r="AT173" s="4" t="str">
        <f t="shared" si="190"/>
        <v/>
      </c>
      <c r="AU173" s="4" t="str">
        <f t="shared" si="190"/>
        <v/>
      </c>
      <c r="AV173" s="4" t="str">
        <f t="shared" si="191"/>
        <v/>
      </c>
      <c r="AW173" s="4" t="str">
        <f t="shared" si="191"/>
        <v/>
      </c>
      <c r="AX173" s="4" t="str">
        <f t="shared" si="192"/>
        <v/>
      </c>
      <c r="AY173" s="4" t="str">
        <f t="shared" si="192"/>
        <v/>
      </c>
      <c r="AZ173" s="4" t="str">
        <f t="shared" si="193"/>
        <v/>
      </c>
      <c r="BA173" s="4" t="str">
        <f t="shared" si="193"/>
        <v/>
      </c>
      <c r="BB173" s="4" t="str">
        <f t="shared" si="234"/>
        <v/>
      </c>
      <c r="BC173" s="4" t="str">
        <f t="shared" si="235"/>
        <v/>
      </c>
      <c r="BD173" s="4" t="str">
        <f t="shared" si="200"/>
        <v/>
      </c>
      <c r="BE173" s="4" t="str">
        <f t="shared" si="239"/>
        <v/>
      </c>
      <c r="BF173" s="4" t="str">
        <f t="shared" si="201"/>
        <v/>
      </c>
      <c r="BG173" s="4" t="str">
        <f t="shared" si="240"/>
        <v/>
      </c>
      <c r="BH173" s="16">
        <f t="shared" si="202"/>
        <v>0</v>
      </c>
      <c r="BI173" s="4">
        <f t="shared" si="203"/>
        <v>0</v>
      </c>
      <c r="BJ173" s="16">
        <f t="shared" si="204"/>
        <v>0</v>
      </c>
      <c r="BK173" s="4">
        <f t="shared" si="205"/>
        <v>0</v>
      </c>
      <c r="BL173" s="16">
        <f t="shared" si="206"/>
        <v>0</v>
      </c>
      <c r="BM173" s="4">
        <f t="shared" si="207"/>
        <v>0</v>
      </c>
      <c r="BN173" s="4">
        <f t="shared" si="241"/>
        <v>0</v>
      </c>
      <c r="BO173" s="4">
        <f t="shared" si="242"/>
        <v>0</v>
      </c>
      <c r="BP173" s="4">
        <f t="shared" si="243"/>
        <v>0</v>
      </c>
      <c r="BQ173" s="4">
        <f t="shared" si="244"/>
        <v>0</v>
      </c>
      <c r="BR173" s="4">
        <f t="shared" si="245"/>
        <v>0</v>
      </c>
      <c r="BS173" s="4">
        <f t="shared" si="246"/>
        <v>0</v>
      </c>
      <c r="BT173" s="4" t="str">
        <f t="shared" si="208"/>
        <v/>
      </c>
      <c r="BU173" s="4" t="str">
        <f t="shared" si="209"/>
        <v/>
      </c>
      <c r="BV173" s="4" t="str">
        <f t="shared" si="210"/>
        <v/>
      </c>
      <c r="BW173" s="4" t="str">
        <f t="shared" si="223"/>
        <v/>
      </c>
      <c r="BX173" s="4" t="str">
        <f t="shared" si="224"/>
        <v/>
      </c>
      <c r="BY173" s="4" t="str">
        <f t="shared" si="225"/>
        <v/>
      </c>
      <c r="BZ173" s="4">
        <f t="shared" si="226"/>
        <v>0</v>
      </c>
      <c r="CA173" s="17" t="str">
        <f t="shared" si="211"/>
        <v/>
      </c>
      <c r="CB173" s="17" t="str">
        <f t="shared" si="212"/>
        <v/>
      </c>
      <c r="CC173" s="17" t="str">
        <f t="shared" si="213"/>
        <v/>
      </c>
      <c r="CD173" s="17" t="str">
        <f t="shared" si="214"/>
        <v/>
      </c>
      <c r="CE173" s="4" t="str">
        <f t="shared" si="215"/>
        <v/>
      </c>
      <c r="CF173" s="4" t="str">
        <f t="shared" si="216"/>
        <v/>
      </c>
      <c r="CG173" s="4" t="str">
        <f t="shared" si="217"/>
        <v/>
      </c>
      <c r="CH173" s="4" t="str">
        <f t="shared" si="247"/>
        <v/>
      </c>
      <c r="CI173" s="4" t="str">
        <f t="shared" si="248"/>
        <v/>
      </c>
      <c r="CJ173" s="4" t="str">
        <f t="shared" si="227"/>
        <v/>
      </c>
      <c r="CK173" s="4" t="str">
        <f t="shared" si="228"/>
        <v/>
      </c>
      <c r="CL173" s="4" t="str">
        <f t="shared" si="249"/>
        <v/>
      </c>
      <c r="CM173" s="4" t="str">
        <f t="shared" si="250"/>
        <v/>
      </c>
      <c r="CN173" s="4">
        <f t="shared" si="229"/>
        <v>0</v>
      </c>
      <c r="CO173" s="16">
        <f t="shared" si="218"/>
        <v>0</v>
      </c>
      <c r="CQ173" s="4">
        <f t="shared" si="230"/>
        <v>0</v>
      </c>
      <c r="CS173" s="4">
        <v>139</v>
      </c>
      <c r="CT173" s="4">
        <f t="shared" si="231"/>
        <v>69.5</v>
      </c>
      <c r="CU173" s="4">
        <f t="shared" si="232"/>
        <v>70</v>
      </c>
      <c r="CV173" s="4">
        <f t="shared" si="219"/>
        <v>0</v>
      </c>
      <c r="CW173" s="4">
        <v>140</v>
      </c>
      <c r="CX173" s="4">
        <f t="shared" si="194"/>
        <v>71</v>
      </c>
      <c r="CY173" s="4" t="s">
        <v>99</v>
      </c>
      <c r="CZ173" s="16" t="str">
        <f t="shared" si="233"/>
        <v>B</v>
      </c>
      <c r="DA173" s="16">
        <f t="shared" si="220"/>
        <v>0</v>
      </c>
      <c r="DB173" s="4" t="str">
        <f t="shared" si="221"/>
        <v>x</v>
      </c>
      <c r="DE173" s="4" t="e">
        <f t="shared" si="252"/>
        <v>#REF!</v>
      </c>
      <c r="DF173" s="4" t="e">
        <f t="shared" si="253"/>
        <v>#REF!</v>
      </c>
      <c r="DJ173" s="66">
        <v>168</v>
      </c>
      <c r="DK173" s="67"/>
      <c r="DL173" s="68"/>
      <c r="DM173" s="68"/>
      <c r="DN173" s="69"/>
      <c r="DO173" s="61"/>
      <c r="DP173" s="61"/>
      <c r="DQ173" s="61"/>
      <c r="DR173" s="61"/>
      <c r="DS173" s="61"/>
      <c r="DT173" s="61"/>
      <c r="DU173" s="61"/>
      <c r="DV173" s="61"/>
      <c r="DW173" s="61"/>
      <c r="DX173" s="61"/>
      <c r="DY173" s="61"/>
      <c r="DZ173" s="61"/>
      <c r="EA173" s="61"/>
      <c r="EB173" s="61"/>
      <c r="EC173" s="61"/>
      <c r="ED173" s="61"/>
      <c r="EE173" s="61"/>
      <c r="EF173" s="61"/>
      <c r="EG173" s="61"/>
      <c r="EH173" s="61"/>
      <c r="EI173" s="61"/>
      <c r="EJ173" s="61"/>
      <c r="EK173" s="61"/>
      <c r="EL173" s="61"/>
      <c r="EM173" s="61"/>
      <c r="EN173" s="61"/>
      <c r="EO173" s="61"/>
      <c r="EP173" s="61"/>
      <c r="EQ173" s="61"/>
      <c r="ER173" s="61"/>
      <c r="ES173" s="61"/>
      <c r="ET173" s="61"/>
      <c r="EU173" s="61"/>
      <c r="EV173" s="61"/>
      <c r="EW173" s="61"/>
      <c r="EX173" s="61"/>
      <c r="EY173" s="61"/>
      <c r="EZ173" s="61"/>
      <c r="FA173" s="61"/>
      <c r="FB173" s="61"/>
      <c r="FC173" s="61"/>
      <c r="FD173" s="61"/>
      <c r="FE173" s="61"/>
      <c r="FF173" s="61"/>
      <c r="FG173" s="61"/>
      <c r="FH173" s="61"/>
      <c r="FI173" s="61"/>
      <c r="FJ173" s="61"/>
      <c r="FK173" s="61"/>
      <c r="FL173" s="61"/>
      <c r="FM173" s="61"/>
      <c r="FN173" s="61"/>
      <c r="FO173" s="61"/>
      <c r="FP173" s="61"/>
      <c r="FQ173" s="61"/>
      <c r="FR173" s="61"/>
      <c r="FS173" s="61"/>
      <c r="FT173" s="61"/>
      <c r="FU173" s="61"/>
      <c r="FV173" s="61"/>
      <c r="FW173" s="61"/>
      <c r="FX173" s="61"/>
      <c r="FY173" s="61"/>
      <c r="FZ173" s="61"/>
      <c r="GA173" s="61"/>
      <c r="GB173" s="61"/>
      <c r="GC173" s="61"/>
      <c r="GD173" s="61"/>
      <c r="GE173" s="61"/>
      <c r="GF173" s="61"/>
      <c r="GG173" s="61"/>
      <c r="GH173" s="61"/>
      <c r="GI173" s="61"/>
      <c r="GJ173" s="61"/>
      <c r="GK173" s="61"/>
      <c r="GL173" s="61"/>
      <c r="GM173" s="61"/>
      <c r="GN173" s="61"/>
      <c r="GO173" s="61"/>
      <c r="GP173" s="61"/>
      <c r="GQ173" s="61"/>
      <c r="GR173" s="61"/>
      <c r="GS173" s="61"/>
      <c r="GT173" s="61"/>
      <c r="GU173" s="61"/>
      <c r="GV173" s="61"/>
      <c r="GW173" s="61"/>
      <c r="GX173" s="61"/>
      <c r="GY173" s="61"/>
      <c r="GZ173" s="61"/>
      <c r="HA173" s="61"/>
      <c r="HB173" s="61"/>
      <c r="HC173" s="61"/>
      <c r="HD173" s="61"/>
      <c r="HE173" s="61"/>
      <c r="HF173" s="61"/>
      <c r="HG173" s="61"/>
      <c r="HH173" s="61"/>
      <c r="HI173" s="61"/>
      <c r="HJ173" s="61"/>
      <c r="HK173" s="61"/>
      <c r="HL173" s="61"/>
      <c r="HM173" s="61"/>
      <c r="HN173" s="61"/>
      <c r="HO173" s="61"/>
      <c r="HP173" s="61"/>
      <c r="HQ173" s="61"/>
      <c r="HR173" s="61"/>
      <c r="HS173" s="61"/>
      <c r="HT173" s="61"/>
      <c r="HU173" s="61"/>
      <c r="HV173" s="61"/>
      <c r="HW173" s="61"/>
      <c r="HX173" s="61"/>
      <c r="HY173" s="61"/>
      <c r="HZ173" s="61"/>
      <c r="IA173" s="61"/>
      <c r="IB173" s="61"/>
      <c r="IC173" s="61"/>
      <c r="ID173" s="61"/>
      <c r="IE173" s="61" t="s">
        <v>90</v>
      </c>
    </row>
    <row r="174" spans="1:239">
      <c r="A174" s="4" t="str">
        <f t="shared" si="236"/>
        <v>x</v>
      </c>
      <c r="B174" s="4" t="str">
        <f t="shared" si="237"/>
        <v>x</v>
      </c>
      <c r="D174" s="4">
        <v>14.6</v>
      </c>
      <c r="E174" s="4">
        <f t="shared" si="195"/>
        <v>-0.55336655714511451</v>
      </c>
      <c r="F174" s="4">
        <v>14.6</v>
      </c>
      <c r="G174" s="4">
        <f t="shared" si="196"/>
        <v>-0.55336655714511451</v>
      </c>
      <c r="H174" s="4">
        <v>71</v>
      </c>
      <c r="I174" s="88">
        <f>AL104</f>
        <v>0</v>
      </c>
      <c r="X174" s="4">
        <v>141</v>
      </c>
      <c r="Y174" s="4" t="str">
        <f t="shared" si="251"/>
        <v>x</v>
      </c>
      <c r="Z174" s="4" t="str">
        <f t="shared" si="222"/>
        <v>x</v>
      </c>
      <c r="AA174" s="4">
        <v>0</v>
      </c>
      <c r="AB174" s="4">
        <v>0</v>
      </c>
      <c r="AC174" s="4">
        <v>141</v>
      </c>
      <c r="AD174" s="129" t="str">
        <f t="shared" si="185"/>
        <v>x</v>
      </c>
      <c r="AE174" s="129" t="str">
        <f t="shared" si="185"/>
        <v>x</v>
      </c>
      <c r="AF174" s="46">
        <f t="shared" si="186"/>
        <v>1</v>
      </c>
      <c r="AG174" s="46">
        <f t="shared" si="186"/>
        <v>1</v>
      </c>
      <c r="AH174" s="4">
        <f t="shared" si="187"/>
        <v>0</v>
      </c>
      <c r="AI174" s="4">
        <f t="shared" si="187"/>
        <v>0</v>
      </c>
      <c r="AJ174" s="4">
        <f t="shared" si="197"/>
        <v>0</v>
      </c>
      <c r="AK174" s="4">
        <f>SUM($AJ$33:AJ174)</f>
        <v>2.6645352591003757E-15</v>
      </c>
      <c r="AL174" s="4">
        <f t="shared" si="238"/>
        <v>0</v>
      </c>
      <c r="AM174" s="4">
        <f t="shared" si="198"/>
        <v>0</v>
      </c>
      <c r="AN174" s="4">
        <f t="shared" si="199"/>
        <v>0</v>
      </c>
      <c r="AP174" s="4" t="str">
        <f t="shared" si="188"/>
        <v/>
      </c>
      <c r="AQ174" s="4" t="str">
        <f t="shared" si="188"/>
        <v/>
      </c>
      <c r="AR174" s="4" t="str">
        <f t="shared" si="189"/>
        <v/>
      </c>
      <c r="AS174" s="4" t="str">
        <f t="shared" si="189"/>
        <v/>
      </c>
      <c r="AT174" s="4" t="str">
        <f t="shared" si="190"/>
        <v/>
      </c>
      <c r="AU174" s="4" t="str">
        <f t="shared" si="190"/>
        <v/>
      </c>
      <c r="AV174" s="4" t="str">
        <f t="shared" si="191"/>
        <v/>
      </c>
      <c r="AW174" s="4" t="str">
        <f t="shared" si="191"/>
        <v/>
      </c>
      <c r="AX174" s="4" t="str">
        <f t="shared" si="192"/>
        <v/>
      </c>
      <c r="AY174" s="4" t="str">
        <f t="shared" si="192"/>
        <v/>
      </c>
      <c r="AZ174" s="4" t="str">
        <f t="shared" si="193"/>
        <v/>
      </c>
      <c r="BA174" s="4" t="str">
        <f t="shared" si="193"/>
        <v/>
      </c>
      <c r="BB174" s="4" t="str">
        <f t="shared" si="234"/>
        <v/>
      </c>
      <c r="BC174" s="4" t="str">
        <f t="shared" si="235"/>
        <v/>
      </c>
      <c r="BD174" s="4" t="str">
        <f t="shared" si="200"/>
        <v/>
      </c>
      <c r="BE174" s="4" t="str">
        <f t="shared" si="239"/>
        <v/>
      </c>
      <c r="BF174" s="4" t="str">
        <f t="shared" si="201"/>
        <v/>
      </c>
      <c r="BG174" s="4" t="str">
        <f t="shared" si="240"/>
        <v/>
      </c>
      <c r="BH174" s="16">
        <f t="shared" si="202"/>
        <v>0</v>
      </c>
      <c r="BI174" s="4">
        <f t="shared" si="203"/>
        <v>0</v>
      </c>
      <c r="BJ174" s="16">
        <f t="shared" si="204"/>
        <v>0</v>
      </c>
      <c r="BK174" s="4">
        <f t="shared" si="205"/>
        <v>0</v>
      </c>
      <c r="BL174" s="16">
        <f t="shared" si="206"/>
        <v>0</v>
      </c>
      <c r="BM174" s="4">
        <f t="shared" si="207"/>
        <v>0</v>
      </c>
      <c r="BN174" s="4">
        <f t="shared" si="241"/>
        <v>0</v>
      </c>
      <c r="BO174" s="4">
        <f t="shared" si="242"/>
        <v>0</v>
      </c>
      <c r="BP174" s="4">
        <f t="shared" si="243"/>
        <v>0</v>
      </c>
      <c r="BQ174" s="4">
        <f t="shared" si="244"/>
        <v>0</v>
      </c>
      <c r="BR174" s="4">
        <f t="shared" si="245"/>
        <v>0</v>
      </c>
      <c r="BS174" s="4">
        <f t="shared" si="246"/>
        <v>0</v>
      </c>
      <c r="BT174" s="4" t="str">
        <f t="shared" si="208"/>
        <v/>
      </c>
      <c r="BU174" s="4" t="str">
        <f t="shared" si="209"/>
        <v/>
      </c>
      <c r="BV174" s="4" t="str">
        <f t="shared" si="210"/>
        <v/>
      </c>
      <c r="BW174" s="4" t="str">
        <f t="shared" si="223"/>
        <v/>
      </c>
      <c r="BX174" s="4" t="str">
        <f t="shared" si="224"/>
        <v/>
      </c>
      <c r="BY174" s="4" t="str">
        <f t="shared" si="225"/>
        <v/>
      </c>
      <c r="BZ174" s="4">
        <f t="shared" si="226"/>
        <v>0</v>
      </c>
      <c r="CA174" s="17" t="str">
        <f t="shared" si="211"/>
        <v/>
      </c>
      <c r="CB174" s="17" t="str">
        <f t="shared" si="212"/>
        <v/>
      </c>
      <c r="CC174" s="17" t="str">
        <f t="shared" si="213"/>
        <v/>
      </c>
      <c r="CD174" s="17" t="str">
        <f t="shared" si="214"/>
        <v/>
      </c>
      <c r="CE174" s="4" t="str">
        <f t="shared" si="215"/>
        <v/>
      </c>
      <c r="CF174" s="4" t="str">
        <f t="shared" si="216"/>
        <v/>
      </c>
      <c r="CG174" s="4" t="str">
        <f t="shared" si="217"/>
        <v/>
      </c>
      <c r="CH174" s="4" t="str">
        <f t="shared" si="247"/>
        <v/>
      </c>
      <c r="CI174" s="4" t="str">
        <f t="shared" si="248"/>
        <v/>
      </c>
      <c r="CJ174" s="4" t="str">
        <f t="shared" si="227"/>
        <v/>
      </c>
      <c r="CK174" s="4" t="str">
        <f t="shared" si="228"/>
        <v/>
      </c>
      <c r="CL174" s="4" t="str">
        <f t="shared" si="249"/>
        <v/>
      </c>
      <c r="CM174" s="4" t="str">
        <f t="shared" si="250"/>
        <v/>
      </c>
      <c r="CN174" s="4">
        <f t="shared" si="229"/>
        <v>0</v>
      </c>
      <c r="CO174" s="16">
        <f t="shared" si="218"/>
        <v>0</v>
      </c>
      <c r="CQ174" s="4">
        <f t="shared" si="230"/>
        <v>0</v>
      </c>
      <c r="CS174" s="4">
        <v>140</v>
      </c>
      <c r="CT174" s="4">
        <f t="shared" si="231"/>
        <v>70</v>
      </c>
      <c r="CU174" s="4">
        <f t="shared" si="232"/>
        <v>70</v>
      </c>
      <c r="CV174" s="4">
        <f t="shared" si="219"/>
        <v>1</v>
      </c>
      <c r="CW174" s="4">
        <v>141</v>
      </c>
      <c r="CX174" s="4">
        <f t="shared" si="194"/>
        <v>71</v>
      </c>
      <c r="CY174" s="4" t="s">
        <v>88</v>
      </c>
      <c r="CZ174" s="16" t="str">
        <f t="shared" si="233"/>
        <v>C</v>
      </c>
      <c r="DA174" s="16">
        <f t="shared" si="220"/>
        <v>0</v>
      </c>
      <c r="DB174" s="4" t="str">
        <f t="shared" si="221"/>
        <v>x</v>
      </c>
      <c r="DE174" s="4" t="e">
        <f t="shared" si="252"/>
        <v>#REF!</v>
      </c>
      <c r="DF174" s="4" t="e">
        <f t="shared" si="253"/>
        <v>#REF!</v>
      </c>
      <c r="DJ174" s="47">
        <v>169</v>
      </c>
      <c r="DK174" s="48" t="s">
        <v>464</v>
      </c>
      <c r="DL174" s="49"/>
      <c r="DM174" s="49"/>
      <c r="DN174" s="50"/>
      <c r="DO174" s="51"/>
      <c r="DP174" s="51"/>
      <c r="DQ174" s="51"/>
      <c r="DR174" s="51"/>
      <c r="DS174" s="51"/>
      <c r="DT174" s="51"/>
      <c r="DU174" s="51"/>
      <c r="DV174" s="51"/>
      <c r="DW174" s="51"/>
      <c r="DX174" s="51"/>
      <c r="DY174" s="51"/>
      <c r="DZ174" s="51"/>
      <c r="EA174" s="51"/>
      <c r="EB174" s="51"/>
      <c r="EC174" s="51"/>
      <c r="ED174" s="51"/>
      <c r="EE174" s="51"/>
      <c r="EF174" s="51"/>
      <c r="EG174" s="51"/>
      <c r="EH174" s="51"/>
      <c r="EI174" s="51"/>
      <c r="EJ174" s="51"/>
      <c r="EK174" s="51"/>
      <c r="EL174" s="51"/>
      <c r="EM174" s="51"/>
      <c r="EN174" s="51"/>
      <c r="EO174" s="51"/>
      <c r="EP174" s="51"/>
      <c r="EQ174" s="51"/>
      <c r="ER174" s="51"/>
      <c r="ES174" s="51"/>
      <c r="ET174" s="51"/>
      <c r="EU174" s="51"/>
      <c r="EV174" s="51"/>
      <c r="EW174" s="51"/>
      <c r="EX174" s="51"/>
      <c r="EY174" s="51"/>
      <c r="EZ174" s="51"/>
      <c r="FA174" s="51"/>
      <c r="FB174" s="51"/>
      <c r="FC174" s="51"/>
      <c r="FD174" s="51"/>
      <c r="FE174" s="51"/>
      <c r="FF174" s="51"/>
      <c r="FG174" s="51"/>
      <c r="FH174" s="51"/>
      <c r="FI174" s="51"/>
      <c r="FJ174" s="51"/>
      <c r="FK174" s="51"/>
      <c r="FL174" s="51"/>
      <c r="FM174" s="51"/>
      <c r="FN174" s="51"/>
      <c r="FO174" s="51"/>
      <c r="FP174" s="51"/>
      <c r="FQ174" s="51"/>
      <c r="FR174" s="51"/>
      <c r="FS174" s="51"/>
      <c r="FT174" s="51"/>
      <c r="FU174" s="51"/>
      <c r="FV174" s="51"/>
      <c r="FW174" s="51"/>
      <c r="FX174" s="51"/>
      <c r="FY174" s="51"/>
      <c r="FZ174" s="51"/>
      <c r="GA174" s="51"/>
      <c r="GB174" s="51"/>
      <c r="GC174" s="51"/>
      <c r="GD174" s="51"/>
      <c r="GE174" s="51"/>
      <c r="GF174" s="51"/>
      <c r="GG174" s="51"/>
      <c r="GH174" s="51"/>
      <c r="GI174" s="51"/>
      <c r="GJ174" s="51"/>
      <c r="GK174" s="51"/>
      <c r="GL174" s="51"/>
      <c r="GM174" s="51"/>
      <c r="GN174" s="51"/>
      <c r="GO174" s="51"/>
      <c r="GP174" s="51"/>
      <c r="GQ174" s="51"/>
      <c r="GR174" s="51"/>
      <c r="GS174" s="51"/>
      <c r="GT174" s="51"/>
      <c r="GU174" s="51"/>
      <c r="GV174" s="51"/>
      <c r="GW174" s="51"/>
      <c r="GX174" s="51"/>
      <c r="GY174" s="51"/>
      <c r="GZ174" s="51"/>
      <c r="HA174" s="51"/>
      <c r="HB174" s="51"/>
      <c r="HC174" s="51"/>
      <c r="HD174" s="51"/>
      <c r="HE174" s="51"/>
      <c r="HF174" s="51"/>
      <c r="HG174" s="51"/>
      <c r="HH174" s="51"/>
      <c r="HI174" s="51"/>
      <c r="HJ174" s="51"/>
      <c r="HK174" s="51"/>
      <c r="HL174" s="51"/>
      <c r="HM174" s="51"/>
      <c r="HN174" s="51"/>
      <c r="HO174" s="51"/>
      <c r="HP174" s="51"/>
      <c r="HQ174" s="51"/>
      <c r="HR174" s="51"/>
      <c r="HS174" s="51"/>
      <c r="HT174" s="51"/>
      <c r="HU174" s="51"/>
      <c r="HV174" s="51"/>
      <c r="HW174" s="51"/>
      <c r="HX174" s="51"/>
      <c r="HY174" s="51"/>
      <c r="HZ174" s="51"/>
      <c r="IA174" s="51"/>
      <c r="IB174" s="51"/>
      <c r="IC174" s="51"/>
      <c r="ID174" s="51"/>
      <c r="IE174" s="51" t="s">
        <v>90</v>
      </c>
    </row>
    <row r="175" spans="1:239">
      <c r="A175" s="4" t="str">
        <f t="shared" si="236"/>
        <v>x</v>
      </c>
      <c r="B175" s="4" t="str">
        <f t="shared" si="237"/>
        <v>x</v>
      </c>
      <c r="D175" s="4">
        <v>14.7</v>
      </c>
      <c r="E175" s="4">
        <f t="shared" si="195"/>
        <v>-0.66905166882929712</v>
      </c>
      <c r="F175" s="4">
        <v>14.7</v>
      </c>
      <c r="G175" s="4">
        <f t="shared" si="196"/>
        <v>-0.66905166882929712</v>
      </c>
      <c r="H175" s="4">
        <v>72</v>
      </c>
      <c r="I175" s="88">
        <f>I174</f>
        <v>0</v>
      </c>
      <c r="X175" s="4">
        <v>142</v>
      </c>
      <c r="Y175" s="4" t="str">
        <f t="shared" si="251"/>
        <v>x</v>
      </c>
      <c r="Z175" s="4" t="str">
        <f t="shared" si="222"/>
        <v>x</v>
      </c>
      <c r="AA175" s="4">
        <v>0</v>
      </c>
      <c r="AB175" s="4">
        <v>0</v>
      </c>
      <c r="AC175" s="4">
        <v>142</v>
      </c>
      <c r="AD175" s="129" t="str">
        <f t="shared" si="185"/>
        <v>x</v>
      </c>
      <c r="AE175" s="129" t="str">
        <f t="shared" si="185"/>
        <v>x</v>
      </c>
      <c r="AF175" s="46">
        <f t="shared" si="186"/>
        <v>1</v>
      </c>
      <c r="AG175" s="46">
        <f t="shared" si="186"/>
        <v>1</v>
      </c>
      <c r="AH175" s="4">
        <f t="shared" si="187"/>
        <v>0</v>
      </c>
      <c r="AI175" s="4">
        <f t="shared" si="187"/>
        <v>0</v>
      </c>
      <c r="AJ175" s="4">
        <f t="shared" si="197"/>
        <v>0</v>
      </c>
      <c r="AK175" s="4">
        <f>SUM($AJ$33:AJ175)</f>
        <v>2.6645352591003757E-15</v>
      </c>
      <c r="AL175" s="4">
        <f t="shared" si="238"/>
        <v>0</v>
      </c>
      <c r="AM175" s="4">
        <f t="shared" si="198"/>
        <v>0</v>
      </c>
      <c r="AN175" s="4">
        <f t="shared" si="199"/>
        <v>0</v>
      </c>
      <c r="AP175" s="4" t="str">
        <f t="shared" si="188"/>
        <v/>
      </c>
      <c r="AQ175" s="4" t="str">
        <f t="shared" si="188"/>
        <v/>
      </c>
      <c r="AR175" s="4" t="str">
        <f t="shared" si="189"/>
        <v/>
      </c>
      <c r="AS175" s="4" t="str">
        <f t="shared" si="189"/>
        <v/>
      </c>
      <c r="AT175" s="4" t="str">
        <f t="shared" si="190"/>
        <v/>
      </c>
      <c r="AU175" s="4" t="str">
        <f t="shared" si="190"/>
        <v/>
      </c>
      <c r="AV175" s="4" t="str">
        <f t="shared" si="191"/>
        <v/>
      </c>
      <c r="AW175" s="4" t="str">
        <f t="shared" si="191"/>
        <v/>
      </c>
      <c r="AX175" s="4" t="str">
        <f t="shared" si="192"/>
        <v/>
      </c>
      <c r="AY175" s="4" t="str">
        <f t="shared" si="192"/>
        <v/>
      </c>
      <c r="AZ175" s="4" t="str">
        <f t="shared" si="193"/>
        <v/>
      </c>
      <c r="BA175" s="4" t="str">
        <f t="shared" si="193"/>
        <v/>
      </c>
      <c r="BB175" s="4" t="str">
        <f t="shared" si="234"/>
        <v/>
      </c>
      <c r="BC175" s="4" t="str">
        <f t="shared" si="235"/>
        <v/>
      </c>
      <c r="BD175" s="4" t="str">
        <f t="shared" si="200"/>
        <v/>
      </c>
      <c r="BE175" s="4" t="str">
        <f t="shared" si="239"/>
        <v/>
      </c>
      <c r="BF175" s="4" t="str">
        <f t="shared" si="201"/>
        <v/>
      </c>
      <c r="BG175" s="4" t="str">
        <f t="shared" si="240"/>
        <v/>
      </c>
      <c r="BH175" s="16">
        <f t="shared" si="202"/>
        <v>0</v>
      </c>
      <c r="BI175" s="4">
        <f t="shared" si="203"/>
        <v>0</v>
      </c>
      <c r="BJ175" s="16">
        <f t="shared" si="204"/>
        <v>0</v>
      </c>
      <c r="BK175" s="4">
        <f t="shared" si="205"/>
        <v>0</v>
      </c>
      <c r="BL175" s="16">
        <f t="shared" si="206"/>
        <v>0</v>
      </c>
      <c r="BM175" s="4">
        <f t="shared" si="207"/>
        <v>0</v>
      </c>
      <c r="BN175" s="4">
        <f t="shared" si="241"/>
        <v>0</v>
      </c>
      <c r="BO175" s="4">
        <f t="shared" si="242"/>
        <v>0</v>
      </c>
      <c r="BP175" s="4">
        <f t="shared" si="243"/>
        <v>0</v>
      </c>
      <c r="BQ175" s="4">
        <f t="shared" si="244"/>
        <v>0</v>
      </c>
      <c r="BR175" s="4">
        <f t="shared" si="245"/>
        <v>0</v>
      </c>
      <c r="BS175" s="4">
        <f t="shared" si="246"/>
        <v>0</v>
      </c>
      <c r="BT175" s="4" t="str">
        <f t="shared" si="208"/>
        <v/>
      </c>
      <c r="BU175" s="4" t="str">
        <f t="shared" si="209"/>
        <v/>
      </c>
      <c r="BV175" s="4" t="str">
        <f t="shared" si="210"/>
        <v/>
      </c>
      <c r="BW175" s="4" t="str">
        <f t="shared" si="223"/>
        <v/>
      </c>
      <c r="BX175" s="4" t="str">
        <f t="shared" si="224"/>
        <v/>
      </c>
      <c r="BY175" s="4" t="str">
        <f t="shared" si="225"/>
        <v/>
      </c>
      <c r="BZ175" s="4">
        <f t="shared" si="226"/>
        <v>0</v>
      </c>
      <c r="CA175" s="17" t="str">
        <f t="shared" si="211"/>
        <v/>
      </c>
      <c r="CB175" s="17" t="str">
        <f t="shared" si="212"/>
        <v/>
      </c>
      <c r="CC175" s="17" t="str">
        <f t="shared" si="213"/>
        <v/>
      </c>
      <c r="CD175" s="17" t="str">
        <f t="shared" si="214"/>
        <v/>
      </c>
      <c r="CE175" s="4" t="str">
        <f t="shared" si="215"/>
        <v/>
      </c>
      <c r="CF175" s="4" t="str">
        <f t="shared" si="216"/>
        <v/>
      </c>
      <c r="CG175" s="4" t="str">
        <f t="shared" si="217"/>
        <v/>
      </c>
      <c r="CH175" s="4" t="str">
        <f t="shared" si="247"/>
        <v/>
      </c>
      <c r="CI175" s="4" t="str">
        <f t="shared" si="248"/>
        <v/>
      </c>
      <c r="CJ175" s="4" t="str">
        <f t="shared" si="227"/>
        <v/>
      </c>
      <c r="CK175" s="4" t="str">
        <f t="shared" si="228"/>
        <v/>
      </c>
      <c r="CL175" s="4" t="str">
        <f t="shared" si="249"/>
        <v/>
      </c>
      <c r="CM175" s="4" t="str">
        <f t="shared" si="250"/>
        <v/>
      </c>
      <c r="CN175" s="4">
        <f t="shared" si="229"/>
        <v>0</v>
      </c>
      <c r="CO175" s="16">
        <f t="shared" si="218"/>
        <v>0</v>
      </c>
      <c r="CQ175" s="4">
        <f t="shared" si="230"/>
        <v>0</v>
      </c>
      <c r="CS175" s="4">
        <v>141</v>
      </c>
      <c r="CT175" s="4">
        <f t="shared" si="231"/>
        <v>70.5</v>
      </c>
      <c r="CU175" s="4">
        <f t="shared" si="232"/>
        <v>71</v>
      </c>
      <c r="CV175" s="4">
        <f t="shared" si="219"/>
        <v>0</v>
      </c>
      <c r="CW175" s="4">
        <v>142</v>
      </c>
      <c r="CX175" s="4">
        <f t="shared" si="194"/>
        <v>72</v>
      </c>
      <c r="CY175" s="4" t="s">
        <v>100</v>
      </c>
      <c r="CZ175" s="16" t="str">
        <f t="shared" si="233"/>
        <v>A</v>
      </c>
      <c r="DA175" s="16">
        <f t="shared" si="220"/>
        <v>0</v>
      </c>
      <c r="DB175" s="4" t="str">
        <f t="shared" si="221"/>
        <v>x</v>
      </c>
      <c r="DE175" s="4" t="e">
        <f t="shared" si="252"/>
        <v>#REF!</v>
      </c>
      <c r="DF175" s="4" t="e">
        <f t="shared" si="253"/>
        <v>#REF!</v>
      </c>
      <c r="DJ175" s="57">
        <v>170</v>
      </c>
      <c r="DK175" s="58" t="s">
        <v>465</v>
      </c>
      <c r="DL175" s="59"/>
      <c r="DM175" s="59"/>
      <c r="DN175" s="60"/>
      <c r="DO175" s="61"/>
      <c r="DP175" s="61"/>
      <c r="DQ175" s="61"/>
      <c r="DR175" s="61"/>
      <c r="DS175" s="61"/>
      <c r="DT175" s="61"/>
      <c r="DU175" s="61"/>
      <c r="DV175" s="61"/>
      <c r="DW175" s="61"/>
      <c r="DX175" s="61"/>
      <c r="DY175" s="61"/>
      <c r="DZ175" s="61"/>
      <c r="EA175" s="61"/>
      <c r="EB175" s="61"/>
      <c r="EC175" s="61"/>
      <c r="ED175" s="61"/>
      <c r="EE175" s="61"/>
      <c r="EF175" s="61"/>
      <c r="EG175" s="61"/>
      <c r="EH175" s="61"/>
      <c r="EI175" s="61"/>
      <c r="EJ175" s="61"/>
      <c r="EK175" s="61"/>
      <c r="EL175" s="61"/>
      <c r="EM175" s="61"/>
      <c r="EN175" s="61"/>
      <c r="EO175" s="61"/>
      <c r="EP175" s="61"/>
      <c r="EQ175" s="61"/>
      <c r="ER175" s="61"/>
      <c r="ES175" s="61"/>
      <c r="ET175" s="61"/>
      <c r="EU175" s="61"/>
      <c r="EV175" s="61"/>
      <c r="EW175" s="61"/>
      <c r="EX175" s="61"/>
      <c r="EY175" s="61"/>
      <c r="EZ175" s="61"/>
      <c r="FA175" s="61"/>
      <c r="FB175" s="61"/>
      <c r="FC175" s="61"/>
      <c r="FD175" s="61"/>
      <c r="FE175" s="61"/>
      <c r="FF175" s="61"/>
      <c r="FG175" s="61"/>
      <c r="FH175" s="61"/>
      <c r="FI175" s="61"/>
      <c r="FJ175" s="61"/>
      <c r="FK175" s="61"/>
      <c r="FL175" s="61"/>
      <c r="FM175" s="61"/>
      <c r="FN175" s="61"/>
      <c r="FO175" s="61"/>
      <c r="FP175" s="61"/>
      <c r="FQ175" s="61"/>
      <c r="FR175" s="61"/>
      <c r="FS175" s="61"/>
      <c r="FT175" s="61"/>
      <c r="FU175" s="61"/>
      <c r="FV175" s="61"/>
      <c r="FW175" s="61"/>
      <c r="FX175" s="61"/>
      <c r="FY175" s="61"/>
      <c r="FZ175" s="61"/>
      <c r="GA175" s="61"/>
      <c r="GB175" s="61"/>
      <c r="GC175" s="61"/>
      <c r="GD175" s="61"/>
      <c r="GE175" s="61"/>
      <c r="GF175" s="61"/>
      <c r="GG175" s="61"/>
      <c r="GH175" s="61"/>
      <c r="GI175" s="61"/>
      <c r="GJ175" s="61"/>
      <c r="GK175" s="61"/>
      <c r="GL175" s="61"/>
      <c r="GM175" s="61"/>
      <c r="GN175" s="61"/>
      <c r="GO175" s="61"/>
      <c r="GP175" s="61"/>
      <c r="GQ175" s="61"/>
      <c r="GR175" s="61"/>
      <c r="GS175" s="61"/>
      <c r="GT175" s="61"/>
      <c r="GU175" s="61"/>
      <c r="GV175" s="61"/>
      <c r="GW175" s="61"/>
      <c r="GX175" s="61"/>
      <c r="GY175" s="61"/>
      <c r="GZ175" s="61"/>
      <c r="HA175" s="61"/>
      <c r="HB175" s="61"/>
      <c r="HC175" s="61"/>
      <c r="HD175" s="61"/>
      <c r="HE175" s="61"/>
      <c r="HF175" s="61"/>
      <c r="HG175" s="61"/>
      <c r="HH175" s="61"/>
      <c r="HI175" s="61"/>
      <c r="HJ175" s="61"/>
      <c r="HK175" s="61"/>
      <c r="HL175" s="61"/>
      <c r="HM175" s="61"/>
      <c r="HN175" s="61"/>
      <c r="HO175" s="61"/>
      <c r="HP175" s="61"/>
      <c r="HQ175" s="61"/>
      <c r="HR175" s="61"/>
      <c r="HS175" s="61"/>
      <c r="HT175" s="61"/>
      <c r="HU175" s="61"/>
      <c r="HV175" s="61"/>
      <c r="HW175" s="61"/>
      <c r="HX175" s="61"/>
      <c r="HY175" s="61"/>
      <c r="HZ175" s="61"/>
      <c r="IA175" s="61"/>
      <c r="IB175" s="61"/>
      <c r="IC175" s="61"/>
      <c r="ID175" s="61"/>
      <c r="IE175" s="61" t="s">
        <v>90</v>
      </c>
    </row>
    <row r="176" spans="1:239">
      <c r="A176" s="4" t="str">
        <f t="shared" si="236"/>
        <v>x</v>
      </c>
      <c r="B176" s="4" t="str">
        <f t="shared" si="237"/>
        <v>x</v>
      </c>
      <c r="D176" s="4">
        <v>14.8</v>
      </c>
      <c r="E176" s="4">
        <f t="shared" si="195"/>
        <v>-0.75549601211953654</v>
      </c>
      <c r="F176" s="4">
        <v>14.8</v>
      </c>
      <c r="G176" s="4">
        <f t="shared" si="196"/>
        <v>-0.75549601211953654</v>
      </c>
      <c r="H176" s="4">
        <v>72</v>
      </c>
      <c r="I176" s="88">
        <f>AL105</f>
        <v>0</v>
      </c>
      <c r="J176" s="4" t="s">
        <v>466</v>
      </c>
      <c r="X176" s="4">
        <v>143</v>
      </c>
      <c r="Y176" s="4" t="str">
        <f t="shared" si="251"/>
        <v>x</v>
      </c>
      <c r="Z176" s="4" t="str">
        <f t="shared" si="222"/>
        <v>x</v>
      </c>
      <c r="AA176" s="4">
        <v>0</v>
      </c>
      <c r="AB176" s="4">
        <v>0</v>
      </c>
      <c r="AC176" s="4">
        <v>143</v>
      </c>
      <c r="AD176" s="129" t="str">
        <f t="shared" si="185"/>
        <v>x</v>
      </c>
      <c r="AE176" s="129" t="str">
        <f t="shared" si="185"/>
        <v>x</v>
      </c>
      <c r="AF176" s="46">
        <f t="shared" si="186"/>
        <v>1</v>
      </c>
      <c r="AG176" s="46">
        <f t="shared" si="186"/>
        <v>1</v>
      </c>
      <c r="AH176" s="4">
        <f t="shared" si="187"/>
        <v>0</v>
      </c>
      <c r="AI176" s="4">
        <f t="shared" si="187"/>
        <v>0</v>
      </c>
      <c r="AJ176" s="4">
        <f t="shared" si="197"/>
        <v>0</v>
      </c>
      <c r="AK176" s="4">
        <f>SUM($AJ$33:AJ176)</f>
        <v>2.6645352591003757E-15</v>
      </c>
      <c r="AL176" s="4">
        <f t="shared" si="238"/>
        <v>0</v>
      </c>
      <c r="AM176" s="4">
        <f t="shared" si="198"/>
        <v>0</v>
      </c>
      <c r="AN176" s="4">
        <f t="shared" si="199"/>
        <v>0</v>
      </c>
      <c r="AP176" s="4" t="str">
        <f t="shared" si="188"/>
        <v/>
      </c>
      <c r="AQ176" s="4" t="str">
        <f t="shared" si="188"/>
        <v/>
      </c>
      <c r="AR176" s="4" t="str">
        <f t="shared" si="189"/>
        <v/>
      </c>
      <c r="AS176" s="4" t="str">
        <f t="shared" si="189"/>
        <v/>
      </c>
      <c r="AT176" s="4" t="str">
        <f t="shared" si="190"/>
        <v/>
      </c>
      <c r="AU176" s="4" t="str">
        <f t="shared" si="190"/>
        <v/>
      </c>
      <c r="AV176" s="4" t="str">
        <f t="shared" si="191"/>
        <v/>
      </c>
      <c r="AW176" s="4" t="str">
        <f t="shared" si="191"/>
        <v/>
      </c>
      <c r="AX176" s="4" t="str">
        <f t="shared" si="192"/>
        <v/>
      </c>
      <c r="AY176" s="4" t="str">
        <f t="shared" si="192"/>
        <v/>
      </c>
      <c r="AZ176" s="4" t="str">
        <f t="shared" si="193"/>
        <v/>
      </c>
      <c r="BA176" s="4" t="str">
        <f t="shared" si="193"/>
        <v/>
      </c>
      <c r="BB176" s="4" t="str">
        <f t="shared" si="234"/>
        <v/>
      </c>
      <c r="BC176" s="4" t="str">
        <f t="shared" si="235"/>
        <v/>
      </c>
      <c r="BD176" s="4" t="str">
        <f t="shared" si="200"/>
        <v/>
      </c>
      <c r="BE176" s="4" t="str">
        <f t="shared" si="239"/>
        <v/>
      </c>
      <c r="BF176" s="4" t="str">
        <f t="shared" si="201"/>
        <v/>
      </c>
      <c r="BG176" s="4" t="str">
        <f t="shared" si="240"/>
        <v/>
      </c>
      <c r="BH176" s="16">
        <f t="shared" si="202"/>
        <v>0</v>
      </c>
      <c r="BI176" s="4">
        <f t="shared" si="203"/>
        <v>0</v>
      </c>
      <c r="BJ176" s="16">
        <f t="shared" si="204"/>
        <v>0</v>
      </c>
      <c r="BK176" s="4">
        <f t="shared" si="205"/>
        <v>0</v>
      </c>
      <c r="BL176" s="16">
        <f t="shared" si="206"/>
        <v>0</v>
      </c>
      <c r="BM176" s="4">
        <f t="shared" si="207"/>
        <v>0</v>
      </c>
      <c r="BN176" s="4">
        <f t="shared" si="241"/>
        <v>0</v>
      </c>
      <c r="BO176" s="4">
        <f t="shared" si="242"/>
        <v>0</v>
      </c>
      <c r="BP176" s="4">
        <f t="shared" si="243"/>
        <v>0</v>
      </c>
      <c r="BQ176" s="4">
        <f t="shared" si="244"/>
        <v>0</v>
      </c>
      <c r="BR176" s="4">
        <f t="shared" si="245"/>
        <v>0</v>
      </c>
      <c r="BS176" s="4">
        <f t="shared" si="246"/>
        <v>0</v>
      </c>
      <c r="BT176" s="4" t="str">
        <f t="shared" si="208"/>
        <v/>
      </c>
      <c r="BU176" s="4" t="str">
        <f t="shared" si="209"/>
        <v/>
      </c>
      <c r="BV176" s="4" t="str">
        <f t="shared" si="210"/>
        <v/>
      </c>
      <c r="BW176" s="4" t="str">
        <f t="shared" si="223"/>
        <v/>
      </c>
      <c r="BX176" s="4" t="str">
        <f t="shared" si="224"/>
        <v/>
      </c>
      <c r="BY176" s="4" t="str">
        <f t="shared" si="225"/>
        <v/>
      </c>
      <c r="BZ176" s="4">
        <f t="shared" si="226"/>
        <v>0</v>
      </c>
      <c r="CA176" s="17" t="str">
        <f t="shared" si="211"/>
        <v/>
      </c>
      <c r="CB176" s="17" t="str">
        <f t="shared" si="212"/>
        <v/>
      </c>
      <c r="CC176" s="17" t="str">
        <f t="shared" si="213"/>
        <v/>
      </c>
      <c r="CD176" s="17" t="str">
        <f t="shared" si="214"/>
        <v/>
      </c>
      <c r="CE176" s="4" t="str">
        <f t="shared" si="215"/>
        <v/>
      </c>
      <c r="CF176" s="4" t="str">
        <f t="shared" si="216"/>
        <v/>
      </c>
      <c r="CG176" s="4" t="str">
        <f t="shared" si="217"/>
        <v/>
      </c>
      <c r="CH176" s="4" t="str">
        <f t="shared" si="247"/>
        <v/>
      </c>
      <c r="CI176" s="4" t="str">
        <f t="shared" si="248"/>
        <v/>
      </c>
      <c r="CJ176" s="4" t="str">
        <f t="shared" si="227"/>
        <v/>
      </c>
      <c r="CK176" s="4" t="str">
        <f t="shared" si="228"/>
        <v/>
      </c>
      <c r="CL176" s="4" t="str">
        <f t="shared" si="249"/>
        <v/>
      </c>
      <c r="CM176" s="4" t="str">
        <f t="shared" si="250"/>
        <v/>
      </c>
      <c r="CN176" s="4">
        <f t="shared" si="229"/>
        <v>0</v>
      </c>
      <c r="CO176" s="16">
        <f t="shared" si="218"/>
        <v>0</v>
      </c>
      <c r="CQ176" s="4">
        <f t="shared" si="230"/>
        <v>0</v>
      </c>
      <c r="CS176" s="4">
        <v>142</v>
      </c>
      <c r="CT176" s="4">
        <f t="shared" si="231"/>
        <v>71</v>
      </c>
      <c r="CU176" s="4">
        <f t="shared" si="232"/>
        <v>71</v>
      </c>
      <c r="CV176" s="4">
        <f t="shared" si="219"/>
        <v>1</v>
      </c>
      <c r="CW176" s="4">
        <v>143</v>
      </c>
      <c r="CX176" s="4">
        <f t="shared" si="194"/>
        <v>72</v>
      </c>
      <c r="CY176" s="4" t="s">
        <v>89</v>
      </c>
      <c r="CZ176" s="16" t="str">
        <f t="shared" si="233"/>
        <v>B</v>
      </c>
      <c r="DA176" s="16">
        <f t="shared" si="220"/>
        <v>0</v>
      </c>
      <c r="DB176" s="4" t="str">
        <f t="shared" si="221"/>
        <v>x</v>
      </c>
      <c r="DE176" s="4" t="e">
        <f t="shared" si="252"/>
        <v>#REF!</v>
      </c>
      <c r="DF176" s="4" t="e">
        <f t="shared" si="253"/>
        <v>#REF!</v>
      </c>
      <c r="DJ176" s="57">
        <v>171</v>
      </c>
      <c r="DK176" s="58"/>
      <c r="DL176" s="59"/>
      <c r="DM176" s="59"/>
      <c r="DN176" s="60"/>
      <c r="DO176" s="61"/>
      <c r="DP176" s="61"/>
      <c r="DQ176" s="61"/>
      <c r="DR176" s="61"/>
      <c r="DS176" s="61"/>
      <c r="DT176" s="61"/>
      <c r="DU176" s="61"/>
      <c r="DV176" s="61"/>
      <c r="DW176" s="61"/>
      <c r="DX176" s="61"/>
      <c r="DY176" s="61"/>
      <c r="DZ176" s="61"/>
      <c r="EA176" s="61"/>
      <c r="EB176" s="61"/>
      <c r="EC176" s="61"/>
      <c r="ED176" s="61"/>
      <c r="EE176" s="61"/>
      <c r="EF176" s="61"/>
      <c r="EG176" s="61"/>
      <c r="EH176" s="61"/>
      <c r="EI176" s="61"/>
      <c r="EJ176" s="61"/>
      <c r="EK176" s="61"/>
      <c r="EL176" s="61"/>
      <c r="EM176" s="61"/>
      <c r="EN176" s="61"/>
      <c r="EO176" s="61"/>
      <c r="EP176" s="61"/>
      <c r="EQ176" s="61"/>
      <c r="ER176" s="61"/>
      <c r="ES176" s="61"/>
      <c r="ET176" s="61"/>
      <c r="EU176" s="61"/>
      <c r="EV176" s="61"/>
      <c r="EW176" s="61"/>
      <c r="EX176" s="61"/>
      <c r="EY176" s="61"/>
      <c r="EZ176" s="61"/>
      <c r="FA176" s="61"/>
      <c r="FB176" s="61"/>
      <c r="FC176" s="61"/>
      <c r="FD176" s="61"/>
      <c r="FE176" s="61"/>
      <c r="FF176" s="61"/>
      <c r="FG176" s="61"/>
      <c r="FH176" s="61"/>
      <c r="FI176" s="61"/>
      <c r="FJ176" s="61"/>
      <c r="FK176" s="61"/>
      <c r="FL176" s="61"/>
      <c r="FM176" s="61"/>
      <c r="FN176" s="61"/>
      <c r="FO176" s="61"/>
      <c r="FP176" s="61"/>
      <c r="FQ176" s="61"/>
      <c r="FR176" s="61"/>
      <c r="FS176" s="61"/>
      <c r="FT176" s="61"/>
      <c r="FU176" s="61"/>
      <c r="FV176" s="61"/>
      <c r="FW176" s="61"/>
      <c r="FX176" s="61"/>
      <c r="FY176" s="61"/>
      <c r="FZ176" s="61"/>
      <c r="GA176" s="61"/>
      <c r="GB176" s="61"/>
      <c r="GC176" s="61"/>
      <c r="GD176" s="61"/>
      <c r="GE176" s="61"/>
      <c r="GF176" s="61"/>
      <c r="GG176" s="61"/>
      <c r="GH176" s="61"/>
      <c r="GI176" s="61"/>
      <c r="GJ176" s="61"/>
      <c r="GK176" s="61"/>
      <c r="GL176" s="61"/>
      <c r="GM176" s="61"/>
      <c r="GN176" s="61"/>
      <c r="GO176" s="61"/>
      <c r="GP176" s="61"/>
      <c r="GQ176" s="61"/>
      <c r="GR176" s="61"/>
      <c r="GS176" s="61"/>
      <c r="GT176" s="61"/>
      <c r="GU176" s="61"/>
      <c r="GV176" s="61"/>
      <c r="GW176" s="61"/>
      <c r="GX176" s="61"/>
      <c r="GY176" s="61"/>
      <c r="GZ176" s="61"/>
      <c r="HA176" s="61"/>
      <c r="HB176" s="61"/>
      <c r="HC176" s="61"/>
      <c r="HD176" s="61"/>
      <c r="HE176" s="61"/>
      <c r="HF176" s="61"/>
      <c r="HG176" s="61"/>
      <c r="HH176" s="61"/>
      <c r="HI176" s="61"/>
      <c r="HJ176" s="61"/>
      <c r="HK176" s="61"/>
      <c r="HL176" s="61"/>
      <c r="HM176" s="61"/>
      <c r="HN176" s="61"/>
      <c r="HO176" s="61"/>
      <c r="HP176" s="61"/>
      <c r="HQ176" s="61"/>
      <c r="HR176" s="61"/>
      <c r="HS176" s="61"/>
      <c r="HT176" s="61"/>
      <c r="HU176" s="61"/>
      <c r="HV176" s="61"/>
      <c r="HW176" s="61"/>
      <c r="HX176" s="61"/>
      <c r="HY176" s="61"/>
      <c r="HZ176" s="61"/>
      <c r="IA176" s="61"/>
      <c r="IB176" s="61"/>
      <c r="IC176" s="61"/>
      <c r="ID176" s="61"/>
      <c r="IE176" s="61" t="s">
        <v>90</v>
      </c>
    </row>
    <row r="177" spans="1:239">
      <c r="A177" s="4" t="str">
        <f t="shared" si="236"/>
        <v>x</v>
      </c>
      <c r="B177" s="4" t="str">
        <f t="shared" si="237"/>
        <v>x</v>
      </c>
      <c r="D177" s="4">
        <v>14.9</v>
      </c>
      <c r="E177" s="4">
        <f t="shared" si="195"/>
        <v>-0.80892155440806746</v>
      </c>
      <c r="F177" s="4">
        <v>14.9</v>
      </c>
      <c r="G177" s="4">
        <f t="shared" si="196"/>
        <v>-0.80892155440806746</v>
      </c>
      <c r="H177" s="4">
        <v>73</v>
      </c>
      <c r="I177" s="88">
        <f>I176</f>
        <v>0</v>
      </c>
      <c r="X177" s="4">
        <v>144</v>
      </c>
      <c r="Y177" s="4" t="str">
        <f t="shared" si="251"/>
        <v>x</v>
      </c>
      <c r="Z177" s="4" t="str">
        <f t="shared" si="222"/>
        <v>x</v>
      </c>
      <c r="AA177" s="4">
        <v>0</v>
      </c>
      <c r="AB177" s="4">
        <v>0</v>
      </c>
      <c r="AC177" s="4">
        <v>144</v>
      </c>
      <c r="AD177" s="129" t="str">
        <f t="shared" si="185"/>
        <v>x</v>
      </c>
      <c r="AE177" s="129" t="str">
        <f t="shared" si="185"/>
        <v>x</v>
      </c>
      <c r="AF177" s="46">
        <f t="shared" si="186"/>
        <v>1</v>
      </c>
      <c r="AG177" s="46">
        <f t="shared" si="186"/>
        <v>1</v>
      </c>
      <c r="AH177" s="4">
        <f t="shared" si="187"/>
        <v>0</v>
      </c>
      <c r="AI177" s="4">
        <f t="shared" si="187"/>
        <v>0</v>
      </c>
      <c r="AJ177" s="4">
        <f t="shared" si="197"/>
        <v>0</v>
      </c>
      <c r="AK177" s="4">
        <f>SUM($AJ$33:AJ177)</f>
        <v>2.6645352591003757E-15</v>
      </c>
      <c r="AL177" s="4">
        <f t="shared" si="238"/>
        <v>0</v>
      </c>
      <c r="AM177" s="4">
        <f t="shared" si="198"/>
        <v>0</v>
      </c>
      <c r="AN177" s="4">
        <f t="shared" si="199"/>
        <v>0</v>
      </c>
      <c r="AP177" s="4" t="str">
        <f t="shared" si="188"/>
        <v/>
      </c>
      <c r="AQ177" s="4" t="str">
        <f t="shared" si="188"/>
        <v/>
      </c>
      <c r="AR177" s="4" t="str">
        <f t="shared" si="189"/>
        <v/>
      </c>
      <c r="AS177" s="4" t="str">
        <f t="shared" si="189"/>
        <v/>
      </c>
      <c r="AT177" s="4" t="str">
        <f t="shared" si="190"/>
        <v/>
      </c>
      <c r="AU177" s="4" t="str">
        <f t="shared" si="190"/>
        <v/>
      </c>
      <c r="AV177" s="4" t="str">
        <f t="shared" si="191"/>
        <v/>
      </c>
      <c r="AW177" s="4" t="str">
        <f t="shared" si="191"/>
        <v/>
      </c>
      <c r="AX177" s="4" t="str">
        <f t="shared" si="192"/>
        <v/>
      </c>
      <c r="AY177" s="4" t="str">
        <f t="shared" si="192"/>
        <v/>
      </c>
      <c r="AZ177" s="4" t="str">
        <f t="shared" si="193"/>
        <v/>
      </c>
      <c r="BA177" s="4" t="str">
        <f t="shared" si="193"/>
        <v/>
      </c>
      <c r="BB177" s="4" t="str">
        <f t="shared" si="234"/>
        <v/>
      </c>
      <c r="BC177" s="4" t="str">
        <f t="shared" si="235"/>
        <v/>
      </c>
      <c r="BD177" s="4" t="str">
        <f t="shared" si="200"/>
        <v/>
      </c>
      <c r="BE177" s="4" t="str">
        <f t="shared" si="239"/>
        <v/>
      </c>
      <c r="BF177" s="4" t="str">
        <f t="shared" si="201"/>
        <v/>
      </c>
      <c r="BG177" s="4" t="str">
        <f t="shared" si="240"/>
        <v/>
      </c>
      <c r="BH177" s="16">
        <f t="shared" si="202"/>
        <v>0</v>
      </c>
      <c r="BI177" s="4">
        <f t="shared" si="203"/>
        <v>0</v>
      </c>
      <c r="BJ177" s="16">
        <f t="shared" si="204"/>
        <v>0</v>
      </c>
      <c r="BK177" s="4">
        <f t="shared" si="205"/>
        <v>0</v>
      </c>
      <c r="BL177" s="16">
        <f t="shared" si="206"/>
        <v>0</v>
      </c>
      <c r="BM177" s="4">
        <f t="shared" si="207"/>
        <v>0</v>
      </c>
      <c r="BN177" s="4">
        <f t="shared" si="241"/>
        <v>0</v>
      </c>
      <c r="BO177" s="4">
        <f t="shared" si="242"/>
        <v>0</v>
      </c>
      <c r="BP177" s="4">
        <f t="shared" si="243"/>
        <v>0</v>
      </c>
      <c r="BQ177" s="4">
        <f t="shared" si="244"/>
        <v>0</v>
      </c>
      <c r="BR177" s="4">
        <f t="shared" si="245"/>
        <v>0</v>
      </c>
      <c r="BS177" s="4">
        <f t="shared" si="246"/>
        <v>0</v>
      </c>
      <c r="BT177" s="4" t="str">
        <f t="shared" si="208"/>
        <v/>
      </c>
      <c r="BU177" s="4" t="str">
        <f t="shared" si="209"/>
        <v/>
      </c>
      <c r="BV177" s="4" t="str">
        <f t="shared" si="210"/>
        <v/>
      </c>
      <c r="BW177" s="4" t="str">
        <f t="shared" si="223"/>
        <v/>
      </c>
      <c r="BX177" s="4" t="str">
        <f t="shared" si="224"/>
        <v/>
      </c>
      <c r="BY177" s="4" t="str">
        <f t="shared" si="225"/>
        <v/>
      </c>
      <c r="BZ177" s="4">
        <f t="shared" si="226"/>
        <v>0</v>
      </c>
      <c r="CA177" s="17" t="str">
        <f t="shared" si="211"/>
        <v/>
      </c>
      <c r="CB177" s="17" t="str">
        <f t="shared" si="212"/>
        <v/>
      </c>
      <c r="CC177" s="17" t="str">
        <f t="shared" si="213"/>
        <v/>
      </c>
      <c r="CD177" s="17" t="str">
        <f t="shared" si="214"/>
        <v/>
      </c>
      <c r="CE177" s="4" t="str">
        <f t="shared" si="215"/>
        <v/>
      </c>
      <c r="CF177" s="4" t="str">
        <f t="shared" si="216"/>
        <v/>
      </c>
      <c r="CG177" s="4" t="str">
        <f t="shared" si="217"/>
        <v/>
      </c>
      <c r="CH177" s="4" t="str">
        <f t="shared" si="247"/>
        <v/>
      </c>
      <c r="CI177" s="4" t="str">
        <f t="shared" si="248"/>
        <v/>
      </c>
      <c r="CJ177" s="4" t="str">
        <f t="shared" si="227"/>
        <v/>
      </c>
      <c r="CK177" s="4" t="str">
        <f t="shared" si="228"/>
        <v/>
      </c>
      <c r="CL177" s="4" t="str">
        <f t="shared" si="249"/>
        <v/>
      </c>
      <c r="CM177" s="4" t="str">
        <f t="shared" si="250"/>
        <v/>
      </c>
      <c r="CN177" s="4">
        <f t="shared" si="229"/>
        <v>0</v>
      </c>
      <c r="CO177" s="16">
        <f t="shared" si="218"/>
        <v>0</v>
      </c>
      <c r="CQ177" s="4">
        <f t="shared" si="230"/>
        <v>0</v>
      </c>
      <c r="CS177" s="4">
        <v>143</v>
      </c>
      <c r="CT177" s="4">
        <f t="shared" si="231"/>
        <v>71.5</v>
      </c>
      <c r="CU177" s="4">
        <f t="shared" si="232"/>
        <v>72</v>
      </c>
      <c r="CV177" s="4">
        <f t="shared" si="219"/>
        <v>0</v>
      </c>
      <c r="CW177" s="4">
        <v>144</v>
      </c>
      <c r="CX177" s="4">
        <f t="shared" si="194"/>
        <v>73</v>
      </c>
      <c r="CY177" s="4" t="s">
        <v>98</v>
      </c>
      <c r="CZ177" s="16" t="str">
        <f t="shared" si="233"/>
        <v>C</v>
      </c>
      <c r="DA177" s="16">
        <f t="shared" si="220"/>
        <v>0</v>
      </c>
      <c r="DB177" s="4" t="str">
        <f t="shared" si="221"/>
        <v>x</v>
      </c>
      <c r="DE177" s="4" t="e">
        <f t="shared" si="252"/>
        <v>#REF!</v>
      </c>
      <c r="DF177" s="4" t="e">
        <f t="shared" si="253"/>
        <v>#REF!</v>
      </c>
      <c r="DJ177" s="66">
        <v>172</v>
      </c>
      <c r="DK177" s="67"/>
      <c r="DL177" s="68"/>
      <c r="DM177" s="68"/>
      <c r="DN177" s="69"/>
      <c r="DO177" s="61"/>
      <c r="DP177" s="61"/>
      <c r="DQ177" s="61"/>
      <c r="DR177" s="61"/>
      <c r="DS177" s="61"/>
      <c r="DT177" s="61"/>
      <c r="DU177" s="61"/>
      <c r="DV177" s="61"/>
      <c r="DW177" s="61"/>
      <c r="DX177" s="61"/>
      <c r="DY177" s="61"/>
      <c r="DZ177" s="61"/>
      <c r="EA177" s="61"/>
      <c r="EB177" s="61"/>
      <c r="EC177" s="61"/>
      <c r="ED177" s="61"/>
      <c r="EE177" s="61"/>
      <c r="EF177" s="61"/>
      <c r="EG177" s="61"/>
      <c r="EH177" s="61"/>
      <c r="EI177" s="61"/>
      <c r="EJ177" s="61"/>
      <c r="EK177" s="61"/>
      <c r="EL177" s="61"/>
      <c r="EM177" s="61"/>
      <c r="EN177" s="61"/>
      <c r="EO177" s="61"/>
      <c r="EP177" s="61"/>
      <c r="EQ177" s="61"/>
      <c r="ER177" s="61"/>
      <c r="ES177" s="61"/>
      <c r="ET177" s="61"/>
      <c r="EU177" s="61"/>
      <c r="EV177" s="61"/>
      <c r="EW177" s="61"/>
      <c r="EX177" s="61"/>
      <c r="EY177" s="61"/>
      <c r="EZ177" s="61"/>
      <c r="FA177" s="61"/>
      <c r="FB177" s="61"/>
      <c r="FC177" s="61"/>
      <c r="FD177" s="61"/>
      <c r="FE177" s="61"/>
      <c r="FF177" s="61"/>
      <c r="FG177" s="61"/>
      <c r="FH177" s="61"/>
      <c r="FI177" s="61"/>
      <c r="FJ177" s="61"/>
      <c r="FK177" s="61"/>
      <c r="FL177" s="61"/>
      <c r="FM177" s="61"/>
      <c r="FN177" s="61"/>
      <c r="FO177" s="61"/>
      <c r="FP177" s="61"/>
      <c r="FQ177" s="61"/>
      <c r="FR177" s="61"/>
      <c r="FS177" s="61"/>
      <c r="FT177" s="61"/>
      <c r="FU177" s="61"/>
      <c r="FV177" s="61"/>
      <c r="FW177" s="61"/>
      <c r="FX177" s="61"/>
      <c r="FY177" s="61"/>
      <c r="FZ177" s="61"/>
      <c r="GA177" s="61"/>
      <c r="GB177" s="61"/>
      <c r="GC177" s="61"/>
      <c r="GD177" s="61"/>
      <c r="GE177" s="61"/>
      <c r="GF177" s="61"/>
      <c r="GG177" s="61"/>
      <c r="GH177" s="61"/>
      <c r="GI177" s="61"/>
      <c r="GJ177" s="61"/>
      <c r="GK177" s="61"/>
      <c r="GL177" s="61"/>
      <c r="GM177" s="61"/>
      <c r="GN177" s="61"/>
      <c r="GO177" s="61"/>
      <c r="GP177" s="61"/>
      <c r="GQ177" s="61"/>
      <c r="GR177" s="61"/>
      <c r="GS177" s="61"/>
      <c r="GT177" s="61"/>
      <c r="GU177" s="61"/>
      <c r="GV177" s="61"/>
      <c r="GW177" s="61"/>
      <c r="GX177" s="61"/>
      <c r="GY177" s="61"/>
      <c r="GZ177" s="61"/>
      <c r="HA177" s="61"/>
      <c r="HB177" s="61"/>
      <c r="HC177" s="61"/>
      <c r="HD177" s="61"/>
      <c r="HE177" s="61"/>
      <c r="HF177" s="61"/>
      <c r="HG177" s="61"/>
      <c r="HH177" s="61"/>
      <c r="HI177" s="61"/>
      <c r="HJ177" s="61"/>
      <c r="HK177" s="61"/>
      <c r="HL177" s="61"/>
      <c r="HM177" s="61"/>
      <c r="HN177" s="61"/>
      <c r="HO177" s="61"/>
      <c r="HP177" s="61"/>
      <c r="HQ177" s="61"/>
      <c r="HR177" s="61"/>
      <c r="HS177" s="61"/>
      <c r="HT177" s="61"/>
      <c r="HU177" s="61"/>
      <c r="HV177" s="61"/>
      <c r="HW177" s="61"/>
      <c r="HX177" s="61"/>
      <c r="HY177" s="61"/>
      <c r="HZ177" s="61"/>
      <c r="IA177" s="61"/>
      <c r="IB177" s="61"/>
      <c r="IC177" s="61"/>
      <c r="ID177" s="61"/>
      <c r="IE177" s="61" t="s">
        <v>90</v>
      </c>
    </row>
    <row r="178" spans="1:239">
      <c r="A178" s="4" t="str">
        <f t="shared" si="236"/>
        <v>x</v>
      </c>
      <c r="B178" s="4" t="str">
        <f t="shared" si="237"/>
        <v>x</v>
      </c>
      <c r="D178" s="4">
        <v>15</v>
      </c>
      <c r="E178" s="4">
        <f t="shared" si="195"/>
        <v>-0.82699334313268802</v>
      </c>
      <c r="F178" s="4">
        <v>15</v>
      </c>
      <c r="G178" s="4">
        <f t="shared" si="196"/>
        <v>-0.82699334313268802</v>
      </c>
      <c r="H178" s="4">
        <v>73</v>
      </c>
      <c r="I178" s="88">
        <f>AL106</f>
        <v>0</v>
      </c>
      <c r="X178" s="4">
        <v>145</v>
      </c>
      <c r="Y178" s="4" t="str">
        <f t="shared" si="251"/>
        <v>x</v>
      </c>
      <c r="Z178" s="4" t="str">
        <f t="shared" si="222"/>
        <v>x</v>
      </c>
      <c r="AA178" s="4">
        <v>0</v>
      </c>
      <c r="AB178" s="4">
        <v>0</v>
      </c>
      <c r="AC178" s="4">
        <v>145</v>
      </c>
      <c r="AD178" s="129" t="str">
        <f t="shared" ref="AD178:AE241" si="254">IF($AX$3="Tervezett",Y178,AA178)</f>
        <v>x</v>
      </c>
      <c r="AE178" s="129" t="str">
        <f t="shared" si="254"/>
        <v>x</v>
      </c>
      <c r="AF178" s="46">
        <f t="shared" ref="AF178:AG241" si="255">IF($AX$3="Tervezett",1,IF(DE178&gt;0,DE178,1))</f>
        <v>1</v>
      </c>
      <c r="AG178" s="46">
        <f t="shared" si="255"/>
        <v>1</v>
      </c>
      <c r="AH178" s="4">
        <f t="shared" si="187"/>
        <v>0</v>
      </c>
      <c r="AI178" s="4">
        <f t="shared" si="187"/>
        <v>0</v>
      </c>
      <c r="AJ178" s="4">
        <f t="shared" si="197"/>
        <v>0</v>
      </c>
      <c r="AK178" s="4">
        <f>SUM($AJ$33:AJ178)</f>
        <v>2.6645352591003757E-15</v>
      </c>
      <c r="AL178" s="4">
        <f t="shared" si="238"/>
        <v>0</v>
      </c>
      <c r="AM178" s="4">
        <f t="shared" si="198"/>
        <v>0</v>
      </c>
      <c r="AN178" s="4">
        <f t="shared" si="199"/>
        <v>0</v>
      </c>
      <c r="AP178" s="4" t="str">
        <f t="shared" ref="AP178:AQ241" si="256">IF(ROW()&gt;33+$AE$30,"",IF(AD178="A",AF178,IF(AD178="A'",-1*AF178,0)))</f>
        <v/>
      </c>
      <c r="AQ178" s="4" t="str">
        <f t="shared" si="256"/>
        <v/>
      </c>
      <c r="AR178" s="4" t="str">
        <f t="shared" ref="AR178:AS241" si="257">IF(ROW()&gt;33+$AE$30,"",IF(AD178="B",AF178,IF(AD178="B'",-1*AF178,0)))</f>
        <v/>
      </c>
      <c r="AS178" s="4" t="str">
        <f t="shared" si="257"/>
        <v/>
      </c>
      <c r="AT178" s="4" t="str">
        <f t="shared" ref="AT178:AU241" si="258">IF(ROW()&gt;33+$AE$30,"",IF(AD178="C",AF178,IF(AD178="C'",-1*AF178,0)))</f>
        <v/>
      </c>
      <c r="AU178" s="4" t="str">
        <f t="shared" si="258"/>
        <v/>
      </c>
      <c r="AV178" s="4" t="str">
        <f t="shared" ref="AV178:AW241" si="259">IF(ROW()&gt;33+$AE$30,"",IF(AD178="U",AF178,IF(AD178="U'",-1*AF178,0)))</f>
        <v/>
      </c>
      <c r="AW178" s="4" t="str">
        <f t="shared" si="259"/>
        <v/>
      </c>
      <c r="AX178" s="4" t="str">
        <f t="shared" ref="AX178:AY241" si="260">IF(ROW()&gt;33+$AE$30,"",IF(AD178="V",AF178,IF(AD178="V'",-1*AF178,0)))</f>
        <v/>
      </c>
      <c r="AY178" s="4" t="str">
        <f t="shared" si="260"/>
        <v/>
      </c>
      <c r="AZ178" s="4" t="str">
        <f t="shared" ref="AZ178:BA241" si="261">IF(ROW()&gt;33+$AE$30,"",IF(AD178="W",AF178,IF(AD178="W'",-1*AF178,0)))</f>
        <v/>
      </c>
      <c r="BA178" s="4" t="str">
        <f t="shared" si="261"/>
        <v/>
      </c>
      <c r="BB178" s="4" t="str">
        <f t="shared" si="234"/>
        <v/>
      </c>
      <c r="BC178" s="4" t="str">
        <f t="shared" si="235"/>
        <v/>
      </c>
      <c r="BD178" s="4" t="str">
        <f t="shared" si="200"/>
        <v/>
      </c>
      <c r="BE178" s="4" t="str">
        <f t="shared" si="239"/>
        <v/>
      </c>
      <c r="BF178" s="4" t="str">
        <f t="shared" si="201"/>
        <v/>
      </c>
      <c r="BG178" s="4" t="str">
        <f t="shared" si="240"/>
        <v/>
      </c>
      <c r="BH178" s="16">
        <f t="shared" si="202"/>
        <v>0</v>
      </c>
      <c r="BI178" s="4">
        <f t="shared" si="203"/>
        <v>0</v>
      </c>
      <c r="BJ178" s="16">
        <f t="shared" si="204"/>
        <v>0</v>
      </c>
      <c r="BK178" s="4">
        <f t="shared" si="205"/>
        <v>0</v>
      </c>
      <c r="BL178" s="16">
        <f t="shared" si="206"/>
        <v>0</v>
      </c>
      <c r="BM178" s="4">
        <f t="shared" si="207"/>
        <v>0</v>
      </c>
      <c r="BN178" s="4">
        <f t="shared" si="241"/>
        <v>0</v>
      </c>
      <c r="BO178" s="4">
        <f t="shared" si="242"/>
        <v>0</v>
      </c>
      <c r="BP178" s="4">
        <f t="shared" si="243"/>
        <v>0</v>
      </c>
      <c r="BQ178" s="4">
        <f t="shared" si="244"/>
        <v>0</v>
      </c>
      <c r="BR178" s="4">
        <f t="shared" si="245"/>
        <v>0</v>
      </c>
      <c r="BS178" s="4">
        <f t="shared" si="246"/>
        <v>0</v>
      </c>
      <c r="BT178" s="4" t="str">
        <f t="shared" si="208"/>
        <v/>
      </c>
      <c r="BU178" s="4" t="str">
        <f t="shared" si="209"/>
        <v/>
      </c>
      <c r="BV178" s="4" t="str">
        <f t="shared" si="210"/>
        <v/>
      </c>
      <c r="BW178" s="4" t="str">
        <f t="shared" si="223"/>
        <v/>
      </c>
      <c r="BX178" s="4" t="str">
        <f t="shared" si="224"/>
        <v/>
      </c>
      <c r="BY178" s="4" t="str">
        <f t="shared" si="225"/>
        <v/>
      </c>
      <c r="BZ178" s="4">
        <f t="shared" si="226"/>
        <v>0</v>
      </c>
      <c r="CA178" s="17" t="str">
        <f t="shared" si="211"/>
        <v/>
      </c>
      <c r="CB178" s="17" t="str">
        <f t="shared" si="212"/>
        <v/>
      </c>
      <c r="CC178" s="17" t="str">
        <f t="shared" si="213"/>
        <v/>
      </c>
      <c r="CD178" s="17" t="str">
        <f t="shared" si="214"/>
        <v/>
      </c>
      <c r="CE178" s="4" t="str">
        <f t="shared" si="215"/>
        <v/>
      </c>
      <c r="CF178" s="4" t="str">
        <f t="shared" si="216"/>
        <v/>
      </c>
      <c r="CG178" s="4" t="str">
        <f t="shared" si="217"/>
        <v/>
      </c>
      <c r="CH178" s="4" t="str">
        <f t="shared" si="247"/>
        <v/>
      </c>
      <c r="CI178" s="4" t="str">
        <f t="shared" si="248"/>
        <v/>
      </c>
      <c r="CJ178" s="4" t="str">
        <f t="shared" si="227"/>
        <v/>
      </c>
      <c r="CK178" s="4" t="str">
        <f t="shared" si="228"/>
        <v/>
      </c>
      <c r="CL178" s="4" t="str">
        <f t="shared" si="249"/>
        <v/>
      </c>
      <c r="CM178" s="4" t="str">
        <f t="shared" si="250"/>
        <v/>
      </c>
      <c r="CN178" s="4">
        <f t="shared" si="229"/>
        <v>0</v>
      </c>
      <c r="CO178" s="16">
        <f t="shared" si="218"/>
        <v>0</v>
      </c>
      <c r="CQ178" s="4">
        <f t="shared" si="230"/>
        <v>0</v>
      </c>
      <c r="CS178" s="4">
        <v>144</v>
      </c>
      <c r="CT178" s="4">
        <f t="shared" si="231"/>
        <v>72</v>
      </c>
      <c r="CU178" s="4">
        <f t="shared" si="232"/>
        <v>72</v>
      </c>
      <c r="CV178" s="4">
        <f t="shared" si="219"/>
        <v>1</v>
      </c>
      <c r="CW178" s="4">
        <v>145</v>
      </c>
      <c r="CX178" s="4">
        <f t="shared" si="194"/>
        <v>73</v>
      </c>
      <c r="CY178" s="4" t="s">
        <v>87</v>
      </c>
      <c r="CZ178" s="16" t="str">
        <f t="shared" si="233"/>
        <v>A</v>
      </c>
      <c r="DA178" s="16">
        <f t="shared" si="220"/>
        <v>0</v>
      </c>
      <c r="DB178" s="4" t="str">
        <f t="shared" si="221"/>
        <v>x</v>
      </c>
      <c r="DJ178" s="47">
        <v>173</v>
      </c>
      <c r="DK178" s="48" t="s">
        <v>467</v>
      </c>
      <c r="DL178" s="49"/>
      <c r="DM178" s="49"/>
      <c r="DN178" s="50"/>
      <c r="DO178" s="51"/>
      <c r="DP178" s="51"/>
      <c r="DQ178" s="51"/>
      <c r="DR178" s="51"/>
      <c r="DS178" s="51"/>
      <c r="DT178" s="51"/>
      <c r="DU178" s="51"/>
      <c r="DV178" s="51"/>
      <c r="DW178" s="51"/>
      <c r="DX178" s="51"/>
      <c r="DY178" s="51"/>
      <c r="DZ178" s="51"/>
      <c r="EA178" s="51"/>
      <c r="EB178" s="51"/>
      <c r="EC178" s="51"/>
      <c r="ED178" s="51"/>
      <c r="EE178" s="51"/>
      <c r="EF178" s="51"/>
      <c r="EG178" s="51"/>
      <c r="EH178" s="51"/>
      <c r="EI178" s="51"/>
      <c r="EJ178" s="51"/>
      <c r="EK178" s="51"/>
      <c r="EL178" s="51"/>
      <c r="EM178" s="51"/>
      <c r="EN178" s="51"/>
      <c r="EO178" s="51"/>
      <c r="EP178" s="51"/>
      <c r="EQ178" s="51"/>
      <c r="ER178" s="51"/>
      <c r="ES178" s="51"/>
      <c r="ET178" s="51"/>
      <c r="EU178" s="51"/>
      <c r="EV178" s="51"/>
      <c r="EW178" s="51"/>
      <c r="EX178" s="51"/>
      <c r="EY178" s="51"/>
      <c r="EZ178" s="51"/>
      <c r="FA178" s="51"/>
      <c r="FB178" s="51"/>
      <c r="FC178" s="51"/>
      <c r="FD178" s="51"/>
      <c r="FE178" s="51"/>
      <c r="FF178" s="51"/>
      <c r="FG178" s="51"/>
      <c r="FH178" s="51"/>
      <c r="FI178" s="51"/>
      <c r="FJ178" s="51"/>
      <c r="FK178" s="51"/>
      <c r="FL178" s="51"/>
      <c r="FM178" s="51"/>
      <c r="FN178" s="51"/>
      <c r="FO178" s="51"/>
      <c r="FP178" s="51"/>
      <c r="FQ178" s="51"/>
      <c r="FR178" s="51"/>
      <c r="FS178" s="51"/>
      <c r="FT178" s="51"/>
      <c r="FU178" s="51"/>
      <c r="FV178" s="51"/>
      <c r="FW178" s="51"/>
      <c r="FX178" s="51"/>
      <c r="FY178" s="51"/>
      <c r="FZ178" s="51"/>
      <c r="GA178" s="51"/>
      <c r="GB178" s="51"/>
      <c r="GC178" s="51"/>
      <c r="GD178" s="51"/>
      <c r="GE178" s="51"/>
      <c r="GF178" s="51"/>
      <c r="GG178" s="51"/>
      <c r="GH178" s="51"/>
      <c r="GI178" s="51"/>
      <c r="GJ178" s="51"/>
      <c r="GK178" s="51"/>
      <c r="GL178" s="51"/>
      <c r="GM178" s="51"/>
      <c r="GN178" s="51"/>
      <c r="GO178" s="51"/>
      <c r="GP178" s="51"/>
      <c r="GQ178" s="51"/>
      <c r="GR178" s="51"/>
      <c r="GS178" s="51"/>
      <c r="GT178" s="51"/>
      <c r="GU178" s="51"/>
      <c r="GV178" s="51"/>
      <c r="GW178" s="51"/>
      <c r="GX178" s="51"/>
      <c r="GY178" s="51"/>
      <c r="GZ178" s="51"/>
      <c r="HA178" s="51"/>
      <c r="HB178" s="51"/>
      <c r="HC178" s="51"/>
      <c r="HD178" s="51"/>
      <c r="HE178" s="51"/>
      <c r="HF178" s="51"/>
      <c r="HG178" s="51"/>
      <c r="HH178" s="51"/>
      <c r="HI178" s="51"/>
      <c r="HJ178" s="51"/>
      <c r="HK178" s="51"/>
      <c r="HL178" s="51"/>
      <c r="HM178" s="51"/>
      <c r="HN178" s="51"/>
      <c r="HO178" s="51"/>
      <c r="HP178" s="51"/>
      <c r="HQ178" s="51"/>
      <c r="HR178" s="51"/>
      <c r="HS178" s="51"/>
      <c r="HT178" s="51"/>
      <c r="HU178" s="51"/>
      <c r="HV178" s="51"/>
      <c r="HW178" s="51"/>
      <c r="HX178" s="51"/>
      <c r="HY178" s="51"/>
      <c r="HZ178" s="51"/>
      <c r="IA178" s="51"/>
      <c r="IB178" s="51"/>
      <c r="IC178" s="51"/>
      <c r="ID178" s="51"/>
      <c r="IE178" s="51" t="s">
        <v>90</v>
      </c>
    </row>
    <row r="179" spans="1:239">
      <c r="A179" s="4" t="str">
        <f t="shared" si="236"/>
        <v>x</v>
      </c>
      <c r="B179" s="4" t="str">
        <f t="shared" si="237"/>
        <v>x</v>
      </c>
      <c r="D179" s="4">
        <v>15.1</v>
      </c>
      <c r="E179" s="4">
        <f t="shared" si="195"/>
        <v>-0.80892155440806801</v>
      </c>
      <c r="F179" s="4">
        <v>15.1</v>
      </c>
      <c r="G179" s="4">
        <f t="shared" si="196"/>
        <v>-0.80892155440806801</v>
      </c>
      <c r="H179" s="4">
        <v>74</v>
      </c>
      <c r="I179" s="88">
        <f>I178</f>
        <v>0</v>
      </c>
      <c r="X179" s="4">
        <v>146</v>
      </c>
      <c r="Y179" s="4" t="str">
        <f t="shared" si="251"/>
        <v>x</v>
      </c>
      <c r="Z179" s="4" t="str">
        <f t="shared" si="222"/>
        <v>x</v>
      </c>
      <c r="AA179" s="4">
        <v>0</v>
      </c>
      <c r="AB179" s="4">
        <v>0</v>
      </c>
      <c r="AC179" s="4">
        <v>146</v>
      </c>
      <c r="AD179" s="129" t="str">
        <f t="shared" si="254"/>
        <v>x</v>
      </c>
      <c r="AE179" s="129" t="str">
        <f t="shared" si="254"/>
        <v>x</v>
      </c>
      <c r="AF179" s="46">
        <f t="shared" si="255"/>
        <v>1</v>
      </c>
      <c r="AG179" s="46">
        <f t="shared" si="255"/>
        <v>1</v>
      </c>
      <c r="AH179" s="4">
        <f t="shared" si="187"/>
        <v>0</v>
      </c>
      <c r="AI179" s="4">
        <f t="shared" si="187"/>
        <v>0</v>
      </c>
      <c r="AJ179" s="4">
        <f t="shared" si="197"/>
        <v>0</v>
      </c>
      <c r="AK179" s="4">
        <f>SUM($AJ$33:AJ179)</f>
        <v>2.6645352591003757E-15</v>
      </c>
      <c r="AL179" s="4">
        <f t="shared" si="238"/>
        <v>0</v>
      </c>
      <c r="AM179" s="4">
        <f t="shared" si="198"/>
        <v>0</v>
      </c>
      <c r="AN179" s="4">
        <f t="shared" si="199"/>
        <v>0</v>
      </c>
      <c r="AP179" s="4" t="str">
        <f t="shared" si="256"/>
        <v/>
      </c>
      <c r="AQ179" s="4" t="str">
        <f t="shared" si="256"/>
        <v/>
      </c>
      <c r="AR179" s="4" t="str">
        <f t="shared" si="257"/>
        <v/>
      </c>
      <c r="AS179" s="4" t="str">
        <f t="shared" si="257"/>
        <v/>
      </c>
      <c r="AT179" s="4" t="str">
        <f t="shared" si="258"/>
        <v/>
      </c>
      <c r="AU179" s="4" t="str">
        <f t="shared" si="258"/>
        <v/>
      </c>
      <c r="AV179" s="4" t="str">
        <f t="shared" si="259"/>
        <v/>
      </c>
      <c r="AW179" s="4" t="str">
        <f t="shared" si="259"/>
        <v/>
      </c>
      <c r="AX179" s="4" t="str">
        <f t="shared" si="260"/>
        <v/>
      </c>
      <c r="AY179" s="4" t="str">
        <f t="shared" si="260"/>
        <v/>
      </c>
      <c r="AZ179" s="4" t="str">
        <f t="shared" si="261"/>
        <v/>
      </c>
      <c r="BA179" s="4" t="str">
        <f t="shared" si="261"/>
        <v/>
      </c>
      <c r="BB179" s="4" t="str">
        <f t="shared" si="234"/>
        <v/>
      </c>
      <c r="BC179" s="4" t="str">
        <f t="shared" si="235"/>
        <v/>
      </c>
      <c r="BD179" s="4" t="str">
        <f t="shared" si="200"/>
        <v/>
      </c>
      <c r="BE179" s="4" t="str">
        <f t="shared" si="239"/>
        <v/>
      </c>
      <c r="BF179" s="4" t="str">
        <f t="shared" si="201"/>
        <v/>
      </c>
      <c r="BG179" s="4" t="str">
        <f t="shared" si="240"/>
        <v/>
      </c>
      <c r="BH179" s="16">
        <f t="shared" si="202"/>
        <v>0</v>
      </c>
      <c r="BI179" s="4">
        <f t="shared" si="203"/>
        <v>0</v>
      </c>
      <c r="BJ179" s="16">
        <f t="shared" si="204"/>
        <v>0</v>
      </c>
      <c r="BK179" s="4">
        <f t="shared" si="205"/>
        <v>0</v>
      </c>
      <c r="BL179" s="16">
        <f t="shared" si="206"/>
        <v>0</v>
      </c>
      <c r="BM179" s="4">
        <f t="shared" si="207"/>
        <v>0</v>
      </c>
      <c r="BN179" s="4">
        <f t="shared" si="241"/>
        <v>0</v>
      </c>
      <c r="BO179" s="4">
        <f t="shared" si="242"/>
        <v>0</v>
      </c>
      <c r="BP179" s="4">
        <f t="shared" si="243"/>
        <v>0</v>
      </c>
      <c r="BQ179" s="4">
        <f t="shared" si="244"/>
        <v>0</v>
      </c>
      <c r="BR179" s="4">
        <f t="shared" si="245"/>
        <v>0</v>
      </c>
      <c r="BS179" s="4">
        <f t="shared" si="246"/>
        <v>0</v>
      </c>
      <c r="BT179" s="4" t="str">
        <f t="shared" si="208"/>
        <v/>
      </c>
      <c r="BU179" s="4" t="str">
        <f t="shared" si="209"/>
        <v/>
      </c>
      <c r="BV179" s="4" t="str">
        <f t="shared" si="210"/>
        <v/>
      </c>
      <c r="BW179" s="4" t="str">
        <f t="shared" si="223"/>
        <v/>
      </c>
      <c r="BX179" s="4" t="str">
        <f t="shared" si="224"/>
        <v/>
      </c>
      <c r="BY179" s="4" t="str">
        <f t="shared" si="225"/>
        <v/>
      </c>
      <c r="BZ179" s="4">
        <f t="shared" si="226"/>
        <v>0</v>
      </c>
      <c r="CA179" s="17" t="str">
        <f t="shared" si="211"/>
        <v/>
      </c>
      <c r="CB179" s="17" t="str">
        <f t="shared" si="212"/>
        <v/>
      </c>
      <c r="CC179" s="17" t="str">
        <f t="shared" si="213"/>
        <v/>
      </c>
      <c r="CD179" s="17" t="str">
        <f t="shared" si="214"/>
        <v/>
      </c>
      <c r="CE179" s="4" t="str">
        <f t="shared" si="215"/>
        <v/>
      </c>
      <c r="CF179" s="4" t="str">
        <f t="shared" si="216"/>
        <v/>
      </c>
      <c r="CG179" s="4" t="str">
        <f t="shared" si="217"/>
        <v/>
      </c>
      <c r="CH179" s="4" t="str">
        <f t="shared" si="247"/>
        <v/>
      </c>
      <c r="CI179" s="4" t="str">
        <f t="shared" si="248"/>
        <v/>
      </c>
      <c r="CJ179" s="4" t="str">
        <f t="shared" si="227"/>
        <v/>
      </c>
      <c r="CK179" s="4" t="str">
        <f t="shared" si="228"/>
        <v/>
      </c>
      <c r="CL179" s="4" t="str">
        <f t="shared" si="249"/>
        <v/>
      </c>
      <c r="CM179" s="4" t="str">
        <f t="shared" si="250"/>
        <v/>
      </c>
      <c r="CN179" s="4">
        <f t="shared" si="229"/>
        <v>0</v>
      </c>
      <c r="CO179" s="16">
        <f t="shared" si="218"/>
        <v>0</v>
      </c>
      <c r="CQ179" s="4">
        <f t="shared" si="230"/>
        <v>0</v>
      </c>
      <c r="CS179" s="4">
        <v>145</v>
      </c>
      <c r="CT179" s="4">
        <f t="shared" si="231"/>
        <v>72.5</v>
      </c>
      <c r="CU179" s="4">
        <f t="shared" si="232"/>
        <v>73</v>
      </c>
      <c r="CV179" s="4">
        <f t="shared" si="219"/>
        <v>0</v>
      </c>
      <c r="CW179" s="4">
        <v>146</v>
      </c>
      <c r="CX179" s="4">
        <f t="shared" si="194"/>
        <v>74</v>
      </c>
      <c r="CY179" s="4" t="s">
        <v>99</v>
      </c>
      <c r="CZ179" s="16" t="str">
        <f t="shared" si="233"/>
        <v>B</v>
      </c>
      <c r="DA179" s="16">
        <f t="shared" si="220"/>
        <v>0</v>
      </c>
      <c r="DB179" s="4" t="str">
        <f t="shared" si="221"/>
        <v>x</v>
      </c>
      <c r="DJ179" s="57">
        <v>174</v>
      </c>
      <c r="DK179" s="58" t="s">
        <v>468</v>
      </c>
      <c r="DL179" s="59"/>
      <c r="DM179" s="59"/>
      <c r="DN179" s="60"/>
      <c r="DO179" s="61"/>
      <c r="DP179" s="61"/>
      <c r="DQ179" s="61"/>
      <c r="DR179" s="61"/>
      <c r="DS179" s="61"/>
      <c r="DT179" s="61"/>
      <c r="DU179" s="61"/>
      <c r="DV179" s="61"/>
      <c r="DW179" s="61"/>
      <c r="DX179" s="61"/>
      <c r="DY179" s="61"/>
      <c r="DZ179" s="61"/>
      <c r="EA179" s="61"/>
      <c r="EB179" s="61"/>
      <c r="EC179" s="61"/>
      <c r="ED179" s="61"/>
      <c r="EE179" s="61"/>
      <c r="EF179" s="61"/>
      <c r="EG179" s="61"/>
      <c r="EH179" s="61"/>
      <c r="EI179" s="61"/>
      <c r="EJ179" s="61"/>
      <c r="EK179" s="61"/>
      <c r="EL179" s="61"/>
      <c r="EM179" s="61"/>
      <c r="EN179" s="61"/>
      <c r="EO179" s="61"/>
      <c r="EP179" s="61"/>
      <c r="EQ179" s="61"/>
      <c r="ER179" s="61"/>
      <c r="ES179" s="61"/>
      <c r="ET179" s="61"/>
      <c r="EU179" s="61"/>
      <c r="EV179" s="61"/>
      <c r="EW179" s="61"/>
      <c r="EX179" s="61"/>
      <c r="EY179" s="61"/>
      <c r="EZ179" s="61"/>
      <c r="FA179" s="61"/>
      <c r="FB179" s="61"/>
      <c r="FC179" s="61"/>
      <c r="FD179" s="61"/>
      <c r="FE179" s="61"/>
      <c r="FF179" s="61"/>
      <c r="FG179" s="61"/>
      <c r="FH179" s="61"/>
      <c r="FI179" s="61"/>
      <c r="FJ179" s="61"/>
      <c r="FK179" s="61"/>
      <c r="FL179" s="61"/>
      <c r="FM179" s="61"/>
      <c r="FN179" s="61"/>
      <c r="FO179" s="61"/>
      <c r="FP179" s="61"/>
      <c r="FQ179" s="61"/>
      <c r="FR179" s="61"/>
      <c r="FS179" s="61"/>
      <c r="FT179" s="61"/>
      <c r="FU179" s="61"/>
      <c r="FV179" s="61"/>
      <c r="FW179" s="61"/>
      <c r="FX179" s="61"/>
      <c r="FY179" s="61"/>
      <c r="FZ179" s="61"/>
      <c r="GA179" s="61"/>
      <c r="GB179" s="61"/>
      <c r="GC179" s="61"/>
      <c r="GD179" s="61"/>
      <c r="GE179" s="61"/>
      <c r="GF179" s="61"/>
      <c r="GG179" s="61"/>
      <c r="GH179" s="61"/>
      <c r="GI179" s="61"/>
      <c r="GJ179" s="61"/>
      <c r="GK179" s="61"/>
      <c r="GL179" s="61"/>
      <c r="GM179" s="61"/>
      <c r="GN179" s="61"/>
      <c r="GO179" s="61"/>
      <c r="GP179" s="61"/>
      <c r="GQ179" s="61"/>
      <c r="GR179" s="61"/>
      <c r="GS179" s="61"/>
      <c r="GT179" s="61"/>
      <c r="GU179" s="61"/>
      <c r="GV179" s="61"/>
      <c r="GW179" s="61"/>
      <c r="GX179" s="61"/>
      <c r="GY179" s="61"/>
      <c r="GZ179" s="61"/>
      <c r="HA179" s="61"/>
      <c r="HB179" s="61"/>
      <c r="HC179" s="61"/>
      <c r="HD179" s="61"/>
      <c r="HE179" s="61"/>
      <c r="HF179" s="61"/>
      <c r="HG179" s="61"/>
      <c r="HH179" s="61"/>
      <c r="HI179" s="61"/>
      <c r="HJ179" s="61"/>
      <c r="HK179" s="61"/>
      <c r="HL179" s="61"/>
      <c r="HM179" s="61"/>
      <c r="HN179" s="61"/>
      <c r="HO179" s="61"/>
      <c r="HP179" s="61"/>
      <c r="HQ179" s="61"/>
      <c r="HR179" s="61"/>
      <c r="HS179" s="61"/>
      <c r="HT179" s="61"/>
      <c r="HU179" s="61"/>
      <c r="HV179" s="61"/>
      <c r="HW179" s="61"/>
      <c r="HX179" s="61"/>
      <c r="HY179" s="61"/>
      <c r="HZ179" s="61"/>
      <c r="IA179" s="61"/>
      <c r="IB179" s="61"/>
      <c r="IC179" s="61"/>
      <c r="ID179" s="61"/>
      <c r="IE179" s="61" t="s">
        <v>90</v>
      </c>
    </row>
    <row r="180" spans="1:239">
      <c r="A180" s="4" t="str">
        <f t="shared" si="236"/>
        <v>x</v>
      </c>
      <c r="B180" s="4" t="str">
        <f t="shared" si="237"/>
        <v>x</v>
      </c>
      <c r="D180" s="4">
        <v>15.2</v>
      </c>
      <c r="E180" s="4">
        <f t="shared" si="195"/>
        <v>-0.7554960121195361</v>
      </c>
      <c r="F180" s="4">
        <v>15.2</v>
      </c>
      <c r="G180" s="4">
        <f t="shared" si="196"/>
        <v>-0.7554960121195361</v>
      </c>
      <c r="H180" s="4">
        <v>74</v>
      </c>
      <c r="I180" s="4">
        <f>AL107</f>
        <v>0</v>
      </c>
      <c r="X180" s="4">
        <v>147</v>
      </c>
      <c r="Y180" s="4" t="str">
        <f t="shared" si="251"/>
        <v>x</v>
      </c>
      <c r="Z180" s="4" t="str">
        <f t="shared" si="222"/>
        <v>x</v>
      </c>
      <c r="AA180" s="4">
        <v>0</v>
      </c>
      <c r="AB180" s="4">
        <v>0</v>
      </c>
      <c r="AC180" s="4">
        <v>147</v>
      </c>
      <c r="AD180" s="129" t="str">
        <f t="shared" si="254"/>
        <v>x</v>
      </c>
      <c r="AE180" s="129" t="str">
        <f t="shared" si="254"/>
        <v>x</v>
      </c>
      <c r="AF180" s="46">
        <f t="shared" si="255"/>
        <v>1</v>
      </c>
      <c r="AG180" s="46">
        <f t="shared" si="255"/>
        <v>1</v>
      </c>
      <c r="AH180" s="4">
        <f t="shared" ref="AH180:AI243" si="262">IF(ROW()&gt;33+$AE$30,0,IF(AD180="x",0,INDEX($AG$14:$AG$25,MATCH(AD180,$AF$14:$AF$25,0))*AF180))</f>
        <v>0</v>
      </c>
      <c r="AI180" s="4">
        <f t="shared" si="262"/>
        <v>0</v>
      </c>
      <c r="AJ180" s="4">
        <f t="shared" si="197"/>
        <v>0</v>
      </c>
      <c r="AK180" s="4">
        <f>SUM($AJ$33:AJ180)</f>
        <v>2.6645352591003757E-15</v>
      </c>
      <c r="AL180" s="4">
        <f t="shared" si="238"/>
        <v>0</v>
      </c>
      <c r="AM180" s="4">
        <f t="shared" si="198"/>
        <v>0</v>
      </c>
      <c r="AN180" s="4">
        <f t="shared" si="199"/>
        <v>0</v>
      </c>
      <c r="AP180" s="4" t="str">
        <f t="shared" si="256"/>
        <v/>
      </c>
      <c r="AQ180" s="4" t="str">
        <f t="shared" si="256"/>
        <v/>
      </c>
      <c r="AR180" s="4" t="str">
        <f t="shared" si="257"/>
        <v/>
      </c>
      <c r="AS180" s="4" t="str">
        <f t="shared" si="257"/>
        <v/>
      </c>
      <c r="AT180" s="4" t="str">
        <f t="shared" si="258"/>
        <v/>
      </c>
      <c r="AU180" s="4" t="str">
        <f t="shared" si="258"/>
        <v/>
      </c>
      <c r="AV180" s="4" t="str">
        <f t="shared" si="259"/>
        <v/>
      </c>
      <c r="AW180" s="4" t="str">
        <f t="shared" si="259"/>
        <v/>
      </c>
      <c r="AX180" s="4" t="str">
        <f t="shared" si="260"/>
        <v/>
      </c>
      <c r="AY180" s="4" t="str">
        <f t="shared" si="260"/>
        <v/>
      </c>
      <c r="AZ180" s="4" t="str">
        <f t="shared" si="261"/>
        <v/>
      </c>
      <c r="BA180" s="4" t="str">
        <f t="shared" si="261"/>
        <v/>
      </c>
      <c r="BB180" s="4" t="str">
        <f t="shared" si="234"/>
        <v/>
      </c>
      <c r="BC180" s="4" t="str">
        <f t="shared" si="235"/>
        <v/>
      </c>
      <c r="BD180" s="4" t="str">
        <f t="shared" si="200"/>
        <v/>
      </c>
      <c r="BE180" s="4" t="str">
        <f t="shared" si="239"/>
        <v/>
      </c>
      <c r="BF180" s="4" t="str">
        <f t="shared" si="201"/>
        <v/>
      </c>
      <c r="BG180" s="4" t="str">
        <f t="shared" si="240"/>
        <v/>
      </c>
      <c r="BH180" s="16">
        <f t="shared" si="202"/>
        <v>0</v>
      </c>
      <c r="BI180" s="4">
        <f t="shared" si="203"/>
        <v>0</v>
      </c>
      <c r="BJ180" s="16">
        <f t="shared" si="204"/>
        <v>0</v>
      </c>
      <c r="BK180" s="4">
        <f t="shared" si="205"/>
        <v>0</v>
      </c>
      <c r="BL180" s="16">
        <f t="shared" si="206"/>
        <v>0</v>
      </c>
      <c r="BM180" s="4">
        <f t="shared" si="207"/>
        <v>0</v>
      </c>
      <c r="BN180" s="4">
        <f t="shared" si="241"/>
        <v>0</v>
      </c>
      <c r="BO180" s="4">
        <f t="shared" si="242"/>
        <v>0</v>
      </c>
      <c r="BP180" s="4">
        <f t="shared" si="243"/>
        <v>0</v>
      </c>
      <c r="BQ180" s="4">
        <f t="shared" si="244"/>
        <v>0</v>
      </c>
      <c r="BR180" s="4">
        <f t="shared" si="245"/>
        <v>0</v>
      </c>
      <c r="BS180" s="4">
        <f t="shared" si="246"/>
        <v>0</v>
      </c>
      <c r="BT180" s="4" t="str">
        <f t="shared" si="208"/>
        <v/>
      </c>
      <c r="BU180" s="4" t="str">
        <f t="shared" si="209"/>
        <v/>
      </c>
      <c r="BV180" s="4" t="str">
        <f t="shared" si="210"/>
        <v/>
      </c>
      <c r="BW180" s="4" t="str">
        <f t="shared" si="223"/>
        <v/>
      </c>
      <c r="BX180" s="4" t="str">
        <f t="shared" si="224"/>
        <v/>
      </c>
      <c r="BY180" s="4" t="str">
        <f t="shared" si="225"/>
        <v/>
      </c>
      <c r="BZ180" s="4">
        <f t="shared" si="226"/>
        <v>0</v>
      </c>
      <c r="CA180" s="17" t="str">
        <f t="shared" si="211"/>
        <v/>
      </c>
      <c r="CB180" s="17" t="str">
        <f t="shared" si="212"/>
        <v/>
      </c>
      <c r="CC180" s="17" t="str">
        <f t="shared" si="213"/>
        <v/>
      </c>
      <c r="CD180" s="17" t="str">
        <f t="shared" si="214"/>
        <v/>
      </c>
      <c r="CE180" s="4" t="str">
        <f t="shared" si="215"/>
        <v/>
      </c>
      <c r="CF180" s="4" t="str">
        <f t="shared" si="216"/>
        <v/>
      </c>
      <c r="CG180" s="4" t="str">
        <f t="shared" si="217"/>
        <v/>
      </c>
      <c r="CH180" s="4" t="str">
        <f t="shared" si="247"/>
        <v/>
      </c>
      <c r="CI180" s="4" t="str">
        <f t="shared" si="248"/>
        <v/>
      </c>
      <c r="CJ180" s="4" t="str">
        <f t="shared" si="227"/>
        <v/>
      </c>
      <c r="CK180" s="4" t="str">
        <f t="shared" si="228"/>
        <v/>
      </c>
      <c r="CL180" s="4" t="str">
        <f t="shared" si="249"/>
        <v/>
      </c>
      <c r="CM180" s="4" t="str">
        <f t="shared" si="250"/>
        <v/>
      </c>
      <c r="CN180" s="4">
        <f t="shared" si="229"/>
        <v>0</v>
      </c>
      <c r="CO180" s="16">
        <f t="shared" si="218"/>
        <v>0</v>
      </c>
      <c r="CQ180" s="4">
        <f t="shared" si="230"/>
        <v>0</v>
      </c>
      <c r="CS180" s="4">
        <v>146</v>
      </c>
      <c r="CT180" s="4">
        <f t="shared" si="231"/>
        <v>73</v>
      </c>
      <c r="CU180" s="4">
        <f t="shared" si="232"/>
        <v>73</v>
      </c>
      <c r="CV180" s="4">
        <f t="shared" si="219"/>
        <v>1</v>
      </c>
      <c r="CW180" s="4">
        <v>147</v>
      </c>
      <c r="CX180" s="4">
        <f t="shared" si="194"/>
        <v>74</v>
      </c>
      <c r="CY180" s="4" t="s">
        <v>88</v>
      </c>
      <c r="CZ180" s="16" t="str">
        <f t="shared" si="233"/>
        <v>C</v>
      </c>
      <c r="DA180" s="16">
        <f t="shared" si="220"/>
        <v>0</v>
      </c>
      <c r="DB180" s="4" t="str">
        <f t="shared" si="221"/>
        <v>x</v>
      </c>
      <c r="DJ180" s="57">
        <v>175</v>
      </c>
      <c r="DK180" s="58"/>
      <c r="DL180" s="59"/>
      <c r="DM180" s="59"/>
      <c r="DN180" s="60"/>
      <c r="DO180" s="61"/>
      <c r="DP180" s="61"/>
      <c r="DQ180" s="61"/>
      <c r="DR180" s="61"/>
      <c r="DS180" s="61"/>
      <c r="DT180" s="61"/>
      <c r="DU180" s="61"/>
      <c r="DV180" s="61"/>
      <c r="DW180" s="61"/>
      <c r="DX180" s="61"/>
      <c r="DY180" s="61"/>
      <c r="DZ180" s="61"/>
      <c r="EA180" s="61"/>
      <c r="EB180" s="61"/>
      <c r="EC180" s="61"/>
      <c r="ED180" s="61"/>
      <c r="EE180" s="61"/>
      <c r="EF180" s="61"/>
      <c r="EG180" s="61"/>
      <c r="EH180" s="61"/>
      <c r="EI180" s="61"/>
      <c r="EJ180" s="61"/>
      <c r="EK180" s="61"/>
      <c r="EL180" s="61"/>
      <c r="EM180" s="61"/>
      <c r="EN180" s="61"/>
      <c r="EO180" s="61"/>
      <c r="EP180" s="61"/>
      <c r="EQ180" s="61"/>
      <c r="ER180" s="61"/>
      <c r="ES180" s="61"/>
      <c r="ET180" s="61"/>
      <c r="EU180" s="61"/>
      <c r="EV180" s="61"/>
      <c r="EW180" s="61"/>
      <c r="EX180" s="61"/>
      <c r="EY180" s="61"/>
      <c r="EZ180" s="61"/>
      <c r="FA180" s="61"/>
      <c r="FB180" s="61"/>
      <c r="FC180" s="61"/>
      <c r="FD180" s="61"/>
      <c r="FE180" s="61"/>
      <c r="FF180" s="61"/>
      <c r="FG180" s="61"/>
      <c r="FH180" s="61"/>
      <c r="FI180" s="61"/>
      <c r="FJ180" s="61"/>
      <c r="FK180" s="61"/>
      <c r="FL180" s="61"/>
      <c r="FM180" s="61"/>
      <c r="FN180" s="61"/>
      <c r="FO180" s="61"/>
      <c r="FP180" s="61"/>
      <c r="FQ180" s="61"/>
      <c r="FR180" s="61"/>
      <c r="FS180" s="61"/>
      <c r="FT180" s="61"/>
      <c r="FU180" s="61"/>
      <c r="FV180" s="61"/>
      <c r="FW180" s="61"/>
      <c r="FX180" s="61"/>
      <c r="FY180" s="61"/>
      <c r="FZ180" s="61"/>
      <c r="GA180" s="61"/>
      <c r="GB180" s="61"/>
      <c r="GC180" s="61"/>
      <c r="GD180" s="61"/>
      <c r="GE180" s="61"/>
      <c r="GF180" s="61"/>
      <c r="GG180" s="61"/>
      <c r="GH180" s="61"/>
      <c r="GI180" s="61"/>
      <c r="GJ180" s="61"/>
      <c r="GK180" s="61"/>
      <c r="GL180" s="61"/>
      <c r="GM180" s="61"/>
      <c r="GN180" s="61"/>
      <c r="GO180" s="61"/>
      <c r="GP180" s="61"/>
      <c r="GQ180" s="61"/>
      <c r="GR180" s="61"/>
      <c r="GS180" s="61"/>
      <c r="GT180" s="61"/>
      <c r="GU180" s="61"/>
      <c r="GV180" s="61"/>
      <c r="GW180" s="61"/>
      <c r="GX180" s="61"/>
      <c r="GY180" s="61"/>
      <c r="GZ180" s="61"/>
      <c r="HA180" s="61"/>
      <c r="HB180" s="61"/>
      <c r="HC180" s="61"/>
      <c r="HD180" s="61"/>
      <c r="HE180" s="61"/>
      <c r="HF180" s="61"/>
      <c r="HG180" s="61"/>
      <c r="HH180" s="61"/>
      <c r="HI180" s="61"/>
      <c r="HJ180" s="61"/>
      <c r="HK180" s="61"/>
      <c r="HL180" s="61"/>
      <c r="HM180" s="61"/>
      <c r="HN180" s="61"/>
      <c r="HO180" s="61"/>
      <c r="HP180" s="61"/>
      <c r="HQ180" s="61"/>
      <c r="HR180" s="61"/>
      <c r="HS180" s="61"/>
      <c r="HT180" s="61"/>
      <c r="HU180" s="61"/>
      <c r="HV180" s="61"/>
      <c r="HW180" s="61"/>
      <c r="HX180" s="61"/>
      <c r="HY180" s="61"/>
      <c r="HZ180" s="61"/>
      <c r="IA180" s="61"/>
      <c r="IB180" s="61"/>
      <c r="IC180" s="61"/>
      <c r="ID180" s="61"/>
      <c r="IE180" s="61" t="s">
        <v>90</v>
      </c>
    </row>
    <row r="181" spans="1:239">
      <c r="A181" s="4" t="str">
        <f t="shared" si="236"/>
        <v>x</v>
      </c>
      <c r="B181" s="4" t="str">
        <f t="shared" si="237"/>
        <v>x</v>
      </c>
      <c r="D181" s="4">
        <v>15.3</v>
      </c>
      <c r="E181" s="4">
        <f t="shared" si="195"/>
        <v>-0.66905166882929656</v>
      </c>
      <c r="F181" s="4">
        <v>15.3</v>
      </c>
      <c r="G181" s="4">
        <f t="shared" si="196"/>
        <v>-0.66905166882929656</v>
      </c>
      <c r="H181" s="4">
        <v>75</v>
      </c>
      <c r="I181" s="4">
        <f>I180</f>
        <v>0</v>
      </c>
      <c r="X181" s="4">
        <v>148</v>
      </c>
      <c r="Y181" s="4" t="str">
        <f t="shared" si="251"/>
        <v>x</v>
      </c>
      <c r="Z181" s="4" t="str">
        <f t="shared" si="222"/>
        <v>x</v>
      </c>
      <c r="AA181" s="4">
        <v>0</v>
      </c>
      <c r="AB181" s="4">
        <v>0</v>
      </c>
      <c r="AC181" s="4">
        <v>148</v>
      </c>
      <c r="AD181" s="129" t="str">
        <f t="shared" si="254"/>
        <v>x</v>
      </c>
      <c r="AE181" s="129" t="str">
        <f t="shared" si="254"/>
        <v>x</v>
      </c>
      <c r="AF181" s="46">
        <f t="shared" si="255"/>
        <v>1</v>
      </c>
      <c r="AG181" s="46">
        <f t="shared" si="255"/>
        <v>1</v>
      </c>
      <c r="AH181" s="4">
        <f t="shared" si="262"/>
        <v>0</v>
      </c>
      <c r="AI181" s="4">
        <f t="shared" si="262"/>
        <v>0</v>
      </c>
      <c r="AJ181" s="4">
        <f t="shared" si="197"/>
        <v>0</v>
      </c>
      <c r="AK181" s="4">
        <f>SUM($AJ$33:AJ181)</f>
        <v>2.6645352591003757E-15</v>
      </c>
      <c r="AL181" s="4">
        <f t="shared" si="238"/>
        <v>0</v>
      </c>
      <c r="AM181" s="4">
        <f t="shared" si="198"/>
        <v>0</v>
      </c>
      <c r="AN181" s="4">
        <f t="shared" si="199"/>
        <v>0</v>
      </c>
      <c r="AP181" s="4" t="str">
        <f t="shared" si="256"/>
        <v/>
      </c>
      <c r="AQ181" s="4" t="str">
        <f t="shared" si="256"/>
        <v/>
      </c>
      <c r="AR181" s="4" t="str">
        <f t="shared" si="257"/>
        <v/>
      </c>
      <c r="AS181" s="4" t="str">
        <f t="shared" si="257"/>
        <v/>
      </c>
      <c r="AT181" s="4" t="str">
        <f t="shared" si="258"/>
        <v/>
      </c>
      <c r="AU181" s="4" t="str">
        <f t="shared" si="258"/>
        <v/>
      </c>
      <c r="AV181" s="4" t="str">
        <f t="shared" si="259"/>
        <v/>
      </c>
      <c r="AW181" s="4" t="str">
        <f t="shared" si="259"/>
        <v/>
      </c>
      <c r="AX181" s="4" t="str">
        <f t="shared" si="260"/>
        <v/>
      </c>
      <c r="AY181" s="4" t="str">
        <f t="shared" si="260"/>
        <v/>
      </c>
      <c r="AZ181" s="4" t="str">
        <f t="shared" si="261"/>
        <v/>
      </c>
      <c r="BA181" s="4" t="str">
        <f t="shared" si="261"/>
        <v/>
      </c>
      <c r="BB181" s="4" t="str">
        <f t="shared" si="234"/>
        <v/>
      </c>
      <c r="BC181" s="4" t="str">
        <f t="shared" si="235"/>
        <v/>
      </c>
      <c r="BD181" s="4" t="str">
        <f t="shared" si="200"/>
        <v/>
      </c>
      <c r="BE181" s="4" t="str">
        <f t="shared" si="239"/>
        <v/>
      </c>
      <c r="BF181" s="4" t="str">
        <f t="shared" si="201"/>
        <v/>
      </c>
      <c r="BG181" s="4" t="str">
        <f t="shared" si="240"/>
        <v/>
      </c>
      <c r="BH181" s="16">
        <f t="shared" si="202"/>
        <v>0</v>
      </c>
      <c r="BI181" s="4">
        <f t="shared" si="203"/>
        <v>0</v>
      </c>
      <c r="BJ181" s="16">
        <f t="shared" si="204"/>
        <v>0</v>
      </c>
      <c r="BK181" s="4">
        <f t="shared" si="205"/>
        <v>0</v>
      </c>
      <c r="BL181" s="16">
        <f t="shared" si="206"/>
        <v>0</v>
      </c>
      <c r="BM181" s="4">
        <f t="shared" si="207"/>
        <v>0</v>
      </c>
      <c r="BN181" s="4">
        <f t="shared" si="241"/>
        <v>0</v>
      </c>
      <c r="BO181" s="4">
        <f t="shared" si="242"/>
        <v>0</v>
      </c>
      <c r="BP181" s="4">
        <f t="shared" si="243"/>
        <v>0</v>
      </c>
      <c r="BQ181" s="4">
        <f t="shared" si="244"/>
        <v>0</v>
      </c>
      <c r="BR181" s="4">
        <f t="shared" si="245"/>
        <v>0</v>
      </c>
      <c r="BS181" s="4">
        <f t="shared" si="246"/>
        <v>0</v>
      </c>
      <c r="BT181" s="4" t="str">
        <f t="shared" si="208"/>
        <v/>
      </c>
      <c r="BU181" s="4" t="str">
        <f t="shared" si="209"/>
        <v/>
      </c>
      <c r="BV181" s="4" t="str">
        <f t="shared" si="210"/>
        <v/>
      </c>
      <c r="BW181" s="4" t="str">
        <f t="shared" si="223"/>
        <v/>
      </c>
      <c r="BX181" s="4" t="str">
        <f t="shared" si="224"/>
        <v/>
      </c>
      <c r="BY181" s="4" t="str">
        <f t="shared" si="225"/>
        <v/>
      </c>
      <c r="BZ181" s="4">
        <f t="shared" si="226"/>
        <v>0</v>
      </c>
      <c r="CA181" s="17" t="str">
        <f t="shared" si="211"/>
        <v/>
      </c>
      <c r="CB181" s="17" t="str">
        <f t="shared" si="212"/>
        <v/>
      </c>
      <c r="CC181" s="17" t="str">
        <f t="shared" si="213"/>
        <v/>
      </c>
      <c r="CD181" s="17" t="str">
        <f t="shared" si="214"/>
        <v/>
      </c>
      <c r="CE181" s="4" t="str">
        <f t="shared" si="215"/>
        <v/>
      </c>
      <c r="CF181" s="4" t="str">
        <f t="shared" si="216"/>
        <v/>
      </c>
      <c r="CG181" s="4" t="str">
        <f t="shared" si="217"/>
        <v/>
      </c>
      <c r="CH181" s="4" t="str">
        <f t="shared" si="247"/>
        <v/>
      </c>
      <c r="CI181" s="4" t="str">
        <f t="shared" si="248"/>
        <v/>
      </c>
      <c r="CJ181" s="4" t="str">
        <f t="shared" si="227"/>
        <v/>
      </c>
      <c r="CK181" s="4" t="str">
        <f t="shared" si="228"/>
        <v/>
      </c>
      <c r="CL181" s="4" t="str">
        <f t="shared" si="249"/>
        <v/>
      </c>
      <c r="CM181" s="4" t="str">
        <f t="shared" si="250"/>
        <v/>
      </c>
      <c r="CN181" s="4">
        <f t="shared" si="229"/>
        <v>0</v>
      </c>
      <c r="CO181" s="16">
        <f t="shared" si="218"/>
        <v>0</v>
      </c>
      <c r="CQ181" s="4">
        <f t="shared" si="230"/>
        <v>0</v>
      </c>
      <c r="CS181" s="4">
        <v>147</v>
      </c>
      <c r="CT181" s="4">
        <f t="shared" si="231"/>
        <v>73.5</v>
      </c>
      <c r="CU181" s="4">
        <f t="shared" si="232"/>
        <v>74</v>
      </c>
      <c r="CV181" s="4">
        <f t="shared" si="219"/>
        <v>0</v>
      </c>
      <c r="CW181" s="4">
        <v>148</v>
      </c>
      <c r="CX181" s="4">
        <f t="shared" si="194"/>
        <v>75</v>
      </c>
      <c r="CY181" s="4" t="s">
        <v>100</v>
      </c>
      <c r="CZ181" s="16" t="str">
        <f t="shared" si="233"/>
        <v>A</v>
      </c>
      <c r="DA181" s="16">
        <f t="shared" si="220"/>
        <v>0</v>
      </c>
      <c r="DB181" s="4" t="str">
        <f t="shared" si="221"/>
        <v>x</v>
      </c>
      <c r="DJ181" s="66">
        <v>176</v>
      </c>
      <c r="DK181" s="67"/>
      <c r="DL181" s="68"/>
      <c r="DM181" s="68"/>
      <c r="DN181" s="69"/>
      <c r="DO181" s="61"/>
      <c r="DP181" s="61"/>
      <c r="DQ181" s="61"/>
      <c r="DR181" s="61"/>
      <c r="DS181" s="61"/>
      <c r="DT181" s="61"/>
      <c r="DU181" s="61"/>
      <c r="DV181" s="61"/>
      <c r="DW181" s="61"/>
      <c r="DX181" s="61"/>
      <c r="DY181" s="61"/>
      <c r="DZ181" s="61"/>
      <c r="EA181" s="61"/>
      <c r="EB181" s="61"/>
      <c r="EC181" s="61"/>
      <c r="ED181" s="61"/>
      <c r="EE181" s="61"/>
      <c r="EF181" s="61"/>
      <c r="EG181" s="61"/>
      <c r="EH181" s="61"/>
      <c r="EI181" s="61"/>
      <c r="EJ181" s="61"/>
      <c r="EK181" s="61"/>
      <c r="EL181" s="61"/>
      <c r="EM181" s="61"/>
      <c r="EN181" s="61"/>
      <c r="EO181" s="61"/>
      <c r="EP181" s="61"/>
      <c r="EQ181" s="61"/>
      <c r="ER181" s="61"/>
      <c r="ES181" s="61"/>
      <c r="ET181" s="61"/>
      <c r="EU181" s="61"/>
      <c r="EV181" s="61"/>
      <c r="EW181" s="61"/>
      <c r="EX181" s="61"/>
      <c r="EY181" s="61"/>
      <c r="EZ181" s="61"/>
      <c r="FA181" s="61"/>
      <c r="FB181" s="61"/>
      <c r="FC181" s="61"/>
      <c r="FD181" s="61"/>
      <c r="FE181" s="61"/>
      <c r="FF181" s="61"/>
      <c r="FG181" s="61"/>
      <c r="FH181" s="61"/>
      <c r="FI181" s="61"/>
      <c r="FJ181" s="61"/>
      <c r="FK181" s="61"/>
      <c r="FL181" s="61"/>
      <c r="FM181" s="61"/>
      <c r="FN181" s="61"/>
      <c r="FO181" s="61"/>
      <c r="FP181" s="61"/>
      <c r="FQ181" s="61"/>
      <c r="FR181" s="61"/>
      <c r="FS181" s="61"/>
      <c r="FT181" s="61"/>
      <c r="FU181" s="61"/>
      <c r="FV181" s="61"/>
      <c r="FW181" s="61"/>
      <c r="FX181" s="61"/>
      <c r="FY181" s="61"/>
      <c r="FZ181" s="61"/>
      <c r="GA181" s="61"/>
      <c r="GB181" s="61"/>
      <c r="GC181" s="61"/>
      <c r="GD181" s="61"/>
      <c r="GE181" s="61"/>
      <c r="GF181" s="61"/>
      <c r="GG181" s="61"/>
      <c r="GH181" s="61"/>
      <c r="GI181" s="61"/>
      <c r="GJ181" s="61"/>
      <c r="GK181" s="61"/>
      <c r="GL181" s="61"/>
      <c r="GM181" s="61"/>
      <c r="GN181" s="61"/>
      <c r="GO181" s="61"/>
      <c r="GP181" s="61"/>
      <c r="GQ181" s="61"/>
      <c r="GR181" s="61"/>
      <c r="GS181" s="61"/>
      <c r="GT181" s="61"/>
      <c r="GU181" s="61"/>
      <c r="GV181" s="61"/>
      <c r="GW181" s="61"/>
      <c r="GX181" s="61"/>
      <c r="GY181" s="61"/>
      <c r="GZ181" s="61"/>
      <c r="HA181" s="61"/>
      <c r="HB181" s="61"/>
      <c r="HC181" s="61"/>
      <c r="HD181" s="61"/>
      <c r="HE181" s="61"/>
      <c r="HF181" s="61"/>
      <c r="HG181" s="61"/>
      <c r="HH181" s="61"/>
      <c r="HI181" s="61"/>
      <c r="HJ181" s="61"/>
      <c r="HK181" s="61"/>
      <c r="HL181" s="61"/>
      <c r="HM181" s="61"/>
      <c r="HN181" s="61"/>
      <c r="HO181" s="61"/>
      <c r="HP181" s="61"/>
      <c r="HQ181" s="61"/>
      <c r="HR181" s="61"/>
      <c r="HS181" s="61"/>
      <c r="HT181" s="61"/>
      <c r="HU181" s="61"/>
      <c r="HV181" s="61"/>
      <c r="HW181" s="61"/>
      <c r="HX181" s="61"/>
      <c r="HY181" s="61"/>
      <c r="HZ181" s="61"/>
      <c r="IA181" s="61"/>
      <c r="IB181" s="61"/>
      <c r="IC181" s="61"/>
      <c r="ID181" s="61"/>
      <c r="IE181" s="61" t="s">
        <v>90</v>
      </c>
    </row>
    <row r="182" spans="1:239">
      <c r="A182" s="4" t="str">
        <f t="shared" si="236"/>
        <v>x</v>
      </c>
      <c r="B182" s="4" t="str">
        <f t="shared" si="237"/>
        <v>x</v>
      </c>
      <c r="D182" s="4">
        <v>15.4</v>
      </c>
      <c r="E182" s="4">
        <f t="shared" si="195"/>
        <v>-0.55336655714511596</v>
      </c>
      <c r="F182" s="4">
        <v>15.4</v>
      </c>
      <c r="G182" s="4">
        <f t="shared" si="196"/>
        <v>-0.55336655714511596</v>
      </c>
      <c r="H182" s="4">
        <v>75</v>
      </c>
      <c r="I182" s="4">
        <f>AL108</f>
        <v>0</v>
      </c>
      <c r="X182" s="4">
        <v>149</v>
      </c>
      <c r="Y182" s="4" t="str">
        <f t="shared" si="251"/>
        <v>x</v>
      </c>
      <c r="Z182" s="4" t="str">
        <f t="shared" si="222"/>
        <v>x</v>
      </c>
      <c r="AA182" s="4">
        <v>0</v>
      </c>
      <c r="AB182" s="4">
        <v>0</v>
      </c>
      <c r="AC182" s="4">
        <v>149</v>
      </c>
      <c r="AD182" s="129" t="str">
        <f t="shared" si="254"/>
        <v>x</v>
      </c>
      <c r="AE182" s="129" t="str">
        <f t="shared" si="254"/>
        <v>x</v>
      </c>
      <c r="AF182" s="46">
        <f t="shared" si="255"/>
        <v>1</v>
      </c>
      <c r="AG182" s="46">
        <f t="shared" si="255"/>
        <v>1</v>
      </c>
      <c r="AH182" s="4">
        <f t="shared" si="262"/>
        <v>0</v>
      </c>
      <c r="AI182" s="4">
        <f t="shared" si="262"/>
        <v>0</v>
      </c>
      <c r="AJ182" s="4">
        <f t="shared" si="197"/>
        <v>0</v>
      </c>
      <c r="AK182" s="4">
        <f>SUM($AJ$33:AJ182)</f>
        <v>2.6645352591003757E-15</v>
      </c>
      <c r="AL182" s="4">
        <f t="shared" si="238"/>
        <v>0</v>
      </c>
      <c r="AM182" s="4">
        <f t="shared" si="198"/>
        <v>0</v>
      </c>
      <c r="AN182" s="4">
        <f t="shared" si="199"/>
        <v>0</v>
      </c>
      <c r="AP182" s="4" t="str">
        <f t="shared" si="256"/>
        <v/>
      </c>
      <c r="AQ182" s="4" t="str">
        <f t="shared" si="256"/>
        <v/>
      </c>
      <c r="AR182" s="4" t="str">
        <f t="shared" si="257"/>
        <v/>
      </c>
      <c r="AS182" s="4" t="str">
        <f t="shared" si="257"/>
        <v/>
      </c>
      <c r="AT182" s="4" t="str">
        <f t="shared" si="258"/>
        <v/>
      </c>
      <c r="AU182" s="4" t="str">
        <f t="shared" si="258"/>
        <v/>
      </c>
      <c r="AV182" s="4" t="str">
        <f t="shared" si="259"/>
        <v/>
      </c>
      <c r="AW182" s="4" t="str">
        <f t="shared" si="259"/>
        <v/>
      </c>
      <c r="AX182" s="4" t="str">
        <f t="shared" si="260"/>
        <v/>
      </c>
      <c r="AY182" s="4" t="str">
        <f t="shared" si="260"/>
        <v/>
      </c>
      <c r="AZ182" s="4" t="str">
        <f t="shared" si="261"/>
        <v/>
      </c>
      <c r="BA182" s="4" t="str">
        <f t="shared" si="261"/>
        <v/>
      </c>
      <c r="BB182" s="4" t="str">
        <f t="shared" si="234"/>
        <v/>
      </c>
      <c r="BC182" s="4" t="str">
        <f t="shared" si="235"/>
        <v/>
      </c>
      <c r="BD182" s="4" t="str">
        <f t="shared" si="200"/>
        <v/>
      </c>
      <c r="BE182" s="4" t="str">
        <f t="shared" si="239"/>
        <v/>
      </c>
      <c r="BF182" s="4" t="str">
        <f t="shared" si="201"/>
        <v/>
      </c>
      <c r="BG182" s="4" t="str">
        <f t="shared" si="240"/>
        <v/>
      </c>
      <c r="BH182" s="16">
        <f t="shared" si="202"/>
        <v>0</v>
      </c>
      <c r="BI182" s="4">
        <f t="shared" si="203"/>
        <v>0</v>
      </c>
      <c r="BJ182" s="16">
        <f t="shared" si="204"/>
        <v>0</v>
      </c>
      <c r="BK182" s="4">
        <f t="shared" si="205"/>
        <v>0</v>
      </c>
      <c r="BL182" s="16">
        <f t="shared" si="206"/>
        <v>0</v>
      </c>
      <c r="BM182" s="4">
        <f t="shared" si="207"/>
        <v>0</v>
      </c>
      <c r="BN182" s="4">
        <f t="shared" si="241"/>
        <v>0</v>
      </c>
      <c r="BO182" s="4">
        <f t="shared" si="242"/>
        <v>0</v>
      </c>
      <c r="BP182" s="4">
        <f t="shared" si="243"/>
        <v>0</v>
      </c>
      <c r="BQ182" s="4">
        <f t="shared" si="244"/>
        <v>0</v>
      </c>
      <c r="BR182" s="4">
        <f t="shared" si="245"/>
        <v>0</v>
      </c>
      <c r="BS182" s="4">
        <f t="shared" si="246"/>
        <v>0</v>
      </c>
      <c r="BT182" s="4" t="str">
        <f t="shared" si="208"/>
        <v/>
      </c>
      <c r="BU182" s="4" t="str">
        <f t="shared" si="209"/>
        <v/>
      </c>
      <c r="BV182" s="4" t="str">
        <f t="shared" si="210"/>
        <v/>
      </c>
      <c r="BW182" s="4" t="str">
        <f t="shared" si="223"/>
        <v/>
      </c>
      <c r="BX182" s="4" t="str">
        <f t="shared" si="224"/>
        <v/>
      </c>
      <c r="BY182" s="4" t="str">
        <f t="shared" si="225"/>
        <v/>
      </c>
      <c r="BZ182" s="4">
        <f t="shared" si="226"/>
        <v>0</v>
      </c>
      <c r="CA182" s="17" t="str">
        <f t="shared" si="211"/>
        <v/>
      </c>
      <c r="CB182" s="17" t="str">
        <f t="shared" si="212"/>
        <v/>
      </c>
      <c r="CC182" s="17" t="str">
        <f t="shared" si="213"/>
        <v/>
      </c>
      <c r="CD182" s="17" t="str">
        <f t="shared" si="214"/>
        <v/>
      </c>
      <c r="CE182" s="4" t="str">
        <f t="shared" si="215"/>
        <v/>
      </c>
      <c r="CF182" s="4" t="str">
        <f t="shared" si="216"/>
        <v/>
      </c>
      <c r="CG182" s="4" t="str">
        <f t="shared" si="217"/>
        <v/>
      </c>
      <c r="CH182" s="4" t="str">
        <f t="shared" si="247"/>
        <v/>
      </c>
      <c r="CI182" s="4" t="str">
        <f t="shared" si="248"/>
        <v/>
      </c>
      <c r="CJ182" s="4" t="str">
        <f t="shared" si="227"/>
        <v/>
      </c>
      <c r="CK182" s="4" t="str">
        <f t="shared" si="228"/>
        <v/>
      </c>
      <c r="CL182" s="4" t="str">
        <f t="shared" si="249"/>
        <v/>
      </c>
      <c r="CM182" s="4" t="str">
        <f t="shared" si="250"/>
        <v/>
      </c>
      <c r="CN182" s="4">
        <f t="shared" si="229"/>
        <v>0</v>
      </c>
      <c r="CO182" s="16">
        <f t="shared" si="218"/>
        <v>0</v>
      </c>
      <c r="CQ182" s="4">
        <f t="shared" si="230"/>
        <v>0</v>
      </c>
      <c r="CS182" s="4">
        <v>148</v>
      </c>
      <c r="CT182" s="4">
        <f t="shared" si="231"/>
        <v>74</v>
      </c>
      <c r="CU182" s="4">
        <f t="shared" si="232"/>
        <v>74</v>
      </c>
      <c r="CV182" s="4">
        <f t="shared" si="219"/>
        <v>1</v>
      </c>
      <c r="CW182" s="4">
        <v>149</v>
      </c>
      <c r="CX182" s="4">
        <f t="shared" si="194"/>
        <v>75</v>
      </c>
      <c r="CY182" s="4" t="s">
        <v>89</v>
      </c>
      <c r="CZ182" s="16" t="str">
        <f t="shared" si="233"/>
        <v>B</v>
      </c>
      <c r="DA182" s="16">
        <f t="shared" si="220"/>
        <v>0</v>
      </c>
      <c r="DB182" s="4" t="str">
        <f t="shared" si="221"/>
        <v>x</v>
      </c>
      <c r="DJ182" s="47">
        <v>177</v>
      </c>
      <c r="DK182" s="48" t="s">
        <v>469</v>
      </c>
      <c r="DL182" s="49"/>
      <c r="DM182" s="49"/>
      <c r="DN182" s="50"/>
      <c r="DO182" s="51"/>
      <c r="DP182" s="51"/>
      <c r="DQ182" s="51"/>
      <c r="DR182" s="51"/>
      <c r="DS182" s="51"/>
      <c r="DT182" s="51"/>
      <c r="DU182" s="51"/>
      <c r="DV182" s="51"/>
      <c r="DW182" s="51"/>
      <c r="DX182" s="51"/>
      <c r="DY182" s="51"/>
      <c r="DZ182" s="51"/>
      <c r="EA182" s="51"/>
      <c r="EB182" s="51"/>
      <c r="EC182" s="51"/>
      <c r="ED182" s="51"/>
      <c r="EE182" s="51"/>
      <c r="EF182" s="51"/>
      <c r="EG182" s="51"/>
      <c r="EH182" s="51"/>
      <c r="EI182" s="51"/>
      <c r="EJ182" s="51"/>
      <c r="EK182" s="51"/>
      <c r="EL182" s="51"/>
      <c r="EM182" s="51"/>
      <c r="EN182" s="51"/>
      <c r="EO182" s="51"/>
      <c r="EP182" s="51"/>
      <c r="EQ182" s="51"/>
      <c r="ER182" s="51"/>
      <c r="ES182" s="51"/>
      <c r="ET182" s="51"/>
      <c r="EU182" s="51"/>
      <c r="EV182" s="51"/>
      <c r="EW182" s="51"/>
      <c r="EX182" s="51"/>
      <c r="EY182" s="51"/>
      <c r="EZ182" s="51"/>
      <c r="FA182" s="51"/>
      <c r="FB182" s="51"/>
      <c r="FC182" s="51"/>
      <c r="FD182" s="51"/>
      <c r="FE182" s="51"/>
      <c r="FF182" s="51"/>
      <c r="FG182" s="51"/>
      <c r="FH182" s="51"/>
      <c r="FI182" s="51"/>
      <c r="FJ182" s="51"/>
      <c r="FK182" s="51"/>
      <c r="FL182" s="51"/>
      <c r="FM182" s="51"/>
      <c r="FN182" s="51"/>
      <c r="FO182" s="51"/>
      <c r="FP182" s="51"/>
      <c r="FQ182" s="51"/>
      <c r="FR182" s="51"/>
      <c r="FS182" s="51"/>
      <c r="FT182" s="51"/>
      <c r="FU182" s="51"/>
      <c r="FV182" s="51"/>
      <c r="FW182" s="51"/>
      <c r="FX182" s="51"/>
      <c r="FY182" s="51"/>
      <c r="FZ182" s="51"/>
      <c r="GA182" s="51"/>
      <c r="GB182" s="51"/>
      <c r="GC182" s="51"/>
      <c r="GD182" s="51"/>
      <c r="GE182" s="51"/>
      <c r="GF182" s="51"/>
      <c r="GG182" s="51"/>
      <c r="GH182" s="51"/>
      <c r="GI182" s="51"/>
      <c r="GJ182" s="51"/>
      <c r="GK182" s="51"/>
      <c r="GL182" s="51"/>
      <c r="GM182" s="51"/>
      <c r="GN182" s="51"/>
      <c r="GO182" s="51"/>
      <c r="GP182" s="51"/>
      <c r="GQ182" s="51"/>
      <c r="GR182" s="51"/>
      <c r="GS182" s="51"/>
      <c r="GT182" s="51"/>
      <c r="GU182" s="51"/>
      <c r="GV182" s="51"/>
      <c r="GW182" s="51"/>
      <c r="GX182" s="51"/>
      <c r="GY182" s="51"/>
      <c r="GZ182" s="51"/>
      <c r="HA182" s="51"/>
      <c r="HB182" s="51"/>
      <c r="HC182" s="51"/>
      <c r="HD182" s="51"/>
      <c r="HE182" s="51"/>
      <c r="HF182" s="51"/>
      <c r="HG182" s="51"/>
      <c r="HH182" s="51"/>
      <c r="HI182" s="51"/>
      <c r="HJ182" s="51"/>
      <c r="HK182" s="51"/>
      <c r="HL182" s="51"/>
      <c r="HM182" s="51"/>
      <c r="HN182" s="51"/>
      <c r="HO182" s="51"/>
      <c r="HP182" s="51"/>
      <c r="HQ182" s="51"/>
      <c r="HR182" s="51"/>
      <c r="HS182" s="51"/>
      <c r="HT182" s="51"/>
      <c r="HU182" s="51"/>
      <c r="HV182" s="51"/>
      <c r="HW182" s="51"/>
      <c r="HX182" s="51"/>
      <c r="HY182" s="51"/>
      <c r="HZ182" s="51"/>
      <c r="IA182" s="51"/>
      <c r="IB182" s="51"/>
      <c r="IC182" s="51"/>
      <c r="ID182" s="51"/>
      <c r="IE182" s="51" t="s">
        <v>90</v>
      </c>
    </row>
    <row r="183" spans="1:239">
      <c r="A183" s="4" t="str">
        <f t="shared" si="236"/>
        <v>x</v>
      </c>
      <c r="B183" s="4" t="str">
        <f t="shared" si="237"/>
        <v>x</v>
      </c>
      <c r="D183" s="4">
        <v>15.5</v>
      </c>
      <c r="E183" s="4">
        <f t="shared" si="195"/>
        <v>-0.41349667156634445</v>
      </c>
      <c r="F183" s="4">
        <v>15.5</v>
      </c>
      <c r="G183" s="4">
        <f t="shared" si="196"/>
        <v>-0.41349667156634445</v>
      </c>
      <c r="H183" s="4">
        <v>76</v>
      </c>
      <c r="I183" s="4">
        <f>I182</f>
        <v>0</v>
      </c>
      <c r="X183" s="4">
        <v>150</v>
      </c>
      <c r="Y183" s="4" t="str">
        <f t="shared" si="251"/>
        <v>x</v>
      </c>
      <c r="Z183" s="4" t="str">
        <f t="shared" si="222"/>
        <v>x</v>
      </c>
      <c r="AA183" s="4">
        <v>0</v>
      </c>
      <c r="AB183" s="4">
        <v>0</v>
      </c>
      <c r="AC183" s="4">
        <v>150</v>
      </c>
      <c r="AD183" s="129" t="str">
        <f t="shared" si="254"/>
        <v>x</v>
      </c>
      <c r="AE183" s="129" t="str">
        <f t="shared" si="254"/>
        <v>x</v>
      </c>
      <c r="AF183" s="46">
        <f t="shared" si="255"/>
        <v>1</v>
      </c>
      <c r="AG183" s="46">
        <f t="shared" si="255"/>
        <v>1</v>
      </c>
      <c r="AH183" s="4">
        <f t="shared" si="262"/>
        <v>0</v>
      </c>
      <c r="AI183" s="4">
        <f t="shared" si="262"/>
        <v>0</v>
      </c>
      <c r="AJ183" s="4">
        <f t="shared" si="197"/>
        <v>0</v>
      </c>
      <c r="AK183" s="4">
        <f>SUM($AJ$33:AJ183)</f>
        <v>2.6645352591003757E-15</v>
      </c>
      <c r="AL183" s="4">
        <f t="shared" si="238"/>
        <v>0</v>
      </c>
      <c r="AM183" s="4">
        <f t="shared" si="198"/>
        <v>0</v>
      </c>
      <c r="AN183" s="4">
        <f t="shared" si="199"/>
        <v>0</v>
      </c>
      <c r="AP183" s="4" t="str">
        <f t="shared" si="256"/>
        <v/>
      </c>
      <c r="AQ183" s="4" t="str">
        <f t="shared" si="256"/>
        <v/>
      </c>
      <c r="AR183" s="4" t="str">
        <f t="shared" si="257"/>
        <v/>
      </c>
      <c r="AS183" s="4" t="str">
        <f t="shared" si="257"/>
        <v/>
      </c>
      <c r="AT183" s="4" t="str">
        <f t="shared" si="258"/>
        <v/>
      </c>
      <c r="AU183" s="4" t="str">
        <f t="shared" si="258"/>
        <v/>
      </c>
      <c r="AV183" s="4" t="str">
        <f t="shared" si="259"/>
        <v/>
      </c>
      <c r="AW183" s="4" t="str">
        <f t="shared" si="259"/>
        <v/>
      </c>
      <c r="AX183" s="4" t="str">
        <f t="shared" si="260"/>
        <v/>
      </c>
      <c r="AY183" s="4" t="str">
        <f t="shared" si="260"/>
        <v/>
      </c>
      <c r="AZ183" s="4" t="str">
        <f t="shared" si="261"/>
        <v/>
      </c>
      <c r="BA183" s="4" t="str">
        <f t="shared" si="261"/>
        <v/>
      </c>
      <c r="BB183" s="4" t="str">
        <f t="shared" si="234"/>
        <v/>
      </c>
      <c r="BC183" s="4" t="str">
        <f t="shared" si="235"/>
        <v/>
      </c>
      <c r="BD183" s="4" t="str">
        <f t="shared" si="200"/>
        <v/>
      </c>
      <c r="BE183" s="4" t="str">
        <f t="shared" si="239"/>
        <v/>
      </c>
      <c r="BF183" s="4" t="str">
        <f t="shared" si="201"/>
        <v/>
      </c>
      <c r="BG183" s="4" t="str">
        <f t="shared" si="240"/>
        <v/>
      </c>
      <c r="BH183" s="16">
        <f t="shared" si="202"/>
        <v>0</v>
      </c>
      <c r="BI183" s="4">
        <f t="shared" si="203"/>
        <v>0</v>
      </c>
      <c r="BJ183" s="16">
        <f t="shared" si="204"/>
        <v>0</v>
      </c>
      <c r="BK183" s="4">
        <f t="shared" si="205"/>
        <v>0</v>
      </c>
      <c r="BL183" s="16">
        <f t="shared" si="206"/>
        <v>0</v>
      </c>
      <c r="BM183" s="4">
        <f t="shared" si="207"/>
        <v>0</v>
      </c>
      <c r="BN183" s="4">
        <f t="shared" si="241"/>
        <v>0</v>
      </c>
      <c r="BO183" s="4">
        <f t="shared" si="242"/>
        <v>0</v>
      </c>
      <c r="BP183" s="4">
        <f t="shared" si="243"/>
        <v>0</v>
      </c>
      <c r="BQ183" s="4">
        <f t="shared" si="244"/>
        <v>0</v>
      </c>
      <c r="BR183" s="4">
        <f t="shared" si="245"/>
        <v>0</v>
      </c>
      <c r="BS183" s="4">
        <f t="shared" si="246"/>
        <v>0</v>
      </c>
      <c r="BT183" s="4" t="str">
        <f t="shared" si="208"/>
        <v/>
      </c>
      <c r="BU183" s="4" t="str">
        <f t="shared" si="209"/>
        <v/>
      </c>
      <c r="BV183" s="4" t="str">
        <f t="shared" si="210"/>
        <v/>
      </c>
      <c r="BW183" s="4" t="str">
        <f t="shared" si="223"/>
        <v/>
      </c>
      <c r="BX183" s="4" t="str">
        <f t="shared" si="224"/>
        <v/>
      </c>
      <c r="BY183" s="4" t="str">
        <f t="shared" si="225"/>
        <v/>
      </c>
      <c r="BZ183" s="4">
        <f t="shared" si="226"/>
        <v>0</v>
      </c>
      <c r="CA183" s="17" t="str">
        <f t="shared" si="211"/>
        <v/>
      </c>
      <c r="CB183" s="17" t="str">
        <f t="shared" si="212"/>
        <v/>
      </c>
      <c r="CC183" s="17" t="str">
        <f t="shared" si="213"/>
        <v/>
      </c>
      <c r="CD183" s="17" t="str">
        <f t="shared" si="214"/>
        <v/>
      </c>
      <c r="CE183" s="4" t="str">
        <f t="shared" si="215"/>
        <v/>
      </c>
      <c r="CF183" s="4" t="str">
        <f t="shared" si="216"/>
        <v/>
      </c>
      <c r="CG183" s="4" t="str">
        <f t="shared" si="217"/>
        <v/>
      </c>
      <c r="CH183" s="4" t="str">
        <f t="shared" si="247"/>
        <v/>
      </c>
      <c r="CI183" s="4" t="str">
        <f t="shared" si="248"/>
        <v/>
      </c>
      <c r="CJ183" s="4" t="str">
        <f t="shared" si="227"/>
        <v/>
      </c>
      <c r="CK183" s="4" t="str">
        <f t="shared" si="228"/>
        <v/>
      </c>
      <c r="CL183" s="4" t="str">
        <f t="shared" si="249"/>
        <v/>
      </c>
      <c r="CM183" s="4" t="str">
        <f t="shared" si="250"/>
        <v/>
      </c>
      <c r="CN183" s="4">
        <f t="shared" si="229"/>
        <v>0</v>
      </c>
      <c r="CO183" s="16">
        <f t="shared" si="218"/>
        <v>0</v>
      </c>
      <c r="CQ183" s="4">
        <f t="shared" si="230"/>
        <v>0</v>
      </c>
      <c r="CS183" s="4">
        <v>149</v>
      </c>
      <c r="CT183" s="4">
        <f t="shared" si="231"/>
        <v>74.5</v>
      </c>
      <c r="CU183" s="4">
        <f t="shared" si="232"/>
        <v>75</v>
      </c>
      <c r="CV183" s="4">
        <f t="shared" si="219"/>
        <v>0</v>
      </c>
      <c r="CW183" s="4">
        <v>150</v>
      </c>
      <c r="CX183" s="4">
        <f t="shared" si="194"/>
        <v>76</v>
      </c>
      <c r="CY183" s="4" t="s">
        <v>98</v>
      </c>
      <c r="CZ183" s="16" t="str">
        <f t="shared" si="233"/>
        <v>C</v>
      </c>
      <c r="DA183" s="16">
        <f t="shared" si="220"/>
        <v>0</v>
      </c>
      <c r="DB183" s="4" t="str">
        <f t="shared" si="221"/>
        <v>x</v>
      </c>
      <c r="DJ183" s="57">
        <v>178</v>
      </c>
      <c r="DK183" s="58" t="s">
        <v>470</v>
      </c>
      <c r="DL183" s="59"/>
      <c r="DM183" s="59"/>
      <c r="DN183" s="60"/>
      <c r="DO183" s="61"/>
      <c r="DP183" s="61"/>
      <c r="DQ183" s="61"/>
      <c r="DR183" s="61"/>
      <c r="DS183" s="61"/>
      <c r="DT183" s="61"/>
      <c r="DU183" s="61"/>
      <c r="DV183" s="61"/>
      <c r="DW183" s="61"/>
      <c r="DX183" s="61"/>
      <c r="DY183" s="61"/>
      <c r="DZ183" s="61"/>
      <c r="EA183" s="61"/>
      <c r="EB183" s="61"/>
      <c r="EC183" s="61"/>
      <c r="ED183" s="61"/>
      <c r="EE183" s="61"/>
      <c r="EF183" s="61"/>
      <c r="EG183" s="61"/>
      <c r="EH183" s="61"/>
      <c r="EI183" s="61"/>
      <c r="EJ183" s="61"/>
      <c r="EK183" s="61"/>
      <c r="EL183" s="61"/>
      <c r="EM183" s="61"/>
      <c r="EN183" s="61"/>
      <c r="EO183" s="61"/>
      <c r="EP183" s="61"/>
      <c r="EQ183" s="61"/>
      <c r="ER183" s="61"/>
      <c r="ES183" s="61"/>
      <c r="ET183" s="61"/>
      <c r="EU183" s="61"/>
      <c r="EV183" s="61"/>
      <c r="EW183" s="61"/>
      <c r="EX183" s="61"/>
      <c r="EY183" s="61"/>
      <c r="EZ183" s="61"/>
      <c r="FA183" s="61"/>
      <c r="FB183" s="61"/>
      <c r="FC183" s="61"/>
      <c r="FD183" s="61"/>
      <c r="FE183" s="61"/>
      <c r="FF183" s="61"/>
      <c r="FG183" s="61"/>
      <c r="FH183" s="61"/>
      <c r="FI183" s="61"/>
      <c r="FJ183" s="61"/>
      <c r="FK183" s="61"/>
      <c r="FL183" s="61"/>
      <c r="FM183" s="61"/>
      <c r="FN183" s="61"/>
      <c r="FO183" s="61"/>
      <c r="FP183" s="61"/>
      <c r="FQ183" s="61"/>
      <c r="FR183" s="61"/>
      <c r="FS183" s="61"/>
      <c r="FT183" s="61"/>
      <c r="FU183" s="61"/>
      <c r="FV183" s="61"/>
      <c r="FW183" s="61"/>
      <c r="FX183" s="61"/>
      <c r="FY183" s="61"/>
      <c r="FZ183" s="61"/>
      <c r="GA183" s="61"/>
      <c r="GB183" s="61"/>
      <c r="GC183" s="61"/>
      <c r="GD183" s="61"/>
      <c r="GE183" s="61"/>
      <c r="GF183" s="61"/>
      <c r="GG183" s="61"/>
      <c r="GH183" s="61"/>
      <c r="GI183" s="61"/>
      <c r="GJ183" s="61"/>
      <c r="GK183" s="61"/>
      <c r="GL183" s="61"/>
      <c r="GM183" s="61"/>
      <c r="GN183" s="61"/>
      <c r="GO183" s="61"/>
      <c r="GP183" s="61"/>
      <c r="GQ183" s="61"/>
      <c r="GR183" s="61"/>
      <c r="GS183" s="61"/>
      <c r="GT183" s="61"/>
      <c r="GU183" s="61"/>
      <c r="GV183" s="61"/>
      <c r="GW183" s="61"/>
      <c r="GX183" s="61"/>
      <c r="GY183" s="61"/>
      <c r="GZ183" s="61"/>
      <c r="HA183" s="61"/>
      <c r="HB183" s="61"/>
      <c r="HC183" s="61"/>
      <c r="HD183" s="61"/>
      <c r="HE183" s="61"/>
      <c r="HF183" s="61"/>
      <c r="HG183" s="61"/>
      <c r="HH183" s="61"/>
      <c r="HI183" s="61"/>
      <c r="HJ183" s="61"/>
      <c r="HK183" s="61"/>
      <c r="HL183" s="61"/>
      <c r="HM183" s="61"/>
      <c r="HN183" s="61"/>
      <c r="HO183" s="61"/>
      <c r="HP183" s="61"/>
      <c r="HQ183" s="61"/>
      <c r="HR183" s="61"/>
      <c r="HS183" s="61"/>
      <c r="HT183" s="61"/>
      <c r="HU183" s="61"/>
      <c r="HV183" s="61"/>
      <c r="HW183" s="61"/>
      <c r="HX183" s="61"/>
      <c r="HY183" s="61"/>
      <c r="HZ183" s="61"/>
      <c r="IA183" s="61"/>
      <c r="IB183" s="61"/>
      <c r="IC183" s="61"/>
      <c r="ID183" s="61"/>
      <c r="IE183" s="61" t="s">
        <v>90</v>
      </c>
    </row>
    <row r="184" spans="1:239">
      <c r="A184" s="4" t="str">
        <f t="shared" si="236"/>
        <v>x</v>
      </c>
      <c r="B184" s="4" t="str">
        <f t="shared" si="237"/>
        <v>x</v>
      </c>
      <c r="D184" s="4">
        <v>15.6</v>
      </c>
      <c r="E184" s="4">
        <f t="shared" si="195"/>
        <v>-0.25555499726295239</v>
      </c>
      <c r="F184" s="4">
        <v>15.6</v>
      </c>
      <c r="G184" s="4">
        <f t="shared" si="196"/>
        <v>-0.25555499726295239</v>
      </c>
      <c r="H184" s="4">
        <v>76</v>
      </c>
      <c r="I184" s="4">
        <f>AL109</f>
        <v>0</v>
      </c>
      <c r="X184" s="4">
        <v>151</v>
      </c>
      <c r="Y184" s="4" t="str">
        <f t="shared" si="251"/>
        <v>x</v>
      </c>
      <c r="Z184" s="4" t="str">
        <f t="shared" si="222"/>
        <v>x</v>
      </c>
      <c r="AA184" s="4">
        <v>0</v>
      </c>
      <c r="AB184" s="4">
        <v>0</v>
      </c>
      <c r="AC184" s="4">
        <v>151</v>
      </c>
      <c r="AD184" s="129" t="str">
        <f t="shared" si="254"/>
        <v>x</v>
      </c>
      <c r="AE184" s="129" t="str">
        <f t="shared" si="254"/>
        <v>x</v>
      </c>
      <c r="AF184" s="46">
        <f t="shared" si="255"/>
        <v>1</v>
      </c>
      <c r="AG184" s="46">
        <f t="shared" si="255"/>
        <v>1</v>
      </c>
      <c r="AH184" s="4">
        <f t="shared" si="262"/>
        <v>0</v>
      </c>
      <c r="AI184" s="4">
        <f t="shared" si="262"/>
        <v>0</v>
      </c>
      <c r="AJ184" s="4">
        <f t="shared" si="197"/>
        <v>0</v>
      </c>
      <c r="AK184" s="4">
        <f>SUM($AJ$33:AJ184)</f>
        <v>2.6645352591003757E-15</v>
      </c>
      <c r="AL184" s="4">
        <f t="shared" si="238"/>
        <v>0</v>
      </c>
      <c r="AM184" s="4">
        <f t="shared" si="198"/>
        <v>0</v>
      </c>
      <c r="AN184" s="4">
        <f t="shared" si="199"/>
        <v>0</v>
      </c>
      <c r="AP184" s="4" t="str">
        <f t="shared" si="256"/>
        <v/>
      </c>
      <c r="AQ184" s="4" t="str">
        <f t="shared" si="256"/>
        <v/>
      </c>
      <c r="AR184" s="4" t="str">
        <f t="shared" si="257"/>
        <v/>
      </c>
      <c r="AS184" s="4" t="str">
        <f t="shared" si="257"/>
        <v/>
      </c>
      <c r="AT184" s="4" t="str">
        <f t="shared" si="258"/>
        <v/>
      </c>
      <c r="AU184" s="4" t="str">
        <f t="shared" si="258"/>
        <v/>
      </c>
      <c r="AV184" s="4" t="str">
        <f t="shared" si="259"/>
        <v/>
      </c>
      <c r="AW184" s="4" t="str">
        <f t="shared" si="259"/>
        <v/>
      </c>
      <c r="AX184" s="4" t="str">
        <f t="shared" si="260"/>
        <v/>
      </c>
      <c r="AY184" s="4" t="str">
        <f t="shared" si="260"/>
        <v/>
      </c>
      <c r="AZ184" s="4" t="str">
        <f t="shared" si="261"/>
        <v/>
      </c>
      <c r="BA184" s="4" t="str">
        <f t="shared" si="261"/>
        <v/>
      </c>
      <c r="BB184" s="4" t="str">
        <f t="shared" si="234"/>
        <v/>
      </c>
      <c r="BC184" s="4" t="str">
        <f t="shared" si="235"/>
        <v/>
      </c>
      <c r="BD184" s="4" t="str">
        <f t="shared" si="200"/>
        <v/>
      </c>
      <c r="BE184" s="4" t="str">
        <f t="shared" si="239"/>
        <v/>
      </c>
      <c r="BF184" s="4" t="str">
        <f t="shared" si="201"/>
        <v/>
      </c>
      <c r="BG184" s="4" t="str">
        <f t="shared" si="240"/>
        <v/>
      </c>
      <c r="BH184" s="16">
        <f t="shared" si="202"/>
        <v>0</v>
      </c>
      <c r="BI184" s="4">
        <f t="shared" si="203"/>
        <v>0</v>
      </c>
      <c r="BJ184" s="16">
        <f t="shared" si="204"/>
        <v>0</v>
      </c>
      <c r="BK184" s="4">
        <f t="shared" si="205"/>
        <v>0</v>
      </c>
      <c r="BL184" s="16">
        <f t="shared" si="206"/>
        <v>0</v>
      </c>
      <c r="BM184" s="4">
        <f t="shared" si="207"/>
        <v>0</v>
      </c>
      <c r="BN184" s="4">
        <f t="shared" si="241"/>
        <v>0</v>
      </c>
      <c r="BO184" s="4">
        <f t="shared" si="242"/>
        <v>0</v>
      </c>
      <c r="BP184" s="4">
        <f t="shared" si="243"/>
        <v>0</v>
      </c>
      <c r="BQ184" s="4">
        <f t="shared" si="244"/>
        <v>0</v>
      </c>
      <c r="BR184" s="4">
        <f t="shared" si="245"/>
        <v>0</v>
      </c>
      <c r="BS184" s="4">
        <f t="shared" si="246"/>
        <v>0</v>
      </c>
      <c r="BT184" s="4" t="str">
        <f t="shared" si="208"/>
        <v/>
      </c>
      <c r="BU184" s="4" t="str">
        <f t="shared" si="209"/>
        <v/>
      </c>
      <c r="BV184" s="4" t="str">
        <f t="shared" si="210"/>
        <v/>
      </c>
      <c r="BW184" s="4" t="str">
        <f t="shared" si="223"/>
        <v/>
      </c>
      <c r="BX184" s="4" t="str">
        <f t="shared" si="224"/>
        <v/>
      </c>
      <c r="BY184" s="4" t="str">
        <f t="shared" si="225"/>
        <v/>
      </c>
      <c r="BZ184" s="4">
        <f t="shared" si="226"/>
        <v>0</v>
      </c>
      <c r="CA184" s="17" t="str">
        <f t="shared" si="211"/>
        <v/>
      </c>
      <c r="CB184" s="17" t="str">
        <f t="shared" si="212"/>
        <v/>
      </c>
      <c r="CC184" s="17" t="str">
        <f t="shared" si="213"/>
        <v/>
      </c>
      <c r="CD184" s="17" t="str">
        <f t="shared" si="214"/>
        <v/>
      </c>
      <c r="CE184" s="4" t="str">
        <f t="shared" si="215"/>
        <v/>
      </c>
      <c r="CF184" s="4" t="str">
        <f t="shared" si="216"/>
        <v/>
      </c>
      <c r="CG184" s="4" t="str">
        <f t="shared" si="217"/>
        <v/>
      </c>
      <c r="CH184" s="4" t="str">
        <f t="shared" si="247"/>
        <v/>
      </c>
      <c r="CI184" s="4" t="str">
        <f t="shared" si="248"/>
        <v/>
      </c>
      <c r="CJ184" s="4" t="str">
        <f t="shared" si="227"/>
        <v/>
      </c>
      <c r="CK184" s="4" t="str">
        <f t="shared" si="228"/>
        <v/>
      </c>
      <c r="CL184" s="4" t="str">
        <f t="shared" si="249"/>
        <v/>
      </c>
      <c r="CM184" s="4" t="str">
        <f t="shared" si="250"/>
        <v/>
      </c>
      <c r="CN184" s="4">
        <f t="shared" si="229"/>
        <v>0</v>
      </c>
      <c r="CO184" s="16">
        <f t="shared" si="218"/>
        <v>0</v>
      </c>
      <c r="CQ184" s="4">
        <f t="shared" si="230"/>
        <v>0</v>
      </c>
      <c r="CS184" s="4">
        <v>150</v>
      </c>
      <c r="CT184" s="4">
        <f t="shared" si="231"/>
        <v>75</v>
      </c>
      <c r="CU184" s="4">
        <f t="shared" si="232"/>
        <v>75</v>
      </c>
      <c r="CV184" s="4">
        <f t="shared" si="219"/>
        <v>1</v>
      </c>
      <c r="CW184" s="4">
        <v>151</v>
      </c>
      <c r="CX184" s="4">
        <f t="shared" si="194"/>
        <v>76</v>
      </c>
      <c r="CY184" s="4" t="s">
        <v>87</v>
      </c>
      <c r="CZ184" s="16" t="str">
        <f t="shared" si="233"/>
        <v>A</v>
      </c>
      <c r="DA184" s="16">
        <f t="shared" si="220"/>
        <v>0</v>
      </c>
      <c r="DB184" s="4" t="str">
        <f t="shared" si="221"/>
        <v>x</v>
      </c>
      <c r="DJ184" s="57">
        <v>179</v>
      </c>
      <c r="DK184" s="58"/>
      <c r="DL184" s="59"/>
      <c r="DM184" s="59"/>
      <c r="DN184" s="60"/>
      <c r="DO184" s="61"/>
      <c r="DP184" s="61"/>
      <c r="DQ184" s="61"/>
      <c r="DR184" s="61"/>
      <c r="DS184" s="61"/>
      <c r="DT184" s="61"/>
      <c r="DU184" s="61"/>
      <c r="DV184" s="61"/>
      <c r="DW184" s="61"/>
      <c r="DX184" s="61"/>
      <c r="DY184" s="61"/>
      <c r="DZ184" s="61"/>
      <c r="EA184" s="61"/>
      <c r="EB184" s="61"/>
      <c r="EC184" s="61"/>
      <c r="ED184" s="61"/>
      <c r="EE184" s="61"/>
      <c r="EF184" s="61"/>
      <c r="EG184" s="61"/>
      <c r="EH184" s="61"/>
      <c r="EI184" s="61"/>
      <c r="EJ184" s="61"/>
      <c r="EK184" s="61"/>
      <c r="EL184" s="61"/>
      <c r="EM184" s="61"/>
      <c r="EN184" s="61"/>
      <c r="EO184" s="61"/>
      <c r="EP184" s="61"/>
      <c r="EQ184" s="61"/>
      <c r="ER184" s="61"/>
      <c r="ES184" s="61"/>
      <c r="ET184" s="61"/>
      <c r="EU184" s="61"/>
      <c r="EV184" s="61"/>
      <c r="EW184" s="61"/>
      <c r="EX184" s="61"/>
      <c r="EY184" s="61"/>
      <c r="EZ184" s="61"/>
      <c r="FA184" s="61"/>
      <c r="FB184" s="61"/>
      <c r="FC184" s="61"/>
      <c r="FD184" s="61"/>
      <c r="FE184" s="61"/>
      <c r="FF184" s="61"/>
      <c r="FG184" s="61"/>
      <c r="FH184" s="61"/>
      <c r="FI184" s="61"/>
      <c r="FJ184" s="61"/>
      <c r="FK184" s="61"/>
      <c r="FL184" s="61"/>
      <c r="FM184" s="61"/>
      <c r="FN184" s="61"/>
      <c r="FO184" s="61"/>
      <c r="FP184" s="61"/>
      <c r="FQ184" s="61"/>
      <c r="FR184" s="61"/>
      <c r="FS184" s="61"/>
      <c r="FT184" s="61"/>
      <c r="FU184" s="61"/>
      <c r="FV184" s="61"/>
      <c r="FW184" s="61"/>
      <c r="FX184" s="61"/>
      <c r="FY184" s="61"/>
      <c r="FZ184" s="61"/>
      <c r="GA184" s="61"/>
      <c r="GB184" s="61"/>
      <c r="GC184" s="61"/>
      <c r="GD184" s="61"/>
      <c r="GE184" s="61"/>
      <c r="GF184" s="61"/>
      <c r="GG184" s="61"/>
      <c r="GH184" s="61"/>
      <c r="GI184" s="61"/>
      <c r="GJ184" s="61"/>
      <c r="GK184" s="61"/>
      <c r="GL184" s="61"/>
      <c r="GM184" s="61"/>
      <c r="GN184" s="61"/>
      <c r="GO184" s="61"/>
      <c r="GP184" s="61"/>
      <c r="GQ184" s="61"/>
      <c r="GR184" s="61"/>
      <c r="GS184" s="61"/>
      <c r="GT184" s="61"/>
      <c r="GU184" s="61"/>
      <c r="GV184" s="61"/>
      <c r="GW184" s="61"/>
      <c r="GX184" s="61"/>
      <c r="GY184" s="61"/>
      <c r="GZ184" s="61"/>
      <c r="HA184" s="61"/>
      <c r="HB184" s="61"/>
      <c r="HC184" s="61"/>
      <c r="HD184" s="61"/>
      <c r="HE184" s="61"/>
      <c r="HF184" s="61"/>
      <c r="HG184" s="61"/>
      <c r="HH184" s="61"/>
      <c r="HI184" s="61"/>
      <c r="HJ184" s="61"/>
      <c r="HK184" s="61"/>
      <c r="HL184" s="61"/>
      <c r="HM184" s="61"/>
      <c r="HN184" s="61"/>
      <c r="HO184" s="61"/>
      <c r="HP184" s="61"/>
      <c r="HQ184" s="61"/>
      <c r="HR184" s="61"/>
      <c r="HS184" s="61"/>
      <c r="HT184" s="61"/>
      <c r="HU184" s="61"/>
      <c r="HV184" s="61"/>
      <c r="HW184" s="61"/>
      <c r="HX184" s="61"/>
      <c r="HY184" s="61"/>
      <c r="HZ184" s="61"/>
      <c r="IA184" s="61"/>
      <c r="IB184" s="61"/>
      <c r="IC184" s="61"/>
      <c r="ID184" s="61"/>
      <c r="IE184" s="61" t="s">
        <v>90</v>
      </c>
    </row>
    <row r="185" spans="1:239">
      <c r="A185" s="4" t="str">
        <f t="shared" si="236"/>
        <v>x</v>
      </c>
      <c r="B185" s="4" t="str">
        <f t="shared" si="237"/>
        <v>x</v>
      </c>
      <c r="D185" s="4">
        <v>15.7</v>
      </c>
      <c r="E185" s="4">
        <f t="shared" si="195"/>
        <v>-8.6444343290240616E-2</v>
      </c>
      <c r="F185" s="4">
        <v>15.7</v>
      </c>
      <c r="G185" s="4">
        <f t="shared" si="196"/>
        <v>-8.6444343290240616E-2</v>
      </c>
      <c r="H185" s="4">
        <v>77</v>
      </c>
      <c r="I185" s="4">
        <f>I184</f>
        <v>0</v>
      </c>
      <c r="X185" s="4">
        <v>152</v>
      </c>
      <c r="Y185" s="4" t="str">
        <f t="shared" si="251"/>
        <v>x</v>
      </c>
      <c r="Z185" s="4" t="str">
        <f t="shared" si="222"/>
        <v>x</v>
      </c>
      <c r="AA185" s="4">
        <v>0</v>
      </c>
      <c r="AB185" s="4">
        <v>0</v>
      </c>
      <c r="AC185" s="4">
        <v>152</v>
      </c>
      <c r="AD185" s="129" t="str">
        <f t="shared" si="254"/>
        <v>x</v>
      </c>
      <c r="AE185" s="129" t="str">
        <f t="shared" si="254"/>
        <v>x</v>
      </c>
      <c r="AF185" s="46">
        <f t="shared" si="255"/>
        <v>1</v>
      </c>
      <c r="AG185" s="46">
        <f t="shared" si="255"/>
        <v>1</v>
      </c>
      <c r="AH185" s="4">
        <f t="shared" si="262"/>
        <v>0</v>
      </c>
      <c r="AI185" s="4">
        <f t="shared" si="262"/>
        <v>0</v>
      </c>
      <c r="AJ185" s="4">
        <f t="shared" si="197"/>
        <v>0</v>
      </c>
      <c r="AK185" s="4">
        <f>SUM($AJ$33:AJ185)</f>
        <v>2.6645352591003757E-15</v>
      </c>
      <c r="AL185" s="4">
        <f t="shared" si="238"/>
        <v>0</v>
      </c>
      <c r="AM185" s="4">
        <f t="shared" si="198"/>
        <v>0</v>
      </c>
      <c r="AN185" s="4">
        <f t="shared" si="199"/>
        <v>0</v>
      </c>
      <c r="AP185" s="4" t="str">
        <f t="shared" si="256"/>
        <v/>
      </c>
      <c r="AQ185" s="4" t="str">
        <f t="shared" si="256"/>
        <v/>
      </c>
      <c r="AR185" s="4" t="str">
        <f t="shared" si="257"/>
        <v/>
      </c>
      <c r="AS185" s="4" t="str">
        <f t="shared" si="257"/>
        <v/>
      </c>
      <c r="AT185" s="4" t="str">
        <f t="shared" si="258"/>
        <v/>
      </c>
      <c r="AU185" s="4" t="str">
        <f t="shared" si="258"/>
        <v/>
      </c>
      <c r="AV185" s="4" t="str">
        <f t="shared" si="259"/>
        <v/>
      </c>
      <c r="AW185" s="4" t="str">
        <f t="shared" si="259"/>
        <v/>
      </c>
      <c r="AX185" s="4" t="str">
        <f t="shared" si="260"/>
        <v/>
      </c>
      <c r="AY185" s="4" t="str">
        <f t="shared" si="260"/>
        <v/>
      </c>
      <c r="AZ185" s="4" t="str">
        <f t="shared" si="261"/>
        <v/>
      </c>
      <c r="BA185" s="4" t="str">
        <f t="shared" si="261"/>
        <v/>
      </c>
      <c r="BB185" s="4" t="str">
        <f t="shared" si="234"/>
        <v/>
      </c>
      <c r="BC185" s="4" t="str">
        <f t="shared" si="235"/>
        <v/>
      </c>
      <c r="BD185" s="4" t="str">
        <f t="shared" si="200"/>
        <v/>
      </c>
      <c r="BE185" s="4" t="str">
        <f t="shared" si="239"/>
        <v/>
      </c>
      <c r="BF185" s="4" t="str">
        <f t="shared" si="201"/>
        <v/>
      </c>
      <c r="BG185" s="4" t="str">
        <f t="shared" si="240"/>
        <v/>
      </c>
      <c r="BH185" s="16">
        <f t="shared" si="202"/>
        <v>0</v>
      </c>
      <c r="BI185" s="4">
        <f t="shared" si="203"/>
        <v>0</v>
      </c>
      <c r="BJ185" s="16">
        <f t="shared" si="204"/>
        <v>0</v>
      </c>
      <c r="BK185" s="4">
        <f t="shared" si="205"/>
        <v>0</v>
      </c>
      <c r="BL185" s="16">
        <f t="shared" si="206"/>
        <v>0</v>
      </c>
      <c r="BM185" s="4">
        <f t="shared" si="207"/>
        <v>0</v>
      </c>
      <c r="BN185" s="4">
        <f t="shared" si="241"/>
        <v>0</v>
      </c>
      <c r="BO185" s="4">
        <f t="shared" si="242"/>
        <v>0</v>
      </c>
      <c r="BP185" s="4">
        <f t="shared" si="243"/>
        <v>0</v>
      </c>
      <c r="BQ185" s="4">
        <f t="shared" si="244"/>
        <v>0</v>
      </c>
      <c r="BR185" s="4">
        <f t="shared" si="245"/>
        <v>0</v>
      </c>
      <c r="BS185" s="4">
        <f t="shared" si="246"/>
        <v>0</v>
      </c>
      <c r="BT185" s="4" t="str">
        <f t="shared" si="208"/>
        <v/>
      </c>
      <c r="BU185" s="4" t="str">
        <f t="shared" si="209"/>
        <v/>
      </c>
      <c r="BV185" s="4" t="str">
        <f t="shared" si="210"/>
        <v/>
      </c>
      <c r="BW185" s="4" t="str">
        <f t="shared" si="223"/>
        <v/>
      </c>
      <c r="BX185" s="4" t="str">
        <f t="shared" si="224"/>
        <v/>
      </c>
      <c r="BY185" s="4" t="str">
        <f t="shared" si="225"/>
        <v/>
      </c>
      <c r="BZ185" s="4">
        <f t="shared" si="226"/>
        <v>0</v>
      </c>
      <c r="CA185" s="17" t="str">
        <f t="shared" si="211"/>
        <v/>
      </c>
      <c r="CB185" s="17" t="str">
        <f t="shared" si="212"/>
        <v/>
      </c>
      <c r="CC185" s="17" t="str">
        <f t="shared" si="213"/>
        <v/>
      </c>
      <c r="CD185" s="17" t="str">
        <f t="shared" si="214"/>
        <v/>
      </c>
      <c r="CE185" s="4" t="str">
        <f t="shared" si="215"/>
        <v/>
      </c>
      <c r="CF185" s="4" t="str">
        <f t="shared" si="216"/>
        <v/>
      </c>
      <c r="CG185" s="4" t="str">
        <f t="shared" si="217"/>
        <v/>
      </c>
      <c r="CH185" s="4" t="str">
        <f t="shared" si="247"/>
        <v/>
      </c>
      <c r="CI185" s="4" t="str">
        <f t="shared" si="248"/>
        <v/>
      </c>
      <c r="CJ185" s="4" t="str">
        <f t="shared" si="227"/>
        <v/>
      </c>
      <c r="CK185" s="4" t="str">
        <f t="shared" si="228"/>
        <v/>
      </c>
      <c r="CL185" s="4" t="str">
        <f t="shared" si="249"/>
        <v/>
      </c>
      <c r="CM185" s="4" t="str">
        <f t="shared" si="250"/>
        <v/>
      </c>
      <c r="CN185" s="4">
        <f t="shared" si="229"/>
        <v>0</v>
      </c>
      <c r="CO185" s="16">
        <f t="shared" si="218"/>
        <v>0</v>
      </c>
      <c r="CQ185" s="4">
        <f t="shared" si="230"/>
        <v>0</v>
      </c>
      <c r="CS185" s="4">
        <v>151</v>
      </c>
      <c r="CT185" s="4">
        <f t="shared" si="231"/>
        <v>75.5</v>
      </c>
      <c r="CU185" s="4">
        <f t="shared" si="232"/>
        <v>76</v>
      </c>
      <c r="CV185" s="4">
        <f t="shared" si="219"/>
        <v>0</v>
      </c>
      <c r="CW185" s="4">
        <v>152</v>
      </c>
      <c r="CX185" s="4">
        <f t="shared" si="194"/>
        <v>77</v>
      </c>
      <c r="CY185" s="4" t="s">
        <v>99</v>
      </c>
      <c r="CZ185" s="16" t="str">
        <f t="shared" si="233"/>
        <v>B</v>
      </c>
      <c r="DA185" s="16">
        <f t="shared" si="220"/>
        <v>0</v>
      </c>
      <c r="DB185" s="4" t="str">
        <f t="shared" si="221"/>
        <v>x</v>
      </c>
      <c r="DJ185" s="66">
        <v>180</v>
      </c>
      <c r="DK185" s="67"/>
      <c r="DL185" s="68"/>
      <c r="DM185" s="68"/>
      <c r="DN185" s="69"/>
      <c r="DO185" s="61"/>
      <c r="DP185" s="61"/>
      <c r="DQ185" s="61"/>
      <c r="DR185" s="61"/>
      <c r="DS185" s="61"/>
      <c r="DT185" s="61"/>
      <c r="DU185" s="61"/>
      <c r="DV185" s="61"/>
      <c r="DW185" s="61"/>
      <c r="DX185" s="61"/>
      <c r="DY185" s="61"/>
      <c r="DZ185" s="61"/>
      <c r="EA185" s="61"/>
      <c r="EB185" s="61"/>
      <c r="EC185" s="61"/>
      <c r="ED185" s="61"/>
      <c r="EE185" s="61"/>
      <c r="EF185" s="61"/>
      <c r="EG185" s="61"/>
      <c r="EH185" s="61"/>
      <c r="EI185" s="61"/>
      <c r="EJ185" s="61"/>
      <c r="EK185" s="61"/>
      <c r="EL185" s="61"/>
      <c r="EM185" s="61"/>
      <c r="EN185" s="61"/>
      <c r="EO185" s="61"/>
      <c r="EP185" s="61"/>
      <c r="EQ185" s="61"/>
      <c r="ER185" s="61"/>
      <c r="ES185" s="61"/>
      <c r="ET185" s="61"/>
      <c r="EU185" s="61"/>
      <c r="EV185" s="61"/>
      <c r="EW185" s="61"/>
      <c r="EX185" s="61"/>
      <c r="EY185" s="61"/>
      <c r="EZ185" s="61"/>
      <c r="FA185" s="61"/>
      <c r="FB185" s="61"/>
      <c r="FC185" s="61"/>
      <c r="FD185" s="61"/>
      <c r="FE185" s="61"/>
      <c r="FF185" s="61"/>
      <c r="FG185" s="61"/>
      <c r="FH185" s="61"/>
      <c r="FI185" s="61"/>
      <c r="FJ185" s="61"/>
      <c r="FK185" s="61"/>
      <c r="FL185" s="61"/>
      <c r="FM185" s="61"/>
      <c r="FN185" s="61"/>
      <c r="FO185" s="61"/>
      <c r="FP185" s="61"/>
      <c r="FQ185" s="61"/>
      <c r="FR185" s="61"/>
      <c r="FS185" s="61"/>
      <c r="FT185" s="61"/>
      <c r="FU185" s="61"/>
      <c r="FV185" s="61"/>
      <c r="FW185" s="61"/>
      <c r="FX185" s="61"/>
      <c r="FY185" s="61"/>
      <c r="FZ185" s="61"/>
      <c r="GA185" s="61"/>
      <c r="GB185" s="61"/>
      <c r="GC185" s="61"/>
      <c r="GD185" s="61"/>
      <c r="GE185" s="61"/>
      <c r="GF185" s="61"/>
      <c r="GG185" s="61"/>
      <c r="GH185" s="61"/>
      <c r="GI185" s="61"/>
      <c r="GJ185" s="61"/>
      <c r="GK185" s="61"/>
      <c r="GL185" s="61"/>
      <c r="GM185" s="61"/>
      <c r="GN185" s="61"/>
      <c r="GO185" s="61"/>
      <c r="GP185" s="61"/>
      <c r="GQ185" s="61"/>
      <c r="GR185" s="61"/>
      <c r="GS185" s="61"/>
      <c r="GT185" s="61"/>
      <c r="GU185" s="61"/>
      <c r="GV185" s="61"/>
      <c r="GW185" s="61"/>
      <c r="GX185" s="61"/>
      <c r="GY185" s="61"/>
      <c r="GZ185" s="61"/>
      <c r="HA185" s="61"/>
      <c r="HB185" s="61"/>
      <c r="HC185" s="61"/>
      <c r="HD185" s="61"/>
      <c r="HE185" s="61"/>
      <c r="HF185" s="61"/>
      <c r="HG185" s="61"/>
      <c r="HH185" s="61"/>
      <c r="HI185" s="61"/>
      <c r="HJ185" s="61"/>
      <c r="HK185" s="61"/>
      <c r="HL185" s="61"/>
      <c r="HM185" s="61"/>
      <c r="HN185" s="61"/>
      <c r="HO185" s="61"/>
      <c r="HP185" s="61"/>
      <c r="HQ185" s="61"/>
      <c r="HR185" s="61"/>
      <c r="HS185" s="61"/>
      <c r="HT185" s="61"/>
      <c r="HU185" s="61"/>
      <c r="HV185" s="61"/>
      <c r="HW185" s="61"/>
      <c r="HX185" s="61"/>
      <c r="HY185" s="61"/>
      <c r="HZ185" s="61"/>
      <c r="IA185" s="61"/>
      <c r="IB185" s="61"/>
      <c r="IC185" s="61"/>
      <c r="ID185" s="61"/>
      <c r="IE185" s="61" t="s">
        <v>90</v>
      </c>
    </row>
    <row r="186" spans="1:239">
      <c r="A186" s="4" t="str">
        <f t="shared" si="236"/>
        <v>x</v>
      </c>
      <c r="B186" s="4" t="str">
        <f t="shared" si="237"/>
        <v>x</v>
      </c>
      <c r="D186" s="4">
        <v>15.8</v>
      </c>
      <c r="E186" s="4">
        <f t="shared" si="195"/>
        <v>8.644434329023859E-2</v>
      </c>
      <c r="F186" s="4">
        <v>15.8</v>
      </c>
      <c r="G186" s="4">
        <f t="shared" si="196"/>
        <v>8.644434329023859E-2</v>
      </c>
      <c r="H186" s="4">
        <v>77</v>
      </c>
      <c r="I186" s="4">
        <f>AL110</f>
        <v>0</v>
      </c>
      <c r="X186" s="4">
        <v>153</v>
      </c>
      <c r="Y186" s="4" t="str">
        <f t="shared" si="251"/>
        <v>x</v>
      </c>
      <c r="Z186" s="4" t="str">
        <f t="shared" si="222"/>
        <v>x</v>
      </c>
      <c r="AA186" s="4">
        <v>0</v>
      </c>
      <c r="AB186" s="4">
        <v>0</v>
      </c>
      <c r="AC186" s="4">
        <v>153</v>
      </c>
      <c r="AD186" s="129" t="str">
        <f t="shared" si="254"/>
        <v>x</v>
      </c>
      <c r="AE186" s="129" t="str">
        <f t="shared" si="254"/>
        <v>x</v>
      </c>
      <c r="AF186" s="46">
        <f t="shared" si="255"/>
        <v>1</v>
      </c>
      <c r="AG186" s="46">
        <f t="shared" si="255"/>
        <v>1</v>
      </c>
      <c r="AH186" s="4">
        <f t="shared" si="262"/>
        <v>0</v>
      </c>
      <c r="AI186" s="4">
        <f t="shared" si="262"/>
        <v>0</v>
      </c>
      <c r="AJ186" s="4">
        <f t="shared" si="197"/>
        <v>0</v>
      </c>
      <c r="AK186" s="4">
        <f>SUM($AJ$33:AJ186)</f>
        <v>2.6645352591003757E-15</v>
      </c>
      <c r="AL186" s="4">
        <f t="shared" si="238"/>
        <v>0</v>
      </c>
      <c r="AM186" s="4">
        <f t="shared" si="198"/>
        <v>0</v>
      </c>
      <c r="AN186" s="4">
        <f t="shared" si="199"/>
        <v>0</v>
      </c>
      <c r="AP186" s="4" t="str">
        <f t="shared" si="256"/>
        <v/>
      </c>
      <c r="AQ186" s="4" t="str">
        <f t="shared" si="256"/>
        <v/>
      </c>
      <c r="AR186" s="4" t="str">
        <f t="shared" si="257"/>
        <v/>
      </c>
      <c r="AS186" s="4" t="str">
        <f t="shared" si="257"/>
        <v/>
      </c>
      <c r="AT186" s="4" t="str">
        <f t="shared" si="258"/>
        <v/>
      </c>
      <c r="AU186" s="4" t="str">
        <f t="shared" si="258"/>
        <v/>
      </c>
      <c r="AV186" s="4" t="str">
        <f t="shared" si="259"/>
        <v/>
      </c>
      <c r="AW186" s="4" t="str">
        <f t="shared" si="259"/>
        <v/>
      </c>
      <c r="AX186" s="4" t="str">
        <f t="shared" si="260"/>
        <v/>
      </c>
      <c r="AY186" s="4" t="str">
        <f t="shared" si="260"/>
        <v/>
      </c>
      <c r="AZ186" s="4" t="str">
        <f t="shared" si="261"/>
        <v/>
      </c>
      <c r="BA186" s="4" t="str">
        <f t="shared" si="261"/>
        <v/>
      </c>
      <c r="BB186" s="4" t="str">
        <f t="shared" si="234"/>
        <v/>
      </c>
      <c r="BC186" s="4" t="str">
        <f t="shared" si="235"/>
        <v/>
      </c>
      <c r="BD186" s="4" t="str">
        <f t="shared" si="200"/>
        <v/>
      </c>
      <c r="BE186" s="4" t="str">
        <f t="shared" si="239"/>
        <v/>
      </c>
      <c r="BF186" s="4" t="str">
        <f t="shared" si="201"/>
        <v/>
      </c>
      <c r="BG186" s="4" t="str">
        <f t="shared" si="240"/>
        <v/>
      </c>
      <c r="BH186" s="16">
        <f t="shared" si="202"/>
        <v>0</v>
      </c>
      <c r="BI186" s="4">
        <f t="shared" si="203"/>
        <v>0</v>
      </c>
      <c r="BJ186" s="16">
        <f t="shared" si="204"/>
        <v>0</v>
      </c>
      <c r="BK186" s="4">
        <f t="shared" si="205"/>
        <v>0</v>
      </c>
      <c r="BL186" s="16">
        <f t="shared" si="206"/>
        <v>0</v>
      </c>
      <c r="BM186" s="4">
        <f t="shared" si="207"/>
        <v>0</v>
      </c>
      <c r="BN186" s="4">
        <f t="shared" si="241"/>
        <v>0</v>
      </c>
      <c r="BO186" s="4">
        <f t="shared" si="242"/>
        <v>0</v>
      </c>
      <c r="BP186" s="4">
        <f t="shared" si="243"/>
        <v>0</v>
      </c>
      <c r="BQ186" s="4">
        <f t="shared" si="244"/>
        <v>0</v>
      </c>
      <c r="BR186" s="4">
        <f t="shared" si="245"/>
        <v>0</v>
      </c>
      <c r="BS186" s="4">
        <f t="shared" si="246"/>
        <v>0</v>
      </c>
      <c r="BT186" s="4" t="str">
        <f t="shared" si="208"/>
        <v/>
      </c>
      <c r="BU186" s="4" t="str">
        <f t="shared" si="209"/>
        <v/>
      </c>
      <c r="BV186" s="4" t="str">
        <f t="shared" si="210"/>
        <v/>
      </c>
      <c r="BW186" s="4" t="str">
        <f t="shared" si="223"/>
        <v/>
      </c>
      <c r="BX186" s="4" t="str">
        <f t="shared" si="224"/>
        <v/>
      </c>
      <c r="BY186" s="4" t="str">
        <f t="shared" si="225"/>
        <v/>
      </c>
      <c r="BZ186" s="4">
        <f t="shared" si="226"/>
        <v>0</v>
      </c>
      <c r="CA186" s="17" t="str">
        <f t="shared" si="211"/>
        <v/>
      </c>
      <c r="CB186" s="17" t="str">
        <f t="shared" si="212"/>
        <v/>
      </c>
      <c r="CC186" s="17" t="str">
        <f t="shared" si="213"/>
        <v/>
      </c>
      <c r="CD186" s="17" t="str">
        <f t="shared" si="214"/>
        <v/>
      </c>
      <c r="CE186" s="4" t="str">
        <f t="shared" si="215"/>
        <v/>
      </c>
      <c r="CF186" s="4" t="str">
        <f t="shared" si="216"/>
        <v/>
      </c>
      <c r="CG186" s="4" t="str">
        <f t="shared" si="217"/>
        <v/>
      </c>
      <c r="CH186" s="4" t="str">
        <f t="shared" si="247"/>
        <v/>
      </c>
      <c r="CI186" s="4" t="str">
        <f t="shared" si="248"/>
        <v/>
      </c>
      <c r="CJ186" s="4" t="str">
        <f t="shared" si="227"/>
        <v/>
      </c>
      <c r="CK186" s="4" t="str">
        <f t="shared" si="228"/>
        <v/>
      </c>
      <c r="CL186" s="4" t="str">
        <f t="shared" si="249"/>
        <v/>
      </c>
      <c r="CM186" s="4" t="str">
        <f t="shared" si="250"/>
        <v/>
      </c>
      <c r="CN186" s="4">
        <f t="shared" si="229"/>
        <v>0</v>
      </c>
      <c r="CO186" s="16">
        <f t="shared" si="218"/>
        <v>0</v>
      </c>
      <c r="CQ186" s="4">
        <f t="shared" si="230"/>
        <v>0</v>
      </c>
      <c r="CS186" s="4">
        <v>152</v>
      </c>
      <c r="CT186" s="4">
        <f t="shared" si="231"/>
        <v>76</v>
      </c>
      <c r="CU186" s="4">
        <f t="shared" si="232"/>
        <v>76</v>
      </c>
      <c r="CV186" s="4">
        <f t="shared" si="219"/>
        <v>1</v>
      </c>
      <c r="CW186" s="4">
        <v>153</v>
      </c>
      <c r="CX186" s="4">
        <f t="shared" si="194"/>
        <v>77</v>
      </c>
      <c r="CY186" s="4" t="s">
        <v>88</v>
      </c>
      <c r="CZ186" s="16" t="str">
        <f t="shared" si="233"/>
        <v>C</v>
      </c>
      <c r="DA186" s="16">
        <f t="shared" si="220"/>
        <v>0</v>
      </c>
      <c r="DB186" s="4" t="str">
        <f t="shared" si="221"/>
        <v>x</v>
      </c>
      <c r="DJ186" s="47">
        <v>181</v>
      </c>
      <c r="DK186" s="48" t="s">
        <v>471</v>
      </c>
      <c r="DL186" s="49"/>
      <c r="DM186" s="49"/>
      <c r="DN186" s="50"/>
      <c r="DO186" s="51"/>
      <c r="DP186" s="51"/>
      <c r="DQ186" s="51"/>
      <c r="DR186" s="51"/>
      <c r="DS186" s="51"/>
      <c r="DT186" s="51"/>
      <c r="DU186" s="51"/>
      <c r="DV186" s="51"/>
      <c r="DW186" s="51"/>
      <c r="DX186" s="51"/>
      <c r="DY186" s="51"/>
      <c r="DZ186" s="51"/>
      <c r="EA186" s="51"/>
      <c r="EB186" s="51"/>
      <c r="EC186" s="51"/>
      <c r="ED186" s="51"/>
      <c r="EE186" s="51"/>
      <c r="EF186" s="51"/>
      <c r="EG186" s="51"/>
      <c r="EH186" s="51"/>
      <c r="EI186" s="51"/>
      <c r="EJ186" s="51"/>
      <c r="EK186" s="51"/>
      <c r="EL186" s="51"/>
      <c r="EM186" s="51"/>
      <c r="EN186" s="51"/>
      <c r="EO186" s="51"/>
      <c r="EP186" s="51"/>
      <c r="EQ186" s="51"/>
      <c r="ER186" s="51"/>
      <c r="ES186" s="51"/>
      <c r="ET186" s="51"/>
      <c r="EU186" s="51"/>
      <c r="EV186" s="51"/>
      <c r="EW186" s="51"/>
      <c r="EX186" s="51"/>
      <c r="EY186" s="51"/>
      <c r="EZ186" s="51"/>
      <c r="FA186" s="51"/>
      <c r="FB186" s="51"/>
      <c r="FC186" s="51"/>
      <c r="FD186" s="51"/>
      <c r="FE186" s="51"/>
      <c r="FF186" s="51"/>
      <c r="FG186" s="51"/>
      <c r="FH186" s="51"/>
      <c r="FI186" s="51"/>
      <c r="FJ186" s="51"/>
      <c r="FK186" s="51"/>
      <c r="FL186" s="51"/>
      <c r="FM186" s="51"/>
      <c r="FN186" s="51"/>
      <c r="FO186" s="51"/>
      <c r="FP186" s="51"/>
      <c r="FQ186" s="51"/>
      <c r="FR186" s="51"/>
      <c r="FS186" s="51"/>
      <c r="FT186" s="51"/>
      <c r="FU186" s="51"/>
      <c r="FV186" s="51"/>
      <c r="FW186" s="51"/>
      <c r="FX186" s="51"/>
      <c r="FY186" s="51"/>
      <c r="FZ186" s="51"/>
      <c r="GA186" s="51"/>
      <c r="GB186" s="51"/>
      <c r="GC186" s="51"/>
      <c r="GD186" s="51"/>
      <c r="GE186" s="51"/>
      <c r="GF186" s="51"/>
      <c r="GG186" s="51"/>
      <c r="GH186" s="51"/>
      <c r="GI186" s="51"/>
      <c r="GJ186" s="51"/>
      <c r="GK186" s="51"/>
      <c r="GL186" s="51"/>
      <c r="GM186" s="51"/>
      <c r="GN186" s="51"/>
      <c r="GO186" s="51"/>
      <c r="GP186" s="51"/>
      <c r="GQ186" s="51"/>
      <c r="GR186" s="51"/>
      <c r="GS186" s="51"/>
      <c r="GT186" s="51"/>
      <c r="GU186" s="51"/>
      <c r="GV186" s="51"/>
      <c r="GW186" s="51"/>
      <c r="GX186" s="51"/>
      <c r="GY186" s="51"/>
      <c r="GZ186" s="51"/>
      <c r="HA186" s="51"/>
      <c r="HB186" s="51"/>
      <c r="HC186" s="51"/>
      <c r="HD186" s="51"/>
      <c r="HE186" s="51"/>
      <c r="HF186" s="51"/>
      <c r="HG186" s="51"/>
      <c r="HH186" s="51"/>
      <c r="HI186" s="51"/>
      <c r="HJ186" s="51"/>
      <c r="HK186" s="51"/>
      <c r="HL186" s="51"/>
      <c r="HM186" s="51"/>
      <c r="HN186" s="51"/>
      <c r="HO186" s="51"/>
      <c r="HP186" s="51"/>
      <c r="HQ186" s="51"/>
      <c r="HR186" s="51"/>
      <c r="HS186" s="51"/>
      <c r="HT186" s="51"/>
      <c r="HU186" s="51"/>
      <c r="HV186" s="51"/>
      <c r="HW186" s="51"/>
      <c r="HX186" s="51"/>
      <c r="HY186" s="51"/>
      <c r="HZ186" s="51"/>
      <c r="IA186" s="51"/>
      <c r="IB186" s="51"/>
      <c r="IC186" s="51"/>
      <c r="ID186" s="51"/>
      <c r="IE186" s="51" t="s">
        <v>90</v>
      </c>
    </row>
    <row r="187" spans="1:239">
      <c r="A187" s="4" t="str">
        <f t="shared" si="236"/>
        <v>x</v>
      </c>
      <c r="B187" s="4" t="str">
        <f t="shared" si="237"/>
        <v>x</v>
      </c>
      <c r="D187" s="4">
        <v>15.9</v>
      </c>
      <c r="E187" s="4">
        <f t="shared" si="195"/>
        <v>0.25555499726295328</v>
      </c>
      <c r="F187" s="4">
        <v>15.9</v>
      </c>
      <c r="G187" s="4">
        <f t="shared" si="196"/>
        <v>0.25555499726295328</v>
      </c>
      <c r="H187" s="4">
        <v>78</v>
      </c>
      <c r="I187" s="4">
        <f>I186</f>
        <v>0</v>
      </c>
      <c r="X187" s="4">
        <v>154</v>
      </c>
      <c r="Y187" s="4" t="str">
        <f t="shared" si="251"/>
        <v>x</v>
      </c>
      <c r="Z187" s="4" t="str">
        <f t="shared" si="222"/>
        <v>x</v>
      </c>
      <c r="AA187" s="4">
        <v>0</v>
      </c>
      <c r="AB187" s="4">
        <v>0</v>
      </c>
      <c r="AC187" s="4">
        <v>154</v>
      </c>
      <c r="AD187" s="129" t="str">
        <f t="shared" si="254"/>
        <v>x</v>
      </c>
      <c r="AE187" s="129" t="str">
        <f t="shared" si="254"/>
        <v>x</v>
      </c>
      <c r="AF187" s="46">
        <f t="shared" si="255"/>
        <v>1</v>
      </c>
      <c r="AG187" s="46">
        <f t="shared" si="255"/>
        <v>1</v>
      </c>
      <c r="AH187" s="4">
        <f t="shared" si="262"/>
        <v>0</v>
      </c>
      <c r="AI187" s="4">
        <f t="shared" si="262"/>
        <v>0</v>
      </c>
      <c r="AJ187" s="4">
        <f t="shared" si="197"/>
        <v>0</v>
      </c>
      <c r="AK187" s="4">
        <f>SUM($AJ$33:AJ187)</f>
        <v>2.6645352591003757E-15</v>
      </c>
      <c r="AL187" s="4">
        <f t="shared" si="238"/>
        <v>0</v>
      </c>
      <c r="AM187" s="4">
        <f t="shared" si="198"/>
        <v>0</v>
      </c>
      <c r="AN187" s="4">
        <f t="shared" si="199"/>
        <v>0</v>
      </c>
      <c r="AP187" s="4" t="str">
        <f t="shared" si="256"/>
        <v/>
      </c>
      <c r="AQ187" s="4" t="str">
        <f t="shared" si="256"/>
        <v/>
      </c>
      <c r="AR187" s="4" t="str">
        <f t="shared" si="257"/>
        <v/>
      </c>
      <c r="AS187" s="4" t="str">
        <f t="shared" si="257"/>
        <v/>
      </c>
      <c r="AT187" s="4" t="str">
        <f t="shared" si="258"/>
        <v/>
      </c>
      <c r="AU187" s="4" t="str">
        <f t="shared" si="258"/>
        <v/>
      </c>
      <c r="AV187" s="4" t="str">
        <f t="shared" si="259"/>
        <v/>
      </c>
      <c r="AW187" s="4" t="str">
        <f t="shared" si="259"/>
        <v/>
      </c>
      <c r="AX187" s="4" t="str">
        <f t="shared" si="260"/>
        <v/>
      </c>
      <c r="AY187" s="4" t="str">
        <f t="shared" si="260"/>
        <v/>
      </c>
      <c r="AZ187" s="4" t="str">
        <f t="shared" si="261"/>
        <v/>
      </c>
      <c r="BA187" s="4" t="str">
        <f t="shared" si="261"/>
        <v/>
      </c>
      <c r="BB187" s="4" t="str">
        <f t="shared" si="234"/>
        <v/>
      </c>
      <c r="BC187" s="4" t="str">
        <f t="shared" si="235"/>
        <v/>
      </c>
      <c r="BD187" s="4" t="str">
        <f t="shared" si="200"/>
        <v/>
      </c>
      <c r="BE187" s="4" t="str">
        <f t="shared" si="239"/>
        <v/>
      </c>
      <c r="BF187" s="4" t="str">
        <f t="shared" si="201"/>
        <v/>
      </c>
      <c r="BG187" s="4" t="str">
        <f t="shared" si="240"/>
        <v/>
      </c>
      <c r="BH187" s="16">
        <f t="shared" si="202"/>
        <v>0</v>
      </c>
      <c r="BI187" s="4">
        <f t="shared" si="203"/>
        <v>0</v>
      </c>
      <c r="BJ187" s="16">
        <f t="shared" si="204"/>
        <v>0</v>
      </c>
      <c r="BK187" s="4">
        <f t="shared" si="205"/>
        <v>0</v>
      </c>
      <c r="BL187" s="16">
        <f t="shared" si="206"/>
        <v>0</v>
      </c>
      <c r="BM187" s="4">
        <f t="shared" si="207"/>
        <v>0</v>
      </c>
      <c r="BN187" s="4">
        <f t="shared" si="241"/>
        <v>0</v>
      </c>
      <c r="BO187" s="4">
        <f t="shared" si="242"/>
        <v>0</v>
      </c>
      <c r="BP187" s="4">
        <f t="shared" si="243"/>
        <v>0</v>
      </c>
      <c r="BQ187" s="4">
        <f t="shared" si="244"/>
        <v>0</v>
      </c>
      <c r="BR187" s="4">
        <f t="shared" si="245"/>
        <v>0</v>
      </c>
      <c r="BS187" s="4">
        <f t="shared" si="246"/>
        <v>0</v>
      </c>
      <c r="BT187" s="4" t="str">
        <f t="shared" si="208"/>
        <v/>
      </c>
      <c r="BU187" s="4" t="str">
        <f t="shared" si="209"/>
        <v/>
      </c>
      <c r="BV187" s="4" t="str">
        <f t="shared" si="210"/>
        <v/>
      </c>
      <c r="BW187" s="4" t="str">
        <f t="shared" si="223"/>
        <v/>
      </c>
      <c r="BX187" s="4" t="str">
        <f t="shared" si="224"/>
        <v/>
      </c>
      <c r="BY187" s="4" t="str">
        <f t="shared" si="225"/>
        <v/>
      </c>
      <c r="BZ187" s="4">
        <f t="shared" si="226"/>
        <v>0</v>
      </c>
      <c r="CA187" s="17" t="str">
        <f t="shared" si="211"/>
        <v/>
      </c>
      <c r="CB187" s="17" t="str">
        <f t="shared" si="212"/>
        <v/>
      </c>
      <c r="CC187" s="17" t="str">
        <f t="shared" si="213"/>
        <v/>
      </c>
      <c r="CD187" s="17" t="str">
        <f t="shared" si="214"/>
        <v/>
      </c>
      <c r="CE187" s="4" t="str">
        <f t="shared" si="215"/>
        <v/>
      </c>
      <c r="CF187" s="4" t="str">
        <f t="shared" si="216"/>
        <v/>
      </c>
      <c r="CG187" s="4" t="str">
        <f t="shared" si="217"/>
        <v/>
      </c>
      <c r="CH187" s="4" t="str">
        <f t="shared" si="247"/>
        <v/>
      </c>
      <c r="CI187" s="4" t="str">
        <f t="shared" si="248"/>
        <v/>
      </c>
      <c r="CJ187" s="4" t="str">
        <f t="shared" si="227"/>
        <v/>
      </c>
      <c r="CK187" s="4" t="str">
        <f t="shared" si="228"/>
        <v/>
      </c>
      <c r="CL187" s="4" t="str">
        <f t="shared" si="249"/>
        <v/>
      </c>
      <c r="CM187" s="4" t="str">
        <f t="shared" si="250"/>
        <v/>
      </c>
      <c r="CN187" s="4">
        <f t="shared" si="229"/>
        <v>0</v>
      </c>
      <c r="CO187" s="16">
        <f t="shared" si="218"/>
        <v>0</v>
      </c>
      <c r="CQ187" s="4">
        <f t="shared" si="230"/>
        <v>0</v>
      </c>
      <c r="CS187" s="4">
        <v>153</v>
      </c>
      <c r="CT187" s="4">
        <f t="shared" si="231"/>
        <v>76.5</v>
      </c>
      <c r="CU187" s="4">
        <f t="shared" si="232"/>
        <v>77</v>
      </c>
      <c r="CV187" s="4">
        <f t="shared" si="219"/>
        <v>0</v>
      </c>
      <c r="CW187" s="4">
        <v>154</v>
      </c>
      <c r="CX187" s="4">
        <f t="shared" si="194"/>
        <v>78</v>
      </c>
      <c r="CY187" s="4" t="s">
        <v>100</v>
      </c>
      <c r="CZ187" s="16" t="str">
        <f t="shared" si="233"/>
        <v>A</v>
      </c>
      <c r="DA187" s="16">
        <f t="shared" si="220"/>
        <v>0</v>
      </c>
      <c r="DB187" s="4" t="str">
        <f t="shared" si="221"/>
        <v>x</v>
      </c>
      <c r="DJ187" s="57">
        <v>182</v>
      </c>
      <c r="DK187" s="58" t="s">
        <v>472</v>
      </c>
      <c r="DL187" s="59"/>
      <c r="DM187" s="59"/>
      <c r="DN187" s="60"/>
      <c r="DO187" s="61"/>
      <c r="DP187" s="61"/>
      <c r="DQ187" s="61"/>
      <c r="DR187" s="61"/>
      <c r="DS187" s="61"/>
      <c r="DT187" s="61"/>
      <c r="DU187" s="61"/>
      <c r="DV187" s="61"/>
      <c r="DW187" s="61"/>
      <c r="DX187" s="61"/>
      <c r="DY187" s="61"/>
      <c r="DZ187" s="61"/>
      <c r="EA187" s="61"/>
      <c r="EB187" s="61"/>
      <c r="EC187" s="61"/>
      <c r="ED187" s="61"/>
      <c r="EE187" s="61"/>
      <c r="EF187" s="61"/>
      <c r="EG187" s="61"/>
      <c r="EH187" s="61"/>
      <c r="EI187" s="61"/>
      <c r="EJ187" s="61"/>
      <c r="EK187" s="61"/>
      <c r="EL187" s="61"/>
      <c r="EM187" s="61"/>
      <c r="EN187" s="61"/>
      <c r="EO187" s="61"/>
      <c r="EP187" s="61"/>
      <c r="EQ187" s="61"/>
      <c r="ER187" s="61"/>
      <c r="ES187" s="61"/>
      <c r="ET187" s="61"/>
      <c r="EU187" s="61"/>
      <c r="EV187" s="61"/>
      <c r="EW187" s="61"/>
      <c r="EX187" s="61"/>
      <c r="EY187" s="61"/>
      <c r="EZ187" s="61"/>
      <c r="FA187" s="61"/>
      <c r="FB187" s="61"/>
      <c r="FC187" s="61"/>
      <c r="FD187" s="61"/>
      <c r="FE187" s="61"/>
      <c r="FF187" s="61"/>
      <c r="FG187" s="61"/>
      <c r="FH187" s="61"/>
      <c r="FI187" s="61"/>
      <c r="FJ187" s="61"/>
      <c r="FK187" s="61"/>
      <c r="FL187" s="61"/>
      <c r="FM187" s="61"/>
      <c r="FN187" s="61"/>
      <c r="FO187" s="61"/>
      <c r="FP187" s="61"/>
      <c r="FQ187" s="61"/>
      <c r="FR187" s="61"/>
      <c r="FS187" s="61"/>
      <c r="FT187" s="61"/>
      <c r="FU187" s="61"/>
      <c r="FV187" s="61"/>
      <c r="FW187" s="61"/>
      <c r="FX187" s="61"/>
      <c r="FY187" s="61"/>
      <c r="FZ187" s="61"/>
      <c r="GA187" s="61"/>
      <c r="GB187" s="61"/>
      <c r="GC187" s="61"/>
      <c r="GD187" s="61"/>
      <c r="GE187" s="61"/>
      <c r="GF187" s="61"/>
      <c r="GG187" s="61"/>
      <c r="GH187" s="61"/>
      <c r="GI187" s="61"/>
      <c r="GJ187" s="61"/>
      <c r="GK187" s="61"/>
      <c r="GL187" s="61"/>
      <c r="GM187" s="61"/>
      <c r="GN187" s="61"/>
      <c r="GO187" s="61"/>
      <c r="GP187" s="61"/>
      <c r="GQ187" s="61"/>
      <c r="GR187" s="61"/>
      <c r="GS187" s="61"/>
      <c r="GT187" s="61"/>
      <c r="GU187" s="61"/>
      <c r="GV187" s="61"/>
      <c r="GW187" s="61"/>
      <c r="GX187" s="61"/>
      <c r="GY187" s="61"/>
      <c r="GZ187" s="61"/>
      <c r="HA187" s="61"/>
      <c r="HB187" s="61"/>
      <c r="HC187" s="61"/>
      <c r="HD187" s="61"/>
      <c r="HE187" s="61"/>
      <c r="HF187" s="61"/>
      <c r="HG187" s="61"/>
      <c r="HH187" s="61"/>
      <c r="HI187" s="61"/>
      <c r="HJ187" s="61"/>
      <c r="HK187" s="61"/>
      <c r="HL187" s="61"/>
      <c r="HM187" s="61"/>
      <c r="HN187" s="61"/>
      <c r="HO187" s="61"/>
      <c r="HP187" s="61"/>
      <c r="HQ187" s="61"/>
      <c r="HR187" s="61"/>
      <c r="HS187" s="61"/>
      <c r="HT187" s="61"/>
      <c r="HU187" s="61"/>
      <c r="HV187" s="61"/>
      <c r="HW187" s="61"/>
      <c r="HX187" s="61"/>
      <c r="HY187" s="61"/>
      <c r="HZ187" s="61"/>
      <c r="IA187" s="61"/>
      <c r="IB187" s="61"/>
      <c r="IC187" s="61"/>
      <c r="ID187" s="61"/>
      <c r="IE187" s="61" t="s">
        <v>90</v>
      </c>
    </row>
    <row r="188" spans="1:239">
      <c r="A188" s="4" t="str">
        <f t="shared" si="236"/>
        <v>x</v>
      </c>
      <c r="B188" s="4" t="str">
        <f t="shared" si="237"/>
        <v>x</v>
      </c>
      <c r="D188" s="4">
        <v>16</v>
      </c>
      <c r="E188" s="4">
        <f t="shared" si="195"/>
        <v>0.41349667156634268</v>
      </c>
      <c r="F188" s="4">
        <v>16</v>
      </c>
      <c r="G188" s="4">
        <f t="shared" si="196"/>
        <v>0.41349667156634268</v>
      </c>
      <c r="H188" s="4">
        <v>78</v>
      </c>
      <c r="I188" s="4">
        <f>AL111</f>
        <v>0</v>
      </c>
      <c r="X188" s="4">
        <v>155</v>
      </c>
      <c r="Y188" s="4" t="str">
        <f t="shared" si="251"/>
        <v>x</v>
      </c>
      <c r="Z188" s="4" t="str">
        <f t="shared" si="222"/>
        <v>x</v>
      </c>
      <c r="AA188" s="4">
        <v>0</v>
      </c>
      <c r="AB188" s="4">
        <v>0</v>
      </c>
      <c r="AC188" s="4">
        <v>155</v>
      </c>
      <c r="AD188" s="129" t="str">
        <f t="shared" si="254"/>
        <v>x</v>
      </c>
      <c r="AE188" s="129" t="str">
        <f t="shared" si="254"/>
        <v>x</v>
      </c>
      <c r="AF188" s="46">
        <f t="shared" si="255"/>
        <v>1</v>
      </c>
      <c r="AG188" s="46">
        <f t="shared" si="255"/>
        <v>1</v>
      </c>
      <c r="AH188" s="4">
        <f t="shared" si="262"/>
        <v>0</v>
      </c>
      <c r="AI188" s="4">
        <f t="shared" si="262"/>
        <v>0</v>
      </c>
      <c r="AJ188" s="4">
        <f t="shared" si="197"/>
        <v>0</v>
      </c>
      <c r="AK188" s="4">
        <f>SUM($AJ$33:AJ188)</f>
        <v>2.6645352591003757E-15</v>
      </c>
      <c r="AL188" s="4">
        <f t="shared" si="238"/>
        <v>0</v>
      </c>
      <c r="AM188" s="4">
        <f t="shared" si="198"/>
        <v>0</v>
      </c>
      <c r="AN188" s="4">
        <f t="shared" si="199"/>
        <v>0</v>
      </c>
      <c r="AP188" s="4" t="str">
        <f t="shared" si="256"/>
        <v/>
      </c>
      <c r="AQ188" s="4" t="str">
        <f t="shared" si="256"/>
        <v/>
      </c>
      <c r="AR188" s="4" t="str">
        <f t="shared" si="257"/>
        <v/>
      </c>
      <c r="AS188" s="4" t="str">
        <f t="shared" si="257"/>
        <v/>
      </c>
      <c r="AT188" s="4" t="str">
        <f t="shared" si="258"/>
        <v/>
      </c>
      <c r="AU188" s="4" t="str">
        <f t="shared" si="258"/>
        <v/>
      </c>
      <c r="AV188" s="4" t="str">
        <f t="shared" si="259"/>
        <v/>
      </c>
      <c r="AW188" s="4" t="str">
        <f t="shared" si="259"/>
        <v/>
      </c>
      <c r="AX188" s="4" t="str">
        <f t="shared" si="260"/>
        <v/>
      </c>
      <c r="AY188" s="4" t="str">
        <f t="shared" si="260"/>
        <v/>
      </c>
      <c r="AZ188" s="4" t="str">
        <f t="shared" si="261"/>
        <v/>
      </c>
      <c r="BA188" s="4" t="str">
        <f t="shared" si="261"/>
        <v/>
      </c>
      <c r="BB188" s="4" t="str">
        <f t="shared" si="234"/>
        <v/>
      </c>
      <c r="BC188" s="4" t="str">
        <f t="shared" si="235"/>
        <v/>
      </c>
      <c r="BD188" s="4" t="str">
        <f t="shared" si="200"/>
        <v/>
      </c>
      <c r="BE188" s="4" t="str">
        <f t="shared" si="239"/>
        <v/>
      </c>
      <c r="BF188" s="4" t="str">
        <f t="shared" si="201"/>
        <v/>
      </c>
      <c r="BG188" s="4" t="str">
        <f t="shared" si="240"/>
        <v/>
      </c>
      <c r="BH188" s="16">
        <f t="shared" si="202"/>
        <v>0</v>
      </c>
      <c r="BI188" s="4">
        <f t="shared" si="203"/>
        <v>0</v>
      </c>
      <c r="BJ188" s="16">
        <f t="shared" si="204"/>
        <v>0</v>
      </c>
      <c r="BK188" s="4">
        <f t="shared" si="205"/>
        <v>0</v>
      </c>
      <c r="BL188" s="16">
        <f t="shared" si="206"/>
        <v>0</v>
      </c>
      <c r="BM188" s="4">
        <f t="shared" si="207"/>
        <v>0</v>
      </c>
      <c r="BN188" s="4">
        <f t="shared" si="241"/>
        <v>0</v>
      </c>
      <c r="BO188" s="4">
        <f t="shared" si="242"/>
        <v>0</v>
      </c>
      <c r="BP188" s="4">
        <f t="shared" si="243"/>
        <v>0</v>
      </c>
      <c r="BQ188" s="4">
        <f t="shared" si="244"/>
        <v>0</v>
      </c>
      <c r="BR188" s="4">
        <f t="shared" si="245"/>
        <v>0</v>
      </c>
      <c r="BS188" s="4">
        <f t="shared" si="246"/>
        <v>0</v>
      </c>
      <c r="BT188" s="4" t="str">
        <f t="shared" si="208"/>
        <v/>
      </c>
      <c r="BU188" s="4" t="str">
        <f t="shared" si="209"/>
        <v/>
      </c>
      <c r="BV188" s="4" t="str">
        <f t="shared" si="210"/>
        <v/>
      </c>
      <c r="BW188" s="4" t="str">
        <f t="shared" si="223"/>
        <v/>
      </c>
      <c r="BX188" s="4" t="str">
        <f t="shared" si="224"/>
        <v/>
      </c>
      <c r="BY188" s="4" t="str">
        <f t="shared" si="225"/>
        <v/>
      </c>
      <c r="BZ188" s="4">
        <f t="shared" si="226"/>
        <v>0</v>
      </c>
      <c r="CA188" s="17" t="str">
        <f t="shared" si="211"/>
        <v/>
      </c>
      <c r="CB188" s="17" t="str">
        <f t="shared" si="212"/>
        <v/>
      </c>
      <c r="CC188" s="17" t="str">
        <f t="shared" si="213"/>
        <v/>
      </c>
      <c r="CD188" s="17" t="str">
        <f t="shared" si="214"/>
        <v/>
      </c>
      <c r="CE188" s="4" t="str">
        <f t="shared" si="215"/>
        <v/>
      </c>
      <c r="CF188" s="4" t="str">
        <f t="shared" si="216"/>
        <v/>
      </c>
      <c r="CG188" s="4" t="str">
        <f t="shared" si="217"/>
        <v/>
      </c>
      <c r="CH188" s="4" t="str">
        <f t="shared" si="247"/>
        <v/>
      </c>
      <c r="CI188" s="4" t="str">
        <f t="shared" si="248"/>
        <v/>
      </c>
      <c r="CJ188" s="4" t="str">
        <f t="shared" si="227"/>
        <v/>
      </c>
      <c r="CK188" s="4" t="str">
        <f t="shared" si="228"/>
        <v/>
      </c>
      <c r="CL188" s="4" t="str">
        <f t="shared" si="249"/>
        <v/>
      </c>
      <c r="CM188" s="4" t="str">
        <f t="shared" si="250"/>
        <v/>
      </c>
      <c r="CN188" s="4">
        <f t="shared" si="229"/>
        <v>0</v>
      </c>
      <c r="CO188" s="16">
        <f t="shared" si="218"/>
        <v>0</v>
      </c>
      <c r="CQ188" s="4">
        <f t="shared" si="230"/>
        <v>0</v>
      </c>
      <c r="CS188" s="4">
        <v>154</v>
      </c>
      <c r="CT188" s="4">
        <f t="shared" si="231"/>
        <v>77</v>
      </c>
      <c r="CU188" s="4">
        <f t="shared" si="232"/>
        <v>77</v>
      </c>
      <c r="CV188" s="4">
        <f t="shared" si="219"/>
        <v>1</v>
      </c>
      <c r="CW188" s="4">
        <v>155</v>
      </c>
      <c r="CX188" s="4">
        <f t="shared" si="194"/>
        <v>78</v>
      </c>
      <c r="CY188" s="4" t="s">
        <v>89</v>
      </c>
      <c r="CZ188" s="16" t="str">
        <f t="shared" si="233"/>
        <v>B</v>
      </c>
      <c r="DA188" s="16">
        <f t="shared" si="220"/>
        <v>0</v>
      </c>
      <c r="DB188" s="4" t="str">
        <f t="shared" si="221"/>
        <v>x</v>
      </c>
      <c r="DJ188" s="57">
        <v>183</v>
      </c>
      <c r="DK188" s="58"/>
      <c r="DL188" s="59"/>
      <c r="DM188" s="59"/>
      <c r="DN188" s="60"/>
      <c r="DO188" s="61"/>
      <c r="DP188" s="61"/>
      <c r="DQ188" s="61"/>
      <c r="DR188" s="61"/>
      <c r="DS188" s="61"/>
      <c r="DT188" s="61"/>
      <c r="DU188" s="61"/>
      <c r="DV188" s="61"/>
      <c r="DW188" s="61"/>
      <c r="DX188" s="61"/>
      <c r="DY188" s="61"/>
      <c r="DZ188" s="61"/>
      <c r="EA188" s="61"/>
      <c r="EB188" s="61"/>
      <c r="EC188" s="61"/>
      <c r="ED188" s="61"/>
      <c r="EE188" s="61"/>
      <c r="EF188" s="61"/>
      <c r="EG188" s="61"/>
      <c r="EH188" s="61"/>
      <c r="EI188" s="61"/>
      <c r="EJ188" s="61"/>
      <c r="EK188" s="61"/>
      <c r="EL188" s="61"/>
      <c r="EM188" s="61"/>
      <c r="EN188" s="61"/>
      <c r="EO188" s="61"/>
      <c r="EP188" s="61"/>
      <c r="EQ188" s="61"/>
      <c r="ER188" s="61"/>
      <c r="ES188" s="61"/>
      <c r="ET188" s="61"/>
      <c r="EU188" s="61"/>
      <c r="EV188" s="61"/>
      <c r="EW188" s="61"/>
      <c r="EX188" s="61"/>
      <c r="EY188" s="61"/>
      <c r="EZ188" s="61"/>
      <c r="FA188" s="61"/>
      <c r="FB188" s="61"/>
      <c r="FC188" s="61"/>
      <c r="FD188" s="61"/>
      <c r="FE188" s="61"/>
      <c r="FF188" s="61"/>
      <c r="FG188" s="61"/>
      <c r="FH188" s="61"/>
      <c r="FI188" s="61"/>
      <c r="FJ188" s="61"/>
      <c r="FK188" s="61"/>
      <c r="FL188" s="61"/>
      <c r="FM188" s="61"/>
      <c r="FN188" s="61"/>
      <c r="FO188" s="61"/>
      <c r="FP188" s="61"/>
      <c r="FQ188" s="61"/>
      <c r="FR188" s="61"/>
      <c r="FS188" s="61"/>
      <c r="FT188" s="61"/>
      <c r="FU188" s="61"/>
      <c r="FV188" s="61"/>
      <c r="FW188" s="61"/>
      <c r="FX188" s="61"/>
      <c r="FY188" s="61"/>
      <c r="FZ188" s="61"/>
      <c r="GA188" s="61"/>
      <c r="GB188" s="61"/>
      <c r="GC188" s="61"/>
      <c r="GD188" s="61"/>
      <c r="GE188" s="61"/>
      <c r="GF188" s="61"/>
      <c r="GG188" s="61"/>
      <c r="GH188" s="61"/>
      <c r="GI188" s="61"/>
      <c r="GJ188" s="61"/>
      <c r="GK188" s="61"/>
      <c r="GL188" s="61"/>
      <c r="GM188" s="61"/>
      <c r="GN188" s="61"/>
      <c r="GO188" s="61"/>
      <c r="GP188" s="61"/>
      <c r="GQ188" s="61"/>
      <c r="GR188" s="61"/>
      <c r="GS188" s="61"/>
      <c r="GT188" s="61"/>
      <c r="GU188" s="61"/>
      <c r="GV188" s="61"/>
      <c r="GW188" s="61"/>
      <c r="GX188" s="61"/>
      <c r="GY188" s="61"/>
      <c r="GZ188" s="61"/>
      <c r="HA188" s="61"/>
      <c r="HB188" s="61"/>
      <c r="HC188" s="61"/>
      <c r="HD188" s="61"/>
      <c r="HE188" s="61"/>
      <c r="HF188" s="61"/>
      <c r="HG188" s="61"/>
      <c r="HH188" s="61"/>
      <c r="HI188" s="61"/>
      <c r="HJ188" s="61"/>
      <c r="HK188" s="61"/>
      <c r="HL188" s="61"/>
      <c r="HM188" s="61"/>
      <c r="HN188" s="61"/>
      <c r="HO188" s="61"/>
      <c r="HP188" s="61"/>
      <c r="HQ188" s="61"/>
      <c r="HR188" s="61"/>
      <c r="HS188" s="61"/>
      <c r="HT188" s="61"/>
      <c r="HU188" s="61"/>
      <c r="HV188" s="61"/>
      <c r="HW188" s="61"/>
      <c r="HX188" s="61"/>
      <c r="HY188" s="61"/>
      <c r="HZ188" s="61"/>
      <c r="IA188" s="61"/>
      <c r="IB188" s="61"/>
      <c r="IC188" s="61"/>
      <c r="ID188" s="61"/>
      <c r="IE188" s="61" t="s">
        <v>90</v>
      </c>
    </row>
    <row r="189" spans="1:239">
      <c r="A189" s="4" t="str">
        <f t="shared" si="236"/>
        <v>x</v>
      </c>
      <c r="B189" s="4" t="str">
        <f t="shared" si="237"/>
        <v>x</v>
      </c>
      <c r="D189" s="4">
        <v>16.100000000000001</v>
      </c>
      <c r="E189" s="4">
        <f t="shared" si="195"/>
        <v>0.55336655714511662</v>
      </c>
      <c r="F189" s="4">
        <v>16.100000000000001</v>
      </c>
      <c r="G189" s="4">
        <f t="shared" si="196"/>
        <v>0.55336655714511662</v>
      </c>
      <c r="H189" s="4">
        <v>79</v>
      </c>
      <c r="I189" s="4">
        <f>I188</f>
        <v>0</v>
      </c>
      <c r="X189" s="4">
        <v>156</v>
      </c>
      <c r="Y189" s="4" t="str">
        <f t="shared" si="251"/>
        <v>x</v>
      </c>
      <c r="Z189" s="4" t="str">
        <f t="shared" si="222"/>
        <v>x</v>
      </c>
      <c r="AA189" s="4">
        <v>0</v>
      </c>
      <c r="AB189" s="4">
        <v>0</v>
      </c>
      <c r="AC189" s="4">
        <v>156</v>
      </c>
      <c r="AD189" s="129" t="str">
        <f t="shared" si="254"/>
        <v>x</v>
      </c>
      <c r="AE189" s="129" t="str">
        <f t="shared" si="254"/>
        <v>x</v>
      </c>
      <c r="AF189" s="46">
        <f t="shared" si="255"/>
        <v>1</v>
      </c>
      <c r="AG189" s="46">
        <f t="shared" si="255"/>
        <v>1</v>
      </c>
      <c r="AH189" s="4">
        <f t="shared" si="262"/>
        <v>0</v>
      </c>
      <c r="AI189" s="4">
        <f t="shared" si="262"/>
        <v>0</v>
      </c>
      <c r="AJ189" s="4">
        <f t="shared" si="197"/>
        <v>0</v>
      </c>
      <c r="AK189" s="4">
        <f>SUM($AJ$33:AJ189)</f>
        <v>2.6645352591003757E-15</v>
      </c>
      <c r="AL189" s="4">
        <f t="shared" si="238"/>
        <v>0</v>
      </c>
      <c r="AM189" s="4">
        <f t="shared" si="198"/>
        <v>0</v>
      </c>
      <c r="AN189" s="4">
        <f t="shared" si="199"/>
        <v>0</v>
      </c>
      <c r="AP189" s="4" t="str">
        <f t="shared" si="256"/>
        <v/>
      </c>
      <c r="AQ189" s="4" t="str">
        <f t="shared" si="256"/>
        <v/>
      </c>
      <c r="AR189" s="4" t="str">
        <f t="shared" si="257"/>
        <v/>
      </c>
      <c r="AS189" s="4" t="str">
        <f t="shared" si="257"/>
        <v/>
      </c>
      <c r="AT189" s="4" t="str">
        <f t="shared" si="258"/>
        <v/>
      </c>
      <c r="AU189" s="4" t="str">
        <f t="shared" si="258"/>
        <v/>
      </c>
      <c r="AV189" s="4" t="str">
        <f t="shared" si="259"/>
        <v/>
      </c>
      <c r="AW189" s="4" t="str">
        <f t="shared" si="259"/>
        <v/>
      </c>
      <c r="AX189" s="4" t="str">
        <f t="shared" si="260"/>
        <v/>
      </c>
      <c r="AY189" s="4" t="str">
        <f t="shared" si="260"/>
        <v/>
      </c>
      <c r="AZ189" s="4" t="str">
        <f t="shared" si="261"/>
        <v/>
      </c>
      <c r="BA189" s="4" t="str">
        <f t="shared" si="261"/>
        <v/>
      </c>
      <c r="BB189" s="4" t="str">
        <f t="shared" si="234"/>
        <v/>
      </c>
      <c r="BC189" s="4" t="str">
        <f t="shared" si="235"/>
        <v/>
      </c>
      <c r="BD189" s="4" t="str">
        <f t="shared" si="200"/>
        <v/>
      </c>
      <c r="BE189" s="4" t="str">
        <f t="shared" si="239"/>
        <v/>
      </c>
      <c r="BF189" s="4" t="str">
        <f t="shared" si="201"/>
        <v/>
      </c>
      <c r="BG189" s="4" t="str">
        <f t="shared" si="240"/>
        <v/>
      </c>
      <c r="BH189" s="16">
        <f t="shared" si="202"/>
        <v>0</v>
      </c>
      <c r="BI189" s="4">
        <f t="shared" si="203"/>
        <v>0</v>
      </c>
      <c r="BJ189" s="16">
        <f t="shared" si="204"/>
        <v>0</v>
      </c>
      <c r="BK189" s="4">
        <f t="shared" si="205"/>
        <v>0</v>
      </c>
      <c r="BL189" s="16">
        <f t="shared" si="206"/>
        <v>0</v>
      </c>
      <c r="BM189" s="4">
        <f t="shared" si="207"/>
        <v>0</v>
      </c>
      <c r="BN189" s="4">
        <f t="shared" si="241"/>
        <v>0</v>
      </c>
      <c r="BO189" s="4">
        <f t="shared" si="242"/>
        <v>0</v>
      </c>
      <c r="BP189" s="4">
        <f t="shared" si="243"/>
        <v>0</v>
      </c>
      <c r="BQ189" s="4">
        <f t="shared" si="244"/>
        <v>0</v>
      </c>
      <c r="BR189" s="4">
        <f t="shared" si="245"/>
        <v>0</v>
      </c>
      <c r="BS189" s="4">
        <f t="shared" si="246"/>
        <v>0</v>
      </c>
      <c r="BT189" s="4" t="str">
        <f t="shared" si="208"/>
        <v/>
      </c>
      <c r="BU189" s="4" t="str">
        <f t="shared" si="209"/>
        <v/>
      </c>
      <c r="BV189" s="4" t="str">
        <f t="shared" si="210"/>
        <v/>
      </c>
      <c r="BW189" s="4" t="str">
        <f t="shared" si="223"/>
        <v/>
      </c>
      <c r="BX189" s="4" t="str">
        <f t="shared" si="224"/>
        <v/>
      </c>
      <c r="BY189" s="4" t="str">
        <f t="shared" si="225"/>
        <v/>
      </c>
      <c r="BZ189" s="4">
        <f t="shared" si="226"/>
        <v>0</v>
      </c>
      <c r="CA189" s="17" t="str">
        <f t="shared" si="211"/>
        <v/>
      </c>
      <c r="CB189" s="17" t="str">
        <f t="shared" si="212"/>
        <v/>
      </c>
      <c r="CC189" s="17" t="str">
        <f t="shared" si="213"/>
        <v/>
      </c>
      <c r="CD189" s="17" t="str">
        <f t="shared" si="214"/>
        <v/>
      </c>
      <c r="CE189" s="4" t="str">
        <f t="shared" si="215"/>
        <v/>
      </c>
      <c r="CF189" s="4" t="str">
        <f t="shared" si="216"/>
        <v/>
      </c>
      <c r="CG189" s="4" t="str">
        <f t="shared" si="217"/>
        <v/>
      </c>
      <c r="CH189" s="4" t="str">
        <f t="shared" si="247"/>
        <v/>
      </c>
      <c r="CI189" s="4" t="str">
        <f t="shared" si="248"/>
        <v/>
      </c>
      <c r="CJ189" s="4" t="str">
        <f t="shared" si="227"/>
        <v/>
      </c>
      <c r="CK189" s="4" t="str">
        <f t="shared" si="228"/>
        <v/>
      </c>
      <c r="CL189" s="4" t="str">
        <f t="shared" si="249"/>
        <v/>
      </c>
      <c r="CM189" s="4" t="str">
        <f t="shared" si="250"/>
        <v/>
      </c>
      <c r="CN189" s="4">
        <f t="shared" si="229"/>
        <v>0</v>
      </c>
      <c r="CO189" s="16">
        <f t="shared" si="218"/>
        <v>0</v>
      </c>
      <c r="CQ189" s="4">
        <f t="shared" si="230"/>
        <v>0</v>
      </c>
      <c r="CS189" s="4">
        <v>155</v>
      </c>
      <c r="CT189" s="4">
        <f t="shared" si="231"/>
        <v>77.5</v>
      </c>
      <c r="CU189" s="4">
        <f t="shared" si="232"/>
        <v>78</v>
      </c>
      <c r="CV189" s="4">
        <f t="shared" si="219"/>
        <v>0</v>
      </c>
      <c r="CW189" s="4">
        <v>156</v>
      </c>
      <c r="CX189" s="4">
        <f t="shared" si="194"/>
        <v>79</v>
      </c>
      <c r="CY189" s="4" t="s">
        <v>98</v>
      </c>
      <c r="CZ189" s="16" t="str">
        <f t="shared" si="233"/>
        <v>C</v>
      </c>
      <c r="DA189" s="16">
        <f t="shared" si="220"/>
        <v>0</v>
      </c>
      <c r="DB189" s="4" t="str">
        <f t="shared" si="221"/>
        <v>x</v>
      </c>
      <c r="DJ189" s="66">
        <v>184</v>
      </c>
      <c r="DK189" s="67"/>
      <c r="DL189" s="68"/>
      <c r="DM189" s="68"/>
      <c r="DN189" s="69"/>
      <c r="DO189" s="61"/>
      <c r="DP189" s="61"/>
      <c r="DQ189" s="61"/>
      <c r="DR189" s="61"/>
      <c r="DS189" s="61"/>
      <c r="DT189" s="61"/>
      <c r="DU189" s="61"/>
      <c r="DV189" s="61"/>
      <c r="DW189" s="61"/>
      <c r="DX189" s="61"/>
      <c r="DY189" s="61"/>
      <c r="DZ189" s="61"/>
      <c r="EA189" s="61"/>
      <c r="EB189" s="61"/>
      <c r="EC189" s="61"/>
      <c r="ED189" s="61"/>
      <c r="EE189" s="61"/>
      <c r="EF189" s="61"/>
      <c r="EG189" s="61"/>
      <c r="EH189" s="61"/>
      <c r="EI189" s="61"/>
      <c r="EJ189" s="61"/>
      <c r="EK189" s="61"/>
      <c r="EL189" s="61"/>
      <c r="EM189" s="61"/>
      <c r="EN189" s="61"/>
      <c r="EO189" s="61"/>
      <c r="EP189" s="61"/>
      <c r="EQ189" s="61"/>
      <c r="ER189" s="61"/>
      <c r="ES189" s="61"/>
      <c r="ET189" s="61"/>
      <c r="EU189" s="61"/>
      <c r="EV189" s="61"/>
      <c r="EW189" s="61"/>
      <c r="EX189" s="61"/>
      <c r="EY189" s="61"/>
      <c r="EZ189" s="61"/>
      <c r="FA189" s="61"/>
      <c r="FB189" s="61"/>
      <c r="FC189" s="61"/>
      <c r="FD189" s="61"/>
      <c r="FE189" s="61"/>
      <c r="FF189" s="61"/>
      <c r="FG189" s="61"/>
      <c r="FH189" s="61"/>
      <c r="FI189" s="61"/>
      <c r="FJ189" s="61"/>
      <c r="FK189" s="61"/>
      <c r="FL189" s="61"/>
      <c r="FM189" s="61"/>
      <c r="FN189" s="61"/>
      <c r="FO189" s="61"/>
      <c r="FP189" s="61"/>
      <c r="FQ189" s="61"/>
      <c r="FR189" s="61"/>
      <c r="FS189" s="61"/>
      <c r="FT189" s="61"/>
      <c r="FU189" s="61"/>
      <c r="FV189" s="61"/>
      <c r="FW189" s="61"/>
      <c r="FX189" s="61"/>
      <c r="FY189" s="61"/>
      <c r="FZ189" s="61"/>
      <c r="GA189" s="61"/>
      <c r="GB189" s="61"/>
      <c r="GC189" s="61"/>
      <c r="GD189" s="61"/>
      <c r="GE189" s="61"/>
      <c r="GF189" s="61"/>
      <c r="GG189" s="61"/>
      <c r="GH189" s="61"/>
      <c r="GI189" s="61"/>
      <c r="GJ189" s="61"/>
      <c r="GK189" s="61"/>
      <c r="GL189" s="61"/>
      <c r="GM189" s="61"/>
      <c r="GN189" s="61"/>
      <c r="GO189" s="61"/>
      <c r="GP189" s="61"/>
      <c r="GQ189" s="61"/>
      <c r="GR189" s="61"/>
      <c r="GS189" s="61"/>
      <c r="GT189" s="61"/>
      <c r="GU189" s="61"/>
      <c r="GV189" s="61"/>
      <c r="GW189" s="61"/>
      <c r="GX189" s="61"/>
      <c r="GY189" s="61"/>
      <c r="GZ189" s="61"/>
      <c r="HA189" s="61"/>
      <c r="HB189" s="61"/>
      <c r="HC189" s="61"/>
      <c r="HD189" s="61"/>
      <c r="HE189" s="61"/>
      <c r="HF189" s="61"/>
      <c r="HG189" s="61"/>
      <c r="HH189" s="61"/>
      <c r="HI189" s="61"/>
      <c r="HJ189" s="61"/>
      <c r="HK189" s="61"/>
      <c r="HL189" s="61"/>
      <c r="HM189" s="61"/>
      <c r="HN189" s="61"/>
      <c r="HO189" s="61"/>
      <c r="HP189" s="61"/>
      <c r="HQ189" s="61"/>
      <c r="HR189" s="61"/>
      <c r="HS189" s="61"/>
      <c r="HT189" s="61"/>
      <c r="HU189" s="61"/>
      <c r="HV189" s="61"/>
      <c r="HW189" s="61"/>
      <c r="HX189" s="61"/>
      <c r="HY189" s="61"/>
      <c r="HZ189" s="61"/>
      <c r="IA189" s="61"/>
      <c r="IB189" s="61"/>
      <c r="IC189" s="61"/>
      <c r="ID189" s="61"/>
      <c r="IE189" s="61" t="s">
        <v>90</v>
      </c>
    </row>
    <row r="190" spans="1:239">
      <c r="A190" s="4" t="str">
        <f t="shared" si="236"/>
        <v>x</v>
      </c>
      <c r="B190" s="4" t="str">
        <f t="shared" si="237"/>
        <v>x</v>
      </c>
      <c r="D190" s="4">
        <v>16.2</v>
      </c>
      <c r="E190" s="4">
        <f t="shared" si="195"/>
        <v>0.66905166882929534</v>
      </c>
      <c r="F190" s="4">
        <v>16.2</v>
      </c>
      <c r="G190" s="4">
        <f t="shared" si="196"/>
        <v>0.66905166882929534</v>
      </c>
      <c r="H190" s="4">
        <v>79</v>
      </c>
      <c r="I190" s="4">
        <f>AL112</f>
        <v>0</v>
      </c>
      <c r="X190" s="4">
        <v>157</v>
      </c>
      <c r="Y190" s="4" t="str">
        <f t="shared" si="251"/>
        <v>x</v>
      </c>
      <c r="Z190" s="4" t="str">
        <f t="shared" si="222"/>
        <v>x</v>
      </c>
      <c r="AA190" s="4">
        <v>0</v>
      </c>
      <c r="AB190" s="4">
        <v>0</v>
      </c>
      <c r="AC190" s="4">
        <v>157</v>
      </c>
      <c r="AD190" s="129" t="str">
        <f t="shared" si="254"/>
        <v>x</v>
      </c>
      <c r="AE190" s="129" t="str">
        <f t="shared" si="254"/>
        <v>x</v>
      </c>
      <c r="AF190" s="46">
        <f t="shared" si="255"/>
        <v>1</v>
      </c>
      <c r="AG190" s="46">
        <f t="shared" si="255"/>
        <v>1</v>
      </c>
      <c r="AH190" s="4">
        <f t="shared" si="262"/>
        <v>0</v>
      </c>
      <c r="AI190" s="4">
        <f t="shared" si="262"/>
        <v>0</v>
      </c>
      <c r="AJ190" s="4">
        <f t="shared" si="197"/>
        <v>0</v>
      </c>
      <c r="AK190" s="4">
        <f>SUM($AJ$33:AJ190)</f>
        <v>2.6645352591003757E-15</v>
      </c>
      <c r="AL190" s="4">
        <f t="shared" si="238"/>
        <v>0</v>
      </c>
      <c r="AM190" s="4">
        <f t="shared" si="198"/>
        <v>0</v>
      </c>
      <c r="AN190" s="4">
        <f t="shared" si="199"/>
        <v>0</v>
      </c>
      <c r="AP190" s="4" t="str">
        <f t="shared" si="256"/>
        <v/>
      </c>
      <c r="AQ190" s="4" t="str">
        <f t="shared" si="256"/>
        <v/>
      </c>
      <c r="AR190" s="4" t="str">
        <f t="shared" si="257"/>
        <v/>
      </c>
      <c r="AS190" s="4" t="str">
        <f t="shared" si="257"/>
        <v/>
      </c>
      <c r="AT190" s="4" t="str">
        <f t="shared" si="258"/>
        <v/>
      </c>
      <c r="AU190" s="4" t="str">
        <f t="shared" si="258"/>
        <v/>
      </c>
      <c r="AV190" s="4" t="str">
        <f t="shared" si="259"/>
        <v/>
      </c>
      <c r="AW190" s="4" t="str">
        <f t="shared" si="259"/>
        <v/>
      </c>
      <c r="AX190" s="4" t="str">
        <f t="shared" si="260"/>
        <v/>
      </c>
      <c r="AY190" s="4" t="str">
        <f t="shared" si="260"/>
        <v/>
      </c>
      <c r="AZ190" s="4" t="str">
        <f t="shared" si="261"/>
        <v/>
      </c>
      <c r="BA190" s="4" t="str">
        <f t="shared" si="261"/>
        <v/>
      </c>
      <c r="BB190" s="4" t="str">
        <f t="shared" si="234"/>
        <v/>
      </c>
      <c r="BC190" s="4" t="str">
        <f t="shared" si="235"/>
        <v/>
      </c>
      <c r="BD190" s="4" t="str">
        <f t="shared" si="200"/>
        <v/>
      </c>
      <c r="BE190" s="4" t="str">
        <f t="shared" si="239"/>
        <v/>
      </c>
      <c r="BF190" s="4" t="str">
        <f t="shared" si="201"/>
        <v/>
      </c>
      <c r="BG190" s="4" t="str">
        <f t="shared" si="240"/>
        <v/>
      </c>
      <c r="BH190" s="16">
        <f t="shared" si="202"/>
        <v>0</v>
      </c>
      <c r="BI190" s="4">
        <f t="shared" si="203"/>
        <v>0</v>
      </c>
      <c r="BJ190" s="16">
        <f t="shared" si="204"/>
        <v>0</v>
      </c>
      <c r="BK190" s="4">
        <f t="shared" si="205"/>
        <v>0</v>
      </c>
      <c r="BL190" s="16">
        <f t="shared" si="206"/>
        <v>0</v>
      </c>
      <c r="BM190" s="4">
        <f t="shared" si="207"/>
        <v>0</v>
      </c>
      <c r="BN190" s="4">
        <f t="shared" si="241"/>
        <v>0</v>
      </c>
      <c r="BO190" s="4">
        <f t="shared" si="242"/>
        <v>0</v>
      </c>
      <c r="BP190" s="4">
        <f t="shared" si="243"/>
        <v>0</v>
      </c>
      <c r="BQ190" s="4">
        <f t="shared" si="244"/>
        <v>0</v>
      </c>
      <c r="BR190" s="4">
        <f t="shared" si="245"/>
        <v>0</v>
      </c>
      <c r="BS190" s="4">
        <f t="shared" si="246"/>
        <v>0</v>
      </c>
      <c r="BT190" s="4" t="str">
        <f t="shared" si="208"/>
        <v/>
      </c>
      <c r="BU190" s="4" t="str">
        <f t="shared" si="209"/>
        <v/>
      </c>
      <c r="BV190" s="4" t="str">
        <f t="shared" si="210"/>
        <v/>
      </c>
      <c r="BW190" s="4" t="str">
        <f t="shared" si="223"/>
        <v/>
      </c>
      <c r="BX190" s="4" t="str">
        <f t="shared" si="224"/>
        <v/>
      </c>
      <c r="BY190" s="4" t="str">
        <f t="shared" si="225"/>
        <v/>
      </c>
      <c r="BZ190" s="4">
        <f t="shared" si="226"/>
        <v>0</v>
      </c>
      <c r="CA190" s="17" t="str">
        <f t="shared" si="211"/>
        <v/>
      </c>
      <c r="CB190" s="17" t="str">
        <f t="shared" si="212"/>
        <v/>
      </c>
      <c r="CC190" s="17" t="str">
        <f t="shared" si="213"/>
        <v/>
      </c>
      <c r="CD190" s="17" t="str">
        <f t="shared" si="214"/>
        <v/>
      </c>
      <c r="CE190" s="4" t="str">
        <f t="shared" si="215"/>
        <v/>
      </c>
      <c r="CF190" s="4" t="str">
        <f t="shared" si="216"/>
        <v/>
      </c>
      <c r="CG190" s="4" t="str">
        <f t="shared" si="217"/>
        <v/>
      </c>
      <c r="CH190" s="4" t="str">
        <f t="shared" si="247"/>
        <v/>
      </c>
      <c r="CI190" s="4" t="str">
        <f t="shared" si="248"/>
        <v/>
      </c>
      <c r="CJ190" s="4" t="str">
        <f t="shared" si="227"/>
        <v/>
      </c>
      <c r="CK190" s="4" t="str">
        <f t="shared" si="228"/>
        <v/>
      </c>
      <c r="CL190" s="4" t="str">
        <f t="shared" si="249"/>
        <v/>
      </c>
      <c r="CM190" s="4" t="str">
        <f t="shared" si="250"/>
        <v/>
      </c>
      <c r="CN190" s="4">
        <f t="shared" si="229"/>
        <v>0</v>
      </c>
      <c r="CO190" s="16">
        <f t="shared" si="218"/>
        <v>0</v>
      </c>
      <c r="CQ190" s="4">
        <f t="shared" si="230"/>
        <v>0</v>
      </c>
      <c r="CS190" s="4">
        <v>156</v>
      </c>
      <c r="CT190" s="4">
        <f t="shared" si="231"/>
        <v>78</v>
      </c>
      <c r="CU190" s="4">
        <f t="shared" si="232"/>
        <v>78</v>
      </c>
      <c r="CV190" s="4">
        <f t="shared" si="219"/>
        <v>1</v>
      </c>
      <c r="CW190" s="4">
        <v>157</v>
      </c>
      <c r="CX190" s="4">
        <f t="shared" si="194"/>
        <v>79</v>
      </c>
      <c r="CY190" s="4" t="s">
        <v>87</v>
      </c>
      <c r="CZ190" s="16" t="str">
        <f t="shared" si="233"/>
        <v>A</v>
      </c>
      <c r="DA190" s="16">
        <f t="shared" si="220"/>
        <v>0</v>
      </c>
      <c r="DB190" s="4" t="str">
        <f t="shared" si="221"/>
        <v>x</v>
      </c>
      <c r="DJ190" s="47">
        <v>185</v>
      </c>
      <c r="DK190" s="48" t="s">
        <v>473</v>
      </c>
      <c r="DL190" s="49"/>
      <c r="DM190" s="49"/>
      <c r="DN190" s="50"/>
      <c r="DO190" s="51"/>
      <c r="DP190" s="51"/>
      <c r="DQ190" s="51"/>
      <c r="DR190" s="51"/>
      <c r="DS190" s="51"/>
      <c r="DT190" s="51"/>
      <c r="DU190" s="51"/>
      <c r="DV190" s="51"/>
      <c r="DW190" s="51"/>
      <c r="DX190" s="51"/>
      <c r="DY190" s="51"/>
      <c r="DZ190" s="51"/>
      <c r="EA190" s="51"/>
      <c r="EB190" s="51"/>
      <c r="EC190" s="51"/>
      <c r="ED190" s="51"/>
      <c r="EE190" s="51"/>
      <c r="EF190" s="51"/>
      <c r="EG190" s="51"/>
      <c r="EH190" s="51"/>
      <c r="EI190" s="51"/>
      <c r="EJ190" s="51"/>
      <c r="EK190" s="51"/>
      <c r="EL190" s="51"/>
      <c r="EM190" s="51"/>
      <c r="EN190" s="51"/>
      <c r="EO190" s="51"/>
      <c r="EP190" s="51"/>
      <c r="EQ190" s="51"/>
      <c r="ER190" s="51"/>
      <c r="ES190" s="51"/>
      <c r="ET190" s="51"/>
      <c r="EU190" s="51"/>
      <c r="EV190" s="51"/>
      <c r="EW190" s="51"/>
      <c r="EX190" s="51"/>
      <c r="EY190" s="51"/>
      <c r="EZ190" s="51"/>
      <c r="FA190" s="51"/>
      <c r="FB190" s="51"/>
      <c r="FC190" s="51"/>
      <c r="FD190" s="51"/>
      <c r="FE190" s="51"/>
      <c r="FF190" s="51"/>
      <c r="FG190" s="51"/>
      <c r="FH190" s="51"/>
      <c r="FI190" s="51"/>
      <c r="FJ190" s="51"/>
      <c r="FK190" s="51"/>
      <c r="FL190" s="51"/>
      <c r="FM190" s="51"/>
      <c r="FN190" s="51"/>
      <c r="FO190" s="51"/>
      <c r="FP190" s="51"/>
      <c r="FQ190" s="51"/>
      <c r="FR190" s="51"/>
      <c r="FS190" s="51"/>
      <c r="FT190" s="51"/>
      <c r="FU190" s="51"/>
      <c r="FV190" s="51"/>
      <c r="FW190" s="51"/>
      <c r="FX190" s="51"/>
      <c r="FY190" s="51"/>
      <c r="FZ190" s="51"/>
      <c r="GA190" s="51"/>
      <c r="GB190" s="51"/>
      <c r="GC190" s="51"/>
      <c r="GD190" s="51"/>
      <c r="GE190" s="51"/>
      <c r="GF190" s="51"/>
      <c r="GG190" s="51"/>
      <c r="GH190" s="51"/>
      <c r="GI190" s="51"/>
      <c r="GJ190" s="51"/>
      <c r="GK190" s="51"/>
      <c r="GL190" s="51"/>
      <c r="GM190" s="51"/>
      <c r="GN190" s="51"/>
      <c r="GO190" s="51"/>
      <c r="GP190" s="51"/>
      <c r="GQ190" s="51"/>
      <c r="GR190" s="51"/>
      <c r="GS190" s="51"/>
      <c r="GT190" s="51"/>
      <c r="GU190" s="51"/>
      <c r="GV190" s="51"/>
      <c r="GW190" s="51"/>
      <c r="GX190" s="51"/>
      <c r="GY190" s="51"/>
      <c r="GZ190" s="51"/>
      <c r="HA190" s="51"/>
      <c r="HB190" s="51"/>
      <c r="HC190" s="51"/>
      <c r="HD190" s="51"/>
      <c r="HE190" s="51"/>
      <c r="HF190" s="51"/>
      <c r="HG190" s="51"/>
      <c r="HH190" s="51"/>
      <c r="HI190" s="51"/>
      <c r="HJ190" s="51"/>
      <c r="HK190" s="51"/>
      <c r="HL190" s="51"/>
      <c r="HM190" s="51"/>
      <c r="HN190" s="51"/>
      <c r="HO190" s="51"/>
      <c r="HP190" s="51"/>
      <c r="HQ190" s="51"/>
      <c r="HR190" s="51"/>
      <c r="HS190" s="51"/>
      <c r="HT190" s="51"/>
      <c r="HU190" s="51"/>
      <c r="HV190" s="51"/>
      <c r="HW190" s="51"/>
      <c r="HX190" s="51"/>
      <c r="HY190" s="51"/>
      <c r="HZ190" s="51"/>
      <c r="IA190" s="51"/>
      <c r="IB190" s="51"/>
      <c r="IC190" s="51"/>
      <c r="ID190" s="51"/>
      <c r="IE190" s="51" t="s">
        <v>90</v>
      </c>
    </row>
    <row r="191" spans="1:239">
      <c r="A191" s="4" t="str">
        <f t="shared" si="236"/>
        <v>x</v>
      </c>
      <c r="B191" s="4" t="str">
        <f t="shared" si="237"/>
        <v>x</v>
      </c>
      <c r="D191" s="4">
        <v>16.3</v>
      </c>
      <c r="E191" s="4">
        <f t="shared" si="195"/>
        <v>0.75549601211953532</v>
      </c>
      <c r="F191" s="4">
        <v>16.3</v>
      </c>
      <c r="G191" s="4">
        <f t="shared" si="196"/>
        <v>0.75549601211953532</v>
      </c>
      <c r="H191" s="4">
        <v>80</v>
      </c>
      <c r="I191" s="4">
        <f>I190</f>
        <v>0</v>
      </c>
      <c r="X191" s="4">
        <v>158</v>
      </c>
      <c r="Y191" s="4" t="str">
        <f t="shared" si="251"/>
        <v>x</v>
      </c>
      <c r="Z191" s="4" t="str">
        <f t="shared" si="222"/>
        <v>x</v>
      </c>
      <c r="AA191" s="4">
        <v>0</v>
      </c>
      <c r="AB191" s="4">
        <v>0</v>
      </c>
      <c r="AC191" s="4">
        <v>158</v>
      </c>
      <c r="AD191" s="129" t="str">
        <f t="shared" si="254"/>
        <v>x</v>
      </c>
      <c r="AE191" s="129" t="str">
        <f t="shared" si="254"/>
        <v>x</v>
      </c>
      <c r="AF191" s="46">
        <f t="shared" si="255"/>
        <v>1</v>
      </c>
      <c r="AG191" s="46">
        <f t="shared" si="255"/>
        <v>1</v>
      </c>
      <c r="AH191" s="4">
        <f t="shared" si="262"/>
        <v>0</v>
      </c>
      <c r="AI191" s="4">
        <f t="shared" si="262"/>
        <v>0</v>
      </c>
      <c r="AJ191" s="4">
        <f t="shared" si="197"/>
        <v>0</v>
      </c>
      <c r="AK191" s="4">
        <f>SUM($AJ$33:AJ191)</f>
        <v>2.6645352591003757E-15</v>
      </c>
      <c r="AL191" s="4">
        <f t="shared" si="238"/>
        <v>0</v>
      </c>
      <c r="AM191" s="4">
        <f t="shared" si="198"/>
        <v>0</v>
      </c>
      <c r="AN191" s="4">
        <f t="shared" si="199"/>
        <v>0</v>
      </c>
      <c r="AP191" s="4" t="str">
        <f t="shared" si="256"/>
        <v/>
      </c>
      <c r="AQ191" s="4" t="str">
        <f t="shared" si="256"/>
        <v/>
      </c>
      <c r="AR191" s="4" t="str">
        <f t="shared" si="257"/>
        <v/>
      </c>
      <c r="AS191" s="4" t="str">
        <f t="shared" si="257"/>
        <v/>
      </c>
      <c r="AT191" s="4" t="str">
        <f t="shared" si="258"/>
        <v/>
      </c>
      <c r="AU191" s="4" t="str">
        <f t="shared" si="258"/>
        <v/>
      </c>
      <c r="AV191" s="4" t="str">
        <f t="shared" si="259"/>
        <v/>
      </c>
      <c r="AW191" s="4" t="str">
        <f t="shared" si="259"/>
        <v/>
      </c>
      <c r="AX191" s="4" t="str">
        <f t="shared" si="260"/>
        <v/>
      </c>
      <c r="AY191" s="4" t="str">
        <f t="shared" si="260"/>
        <v/>
      </c>
      <c r="AZ191" s="4" t="str">
        <f t="shared" si="261"/>
        <v/>
      </c>
      <c r="BA191" s="4" t="str">
        <f t="shared" si="261"/>
        <v/>
      </c>
      <c r="BB191" s="4" t="str">
        <f t="shared" si="234"/>
        <v/>
      </c>
      <c r="BC191" s="4" t="str">
        <f t="shared" si="235"/>
        <v/>
      </c>
      <c r="BD191" s="4" t="str">
        <f t="shared" si="200"/>
        <v/>
      </c>
      <c r="BE191" s="4" t="str">
        <f t="shared" si="239"/>
        <v/>
      </c>
      <c r="BF191" s="4" t="str">
        <f t="shared" si="201"/>
        <v/>
      </c>
      <c r="BG191" s="4" t="str">
        <f t="shared" si="240"/>
        <v/>
      </c>
      <c r="BH191" s="16">
        <f t="shared" si="202"/>
        <v>0</v>
      </c>
      <c r="BI191" s="4">
        <f t="shared" si="203"/>
        <v>0</v>
      </c>
      <c r="BJ191" s="16">
        <f t="shared" si="204"/>
        <v>0</v>
      </c>
      <c r="BK191" s="4">
        <f t="shared" si="205"/>
        <v>0</v>
      </c>
      <c r="BL191" s="16">
        <f t="shared" si="206"/>
        <v>0</v>
      </c>
      <c r="BM191" s="4">
        <f t="shared" si="207"/>
        <v>0</v>
      </c>
      <c r="BN191" s="4">
        <f t="shared" si="241"/>
        <v>0</v>
      </c>
      <c r="BO191" s="4">
        <f t="shared" si="242"/>
        <v>0</v>
      </c>
      <c r="BP191" s="4">
        <f t="shared" si="243"/>
        <v>0</v>
      </c>
      <c r="BQ191" s="4">
        <f t="shared" si="244"/>
        <v>0</v>
      </c>
      <c r="BR191" s="4">
        <f t="shared" si="245"/>
        <v>0</v>
      </c>
      <c r="BS191" s="4">
        <f t="shared" si="246"/>
        <v>0</v>
      </c>
      <c r="BT191" s="4" t="str">
        <f t="shared" si="208"/>
        <v/>
      </c>
      <c r="BU191" s="4" t="str">
        <f t="shared" si="209"/>
        <v/>
      </c>
      <c r="BV191" s="4" t="str">
        <f t="shared" si="210"/>
        <v/>
      </c>
      <c r="BW191" s="4" t="str">
        <f t="shared" si="223"/>
        <v/>
      </c>
      <c r="BX191" s="4" t="str">
        <f t="shared" si="224"/>
        <v/>
      </c>
      <c r="BY191" s="4" t="str">
        <f t="shared" si="225"/>
        <v/>
      </c>
      <c r="BZ191" s="4">
        <f t="shared" si="226"/>
        <v>0</v>
      </c>
      <c r="CA191" s="17" t="str">
        <f t="shared" si="211"/>
        <v/>
      </c>
      <c r="CB191" s="17" t="str">
        <f t="shared" si="212"/>
        <v/>
      </c>
      <c r="CC191" s="17" t="str">
        <f t="shared" si="213"/>
        <v/>
      </c>
      <c r="CD191" s="17" t="str">
        <f t="shared" si="214"/>
        <v/>
      </c>
      <c r="CE191" s="4" t="str">
        <f t="shared" si="215"/>
        <v/>
      </c>
      <c r="CF191" s="4" t="str">
        <f t="shared" si="216"/>
        <v/>
      </c>
      <c r="CG191" s="4" t="str">
        <f t="shared" si="217"/>
        <v/>
      </c>
      <c r="CH191" s="4" t="str">
        <f t="shared" si="247"/>
        <v/>
      </c>
      <c r="CI191" s="4" t="str">
        <f t="shared" si="248"/>
        <v/>
      </c>
      <c r="CJ191" s="4" t="str">
        <f t="shared" si="227"/>
        <v/>
      </c>
      <c r="CK191" s="4" t="str">
        <f t="shared" si="228"/>
        <v/>
      </c>
      <c r="CL191" s="4" t="str">
        <f t="shared" si="249"/>
        <v/>
      </c>
      <c r="CM191" s="4" t="str">
        <f t="shared" si="250"/>
        <v/>
      </c>
      <c r="CN191" s="4">
        <f t="shared" si="229"/>
        <v>0</v>
      </c>
      <c r="CO191" s="16">
        <f t="shared" si="218"/>
        <v>0</v>
      </c>
      <c r="CQ191" s="4">
        <f t="shared" si="230"/>
        <v>0</v>
      </c>
      <c r="CS191" s="4">
        <v>157</v>
      </c>
      <c r="CT191" s="4">
        <f t="shared" si="231"/>
        <v>78.5</v>
      </c>
      <c r="CU191" s="4">
        <f t="shared" si="232"/>
        <v>79</v>
      </c>
      <c r="CV191" s="4">
        <f t="shared" si="219"/>
        <v>0</v>
      </c>
      <c r="CW191" s="4">
        <v>158</v>
      </c>
      <c r="CX191" s="4">
        <f t="shared" si="194"/>
        <v>80</v>
      </c>
      <c r="CY191" s="4" t="s">
        <v>99</v>
      </c>
      <c r="CZ191" s="16" t="str">
        <f t="shared" si="233"/>
        <v>B</v>
      </c>
      <c r="DA191" s="16">
        <f t="shared" si="220"/>
        <v>0</v>
      </c>
      <c r="DB191" s="4" t="str">
        <f t="shared" si="221"/>
        <v>x</v>
      </c>
      <c r="DJ191" s="57">
        <v>186</v>
      </c>
      <c r="DK191" s="58" t="s">
        <v>474</v>
      </c>
      <c r="DL191" s="59"/>
      <c r="DM191" s="59"/>
      <c r="DN191" s="60"/>
      <c r="DO191" s="61"/>
      <c r="DP191" s="61"/>
      <c r="DQ191" s="61"/>
      <c r="DR191" s="61"/>
      <c r="DS191" s="61"/>
      <c r="DT191" s="61"/>
      <c r="DU191" s="61"/>
      <c r="DV191" s="61"/>
      <c r="DW191" s="61"/>
      <c r="DX191" s="61"/>
      <c r="DY191" s="61"/>
      <c r="DZ191" s="61"/>
      <c r="EA191" s="61"/>
      <c r="EB191" s="61"/>
      <c r="EC191" s="61"/>
      <c r="ED191" s="61"/>
      <c r="EE191" s="61"/>
      <c r="EF191" s="61"/>
      <c r="EG191" s="61"/>
      <c r="EH191" s="61"/>
      <c r="EI191" s="61"/>
      <c r="EJ191" s="61"/>
      <c r="EK191" s="61"/>
      <c r="EL191" s="61"/>
      <c r="EM191" s="61"/>
      <c r="EN191" s="61"/>
      <c r="EO191" s="61"/>
      <c r="EP191" s="61"/>
      <c r="EQ191" s="61"/>
      <c r="ER191" s="61"/>
      <c r="ES191" s="61"/>
      <c r="ET191" s="61"/>
      <c r="EU191" s="61"/>
      <c r="EV191" s="61"/>
      <c r="EW191" s="61"/>
      <c r="EX191" s="61"/>
      <c r="EY191" s="61"/>
      <c r="EZ191" s="61"/>
      <c r="FA191" s="61"/>
      <c r="FB191" s="61"/>
      <c r="FC191" s="61"/>
      <c r="FD191" s="61"/>
      <c r="FE191" s="61"/>
      <c r="FF191" s="61"/>
      <c r="FG191" s="61"/>
      <c r="FH191" s="61"/>
      <c r="FI191" s="61"/>
      <c r="FJ191" s="61"/>
      <c r="FK191" s="61"/>
      <c r="FL191" s="61"/>
      <c r="FM191" s="61"/>
      <c r="FN191" s="61"/>
      <c r="FO191" s="61"/>
      <c r="FP191" s="61"/>
      <c r="FQ191" s="61"/>
      <c r="FR191" s="61"/>
      <c r="FS191" s="61"/>
      <c r="FT191" s="61"/>
      <c r="FU191" s="61"/>
      <c r="FV191" s="61"/>
      <c r="FW191" s="61"/>
      <c r="FX191" s="61"/>
      <c r="FY191" s="61"/>
      <c r="FZ191" s="61"/>
      <c r="GA191" s="61"/>
      <c r="GB191" s="61"/>
      <c r="GC191" s="61"/>
      <c r="GD191" s="61"/>
      <c r="GE191" s="61"/>
      <c r="GF191" s="61"/>
      <c r="GG191" s="61"/>
      <c r="GH191" s="61"/>
      <c r="GI191" s="61"/>
      <c r="GJ191" s="61"/>
      <c r="GK191" s="61"/>
      <c r="GL191" s="61"/>
      <c r="GM191" s="61"/>
      <c r="GN191" s="61"/>
      <c r="GO191" s="61"/>
      <c r="GP191" s="61"/>
      <c r="GQ191" s="61"/>
      <c r="GR191" s="61"/>
      <c r="GS191" s="61"/>
      <c r="GT191" s="61"/>
      <c r="GU191" s="61"/>
      <c r="GV191" s="61"/>
      <c r="GW191" s="61"/>
      <c r="GX191" s="61"/>
      <c r="GY191" s="61"/>
      <c r="GZ191" s="61"/>
      <c r="HA191" s="61"/>
      <c r="HB191" s="61"/>
      <c r="HC191" s="61"/>
      <c r="HD191" s="61"/>
      <c r="HE191" s="61"/>
      <c r="HF191" s="61"/>
      <c r="HG191" s="61"/>
      <c r="HH191" s="61"/>
      <c r="HI191" s="61"/>
      <c r="HJ191" s="61"/>
      <c r="HK191" s="61"/>
      <c r="HL191" s="61"/>
      <c r="HM191" s="61"/>
      <c r="HN191" s="61"/>
      <c r="HO191" s="61"/>
      <c r="HP191" s="61"/>
      <c r="HQ191" s="61"/>
      <c r="HR191" s="61"/>
      <c r="HS191" s="61"/>
      <c r="HT191" s="61"/>
      <c r="HU191" s="61"/>
      <c r="HV191" s="61"/>
      <c r="HW191" s="61"/>
      <c r="HX191" s="61"/>
      <c r="HY191" s="61"/>
      <c r="HZ191" s="61"/>
      <c r="IA191" s="61"/>
      <c r="IB191" s="61"/>
      <c r="IC191" s="61"/>
      <c r="ID191" s="61"/>
      <c r="IE191" s="61" t="s">
        <v>90</v>
      </c>
    </row>
    <row r="192" spans="1:239">
      <c r="A192" s="4" t="str">
        <f t="shared" si="236"/>
        <v>x</v>
      </c>
      <c r="B192" s="4" t="str">
        <f t="shared" si="237"/>
        <v>x</v>
      </c>
      <c r="D192" s="4">
        <v>16.399999999999999</v>
      </c>
      <c r="E192" s="4">
        <f t="shared" si="195"/>
        <v>0.80892155440806635</v>
      </c>
      <c r="F192" s="4">
        <v>16.399999999999999</v>
      </c>
      <c r="G192" s="4">
        <f t="shared" si="196"/>
        <v>0.80892155440806635</v>
      </c>
      <c r="H192" s="4">
        <v>80</v>
      </c>
      <c r="I192" s="4">
        <f>AL113</f>
        <v>0</v>
      </c>
      <c r="X192" s="4">
        <v>159</v>
      </c>
      <c r="Y192" s="4" t="str">
        <f t="shared" si="251"/>
        <v>x</v>
      </c>
      <c r="Z192" s="4" t="str">
        <f t="shared" si="222"/>
        <v>x</v>
      </c>
      <c r="AA192" s="4">
        <v>0</v>
      </c>
      <c r="AB192" s="4">
        <v>0</v>
      </c>
      <c r="AC192" s="4">
        <v>159</v>
      </c>
      <c r="AD192" s="129" t="str">
        <f t="shared" si="254"/>
        <v>x</v>
      </c>
      <c r="AE192" s="129" t="str">
        <f t="shared" si="254"/>
        <v>x</v>
      </c>
      <c r="AF192" s="46">
        <f t="shared" si="255"/>
        <v>1</v>
      </c>
      <c r="AG192" s="46">
        <f t="shared" si="255"/>
        <v>1</v>
      </c>
      <c r="AH192" s="4">
        <f t="shared" si="262"/>
        <v>0</v>
      </c>
      <c r="AI192" s="4">
        <f t="shared" si="262"/>
        <v>0</v>
      </c>
      <c r="AJ192" s="4">
        <f t="shared" si="197"/>
        <v>0</v>
      </c>
      <c r="AK192" s="4">
        <f>SUM($AJ$33:AJ192)</f>
        <v>2.6645352591003757E-15</v>
      </c>
      <c r="AL192" s="4">
        <f t="shared" si="238"/>
        <v>0</v>
      </c>
      <c r="AM192" s="4">
        <f t="shared" si="198"/>
        <v>0</v>
      </c>
      <c r="AN192" s="4">
        <f t="shared" si="199"/>
        <v>0</v>
      </c>
      <c r="AP192" s="4" t="str">
        <f t="shared" si="256"/>
        <v/>
      </c>
      <c r="AQ192" s="4" t="str">
        <f t="shared" si="256"/>
        <v/>
      </c>
      <c r="AR192" s="4" t="str">
        <f t="shared" si="257"/>
        <v/>
      </c>
      <c r="AS192" s="4" t="str">
        <f t="shared" si="257"/>
        <v/>
      </c>
      <c r="AT192" s="4" t="str">
        <f t="shared" si="258"/>
        <v/>
      </c>
      <c r="AU192" s="4" t="str">
        <f t="shared" si="258"/>
        <v/>
      </c>
      <c r="AV192" s="4" t="str">
        <f t="shared" si="259"/>
        <v/>
      </c>
      <c r="AW192" s="4" t="str">
        <f t="shared" si="259"/>
        <v/>
      </c>
      <c r="AX192" s="4" t="str">
        <f t="shared" si="260"/>
        <v/>
      </c>
      <c r="AY192" s="4" t="str">
        <f t="shared" si="260"/>
        <v/>
      </c>
      <c r="AZ192" s="4" t="str">
        <f t="shared" si="261"/>
        <v/>
      </c>
      <c r="BA192" s="4" t="str">
        <f t="shared" si="261"/>
        <v/>
      </c>
      <c r="BB192" s="4" t="str">
        <f t="shared" si="234"/>
        <v/>
      </c>
      <c r="BC192" s="4" t="str">
        <f t="shared" si="235"/>
        <v/>
      </c>
      <c r="BD192" s="4" t="str">
        <f t="shared" si="200"/>
        <v/>
      </c>
      <c r="BE192" s="4" t="str">
        <f t="shared" si="239"/>
        <v/>
      </c>
      <c r="BF192" s="4" t="str">
        <f t="shared" si="201"/>
        <v/>
      </c>
      <c r="BG192" s="4" t="str">
        <f t="shared" si="240"/>
        <v/>
      </c>
      <c r="BH192" s="16">
        <f t="shared" si="202"/>
        <v>0</v>
      </c>
      <c r="BI192" s="4">
        <f t="shared" si="203"/>
        <v>0</v>
      </c>
      <c r="BJ192" s="16">
        <f t="shared" si="204"/>
        <v>0</v>
      </c>
      <c r="BK192" s="4">
        <f t="shared" si="205"/>
        <v>0</v>
      </c>
      <c r="BL192" s="16">
        <f t="shared" si="206"/>
        <v>0</v>
      </c>
      <c r="BM192" s="4">
        <f t="shared" si="207"/>
        <v>0</v>
      </c>
      <c r="BN192" s="4">
        <f t="shared" si="241"/>
        <v>0</v>
      </c>
      <c r="BO192" s="4">
        <f t="shared" si="242"/>
        <v>0</v>
      </c>
      <c r="BP192" s="4">
        <f t="shared" si="243"/>
        <v>0</v>
      </c>
      <c r="BQ192" s="4">
        <f t="shared" si="244"/>
        <v>0</v>
      </c>
      <c r="BR192" s="4">
        <f t="shared" si="245"/>
        <v>0</v>
      </c>
      <c r="BS192" s="4">
        <f t="shared" si="246"/>
        <v>0</v>
      </c>
      <c r="BT192" s="4" t="str">
        <f t="shared" si="208"/>
        <v/>
      </c>
      <c r="BU192" s="4" t="str">
        <f t="shared" si="209"/>
        <v/>
      </c>
      <c r="BV192" s="4" t="str">
        <f t="shared" si="210"/>
        <v/>
      </c>
      <c r="BW192" s="4" t="str">
        <f t="shared" si="223"/>
        <v/>
      </c>
      <c r="BX192" s="4" t="str">
        <f t="shared" si="224"/>
        <v/>
      </c>
      <c r="BY192" s="4" t="str">
        <f t="shared" si="225"/>
        <v/>
      </c>
      <c r="BZ192" s="4">
        <f t="shared" si="226"/>
        <v>0</v>
      </c>
      <c r="CA192" s="17" t="str">
        <f t="shared" si="211"/>
        <v/>
      </c>
      <c r="CB192" s="17" t="str">
        <f t="shared" si="212"/>
        <v/>
      </c>
      <c r="CC192" s="17" t="str">
        <f t="shared" si="213"/>
        <v/>
      </c>
      <c r="CD192" s="17" t="str">
        <f t="shared" si="214"/>
        <v/>
      </c>
      <c r="CE192" s="4" t="str">
        <f t="shared" si="215"/>
        <v/>
      </c>
      <c r="CF192" s="4" t="str">
        <f t="shared" si="216"/>
        <v/>
      </c>
      <c r="CG192" s="4" t="str">
        <f t="shared" si="217"/>
        <v/>
      </c>
      <c r="CH192" s="4" t="str">
        <f t="shared" si="247"/>
        <v/>
      </c>
      <c r="CI192" s="4" t="str">
        <f t="shared" si="248"/>
        <v/>
      </c>
      <c r="CJ192" s="4" t="str">
        <f t="shared" si="227"/>
        <v/>
      </c>
      <c r="CK192" s="4" t="str">
        <f t="shared" si="228"/>
        <v/>
      </c>
      <c r="CL192" s="4" t="str">
        <f t="shared" si="249"/>
        <v/>
      </c>
      <c r="CM192" s="4" t="str">
        <f t="shared" si="250"/>
        <v/>
      </c>
      <c r="CN192" s="4">
        <f t="shared" si="229"/>
        <v>0</v>
      </c>
      <c r="CO192" s="16">
        <f t="shared" si="218"/>
        <v>0</v>
      </c>
      <c r="CQ192" s="4">
        <f t="shared" si="230"/>
        <v>0</v>
      </c>
      <c r="CS192" s="4">
        <v>158</v>
      </c>
      <c r="CT192" s="4">
        <f t="shared" si="231"/>
        <v>79</v>
      </c>
      <c r="CU192" s="4">
        <f t="shared" si="232"/>
        <v>79</v>
      </c>
      <c r="CV192" s="4">
        <f t="shared" si="219"/>
        <v>1</v>
      </c>
      <c r="CW192" s="4">
        <v>159</v>
      </c>
      <c r="CX192" s="4">
        <f t="shared" si="194"/>
        <v>80</v>
      </c>
      <c r="CY192" s="4" t="s">
        <v>88</v>
      </c>
      <c r="CZ192" s="16" t="str">
        <f t="shared" si="233"/>
        <v>C</v>
      </c>
      <c r="DA192" s="16">
        <f t="shared" si="220"/>
        <v>0</v>
      </c>
      <c r="DB192" s="4" t="str">
        <f t="shared" si="221"/>
        <v>x</v>
      </c>
      <c r="DJ192" s="57">
        <v>187</v>
      </c>
      <c r="DK192" s="58"/>
      <c r="DL192" s="59"/>
      <c r="DM192" s="59"/>
      <c r="DN192" s="60"/>
      <c r="DO192" s="61"/>
      <c r="DP192" s="61"/>
      <c r="DQ192" s="61"/>
      <c r="DR192" s="61"/>
      <c r="DS192" s="61"/>
      <c r="DT192" s="61"/>
      <c r="DU192" s="61"/>
      <c r="DV192" s="61"/>
      <c r="DW192" s="61"/>
      <c r="DX192" s="61"/>
      <c r="DY192" s="61"/>
      <c r="DZ192" s="61"/>
      <c r="EA192" s="61"/>
      <c r="EB192" s="61"/>
      <c r="EC192" s="61"/>
      <c r="ED192" s="61"/>
      <c r="EE192" s="61"/>
      <c r="EF192" s="61"/>
      <c r="EG192" s="61"/>
      <c r="EH192" s="61"/>
      <c r="EI192" s="61"/>
      <c r="EJ192" s="61"/>
      <c r="EK192" s="61"/>
      <c r="EL192" s="61"/>
      <c r="EM192" s="61"/>
      <c r="EN192" s="61"/>
      <c r="EO192" s="61"/>
      <c r="EP192" s="61"/>
      <c r="EQ192" s="61"/>
      <c r="ER192" s="61"/>
      <c r="ES192" s="61"/>
      <c r="ET192" s="61"/>
      <c r="EU192" s="61"/>
      <c r="EV192" s="61"/>
      <c r="EW192" s="61"/>
      <c r="EX192" s="61"/>
      <c r="EY192" s="61"/>
      <c r="EZ192" s="61"/>
      <c r="FA192" s="61"/>
      <c r="FB192" s="61"/>
      <c r="FC192" s="61"/>
      <c r="FD192" s="61"/>
      <c r="FE192" s="61"/>
      <c r="FF192" s="61"/>
      <c r="FG192" s="61"/>
      <c r="FH192" s="61"/>
      <c r="FI192" s="61"/>
      <c r="FJ192" s="61"/>
      <c r="FK192" s="61"/>
      <c r="FL192" s="61"/>
      <c r="FM192" s="61"/>
      <c r="FN192" s="61"/>
      <c r="FO192" s="61"/>
      <c r="FP192" s="61"/>
      <c r="FQ192" s="61"/>
      <c r="FR192" s="61"/>
      <c r="FS192" s="61"/>
      <c r="FT192" s="61"/>
      <c r="FU192" s="61"/>
      <c r="FV192" s="61"/>
      <c r="FW192" s="61"/>
      <c r="FX192" s="61"/>
      <c r="FY192" s="61"/>
      <c r="FZ192" s="61"/>
      <c r="GA192" s="61"/>
      <c r="GB192" s="61"/>
      <c r="GC192" s="61"/>
      <c r="GD192" s="61"/>
      <c r="GE192" s="61"/>
      <c r="GF192" s="61"/>
      <c r="GG192" s="61"/>
      <c r="GH192" s="61"/>
      <c r="GI192" s="61"/>
      <c r="GJ192" s="61"/>
      <c r="GK192" s="61"/>
      <c r="GL192" s="61"/>
      <c r="GM192" s="61"/>
      <c r="GN192" s="61"/>
      <c r="GO192" s="61"/>
      <c r="GP192" s="61"/>
      <c r="GQ192" s="61"/>
      <c r="GR192" s="61"/>
      <c r="GS192" s="61"/>
      <c r="GT192" s="61"/>
      <c r="GU192" s="61"/>
      <c r="GV192" s="61"/>
      <c r="GW192" s="61"/>
      <c r="GX192" s="61"/>
      <c r="GY192" s="61"/>
      <c r="GZ192" s="61"/>
      <c r="HA192" s="61"/>
      <c r="HB192" s="61"/>
      <c r="HC192" s="61"/>
      <c r="HD192" s="61"/>
      <c r="HE192" s="61"/>
      <c r="HF192" s="61"/>
      <c r="HG192" s="61"/>
      <c r="HH192" s="61"/>
      <c r="HI192" s="61"/>
      <c r="HJ192" s="61"/>
      <c r="HK192" s="61"/>
      <c r="HL192" s="61"/>
      <c r="HM192" s="61"/>
      <c r="HN192" s="61"/>
      <c r="HO192" s="61"/>
      <c r="HP192" s="61"/>
      <c r="HQ192" s="61"/>
      <c r="HR192" s="61"/>
      <c r="HS192" s="61"/>
      <c r="HT192" s="61"/>
      <c r="HU192" s="61"/>
      <c r="HV192" s="61"/>
      <c r="HW192" s="61"/>
      <c r="HX192" s="61"/>
      <c r="HY192" s="61"/>
      <c r="HZ192" s="61"/>
      <c r="IA192" s="61"/>
      <c r="IB192" s="61"/>
      <c r="IC192" s="61"/>
      <c r="ID192" s="61"/>
      <c r="IE192" s="61" t="s">
        <v>90</v>
      </c>
    </row>
    <row r="193" spans="1:239">
      <c r="A193" s="4" t="str">
        <f t="shared" si="236"/>
        <v>x</v>
      </c>
      <c r="B193" s="4" t="str">
        <f t="shared" si="237"/>
        <v>x</v>
      </c>
      <c r="D193" s="4">
        <v>16.5</v>
      </c>
      <c r="E193" s="4">
        <f t="shared" si="195"/>
        <v>0.82699334313268802</v>
      </c>
      <c r="F193" s="4">
        <v>16.5</v>
      </c>
      <c r="G193" s="4">
        <f t="shared" si="196"/>
        <v>0.82699334313268802</v>
      </c>
      <c r="H193" s="4">
        <v>81</v>
      </c>
      <c r="I193" s="4">
        <f>I192</f>
        <v>0</v>
      </c>
      <c r="X193" s="4">
        <v>160</v>
      </c>
      <c r="Y193" s="4" t="str">
        <f t="shared" si="251"/>
        <v>x</v>
      </c>
      <c r="Z193" s="4" t="str">
        <f t="shared" si="222"/>
        <v>x</v>
      </c>
      <c r="AA193" s="4">
        <v>0</v>
      </c>
      <c r="AB193" s="4">
        <v>0</v>
      </c>
      <c r="AC193" s="4">
        <v>160</v>
      </c>
      <c r="AD193" s="129" t="str">
        <f t="shared" si="254"/>
        <v>x</v>
      </c>
      <c r="AE193" s="129" t="str">
        <f t="shared" si="254"/>
        <v>x</v>
      </c>
      <c r="AF193" s="46">
        <f t="shared" si="255"/>
        <v>1</v>
      </c>
      <c r="AG193" s="46">
        <f t="shared" si="255"/>
        <v>1</v>
      </c>
      <c r="AH193" s="4">
        <f t="shared" si="262"/>
        <v>0</v>
      </c>
      <c r="AI193" s="4">
        <f t="shared" si="262"/>
        <v>0</v>
      </c>
      <c r="AJ193" s="4">
        <f t="shared" si="197"/>
        <v>0</v>
      </c>
      <c r="AK193" s="4">
        <f>SUM($AJ$33:AJ193)</f>
        <v>2.6645352591003757E-15</v>
      </c>
      <c r="AL193" s="4">
        <f t="shared" si="238"/>
        <v>0</v>
      </c>
      <c r="AM193" s="4">
        <f t="shared" si="198"/>
        <v>0</v>
      </c>
      <c r="AN193" s="4">
        <f t="shared" si="199"/>
        <v>0</v>
      </c>
      <c r="AP193" s="4" t="str">
        <f t="shared" si="256"/>
        <v/>
      </c>
      <c r="AQ193" s="4" t="str">
        <f t="shared" si="256"/>
        <v/>
      </c>
      <c r="AR193" s="4" t="str">
        <f t="shared" si="257"/>
        <v/>
      </c>
      <c r="AS193" s="4" t="str">
        <f t="shared" si="257"/>
        <v/>
      </c>
      <c r="AT193" s="4" t="str">
        <f t="shared" si="258"/>
        <v/>
      </c>
      <c r="AU193" s="4" t="str">
        <f t="shared" si="258"/>
        <v/>
      </c>
      <c r="AV193" s="4" t="str">
        <f t="shared" si="259"/>
        <v/>
      </c>
      <c r="AW193" s="4" t="str">
        <f t="shared" si="259"/>
        <v/>
      </c>
      <c r="AX193" s="4" t="str">
        <f t="shared" si="260"/>
        <v/>
      </c>
      <c r="AY193" s="4" t="str">
        <f t="shared" si="260"/>
        <v/>
      </c>
      <c r="AZ193" s="4" t="str">
        <f t="shared" si="261"/>
        <v/>
      </c>
      <c r="BA193" s="4" t="str">
        <f t="shared" si="261"/>
        <v/>
      </c>
      <c r="BB193" s="4" t="str">
        <f t="shared" si="234"/>
        <v/>
      </c>
      <c r="BC193" s="4" t="str">
        <f t="shared" si="235"/>
        <v/>
      </c>
      <c r="BD193" s="4" t="str">
        <f t="shared" si="200"/>
        <v/>
      </c>
      <c r="BE193" s="4" t="str">
        <f t="shared" si="239"/>
        <v/>
      </c>
      <c r="BF193" s="4" t="str">
        <f t="shared" si="201"/>
        <v/>
      </c>
      <c r="BG193" s="4" t="str">
        <f t="shared" si="240"/>
        <v/>
      </c>
      <c r="BH193" s="16">
        <f t="shared" si="202"/>
        <v>0</v>
      </c>
      <c r="BI193" s="4">
        <f t="shared" si="203"/>
        <v>0</v>
      </c>
      <c r="BJ193" s="16">
        <f t="shared" si="204"/>
        <v>0</v>
      </c>
      <c r="BK193" s="4">
        <f t="shared" si="205"/>
        <v>0</v>
      </c>
      <c r="BL193" s="16">
        <f t="shared" si="206"/>
        <v>0</v>
      </c>
      <c r="BM193" s="4">
        <f t="shared" si="207"/>
        <v>0</v>
      </c>
      <c r="BN193" s="4">
        <f t="shared" si="241"/>
        <v>0</v>
      </c>
      <c r="BO193" s="4">
        <f t="shared" si="242"/>
        <v>0</v>
      </c>
      <c r="BP193" s="4">
        <f t="shared" si="243"/>
        <v>0</v>
      </c>
      <c r="BQ193" s="4">
        <f t="shared" si="244"/>
        <v>0</v>
      </c>
      <c r="BR193" s="4">
        <f t="shared" si="245"/>
        <v>0</v>
      </c>
      <c r="BS193" s="4">
        <f t="shared" si="246"/>
        <v>0</v>
      </c>
      <c r="BT193" s="4" t="str">
        <f t="shared" si="208"/>
        <v/>
      </c>
      <c r="BU193" s="4" t="str">
        <f t="shared" si="209"/>
        <v/>
      </c>
      <c r="BV193" s="4" t="str">
        <f t="shared" si="210"/>
        <v/>
      </c>
      <c r="BW193" s="4" t="str">
        <f t="shared" si="223"/>
        <v/>
      </c>
      <c r="BX193" s="4" t="str">
        <f t="shared" si="224"/>
        <v/>
      </c>
      <c r="BY193" s="4" t="str">
        <f t="shared" si="225"/>
        <v/>
      </c>
      <c r="BZ193" s="4">
        <f t="shared" si="226"/>
        <v>0</v>
      </c>
      <c r="CA193" s="17" t="str">
        <f t="shared" si="211"/>
        <v/>
      </c>
      <c r="CB193" s="17" t="str">
        <f t="shared" si="212"/>
        <v/>
      </c>
      <c r="CC193" s="17" t="str">
        <f t="shared" si="213"/>
        <v/>
      </c>
      <c r="CD193" s="17" t="str">
        <f t="shared" si="214"/>
        <v/>
      </c>
      <c r="CE193" s="4" t="str">
        <f t="shared" si="215"/>
        <v/>
      </c>
      <c r="CF193" s="4" t="str">
        <f t="shared" si="216"/>
        <v/>
      </c>
      <c r="CG193" s="4" t="str">
        <f t="shared" si="217"/>
        <v/>
      </c>
      <c r="CH193" s="4" t="str">
        <f t="shared" si="247"/>
        <v/>
      </c>
      <c r="CI193" s="4" t="str">
        <f t="shared" si="248"/>
        <v/>
      </c>
      <c r="CJ193" s="4" t="str">
        <f t="shared" si="227"/>
        <v/>
      </c>
      <c r="CK193" s="4" t="str">
        <f t="shared" si="228"/>
        <v/>
      </c>
      <c r="CL193" s="4" t="str">
        <f t="shared" si="249"/>
        <v/>
      </c>
      <c r="CM193" s="4" t="str">
        <f t="shared" si="250"/>
        <v/>
      </c>
      <c r="CN193" s="4">
        <f t="shared" si="229"/>
        <v>0</v>
      </c>
      <c r="CO193" s="16">
        <f t="shared" si="218"/>
        <v>0</v>
      </c>
      <c r="CQ193" s="4">
        <f t="shared" si="230"/>
        <v>0</v>
      </c>
      <c r="CS193" s="4">
        <v>159</v>
      </c>
      <c r="CT193" s="4">
        <f t="shared" si="231"/>
        <v>79.5</v>
      </c>
      <c r="CU193" s="4">
        <f t="shared" si="232"/>
        <v>80</v>
      </c>
      <c r="CV193" s="4">
        <f t="shared" si="219"/>
        <v>0</v>
      </c>
      <c r="CW193" s="4">
        <v>160</v>
      </c>
      <c r="CX193" s="4">
        <f t="shared" si="194"/>
        <v>81</v>
      </c>
      <c r="CY193" s="4" t="s">
        <v>100</v>
      </c>
      <c r="CZ193" s="16" t="str">
        <f t="shared" si="233"/>
        <v>A</v>
      </c>
      <c r="DA193" s="16">
        <f t="shared" si="220"/>
        <v>0</v>
      </c>
      <c r="DB193" s="4" t="str">
        <f t="shared" si="221"/>
        <v>x</v>
      </c>
      <c r="DJ193" s="66">
        <v>188</v>
      </c>
      <c r="DK193" s="67"/>
      <c r="DL193" s="68"/>
      <c r="DM193" s="68"/>
      <c r="DN193" s="69"/>
      <c r="DO193" s="61"/>
      <c r="DP193" s="61"/>
      <c r="DQ193" s="61"/>
      <c r="DR193" s="61"/>
      <c r="DS193" s="61"/>
      <c r="DT193" s="61"/>
      <c r="DU193" s="61"/>
      <c r="DV193" s="61"/>
      <c r="DW193" s="61"/>
      <c r="DX193" s="61"/>
      <c r="DY193" s="61"/>
      <c r="DZ193" s="61"/>
      <c r="EA193" s="61"/>
      <c r="EB193" s="61"/>
      <c r="EC193" s="61"/>
      <c r="ED193" s="61"/>
      <c r="EE193" s="61"/>
      <c r="EF193" s="61"/>
      <c r="EG193" s="61"/>
      <c r="EH193" s="61"/>
      <c r="EI193" s="61"/>
      <c r="EJ193" s="61"/>
      <c r="EK193" s="61"/>
      <c r="EL193" s="61"/>
      <c r="EM193" s="61"/>
      <c r="EN193" s="61"/>
      <c r="EO193" s="61"/>
      <c r="EP193" s="61"/>
      <c r="EQ193" s="61"/>
      <c r="ER193" s="61"/>
      <c r="ES193" s="61"/>
      <c r="ET193" s="61"/>
      <c r="EU193" s="61"/>
      <c r="EV193" s="61"/>
      <c r="EW193" s="61"/>
      <c r="EX193" s="61"/>
      <c r="EY193" s="61"/>
      <c r="EZ193" s="61"/>
      <c r="FA193" s="61"/>
      <c r="FB193" s="61"/>
      <c r="FC193" s="61"/>
      <c r="FD193" s="61"/>
      <c r="FE193" s="61"/>
      <c r="FF193" s="61"/>
      <c r="FG193" s="61"/>
      <c r="FH193" s="61"/>
      <c r="FI193" s="61"/>
      <c r="FJ193" s="61"/>
      <c r="FK193" s="61"/>
      <c r="FL193" s="61"/>
      <c r="FM193" s="61"/>
      <c r="FN193" s="61"/>
      <c r="FO193" s="61"/>
      <c r="FP193" s="61"/>
      <c r="FQ193" s="61"/>
      <c r="FR193" s="61"/>
      <c r="FS193" s="61"/>
      <c r="FT193" s="61"/>
      <c r="FU193" s="61"/>
      <c r="FV193" s="61"/>
      <c r="FW193" s="61"/>
      <c r="FX193" s="61"/>
      <c r="FY193" s="61"/>
      <c r="FZ193" s="61"/>
      <c r="GA193" s="61"/>
      <c r="GB193" s="61"/>
      <c r="GC193" s="61"/>
      <c r="GD193" s="61"/>
      <c r="GE193" s="61"/>
      <c r="GF193" s="61"/>
      <c r="GG193" s="61"/>
      <c r="GH193" s="61"/>
      <c r="GI193" s="61"/>
      <c r="GJ193" s="61"/>
      <c r="GK193" s="61"/>
      <c r="GL193" s="61"/>
      <c r="GM193" s="61"/>
      <c r="GN193" s="61"/>
      <c r="GO193" s="61"/>
      <c r="GP193" s="61"/>
      <c r="GQ193" s="61"/>
      <c r="GR193" s="61"/>
      <c r="GS193" s="61"/>
      <c r="GT193" s="61"/>
      <c r="GU193" s="61"/>
      <c r="GV193" s="61"/>
      <c r="GW193" s="61"/>
      <c r="GX193" s="61"/>
      <c r="GY193" s="61"/>
      <c r="GZ193" s="61"/>
      <c r="HA193" s="61"/>
      <c r="HB193" s="61"/>
      <c r="HC193" s="61"/>
      <c r="HD193" s="61"/>
      <c r="HE193" s="61"/>
      <c r="HF193" s="61"/>
      <c r="HG193" s="61"/>
      <c r="HH193" s="61"/>
      <c r="HI193" s="61"/>
      <c r="HJ193" s="61"/>
      <c r="HK193" s="61"/>
      <c r="HL193" s="61"/>
      <c r="HM193" s="61"/>
      <c r="HN193" s="61"/>
      <c r="HO193" s="61"/>
      <c r="HP193" s="61"/>
      <c r="HQ193" s="61"/>
      <c r="HR193" s="61"/>
      <c r="HS193" s="61"/>
      <c r="HT193" s="61"/>
      <c r="HU193" s="61"/>
      <c r="HV193" s="61"/>
      <c r="HW193" s="61"/>
      <c r="HX193" s="61"/>
      <c r="HY193" s="61"/>
      <c r="HZ193" s="61"/>
      <c r="IA193" s="61"/>
      <c r="IB193" s="61"/>
      <c r="IC193" s="61"/>
      <c r="ID193" s="61"/>
      <c r="IE193" s="61" t="s">
        <v>90</v>
      </c>
    </row>
    <row r="194" spans="1:239">
      <c r="A194" s="4" t="str">
        <f t="shared" si="236"/>
        <v>x</v>
      </c>
      <c r="B194" s="4" t="str">
        <f t="shared" si="237"/>
        <v>x</v>
      </c>
      <c r="D194" s="4">
        <v>16.600000000000001</v>
      </c>
      <c r="E194" s="4">
        <f t="shared" si="195"/>
        <v>0.80892155440806734</v>
      </c>
      <c r="F194" s="4">
        <v>16.600000000000001</v>
      </c>
      <c r="G194" s="4">
        <f t="shared" si="196"/>
        <v>0.80892155440806734</v>
      </c>
      <c r="H194" s="4">
        <v>81</v>
      </c>
      <c r="I194" s="4">
        <f>AL114</f>
        <v>0</v>
      </c>
      <c r="X194" s="4">
        <v>161</v>
      </c>
      <c r="Y194" s="4" t="str">
        <f t="shared" si="251"/>
        <v>x</v>
      </c>
      <c r="Z194" s="4" t="str">
        <f t="shared" si="222"/>
        <v>x</v>
      </c>
      <c r="AA194" s="4">
        <v>0</v>
      </c>
      <c r="AB194" s="4">
        <v>0</v>
      </c>
      <c r="AC194" s="4">
        <v>161</v>
      </c>
      <c r="AD194" s="129" t="str">
        <f t="shared" si="254"/>
        <v>x</v>
      </c>
      <c r="AE194" s="129" t="str">
        <f t="shared" si="254"/>
        <v>x</v>
      </c>
      <c r="AF194" s="46">
        <f t="shared" si="255"/>
        <v>1</v>
      </c>
      <c r="AG194" s="46">
        <f t="shared" si="255"/>
        <v>1</v>
      </c>
      <c r="AH194" s="4">
        <f t="shared" si="262"/>
        <v>0</v>
      </c>
      <c r="AI194" s="4">
        <f t="shared" si="262"/>
        <v>0</v>
      </c>
      <c r="AJ194" s="4">
        <f t="shared" si="197"/>
        <v>0</v>
      </c>
      <c r="AK194" s="4">
        <f>SUM($AJ$33:AJ194)</f>
        <v>2.6645352591003757E-15</v>
      </c>
      <c r="AL194" s="4">
        <f t="shared" si="238"/>
        <v>0</v>
      </c>
      <c r="AM194" s="4">
        <f t="shared" si="198"/>
        <v>0</v>
      </c>
      <c r="AN194" s="4">
        <f t="shared" si="199"/>
        <v>0</v>
      </c>
      <c r="AP194" s="4" t="str">
        <f t="shared" si="256"/>
        <v/>
      </c>
      <c r="AQ194" s="4" t="str">
        <f t="shared" si="256"/>
        <v/>
      </c>
      <c r="AR194" s="4" t="str">
        <f t="shared" si="257"/>
        <v/>
      </c>
      <c r="AS194" s="4" t="str">
        <f t="shared" si="257"/>
        <v/>
      </c>
      <c r="AT194" s="4" t="str">
        <f t="shared" si="258"/>
        <v/>
      </c>
      <c r="AU194" s="4" t="str">
        <f t="shared" si="258"/>
        <v/>
      </c>
      <c r="AV194" s="4" t="str">
        <f t="shared" si="259"/>
        <v/>
      </c>
      <c r="AW194" s="4" t="str">
        <f t="shared" si="259"/>
        <v/>
      </c>
      <c r="AX194" s="4" t="str">
        <f t="shared" si="260"/>
        <v/>
      </c>
      <c r="AY194" s="4" t="str">
        <f t="shared" si="260"/>
        <v/>
      </c>
      <c r="AZ194" s="4" t="str">
        <f t="shared" si="261"/>
        <v/>
      </c>
      <c r="BA194" s="4" t="str">
        <f t="shared" si="261"/>
        <v/>
      </c>
      <c r="BB194" s="4" t="str">
        <f t="shared" si="234"/>
        <v/>
      </c>
      <c r="BC194" s="4" t="str">
        <f t="shared" si="235"/>
        <v/>
      </c>
      <c r="BD194" s="4" t="str">
        <f t="shared" si="200"/>
        <v/>
      </c>
      <c r="BE194" s="4" t="str">
        <f t="shared" si="239"/>
        <v/>
      </c>
      <c r="BF194" s="4" t="str">
        <f t="shared" si="201"/>
        <v/>
      </c>
      <c r="BG194" s="4" t="str">
        <f t="shared" si="240"/>
        <v/>
      </c>
      <c r="BH194" s="16">
        <f t="shared" si="202"/>
        <v>0</v>
      </c>
      <c r="BI194" s="4">
        <f t="shared" si="203"/>
        <v>0</v>
      </c>
      <c r="BJ194" s="16">
        <f t="shared" si="204"/>
        <v>0</v>
      </c>
      <c r="BK194" s="4">
        <f t="shared" si="205"/>
        <v>0</v>
      </c>
      <c r="BL194" s="16">
        <f t="shared" si="206"/>
        <v>0</v>
      </c>
      <c r="BM194" s="4">
        <f t="shared" si="207"/>
        <v>0</v>
      </c>
      <c r="BN194" s="4">
        <f t="shared" si="241"/>
        <v>0</v>
      </c>
      <c r="BO194" s="4">
        <f t="shared" si="242"/>
        <v>0</v>
      </c>
      <c r="BP194" s="4">
        <f t="shared" si="243"/>
        <v>0</v>
      </c>
      <c r="BQ194" s="4">
        <f t="shared" si="244"/>
        <v>0</v>
      </c>
      <c r="BR194" s="4">
        <f t="shared" si="245"/>
        <v>0</v>
      </c>
      <c r="BS194" s="4">
        <f t="shared" si="246"/>
        <v>0</v>
      </c>
      <c r="BT194" s="4" t="str">
        <f t="shared" si="208"/>
        <v/>
      </c>
      <c r="BU194" s="4" t="str">
        <f t="shared" si="209"/>
        <v/>
      </c>
      <c r="BV194" s="4" t="str">
        <f t="shared" si="210"/>
        <v/>
      </c>
      <c r="BW194" s="4" t="str">
        <f t="shared" si="223"/>
        <v/>
      </c>
      <c r="BX194" s="4" t="str">
        <f t="shared" si="224"/>
        <v/>
      </c>
      <c r="BY194" s="4" t="str">
        <f t="shared" si="225"/>
        <v/>
      </c>
      <c r="BZ194" s="4">
        <f t="shared" si="226"/>
        <v>0</v>
      </c>
      <c r="CA194" s="17" t="str">
        <f t="shared" si="211"/>
        <v/>
      </c>
      <c r="CB194" s="17" t="str">
        <f t="shared" si="212"/>
        <v/>
      </c>
      <c r="CC194" s="17" t="str">
        <f t="shared" si="213"/>
        <v/>
      </c>
      <c r="CD194" s="17" t="str">
        <f t="shared" si="214"/>
        <v/>
      </c>
      <c r="CE194" s="4" t="str">
        <f t="shared" si="215"/>
        <v/>
      </c>
      <c r="CF194" s="4" t="str">
        <f t="shared" si="216"/>
        <v/>
      </c>
      <c r="CG194" s="4" t="str">
        <f t="shared" si="217"/>
        <v/>
      </c>
      <c r="CH194" s="4" t="str">
        <f t="shared" si="247"/>
        <v/>
      </c>
      <c r="CI194" s="4" t="str">
        <f t="shared" si="248"/>
        <v/>
      </c>
      <c r="CJ194" s="4" t="str">
        <f t="shared" si="227"/>
        <v/>
      </c>
      <c r="CK194" s="4" t="str">
        <f t="shared" si="228"/>
        <v/>
      </c>
      <c r="CL194" s="4" t="str">
        <f t="shared" si="249"/>
        <v/>
      </c>
      <c r="CM194" s="4" t="str">
        <f t="shared" si="250"/>
        <v/>
      </c>
      <c r="CN194" s="4">
        <f t="shared" si="229"/>
        <v>0</v>
      </c>
      <c r="CO194" s="16">
        <f t="shared" si="218"/>
        <v>0</v>
      </c>
      <c r="CQ194" s="4">
        <f t="shared" si="230"/>
        <v>0</v>
      </c>
      <c r="CS194" s="4">
        <v>160</v>
      </c>
      <c r="CT194" s="4">
        <f t="shared" si="231"/>
        <v>80</v>
      </c>
      <c r="CU194" s="4">
        <f t="shared" si="232"/>
        <v>80</v>
      </c>
      <c r="CV194" s="4">
        <f t="shared" si="219"/>
        <v>1</v>
      </c>
      <c r="CW194" s="4">
        <v>161</v>
      </c>
      <c r="CX194" s="4">
        <f t="shared" si="194"/>
        <v>81</v>
      </c>
      <c r="CY194" s="4" t="s">
        <v>89</v>
      </c>
      <c r="CZ194" s="16" t="str">
        <f t="shared" si="233"/>
        <v>B</v>
      </c>
      <c r="DA194" s="16">
        <f t="shared" si="220"/>
        <v>0</v>
      </c>
      <c r="DB194" s="4" t="str">
        <f t="shared" si="221"/>
        <v>x</v>
      </c>
      <c r="DJ194" s="47">
        <v>189</v>
      </c>
      <c r="DK194" s="48" t="s">
        <v>475</v>
      </c>
      <c r="DL194" s="49"/>
      <c r="DM194" s="49"/>
      <c r="DN194" s="50"/>
      <c r="DO194" s="51"/>
      <c r="DP194" s="51"/>
      <c r="DQ194" s="51"/>
      <c r="DR194" s="51"/>
      <c r="DS194" s="51"/>
      <c r="DT194" s="51"/>
      <c r="DU194" s="51"/>
      <c r="DV194" s="51"/>
      <c r="DW194" s="51"/>
      <c r="DX194" s="51"/>
      <c r="DY194" s="51"/>
      <c r="DZ194" s="51"/>
      <c r="EA194" s="51"/>
      <c r="EB194" s="51"/>
      <c r="EC194" s="51"/>
      <c r="ED194" s="51"/>
      <c r="EE194" s="51"/>
      <c r="EF194" s="51"/>
      <c r="EG194" s="51"/>
      <c r="EH194" s="51"/>
      <c r="EI194" s="51"/>
      <c r="EJ194" s="51"/>
      <c r="EK194" s="51"/>
      <c r="EL194" s="51"/>
      <c r="EM194" s="51"/>
      <c r="EN194" s="51"/>
      <c r="EO194" s="51"/>
      <c r="EP194" s="51"/>
      <c r="EQ194" s="51"/>
      <c r="ER194" s="51"/>
      <c r="ES194" s="51"/>
      <c r="ET194" s="51"/>
      <c r="EU194" s="51"/>
      <c r="EV194" s="51"/>
      <c r="EW194" s="51"/>
      <c r="EX194" s="51"/>
      <c r="EY194" s="51"/>
      <c r="EZ194" s="51"/>
      <c r="FA194" s="51"/>
      <c r="FB194" s="51"/>
      <c r="FC194" s="51"/>
      <c r="FD194" s="51"/>
      <c r="FE194" s="51"/>
      <c r="FF194" s="51"/>
      <c r="FG194" s="51"/>
      <c r="FH194" s="51"/>
      <c r="FI194" s="51"/>
      <c r="FJ194" s="51"/>
      <c r="FK194" s="51"/>
      <c r="FL194" s="51"/>
      <c r="FM194" s="51"/>
      <c r="FN194" s="51"/>
      <c r="FO194" s="51"/>
      <c r="FP194" s="51"/>
      <c r="FQ194" s="51"/>
      <c r="FR194" s="51"/>
      <c r="FS194" s="51"/>
      <c r="FT194" s="51"/>
      <c r="FU194" s="51"/>
      <c r="FV194" s="51"/>
      <c r="FW194" s="51"/>
      <c r="FX194" s="51"/>
      <c r="FY194" s="51"/>
      <c r="FZ194" s="51"/>
      <c r="GA194" s="51"/>
      <c r="GB194" s="51"/>
      <c r="GC194" s="51"/>
      <c r="GD194" s="51"/>
      <c r="GE194" s="51"/>
      <c r="GF194" s="51"/>
      <c r="GG194" s="51"/>
      <c r="GH194" s="51"/>
      <c r="GI194" s="51"/>
      <c r="GJ194" s="51"/>
      <c r="GK194" s="51"/>
      <c r="GL194" s="51"/>
      <c r="GM194" s="51"/>
      <c r="GN194" s="51"/>
      <c r="GO194" s="51"/>
      <c r="GP194" s="51"/>
      <c r="GQ194" s="51"/>
      <c r="GR194" s="51"/>
      <c r="GS194" s="51"/>
      <c r="GT194" s="51"/>
      <c r="GU194" s="51"/>
      <c r="GV194" s="51"/>
      <c r="GW194" s="51"/>
      <c r="GX194" s="51"/>
      <c r="GY194" s="51"/>
      <c r="GZ194" s="51"/>
      <c r="HA194" s="51"/>
      <c r="HB194" s="51"/>
      <c r="HC194" s="51"/>
      <c r="HD194" s="51"/>
      <c r="HE194" s="51"/>
      <c r="HF194" s="51"/>
      <c r="HG194" s="51"/>
      <c r="HH194" s="51"/>
      <c r="HI194" s="51"/>
      <c r="HJ194" s="51"/>
      <c r="HK194" s="51"/>
      <c r="HL194" s="51"/>
      <c r="HM194" s="51"/>
      <c r="HN194" s="51"/>
      <c r="HO194" s="51"/>
      <c r="HP194" s="51"/>
      <c r="HQ194" s="51"/>
      <c r="HR194" s="51"/>
      <c r="HS194" s="51"/>
      <c r="HT194" s="51"/>
      <c r="HU194" s="51"/>
      <c r="HV194" s="51"/>
      <c r="HW194" s="51"/>
      <c r="HX194" s="51"/>
      <c r="HY194" s="51"/>
      <c r="HZ194" s="51"/>
      <c r="IA194" s="51"/>
      <c r="IB194" s="51"/>
      <c r="IC194" s="51"/>
      <c r="ID194" s="51"/>
      <c r="IE194" s="51" t="s">
        <v>90</v>
      </c>
    </row>
    <row r="195" spans="1:239">
      <c r="A195" s="4" t="str">
        <f t="shared" si="236"/>
        <v>x</v>
      </c>
      <c r="B195" s="4" t="str">
        <f t="shared" si="237"/>
        <v>x</v>
      </c>
      <c r="D195" s="4">
        <v>16.7</v>
      </c>
      <c r="E195" s="4">
        <f t="shared" si="195"/>
        <v>0.75549601211953499</v>
      </c>
      <c r="F195" s="4">
        <v>16.7</v>
      </c>
      <c r="G195" s="4">
        <f t="shared" si="196"/>
        <v>0.75549601211953499</v>
      </c>
      <c r="H195" s="4">
        <v>82</v>
      </c>
      <c r="I195" s="4">
        <f>I194</f>
        <v>0</v>
      </c>
      <c r="X195" s="4">
        <v>162</v>
      </c>
      <c r="Y195" s="4" t="str">
        <f t="shared" si="251"/>
        <v>x</v>
      </c>
      <c r="Z195" s="4" t="str">
        <f t="shared" si="222"/>
        <v>x</v>
      </c>
      <c r="AA195" s="4">
        <v>0</v>
      </c>
      <c r="AB195" s="4">
        <v>0</v>
      </c>
      <c r="AC195" s="4">
        <v>162</v>
      </c>
      <c r="AD195" s="129" t="str">
        <f t="shared" si="254"/>
        <v>x</v>
      </c>
      <c r="AE195" s="129" t="str">
        <f t="shared" si="254"/>
        <v>x</v>
      </c>
      <c r="AF195" s="46">
        <f t="shared" si="255"/>
        <v>1</v>
      </c>
      <c r="AG195" s="46">
        <f t="shared" si="255"/>
        <v>1</v>
      </c>
      <c r="AH195" s="4">
        <f t="shared" si="262"/>
        <v>0</v>
      </c>
      <c r="AI195" s="4">
        <f t="shared" si="262"/>
        <v>0</v>
      </c>
      <c r="AJ195" s="4">
        <f t="shared" si="197"/>
        <v>0</v>
      </c>
      <c r="AK195" s="4">
        <f>SUM($AJ$33:AJ195)</f>
        <v>2.6645352591003757E-15</v>
      </c>
      <c r="AL195" s="4">
        <f t="shared" si="238"/>
        <v>0</v>
      </c>
      <c r="AM195" s="4">
        <f t="shared" si="198"/>
        <v>0</v>
      </c>
      <c r="AN195" s="4">
        <f t="shared" si="199"/>
        <v>0</v>
      </c>
      <c r="AP195" s="4" t="str">
        <f t="shared" si="256"/>
        <v/>
      </c>
      <c r="AQ195" s="4" t="str">
        <f t="shared" si="256"/>
        <v/>
      </c>
      <c r="AR195" s="4" t="str">
        <f t="shared" si="257"/>
        <v/>
      </c>
      <c r="AS195" s="4" t="str">
        <f t="shared" si="257"/>
        <v/>
      </c>
      <c r="AT195" s="4" t="str">
        <f t="shared" si="258"/>
        <v/>
      </c>
      <c r="AU195" s="4" t="str">
        <f t="shared" si="258"/>
        <v/>
      </c>
      <c r="AV195" s="4" t="str">
        <f t="shared" si="259"/>
        <v/>
      </c>
      <c r="AW195" s="4" t="str">
        <f t="shared" si="259"/>
        <v/>
      </c>
      <c r="AX195" s="4" t="str">
        <f t="shared" si="260"/>
        <v/>
      </c>
      <c r="AY195" s="4" t="str">
        <f t="shared" si="260"/>
        <v/>
      </c>
      <c r="AZ195" s="4" t="str">
        <f t="shared" si="261"/>
        <v/>
      </c>
      <c r="BA195" s="4" t="str">
        <f t="shared" si="261"/>
        <v/>
      </c>
      <c r="BB195" s="4" t="str">
        <f t="shared" si="234"/>
        <v/>
      </c>
      <c r="BC195" s="4" t="str">
        <f t="shared" si="235"/>
        <v/>
      </c>
      <c r="BD195" s="4" t="str">
        <f t="shared" si="200"/>
        <v/>
      </c>
      <c r="BE195" s="4" t="str">
        <f t="shared" si="239"/>
        <v/>
      </c>
      <c r="BF195" s="4" t="str">
        <f t="shared" si="201"/>
        <v/>
      </c>
      <c r="BG195" s="4" t="str">
        <f t="shared" si="240"/>
        <v/>
      </c>
      <c r="BH195" s="16">
        <f t="shared" si="202"/>
        <v>0</v>
      </c>
      <c r="BI195" s="4">
        <f t="shared" si="203"/>
        <v>0</v>
      </c>
      <c r="BJ195" s="16">
        <f t="shared" si="204"/>
        <v>0</v>
      </c>
      <c r="BK195" s="4">
        <f t="shared" si="205"/>
        <v>0</v>
      </c>
      <c r="BL195" s="16">
        <f t="shared" si="206"/>
        <v>0</v>
      </c>
      <c r="BM195" s="4">
        <f t="shared" si="207"/>
        <v>0</v>
      </c>
      <c r="BN195" s="4">
        <f t="shared" si="241"/>
        <v>0</v>
      </c>
      <c r="BO195" s="4">
        <f t="shared" si="242"/>
        <v>0</v>
      </c>
      <c r="BP195" s="4">
        <f t="shared" si="243"/>
        <v>0</v>
      </c>
      <c r="BQ195" s="4">
        <f t="shared" si="244"/>
        <v>0</v>
      </c>
      <c r="BR195" s="4">
        <f t="shared" si="245"/>
        <v>0</v>
      </c>
      <c r="BS195" s="4">
        <f t="shared" si="246"/>
        <v>0</v>
      </c>
      <c r="BT195" s="4" t="str">
        <f t="shared" si="208"/>
        <v/>
      </c>
      <c r="BU195" s="4" t="str">
        <f t="shared" si="209"/>
        <v/>
      </c>
      <c r="BV195" s="4" t="str">
        <f t="shared" si="210"/>
        <v/>
      </c>
      <c r="BW195" s="4" t="str">
        <f t="shared" si="223"/>
        <v/>
      </c>
      <c r="BX195" s="4" t="str">
        <f t="shared" si="224"/>
        <v/>
      </c>
      <c r="BY195" s="4" t="str">
        <f t="shared" si="225"/>
        <v/>
      </c>
      <c r="BZ195" s="4">
        <f t="shared" si="226"/>
        <v>0</v>
      </c>
      <c r="CA195" s="17" t="str">
        <f t="shared" si="211"/>
        <v/>
      </c>
      <c r="CB195" s="17" t="str">
        <f t="shared" si="212"/>
        <v/>
      </c>
      <c r="CC195" s="17" t="str">
        <f t="shared" si="213"/>
        <v/>
      </c>
      <c r="CD195" s="17" t="str">
        <f t="shared" si="214"/>
        <v/>
      </c>
      <c r="CE195" s="4" t="str">
        <f t="shared" si="215"/>
        <v/>
      </c>
      <c r="CF195" s="4" t="str">
        <f t="shared" si="216"/>
        <v/>
      </c>
      <c r="CG195" s="4" t="str">
        <f t="shared" si="217"/>
        <v/>
      </c>
      <c r="CH195" s="4" t="str">
        <f t="shared" si="247"/>
        <v/>
      </c>
      <c r="CI195" s="4" t="str">
        <f t="shared" si="248"/>
        <v/>
      </c>
      <c r="CJ195" s="4" t="str">
        <f t="shared" si="227"/>
        <v/>
      </c>
      <c r="CK195" s="4" t="str">
        <f t="shared" si="228"/>
        <v/>
      </c>
      <c r="CL195" s="4" t="str">
        <f t="shared" si="249"/>
        <v/>
      </c>
      <c r="CM195" s="4" t="str">
        <f t="shared" si="250"/>
        <v/>
      </c>
      <c r="CN195" s="4">
        <f t="shared" si="229"/>
        <v>0</v>
      </c>
      <c r="CO195" s="16">
        <f t="shared" si="218"/>
        <v>0</v>
      </c>
      <c r="CQ195" s="4">
        <f t="shared" si="230"/>
        <v>0</v>
      </c>
      <c r="CS195" s="4">
        <v>161</v>
      </c>
      <c r="CT195" s="4">
        <f t="shared" si="231"/>
        <v>80.5</v>
      </c>
      <c r="CU195" s="4">
        <f t="shared" si="232"/>
        <v>81</v>
      </c>
      <c r="CV195" s="4">
        <f t="shared" si="219"/>
        <v>0</v>
      </c>
      <c r="CW195" s="4">
        <v>162</v>
      </c>
      <c r="CX195" s="4">
        <f t="shared" si="194"/>
        <v>82</v>
      </c>
      <c r="CY195" s="4" t="s">
        <v>98</v>
      </c>
      <c r="CZ195" s="16" t="str">
        <f t="shared" si="233"/>
        <v>C</v>
      </c>
      <c r="DA195" s="16">
        <f t="shared" si="220"/>
        <v>0</v>
      </c>
      <c r="DB195" s="4" t="str">
        <f t="shared" si="221"/>
        <v>x</v>
      </c>
      <c r="DJ195" s="57">
        <v>190</v>
      </c>
      <c r="DK195" s="58" t="s">
        <v>476</v>
      </c>
      <c r="DL195" s="59"/>
      <c r="DM195" s="59"/>
      <c r="DN195" s="60"/>
      <c r="DO195" s="61"/>
      <c r="DP195" s="61"/>
      <c r="DQ195" s="61"/>
      <c r="DR195" s="61"/>
      <c r="DS195" s="61"/>
      <c r="DT195" s="61"/>
      <c r="DU195" s="61"/>
      <c r="DV195" s="61"/>
      <c r="DW195" s="61"/>
      <c r="DX195" s="61"/>
      <c r="DY195" s="61"/>
      <c r="DZ195" s="61"/>
      <c r="EA195" s="61"/>
      <c r="EB195" s="61"/>
      <c r="EC195" s="61"/>
      <c r="ED195" s="61"/>
      <c r="EE195" s="61"/>
      <c r="EF195" s="61"/>
      <c r="EG195" s="61"/>
      <c r="EH195" s="61"/>
      <c r="EI195" s="61"/>
      <c r="EJ195" s="61"/>
      <c r="EK195" s="61"/>
      <c r="EL195" s="61"/>
      <c r="EM195" s="61"/>
      <c r="EN195" s="61"/>
      <c r="EO195" s="61"/>
      <c r="EP195" s="61"/>
      <c r="EQ195" s="61"/>
      <c r="ER195" s="61"/>
      <c r="ES195" s="61"/>
      <c r="ET195" s="61"/>
      <c r="EU195" s="61"/>
      <c r="EV195" s="61"/>
      <c r="EW195" s="61"/>
      <c r="EX195" s="61"/>
      <c r="EY195" s="61"/>
      <c r="EZ195" s="61"/>
      <c r="FA195" s="61"/>
      <c r="FB195" s="61"/>
      <c r="FC195" s="61"/>
      <c r="FD195" s="61"/>
      <c r="FE195" s="61"/>
      <c r="FF195" s="61"/>
      <c r="FG195" s="61"/>
      <c r="FH195" s="61"/>
      <c r="FI195" s="61"/>
      <c r="FJ195" s="61"/>
      <c r="FK195" s="61"/>
      <c r="FL195" s="61"/>
      <c r="FM195" s="61"/>
      <c r="FN195" s="61"/>
      <c r="FO195" s="61"/>
      <c r="FP195" s="61"/>
      <c r="FQ195" s="61"/>
      <c r="FR195" s="61"/>
      <c r="FS195" s="61"/>
      <c r="FT195" s="61"/>
      <c r="FU195" s="61"/>
      <c r="FV195" s="61"/>
      <c r="FW195" s="61"/>
      <c r="FX195" s="61"/>
      <c r="FY195" s="61"/>
      <c r="FZ195" s="61"/>
      <c r="GA195" s="61"/>
      <c r="GB195" s="61"/>
      <c r="GC195" s="61"/>
      <c r="GD195" s="61"/>
      <c r="GE195" s="61"/>
      <c r="GF195" s="61"/>
      <c r="GG195" s="61"/>
      <c r="GH195" s="61"/>
      <c r="GI195" s="61"/>
      <c r="GJ195" s="61"/>
      <c r="GK195" s="61"/>
      <c r="GL195" s="61"/>
      <c r="GM195" s="61"/>
      <c r="GN195" s="61"/>
      <c r="GO195" s="61"/>
      <c r="GP195" s="61"/>
      <c r="GQ195" s="61"/>
      <c r="GR195" s="61"/>
      <c r="GS195" s="61"/>
      <c r="GT195" s="61"/>
      <c r="GU195" s="61"/>
      <c r="GV195" s="61"/>
      <c r="GW195" s="61"/>
      <c r="GX195" s="61"/>
      <c r="GY195" s="61"/>
      <c r="GZ195" s="61"/>
      <c r="HA195" s="61"/>
      <c r="HB195" s="61"/>
      <c r="HC195" s="61"/>
      <c r="HD195" s="61"/>
      <c r="HE195" s="61"/>
      <c r="HF195" s="61"/>
      <c r="HG195" s="61"/>
      <c r="HH195" s="61"/>
      <c r="HI195" s="61"/>
      <c r="HJ195" s="61"/>
      <c r="HK195" s="61"/>
      <c r="HL195" s="61"/>
      <c r="HM195" s="61"/>
      <c r="HN195" s="61"/>
      <c r="HO195" s="61"/>
      <c r="HP195" s="61"/>
      <c r="HQ195" s="61"/>
      <c r="HR195" s="61"/>
      <c r="HS195" s="61"/>
      <c r="HT195" s="61"/>
      <c r="HU195" s="61"/>
      <c r="HV195" s="61"/>
      <c r="HW195" s="61"/>
      <c r="HX195" s="61"/>
      <c r="HY195" s="61"/>
      <c r="HZ195" s="61"/>
      <c r="IA195" s="61"/>
      <c r="IB195" s="61"/>
      <c r="IC195" s="61"/>
      <c r="ID195" s="61"/>
      <c r="IE195" s="61" t="s">
        <v>90</v>
      </c>
    </row>
    <row r="196" spans="1:239">
      <c r="A196" s="4" t="str">
        <f t="shared" si="236"/>
        <v>x</v>
      </c>
      <c r="B196" s="4" t="str">
        <f t="shared" si="237"/>
        <v>x</v>
      </c>
      <c r="D196" s="4">
        <v>16.8</v>
      </c>
      <c r="E196" s="4">
        <f t="shared" si="195"/>
        <v>0.66905166882929834</v>
      </c>
      <c r="F196" s="4">
        <v>16.8</v>
      </c>
      <c r="G196" s="4">
        <f t="shared" si="196"/>
        <v>0.66905166882929834</v>
      </c>
      <c r="H196" s="4">
        <v>82</v>
      </c>
      <c r="I196" s="4">
        <f>AL115</f>
        <v>0</v>
      </c>
      <c r="X196" s="4">
        <v>163</v>
      </c>
      <c r="Y196" s="4" t="str">
        <f t="shared" si="251"/>
        <v>x</v>
      </c>
      <c r="Z196" s="4" t="str">
        <f t="shared" si="222"/>
        <v>x</v>
      </c>
      <c r="AA196" s="4">
        <v>0</v>
      </c>
      <c r="AB196" s="4">
        <v>0</v>
      </c>
      <c r="AC196" s="4">
        <v>163</v>
      </c>
      <c r="AD196" s="129" t="str">
        <f t="shared" si="254"/>
        <v>x</v>
      </c>
      <c r="AE196" s="129" t="str">
        <f t="shared" si="254"/>
        <v>x</v>
      </c>
      <c r="AF196" s="46">
        <f t="shared" si="255"/>
        <v>1</v>
      </c>
      <c r="AG196" s="46">
        <f t="shared" si="255"/>
        <v>1</v>
      </c>
      <c r="AH196" s="4">
        <f t="shared" si="262"/>
        <v>0</v>
      </c>
      <c r="AI196" s="4">
        <f t="shared" si="262"/>
        <v>0</v>
      </c>
      <c r="AJ196" s="4">
        <f t="shared" si="197"/>
        <v>0</v>
      </c>
      <c r="AK196" s="4">
        <f>SUM($AJ$33:AJ196)</f>
        <v>2.6645352591003757E-15</v>
      </c>
      <c r="AL196" s="4">
        <f t="shared" si="238"/>
        <v>0</v>
      </c>
      <c r="AM196" s="4">
        <f t="shared" si="198"/>
        <v>0</v>
      </c>
      <c r="AN196" s="4">
        <f t="shared" si="199"/>
        <v>0</v>
      </c>
      <c r="AP196" s="4" t="str">
        <f t="shared" si="256"/>
        <v/>
      </c>
      <c r="AQ196" s="4" t="str">
        <f t="shared" si="256"/>
        <v/>
      </c>
      <c r="AR196" s="4" t="str">
        <f t="shared" si="257"/>
        <v/>
      </c>
      <c r="AS196" s="4" t="str">
        <f t="shared" si="257"/>
        <v/>
      </c>
      <c r="AT196" s="4" t="str">
        <f t="shared" si="258"/>
        <v/>
      </c>
      <c r="AU196" s="4" t="str">
        <f t="shared" si="258"/>
        <v/>
      </c>
      <c r="AV196" s="4" t="str">
        <f t="shared" si="259"/>
        <v/>
      </c>
      <c r="AW196" s="4" t="str">
        <f t="shared" si="259"/>
        <v/>
      </c>
      <c r="AX196" s="4" t="str">
        <f t="shared" si="260"/>
        <v/>
      </c>
      <c r="AY196" s="4" t="str">
        <f t="shared" si="260"/>
        <v/>
      </c>
      <c r="AZ196" s="4" t="str">
        <f t="shared" si="261"/>
        <v/>
      </c>
      <c r="BA196" s="4" t="str">
        <f t="shared" si="261"/>
        <v/>
      </c>
      <c r="BB196" s="4" t="str">
        <f t="shared" si="234"/>
        <v/>
      </c>
      <c r="BC196" s="4" t="str">
        <f t="shared" si="235"/>
        <v/>
      </c>
      <c r="BD196" s="4" t="str">
        <f t="shared" si="200"/>
        <v/>
      </c>
      <c r="BE196" s="4" t="str">
        <f t="shared" si="239"/>
        <v/>
      </c>
      <c r="BF196" s="4" t="str">
        <f t="shared" si="201"/>
        <v/>
      </c>
      <c r="BG196" s="4" t="str">
        <f t="shared" si="240"/>
        <v/>
      </c>
      <c r="BH196" s="16">
        <f t="shared" si="202"/>
        <v>0</v>
      </c>
      <c r="BI196" s="4">
        <f t="shared" si="203"/>
        <v>0</v>
      </c>
      <c r="BJ196" s="16">
        <f t="shared" si="204"/>
        <v>0</v>
      </c>
      <c r="BK196" s="4">
        <f t="shared" si="205"/>
        <v>0</v>
      </c>
      <c r="BL196" s="16">
        <f t="shared" si="206"/>
        <v>0</v>
      </c>
      <c r="BM196" s="4">
        <f t="shared" si="207"/>
        <v>0</v>
      </c>
      <c r="BN196" s="4">
        <f t="shared" si="241"/>
        <v>0</v>
      </c>
      <c r="BO196" s="4">
        <f t="shared" si="242"/>
        <v>0</v>
      </c>
      <c r="BP196" s="4">
        <f t="shared" si="243"/>
        <v>0</v>
      </c>
      <c r="BQ196" s="4">
        <f t="shared" si="244"/>
        <v>0</v>
      </c>
      <c r="BR196" s="4">
        <f t="shared" si="245"/>
        <v>0</v>
      </c>
      <c r="BS196" s="4">
        <f t="shared" si="246"/>
        <v>0</v>
      </c>
      <c r="BT196" s="4" t="str">
        <f t="shared" si="208"/>
        <v/>
      </c>
      <c r="BU196" s="4" t="str">
        <f t="shared" si="209"/>
        <v/>
      </c>
      <c r="BV196" s="4" t="str">
        <f t="shared" si="210"/>
        <v/>
      </c>
      <c r="BW196" s="4" t="str">
        <f t="shared" si="223"/>
        <v/>
      </c>
      <c r="BX196" s="4" t="str">
        <f t="shared" si="224"/>
        <v/>
      </c>
      <c r="BY196" s="4" t="str">
        <f t="shared" si="225"/>
        <v/>
      </c>
      <c r="BZ196" s="4">
        <f t="shared" si="226"/>
        <v>0</v>
      </c>
      <c r="CA196" s="17" t="str">
        <f t="shared" si="211"/>
        <v/>
      </c>
      <c r="CB196" s="17" t="str">
        <f t="shared" si="212"/>
        <v/>
      </c>
      <c r="CC196" s="17" t="str">
        <f t="shared" si="213"/>
        <v/>
      </c>
      <c r="CD196" s="17" t="str">
        <f t="shared" si="214"/>
        <v/>
      </c>
      <c r="CE196" s="4" t="str">
        <f t="shared" si="215"/>
        <v/>
      </c>
      <c r="CF196" s="4" t="str">
        <f t="shared" si="216"/>
        <v/>
      </c>
      <c r="CG196" s="4" t="str">
        <f t="shared" si="217"/>
        <v/>
      </c>
      <c r="CH196" s="4" t="str">
        <f t="shared" si="247"/>
        <v/>
      </c>
      <c r="CI196" s="4" t="str">
        <f t="shared" si="248"/>
        <v/>
      </c>
      <c r="CJ196" s="4" t="str">
        <f t="shared" si="227"/>
        <v/>
      </c>
      <c r="CK196" s="4" t="str">
        <f t="shared" si="228"/>
        <v/>
      </c>
      <c r="CL196" s="4" t="str">
        <f t="shared" si="249"/>
        <v/>
      </c>
      <c r="CM196" s="4" t="str">
        <f t="shared" si="250"/>
        <v/>
      </c>
      <c r="CN196" s="4">
        <f t="shared" si="229"/>
        <v>0</v>
      </c>
      <c r="CO196" s="16">
        <f t="shared" si="218"/>
        <v>0</v>
      </c>
      <c r="CQ196" s="4">
        <f t="shared" si="230"/>
        <v>0</v>
      </c>
      <c r="CS196" s="4">
        <v>162</v>
      </c>
      <c r="CT196" s="4">
        <f t="shared" si="231"/>
        <v>81</v>
      </c>
      <c r="CU196" s="4">
        <f t="shared" si="232"/>
        <v>81</v>
      </c>
      <c r="CV196" s="4">
        <f t="shared" si="219"/>
        <v>1</v>
      </c>
      <c r="CW196" s="4">
        <v>163</v>
      </c>
      <c r="CX196" s="4">
        <f t="shared" si="194"/>
        <v>82</v>
      </c>
      <c r="CY196" s="4" t="s">
        <v>87</v>
      </c>
      <c r="CZ196" s="16" t="str">
        <f t="shared" si="233"/>
        <v>A</v>
      </c>
      <c r="DA196" s="16">
        <f t="shared" si="220"/>
        <v>0</v>
      </c>
      <c r="DB196" s="4" t="str">
        <f t="shared" si="221"/>
        <v>x</v>
      </c>
      <c r="DJ196" s="57">
        <v>191</v>
      </c>
      <c r="DK196" s="58"/>
      <c r="DL196" s="59"/>
      <c r="DM196" s="59"/>
      <c r="DN196" s="60"/>
      <c r="DO196" s="61"/>
      <c r="DP196" s="61"/>
      <c r="DQ196" s="61"/>
      <c r="DR196" s="61"/>
      <c r="DS196" s="61"/>
      <c r="DT196" s="61"/>
      <c r="DU196" s="61"/>
      <c r="DV196" s="61"/>
      <c r="DW196" s="61"/>
      <c r="DX196" s="61"/>
      <c r="DY196" s="61"/>
      <c r="DZ196" s="61"/>
      <c r="EA196" s="61"/>
      <c r="EB196" s="61"/>
      <c r="EC196" s="61"/>
      <c r="ED196" s="61"/>
      <c r="EE196" s="61"/>
      <c r="EF196" s="61"/>
      <c r="EG196" s="61"/>
      <c r="EH196" s="61"/>
      <c r="EI196" s="61"/>
      <c r="EJ196" s="61"/>
      <c r="EK196" s="61"/>
      <c r="EL196" s="61"/>
      <c r="EM196" s="61"/>
      <c r="EN196" s="61"/>
      <c r="EO196" s="61"/>
      <c r="EP196" s="61"/>
      <c r="EQ196" s="61"/>
      <c r="ER196" s="61"/>
      <c r="ES196" s="61"/>
      <c r="ET196" s="61"/>
      <c r="EU196" s="61"/>
      <c r="EV196" s="61"/>
      <c r="EW196" s="61"/>
      <c r="EX196" s="61"/>
      <c r="EY196" s="61"/>
      <c r="EZ196" s="61"/>
      <c r="FA196" s="61"/>
      <c r="FB196" s="61"/>
      <c r="FC196" s="61"/>
      <c r="FD196" s="61"/>
      <c r="FE196" s="61"/>
      <c r="FF196" s="61"/>
      <c r="FG196" s="61"/>
      <c r="FH196" s="61"/>
      <c r="FI196" s="61"/>
      <c r="FJ196" s="61"/>
      <c r="FK196" s="61"/>
      <c r="FL196" s="61"/>
      <c r="FM196" s="61"/>
      <c r="FN196" s="61"/>
      <c r="FO196" s="61"/>
      <c r="FP196" s="61"/>
      <c r="FQ196" s="61"/>
      <c r="FR196" s="61"/>
      <c r="FS196" s="61"/>
      <c r="FT196" s="61"/>
      <c r="FU196" s="61"/>
      <c r="FV196" s="61"/>
      <c r="FW196" s="61"/>
      <c r="FX196" s="61"/>
      <c r="FY196" s="61"/>
      <c r="FZ196" s="61"/>
      <c r="GA196" s="61"/>
      <c r="GB196" s="61"/>
      <c r="GC196" s="61"/>
      <c r="GD196" s="61"/>
      <c r="GE196" s="61"/>
      <c r="GF196" s="61"/>
      <c r="GG196" s="61"/>
      <c r="GH196" s="61"/>
      <c r="GI196" s="61"/>
      <c r="GJ196" s="61"/>
      <c r="GK196" s="61"/>
      <c r="GL196" s="61"/>
      <c r="GM196" s="61"/>
      <c r="GN196" s="61"/>
      <c r="GO196" s="61"/>
      <c r="GP196" s="61"/>
      <c r="GQ196" s="61"/>
      <c r="GR196" s="61"/>
      <c r="GS196" s="61"/>
      <c r="GT196" s="61"/>
      <c r="GU196" s="61"/>
      <c r="GV196" s="61"/>
      <c r="GW196" s="61"/>
      <c r="GX196" s="61"/>
      <c r="GY196" s="61"/>
      <c r="GZ196" s="61"/>
      <c r="HA196" s="61"/>
      <c r="HB196" s="61"/>
      <c r="HC196" s="61"/>
      <c r="HD196" s="61"/>
      <c r="HE196" s="61"/>
      <c r="HF196" s="61"/>
      <c r="HG196" s="61"/>
      <c r="HH196" s="61"/>
      <c r="HI196" s="61"/>
      <c r="HJ196" s="61"/>
      <c r="HK196" s="61"/>
      <c r="HL196" s="61"/>
      <c r="HM196" s="61"/>
      <c r="HN196" s="61"/>
      <c r="HO196" s="61"/>
      <c r="HP196" s="61"/>
      <c r="HQ196" s="61"/>
      <c r="HR196" s="61"/>
      <c r="HS196" s="61"/>
      <c r="HT196" s="61"/>
      <c r="HU196" s="61"/>
      <c r="HV196" s="61"/>
      <c r="HW196" s="61"/>
      <c r="HX196" s="61"/>
      <c r="HY196" s="61"/>
      <c r="HZ196" s="61"/>
      <c r="IA196" s="61"/>
      <c r="IB196" s="61"/>
      <c r="IC196" s="61"/>
      <c r="ID196" s="61"/>
      <c r="IE196" s="61" t="s">
        <v>90</v>
      </c>
    </row>
    <row r="197" spans="1:239">
      <c r="A197" s="4" t="str">
        <f t="shared" si="236"/>
        <v>x</v>
      </c>
      <c r="B197" s="4" t="str">
        <f t="shared" si="237"/>
        <v>x</v>
      </c>
      <c r="D197" s="4">
        <v>16.899999999999999</v>
      </c>
      <c r="E197" s="4">
        <f t="shared" si="195"/>
        <v>0.55336655714511607</v>
      </c>
      <c r="F197" s="4">
        <v>16.899999999999999</v>
      </c>
      <c r="G197" s="4">
        <f t="shared" si="196"/>
        <v>0.55336655714511607</v>
      </c>
      <c r="H197" s="4">
        <v>83</v>
      </c>
      <c r="I197" s="4">
        <f>I196</f>
        <v>0</v>
      </c>
      <c r="X197" s="4">
        <v>164</v>
      </c>
      <c r="Y197" s="4" t="str">
        <f t="shared" si="251"/>
        <v>x</v>
      </c>
      <c r="Z197" s="4" t="str">
        <f t="shared" si="222"/>
        <v>x</v>
      </c>
      <c r="AA197" s="4">
        <v>0</v>
      </c>
      <c r="AB197" s="4">
        <v>0</v>
      </c>
      <c r="AC197" s="4">
        <v>164</v>
      </c>
      <c r="AD197" s="129" t="str">
        <f t="shared" si="254"/>
        <v>x</v>
      </c>
      <c r="AE197" s="129" t="str">
        <f t="shared" si="254"/>
        <v>x</v>
      </c>
      <c r="AF197" s="46">
        <f t="shared" si="255"/>
        <v>1</v>
      </c>
      <c r="AG197" s="46">
        <f t="shared" si="255"/>
        <v>1</v>
      </c>
      <c r="AH197" s="4">
        <f t="shared" si="262"/>
        <v>0</v>
      </c>
      <c r="AI197" s="4">
        <f t="shared" si="262"/>
        <v>0</v>
      </c>
      <c r="AJ197" s="4">
        <f t="shared" si="197"/>
        <v>0</v>
      </c>
      <c r="AK197" s="4">
        <f>SUM($AJ$33:AJ197)</f>
        <v>2.6645352591003757E-15</v>
      </c>
      <c r="AL197" s="4">
        <f t="shared" si="238"/>
        <v>0</v>
      </c>
      <c r="AM197" s="4">
        <f t="shared" si="198"/>
        <v>0</v>
      </c>
      <c r="AN197" s="4">
        <f t="shared" si="199"/>
        <v>0</v>
      </c>
      <c r="AP197" s="4" t="str">
        <f t="shared" si="256"/>
        <v/>
      </c>
      <c r="AQ197" s="4" t="str">
        <f t="shared" si="256"/>
        <v/>
      </c>
      <c r="AR197" s="4" t="str">
        <f t="shared" si="257"/>
        <v/>
      </c>
      <c r="AS197" s="4" t="str">
        <f t="shared" si="257"/>
        <v/>
      </c>
      <c r="AT197" s="4" t="str">
        <f t="shared" si="258"/>
        <v/>
      </c>
      <c r="AU197" s="4" t="str">
        <f t="shared" si="258"/>
        <v/>
      </c>
      <c r="AV197" s="4" t="str">
        <f t="shared" si="259"/>
        <v/>
      </c>
      <c r="AW197" s="4" t="str">
        <f t="shared" si="259"/>
        <v/>
      </c>
      <c r="AX197" s="4" t="str">
        <f t="shared" si="260"/>
        <v/>
      </c>
      <c r="AY197" s="4" t="str">
        <f t="shared" si="260"/>
        <v/>
      </c>
      <c r="AZ197" s="4" t="str">
        <f t="shared" si="261"/>
        <v/>
      </c>
      <c r="BA197" s="4" t="str">
        <f t="shared" si="261"/>
        <v/>
      </c>
      <c r="BB197" s="4" t="str">
        <f t="shared" si="234"/>
        <v/>
      </c>
      <c r="BC197" s="4" t="str">
        <f t="shared" si="235"/>
        <v/>
      </c>
      <c r="BD197" s="4" t="str">
        <f t="shared" si="200"/>
        <v/>
      </c>
      <c r="BE197" s="4" t="str">
        <f t="shared" si="239"/>
        <v/>
      </c>
      <c r="BF197" s="4" t="str">
        <f t="shared" si="201"/>
        <v/>
      </c>
      <c r="BG197" s="4" t="str">
        <f t="shared" si="240"/>
        <v/>
      </c>
      <c r="BH197" s="16">
        <f t="shared" si="202"/>
        <v>0</v>
      </c>
      <c r="BI197" s="4">
        <f t="shared" si="203"/>
        <v>0</v>
      </c>
      <c r="BJ197" s="16">
        <f t="shared" si="204"/>
        <v>0</v>
      </c>
      <c r="BK197" s="4">
        <f t="shared" si="205"/>
        <v>0</v>
      </c>
      <c r="BL197" s="16">
        <f t="shared" si="206"/>
        <v>0</v>
      </c>
      <c r="BM197" s="4">
        <f t="shared" si="207"/>
        <v>0</v>
      </c>
      <c r="BN197" s="4">
        <f t="shared" si="241"/>
        <v>0</v>
      </c>
      <c r="BO197" s="4">
        <f t="shared" si="242"/>
        <v>0</v>
      </c>
      <c r="BP197" s="4">
        <f t="shared" si="243"/>
        <v>0</v>
      </c>
      <c r="BQ197" s="4">
        <f t="shared" si="244"/>
        <v>0</v>
      </c>
      <c r="BR197" s="4">
        <f t="shared" si="245"/>
        <v>0</v>
      </c>
      <c r="BS197" s="4">
        <f t="shared" si="246"/>
        <v>0</v>
      </c>
      <c r="BT197" s="4" t="str">
        <f t="shared" si="208"/>
        <v/>
      </c>
      <c r="BU197" s="4" t="str">
        <f t="shared" si="209"/>
        <v/>
      </c>
      <c r="BV197" s="4" t="str">
        <f t="shared" si="210"/>
        <v/>
      </c>
      <c r="BW197" s="4" t="str">
        <f t="shared" si="223"/>
        <v/>
      </c>
      <c r="BX197" s="4" t="str">
        <f t="shared" si="224"/>
        <v/>
      </c>
      <c r="BY197" s="4" t="str">
        <f t="shared" si="225"/>
        <v/>
      </c>
      <c r="BZ197" s="4">
        <f t="shared" si="226"/>
        <v>0</v>
      </c>
      <c r="CA197" s="17" t="str">
        <f t="shared" si="211"/>
        <v/>
      </c>
      <c r="CB197" s="17" t="str">
        <f t="shared" si="212"/>
        <v/>
      </c>
      <c r="CC197" s="17" t="str">
        <f t="shared" si="213"/>
        <v/>
      </c>
      <c r="CD197" s="17" t="str">
        <f t="shared" si="214"/>
        <v/>
      </c>
      <c r="CE197" s="4" t="str">
        <f t="shared" si="215"/>
        <v/>
      </c>
      <c r="CF197" s="4" t="str">
        <f t="shared" si="216"/>
        <v/>
      </c>
      <c r="CG197" s="4" t="str">
        <f t="shared" si="217"/>
        <v/>
      </c>
      <c r="CH197" s="4" t="str">
        <f t="shared" si="247"/>
        <v/>
      </c>
      <c r="CI197" s="4" t="str">
        <f t="shared" si="248"/>
        <v/>
      </c>
      <c r="CJ197" s="4" t="str">
        <f t="shared" si="227"/>
        <v/>
      </c>
      <c r="CK197" s="4" t="str">
        <f t="shared" si="228"/>
        <v/>
      </c>
      <c r="CL197" s="4" t="str">
        <f t="shared" si="249"/>
        <v/>
      </c>
      <c r="CM197" s="4" t="str">
        <f t="shared" si="250"/>
        <v/>
      </c>
      <c r="CN197" s="4">
        <f t="shared" si="229"/>
        <v>0</v>
      </c>
      <c r="CO197" s="16">
        <f t="shared" si="218"/>
        <v>0</v>
      </c>
      <c r="CQ197" s="4">
        <f t="shared" si="230"/>
        <v>0</v>
      </c>
      <c r="CS197" s="4">
        <v>163</v>
      </c>
      <c r="CT197" s="4">
        <f t="shared" si="231"/>
        <v>81.5</v>
      </c>
      <c r="CU197" s="4">
        <f t="shared" si="232"/>
        <v>82</v>
      </c>
      <c r="CV197" s="4">
        <f t="shared" si="219"/>
        <v>0</v>
      </c>
      <c r="CW197" s="4">
        <v>164</v>
      </c>
      <c r="CX197" s="4">
        <f t="shared" si="194"/>
        <v>83</v>
      </c>
      <c r="CY197" s="4" t="s">
        <v>99</v>
      </c>
      <c r="CZ197" s="16" t="str">
        <f t="shared" si="233"/>
        <v>B</v>
      </c>
      <c r="DA197" s="16">
        <f t="shared" si="220"/>
        <v>0</v>
      </c>
      <c r="DB197" s="4" t="str">
        <f t="shared" si="221"/>
        <v>x</v>
      </c>
      <c r="DJ197" s="66">
        <v>192</v>
      </c>
      <c r="DK197" s="67"/>
      <c r="DL197" s="68"/>
      <c r="DM197" s="68"/>
      <c r="DN197" s="69"/>
      <c r="DO197" s="61"/>
      <c r="DP197" s="61"/>
      <c r="DQ197" s="61"/>
      <c r="DR197" s="61"/>
      <c r="DS197" s="61"/>
      <c r="DT197" s="61"/>
      <c r="DU197" s="61"/>
      <c r="DV197" s="61"/>
      <c r="DW197" s="61"/>
      <c r="DX197" s="61"/>
      <c r="DY197" s="61"/>
      <c r="DZ197" s="61"/>
      <c r="EA197" s="61"/>
      <c r="EB197" s="61"/>
      <c r="EC197" s="61"/>
      <c r="ED197" s="61"/>
      <c r="EE197" s="61"/>
      <c r="EF197" s="61"/>
      <c r="EG197" s="61"/>
      <c r="EH197" s="61"/>
      <c r="EI197" s="61"/>
      <c r="EJ197" s="61"/>
      <c r="EK197" s="61"/>
      <c r="EL197" s="61"/>
      <c r="EM197" s="61"/>
      <c r="EN197" s="61"/>
      <c r="EO197" s="61"/>
      <c r="EP197" s="61"/>
      <c r="EQ197" s="61"/>
      <c r="ER197" s="61"/>
      <c r="ES197" s="61"/>
      <c r="ET197" s="61"/>
      <c r="EU197" s="61"/>
      <c r="EV197" s="61"/>
      <c r="EW197" s="61"/>
      <c r="EX197" s="61"/>
      <c r="EY197" s="61"/>
      <c r="EZ197" s="61"/>
      <c r="FA197" s="61"/>
      <c r="FB197" s="61"/>
      <c r="FC197" s="61"/>
      <c r="FD197" s="61"/>
      <c r="FE197" s="61"/>
      <c r="FF197" s="61"/>
      <c r="FG197" s="61"/>
      <c r="FH197" s="61"/>
      <c r="FI197" s="61"/>
      <c r="FJ197" s="61"/>
      <c r="FK197" s="61"/>
      <c r="FL197" s="61"/>
      <c r="FM197" s="61"/>
      <c r="FN197" s="61"/>
      <c r="FO197" s="61"/>
      <c r="FP197" s="61"/>
      <c r="FQ197" s="61"/>
      <c r="FR197" s="61"/>
      <c r="FS197" s="61"/>
      <c r="FT197" s="61"/>
      <c r="FU197" s="61"/>
      <c r="FV197" s="61"/>
      <c r="FW197" s="61"/>
      <c r="FX197" s="61"/>
      <c r="FY197" s="61"/>
      <c r="FZ197" s="61"/>
      <c r="GA197" s="61"/>
      <c r="GB197" s="61"/>
      <c r="GC197" s="61"/>
      <c r="GD197" s="61"/>
      <c r="GE197" s="61"/>
      <c r="GF197" s="61"/>
      <c r="GG197" s="61"/>
      <c r="GH197" s="61"/>
      <c r="GI197" s="61"/>
      <c r="GJ197" s="61"/>
      <c r="GK197" s="61"/>
      <c r="GL197" s="61"/>
      <c r="GM197" s="61"/>
      <c r="GN197" s="61"/>
      <c r="GO197" s="61"/>
      <c r="GP197" s="61"/>
      <c r="GQ197" s="61"/>
      <c r="GR197" s="61"/>
      <c r="GS197" s="61"/>
      <c r="GT197" s="61"/>
      <c r="GU197" s="61"/>
      <c r="GV197" s="61"/>
      <c r="GW197" s="61"/>
      <c r="GX197" s="61"/>
      <c r="GY197" s="61"/>
      <c r="GZ197" s="61"/>
      <c r="HA197" s="61"/>
      <c r="HB197" s="61"/>
      <c r="HC197" s="61"/>
      <c r="HD197" s="61"/>
      <c r="HE197" s="61"/>
      <c r="HF197" s="61"/>
      <c r="HG197" s="61"/>
      <c r="HH197" s="61"/>
      <c r="HI197" s="61"/>
      <c r="HJ197" s="61"/>
      <c r="HK197" s="61"/>
      <c r="HL197" s="61"/>
      <c r="HM197" s="61"/>
      <c r="HN197" s="61"/>
      <c r="HO197" s="61"/>
      <c r="HP197" s="61"/>
      <c r="HQ197" s="61"/>
      <c r="HR197" s="61"/>
      <c r="HS197" s="61"/>
      <c r="HT197" s="61"/>
      <c r="HU197" s="61"/>
      <c r="HV197" s="61"/>
      <c r="HW197" s="61"/>
      <c r="HX197" s="61"/>
      <c r="HY197" s="61"/>
      <c r="HZ197" s="61"/>
      <c r="IA197" s="61"/>
      <c r="IB197" s="61"/>
      <c r="IC197" s="61"/>
      <c r="ID197" s="61"/>
      <c r="IE197" s="61" t="s">
        <v>90</v>
      </c>
    </row>
    <row r="198" spans="1:239">
      <c r="A198" s="4" t="str">
        <f t="shared" si="236"/>
        <v>x</v>
      </c>
      <c r="B198" s="4" t="str">
        <f t="shared" si="237"/>
        <v>x</v>
      </c>
      <c r="D198" s="4">
        <v>17</v>
      </c>
      <c r="E198" s="4">
        <f t="shared" si="195"/>
        <v>0.41349667156634456</v>
      </c>
      <c r="F198" s="4">
        <v>17</v>
      </c>
      <c r="G198" s="4">
        <f t="shared" si="196"/>
        <v>0.41349667156634456</v>
      </c>
      <c r="H198" s="4">
        <v>83</v>
      </c>
      <c r="I198" s="4">
        <f>AL116</f>
        <v>0</v>
      </c>
      <c r="X198" s="4">
        <v>165</v>
      </c>
      <c r="Y198" s="4" t="str">
        <f t="shared" si="251"/>
        <v>x</v>
      </c>
      <c r="Z198" s="4" t="str">
        <f t="shared" si="222"/>
        <v>x</v>
      </c>
      <c r="AA198" s="4">
        <v>0</v>
      </c>
      <c r="AB198" s="4">
        <v>0</v>
      </c>
      <c r="AC198" s="4">
        <v>165</v>
      </c>
      <c r="AD198" s="129" t="str">
        <f t="shared" si="254"/>
        <v>x</v>
      </c>
      <c r="AE198" s="129" t="str">
        <f t="shared" si="254"/>
        <v>x</v>
      </c>
      <c r="AF198" s="46">
        <f t="shared" si="255"/>
        <v>1</v>
      </c>
      <c r="AG198" s="46">
        <f t="shared" si="255"/>
        <v>1</v>
      </c>
      <c r="AH198" s="4">
        <f t="shared" si="262"/>
        <v>0</v>
      </c>
      <c r="AI198" s="4">
        <f t="shared" si="262"/>
        <v>0</v>
      </c>
      <c r="AJ198" s="4">
        <f t="shared" si="197"/>
        <v>0</v>
      </c>
      <c r="AK198" s="4">
        <f>SUM($AJ$33:AJ198)</f>
        <v>2.6645352591003757E-15</v>
      </c>
      <c r="AL198" s="4">
        <f t="shared" si="238"/>
        <v>0</v>
      </c>
      <c r="AM198" s="4">
        <f t="shared" si="198"/>
        <v>0</v>
      </c>
      <c r="AN198" s="4">
        <f t="shared" si="199"/>
        <v>0</v>
      </c>
      <c r="AP198" s="4" t="str">
        <f t="shared" si="256"/>
        <v/>
      </c>
      <c r="AQ198" s="4" t="str">
        <f t="shared" si="256"/>
        <v/>
      </c>
      <c r="AR198" s="4" t="str">
        <f t="shared" si="257"/>
        <v/>
      </c>
      <c r="AS198" s="4" t="str">
        <f t="shared" si="257"/>
        <v/>
      </c>
      <c r="AT198" s="4" t="str">
        <f t="shared" si="258"/>
        <v/>
      </c>
      <c r="AU198" s="4" t="str">
        <f t="shared" si="258"/>
        <v/>
      </c>
      <c r="AV198" s="4" t="str">
        <f t="shared" si="259"/>
        <v/>
      </c>
      <c r="AW198" s="4" t="str">
        <f t="shared" si="259"/>
        <v/>
      </c>
      <c r="AX198" s="4" t="str">
        <f t="shared" si="260"/>
        <v/>
      </c>
      <c r="AY198" s="4" t="str">
        <f t="shared" si="260"/>
        <v/>
      </c>
      <c r="AZ198" s="4" t="str">
        <f t="shared" si="261"/>
        <v/>
      </c>
      <c r="BA198" s="4" t="str">
        <f t="shared" si="261"/>
        <v/>
      </c>
      <c r="BB198" s="4" t="str">
        <f t="shared" si="234"/>
        <v/>
      </c>
      <c r="BC198" s="4" t="str">
        <f t="shared" si="235"/>
        <v/>
      </c>
      <c r="BD198" s="4" t="str">
        <f t="shared" si="200"/>
        <v/>
      </c>
      <c r="BE198" s="4" t="str">
        <f t="shared" si="239"/>
        <v/>
      </c>
      <c r="BF198" s="4" t="str">
        <f t="shared" si="201"/>
        <v/>
      </c>
      <c r="BG198" s="4" t="str">
        <f t="shared" si="240"/>
        <v/>
      </c>
      <c r="BH198" s="16">
        <f t="shared" si="202"/>
        <v>0</v>
      </c>
      <c r="BI198" s="4">
        <f t="shared" si="203"/>
        <v>0</v>
      </c>
      <c r="BJ198" s="16">
        <f t="shared" si="204"/>
        <v>0</v>
      </c>
      <c r="BK198" s="4">
        <f t="shared" si="205"/>
        <v>0</v>
      </c>
      <c r="BL198" s="16">
        <f t="shared" si="206"/>
        <v>0</v>
      </c>
      <c r="BM198" s="4">
        <f t="shared" si="207"/>
        <v>0</v>
      </c>
      <c r="BN198" s="4">
        <f t="shared" si="241"/>
        <v>0</v>
      </c>
      <c r="BO198" s="4">
        <f t="shared" si="242"/>
        <v>0</v>
      </c>
      <c r="BP198" s="4">
        <f t="shared" si="243"/>
        <v>0</v>
      </c>
      <c r="BQ198" s="4">
        <f t="shared" si="244"/>
        <v>0</v>
      </c>
      <c r="BR198" s="4">
        <f t="shared" si="245"/>
        <v>0</v>
      </c>
      <c r="BS198" s="4">
        <f t="shared" si="246"/>
        <v>0</v>
      </c>
      <c r="BT198" s="4" t="str">
        <f t="shared" si="208"/>
        <v/>
      </c>
      <c r="BU198" s="4" t="str">
        <f t="shared" si="209"/>
        <v/>
      </c>
      <c r="BV198" s="4" t="str">
        <f t="shared" si="210"/>
        <v/>
      </c>
      <c r="BW198" s="4" t="str">
        <f t="shared" si="223"/>
        <v/>
      </c>
      <c r="BX198" s="4" t="str">
        <f t="shared" si="224"/>
        <v/>
      </c>
      <c r="BY198" s="4" t="str">
        <f t="shared" si="225"/>
        <v/>
      </c>
      <c r="BZ198" s="4">
        <f t="shared" si="226"/>
        <v>0</v>
      </c>
      <c r="CA198" s="17" t="str">
        <f t="shared" si="211"/>
        <v/>
      </c>
      <c r="CB198" s="17" t="str">
        <f t="shared" si="212"/>
        <v/>
      </c>
      <c r="CC198" s="17" t="str">
        <f t="shared" si="213"/>
        <v/>
      </c>
      <c r="CD198" s="17" t="str">
        <f t="shared" si="214"/>
        <v/>
      </c>
      <c r="CE198" s="4" t="str">
        <f t="shared" si="215"/>
        <v/>
      </c>
      <c r="CF198" s="4" t="str">
        <f t="shared" si="216"/>
        <v/>
      </c>
      <c r="CG198" s="4" t="str">
        <f t="shared" si="217"/>
        <v/>
      </c>
      <c r="CH198" s="4" t="str">
        <f t="shared" si="247"/>
        <v/>
      </c>
      <c r="CI198" s="4" t="str">
        <f t="shared" si="248"/>
        <v/>
      </c>
      <c r="CJ198" s="4" t="str">
        <f t="shared" si="227"/>
        <v/>
      </c>
      <c r="CK198" s="4" t="str">
        <f t="shared" si="228"/>
        <v/>
      </c>
      <c r="CL198" s="4" t="str">
        <f t="shared" si="249"/>
        <v/>
      </c>
      <c r="CM198" s="4" t="str">
        <f t="shared" si="250"/>
        <v/>
      </c>
      <c r="CN198" s="4">
        <f t="shared" si="229"/>
        <v>0</v>
      </c>
      <c r="CO198" s="16">
        <f t="shared" si="218"/>
        <v>0</v>
      </c>
      <c r="CQ198" s="4">
        <f t="shared" si="230"/>
        <v>0</v>
      </c>
      <c r="CS198" s="4">
        <v>164</v>
      </c>
      <c r="CT198" s="4">
        <f t="shared" si="231"/>
        <v>82</v>
      </c>
      <c r="CU198" s="4">
        <f t="shared" si="232"/>
        <v>82</v>
      </c>
      <c r="CV198" s="4">
        <f t="shared" si="219"/>
        <v>1</v>
      </c>
      <c r="CW198" s="4">
        <v>165</v>
      </c>
      <c r="CX198" s="4">
        <f t="shared" si="194"/>
        <v>83</v>
      </c>
      <c r="CY198" s="4" t="s">
        <v>88</v>
      </c>
      <c r="CZ198" s="16" t="str">
        <f t="shared" si="233"/>
        <v>C</v>
      </c>
      <c r="DA198" s="16">
        <f t="shared" si="220"/>
        <v>0</v>
      </c>
      <c r="DB198" s="4" t="str">
        <f t="shared" si="221"/>
        <v>x</v>
      </c>
      <c r="DJ198" s="47">
        <v>193</v>
      </c>
      <c r="DK198" s="48" t="s">
        <v>477</v>
      </c>
      <c r="DL198" s="49"/>
      <c r="DM198" s="49"/>
      <c r="DN198" s="50"/>
      <c r="DO198" s="51"/>
      <c r="DP198" s="51"/>
      <c r="DQ198" s="51"/>
      <c r="DR198" s="51"/>
      <c r="DS198" s="51"/>
      <c r="DT198" s="51"/>
      <c r="DU198" s="51"/>
      <c r="DV198" s="51"/>
      <c r="DW198" s="51"/>
      <c r="DX198" s="51"/>
      <c r="DY198" s="51"/>
      <c r="DZ198" s="51"/>
      <c r="EA198" s="51"/>
      <c r="EB198" s="51"/>
      <c r="EC198" s="51"/>
      <c r="ED198" s="51"/>
      <c r="EE198" s="51"/>
      <c r="EF198" s="51"/>
      <c r="EG198" s="51"/>
      <c r="EH198" s="51"/>
      <c r="EI198" s="51"/>
      <c r="EJ198" s="51"/>
      <c r="EK198" s="51"/>
      <c r="EL198" s="51"/>
      <c r="EM198" s="51"/>
      <c r="EN198" s="51"/>
      <c r="EO198" s="51"/>
      <c r="EP198" s="51"/>
      <c r="EQ198" s="51"/>
      <c r="ER198" s="51"/>
      <c r="ES198" s="51"/>
      <c r="ET198" s="51"/>
      <c r="EU198" s="51"/>
      <c r="EV198" s="51"/>
      <c r="EW198" s="51"/>
      <c r="EX198" s="51"/>
      <c r="EY198" s="51"/>
      <c r="EZ198" s="51"/>
      <c r="FA198" s="51"/>
      <c r="FB198" s="51"/>
      <c r="FC198" s="51"/>
      <c r="FD198" s="51"/>
      <c r="FE198" s="51"/>
      <c r="FF198" s="51"/>
      <c r="FG198" s="51"/>
      <c r="FH198" s="51"/>
      <c r="FI198" s="51"/>
      <c r="FJ198" s="51"/>
      <c r="FK198" s="51"/>
      <c r="FL198" s="51"/>
      <c r="FM198" s="51"/>
      <c r="FN198" s="51"/>
      <c r="FO198" s="51"/>
      <c r="FP198" s="51"/>
      <c r="FQ198" s="51"/>
      <c r="FR198" s="51"/>
      <c r="FS198" s="51"/>
      <c r="FT198" s="51"/>
      <c r="FU198" s="51"/>
      <c r="FV198" s="51"/>
      <c r="FW198" s="51"/>
      <c r="FX198" s="51"/>
      <c r="FY198" s="51"/>
      <c r="FZ198" s="51"/>
      <c r="GA198" s="51"/>
      <c r="GB198" s="51"/>
      <c r="GC198" s="51"/>
      <c r="GD198" s="51"/>
      <c r="GE198" s="51"/>
      <c r="GF198" s="51"/>
      <c r="GG198" s="51"/>
      <c r="GH198" s="51"/>
      <c r="GI198" s="51"/>
      <c r="GJ198" s="51"/>
      <c r="GK198" s="51"/>
      <c r="GL198" s="51"/>
      <c r="GM198" s="51"/>
      <c r="GN198" s="51"/>
      <c r="GO198" s="51"/>
      <c r="GP198" s="51"/>
      <c r="GQ198" s="51"/>
      <c r="GR198" s="51"/>
      <c r="GS198" s="51"/>
      <c r="GT198" s="51"/>
      <c r="GU198" s="51"/>
      <c r="GV198" s="51"/>
      <c r="GW198" s="51"/>
      <c r="GX198" s="51"/>
      <c r="GY198" s="51"/>
      <c r="GZ198" s="51"/>
      <c r="HA198" s="51"/>
      <c r="HB198" s="51"/>
      <c r="HC198" s="51"/>
      <c r="HD198" s="51"/>
      <c r="HE198" s="51"/>
      <c r="HF198" s="51"/>
      <c r="HG198" s="51"/>
      <c r="HH198" s="51"/>
      <c r="HI198" s="51"/>
      <c r="HJ198" s="51"/>
      <c r="HK198" s="51"/>
      <c r="HL198" s="51"/>
      <c r="HM198" s="51"/>
      <c r="HN198" s="51"/>
      <c r="HO198" s="51"/>
      <c r="HP198" s="51"/>
      <c r="HQ198" s="51"/>
      <c r="HR198" s="51"/>
      <c r="HS198" s="51"/>
      <c r="HT198" s="51"/>
      <c r="HU198" s="51"/>
      <c r="HV198" s="51"/>
      <c r="HW198" s="51"/>
      <c r="HX198" s="51"/>
      <c r="HY198" s="51"/>
      <c r="HZ198" s="51"/>
      <c r="IA198" s="51"/>
      <c r="IB198" s="51"/>
      <c r="IC198" s="51"/>
      <c r="ID198" s="51"/>
      <c r="IE198" s="51" t="s">
        <v>90</v>
      </c>
    </row>
    <row r="199" spans="1:239">
      <c r="A199" s="4" t="str">
        <f t="shared" si="236"/>
        <v>x</v>
      </c>
      <c r="B199" s="4" t="str">
        <f t="shared" si="237"/>
        <v>x</v>
      </c>
      <c r="D199" s="4">
        <v>17.100000000000001</v>
      </c>
      <c r="E199" s="4">
        <f t="shared" si="195"/>
        <v>0.25555499726294689</v>
      </c>
      <c r="F199" s="4">
        <v>17.100000000000001</v>
      </c>
      <c r="G199" s="4">
        <f t="shared" si="196"/>
        <v>0.25555499726294689</v>
      </c>
      <c r="H199" s="4">
        <v>84</v>
      </c>
      <c r="I199" s="4">
        <f>I198</f>
        <v>0</v>
      </c>
      <c r="X199" s="4">
        <v>166</v>
      </c>
      <c r="Y199" s="4" t="str">
        <f t="shared" si="251"/>
        <v>x</v>
      </c>
      <c r="Z199" s="4" t="str">
        <f t="shared" si="222"/>
        <v>x</v>
      </c>
      <c r="AA199" s="4">
        <v>0</v>
      </c>
      <c r="AB199" s="4">
        <v>0</v>
      </c>
      <c r="AC199" s="4">
        <v>166</v>
      </c>
      <c r="AD199" s="129" t="str">
        <f t="shared" si="254"/>
        <v>x</v>
      </c>
      <c r="AE199" s="129" t="str">
        <f t="shared" si="254"/>
        <v>x</v>
      </c>
      <c r="AF199" s="46">
        <f t="shared" si="255"/>
        <v>1</v>
      </c>
      <c r="AG199" s="46">
        <f t="shared" si="255"/>
        <v>1</v>
      </c>
      <c r="AH199" s="4">
        <f t="shared" si="262"/>
        <v>0</v>
      </c>
      <c r="AI199" s="4">
        <f t="shared" si="262"/>
        <v>0</v>
      </c>
      <c r="AJ199" s="4">
        <f t="shared" si="197"/>
        <v>0</v>
      </c>
      <c r="AK199" s="4">
        <f>SUM($AJ$33:AJ199)</f>
        <v>2.6645352591003757E-15</v>
      </c>
      <c r="AL199" s="4">
        <f t="shared" si="238"/>
        <v>0</v>
      </c>
      <c r="AM199" s="4">
        <f t="shared" si="198"/>
        <v>0</v>
      </c>
      <c r="AN199" s="4">
        <f t="shared" si="199"/>
        <v>0</v>
      </c>
      <c r="AP199" s="4" t="str">
        <f t="shared" si="256"/>
        <v/>
      </c>
      <c r="AQ199" s="4" t="str">
        <f t="shared" si="256"/>
        <v/>
      </c>
      <c r="AR199" s="4" t="str">
        <f t="shared" si="257"/>
        <v/>
      </c>
      <c r="AS199" s="4" t="str">
        <f t="shared" si="257"/>
        <v/>
      </c>
      <c r="AT199" s="4" t="str">
        <f t="shared" si="258"/>
        <v/>
      </c>
      <c r="AU199" s="4" t="str">
        <f t="shared" si="258"/>
        <v/>
      </c>
      <c r="AV199" s="4" t="str">
        <f t="shared" si="259"/>
        <v/>
      </c>
      <c r="AW199" s="4" t="str">
        <f t="shared" si="259"/>
        <v/>
      </c>
      <c r="AX199" s="4" t="str">
        <f t="shared" si="260"/>
        <v/>
      </c>
      <c r="AY199" s="4" t="str">
        <f t="shared" si="260"/>
        <v/>
      </c>
      <c r="AZ199" s="4" t="str">
        <f t="shared" si="261"/>
        <v/>
      </c>
      <c r="BA199" s="4" t="str">
        <f t="shared" si="261"/>
        <v/>
      </c>
      <c r="BB199" s="4" t="str">
        <f t="shared" si="234"/>
        <v/>
      </c>
      <c r="BC199" s="4" t="str">
        <f t="shared" si="235"/>
        <v/>
      </c>
      <c r="BD199" s="4" t="str">
        <f t="shared" si="200"/>
        <v/>
      </c>
      <c r="BE199" s="4" t="str">
        <f t="shared" si="239"/>
        <v/>
      </c>
      <c r="BF199" s="4" t="str">
        <f t="shared" si="201"/>
        <v/>
      </c>
      <c r="BG199" s="4" t="str">
        <f t="shared" si="240"/>
        <v/>
      </c>
      <c r="BH199" s="16">
        <f t="shared" si="202"/>
        <v>0</v>
      </c>
      <c r="BI199" s="4">
        <f t="shared" si="203"/>
        <v>0</v>
      </c>
      <c r="BJ199" s="16">
        <f t="shared" si="204"/>
        <v>0</v>
      </c>
      <c r="BK199" s="4">
        <f t="shared" si="205"/>
        <v>0</v>
      </c>
      <c r="BL199" s="16">
        <f t="shared" si="206"/>
        <v>0</v>
      </c>
      <c r="BM199" s="4">
        <f t="shared" si="207"/>
        <v>0</v>
      </c>
      <c r="BN199" s="4">
        <f t="shared" si="241"/>
        <v>0</v>
      </c>
      <c r="BO199" s="4">
        <f t="shared" si="242"/>
        <v>0</v>
      </c>
      <c r="BP199" s="4">
        <f t="shared" si="243"/>
        <v>0</v>
      </c>
      <c r="BQ199" s="4">
        <f t="shared" si="244"/>
        <v>0</v>
      </c>
      <c r="BR199" s="4">
        <f t="shared" si="245"/>
        <v>0</v>
      </c>
      <c r="BS199" s="4">
        <f t="shared" si="246"/>
        <v>0</v>
      </c>
      <c r="BT199" s="4" t="str">
        <f t="shared" si="208"/>
        <v/>
      </c>
      <c r="BU199" s="4" t="str">
        <f t="shared" si="209"/>
        <v/>
      </c>
      <c r="BV199" s="4" t="str">
        <f t="shared" si="210"/>
        <v/>
      </c>
      <c r="BW199" s="4" t="str">
        <f t="shared" si="223"/>
        <v/>
      </c>
      <c r="BX199" s="4" t="str">
        <f t="shared" si="224"/>
        <v/>
      </c>
      <c r="BY199" s="4" t="str">
        <f t="shared" si="225"/>
        <v/>
      </c>
      <c r="BZ199" s="4">
        <f t="shared" si="226"/>
        <v>0</v>
      </c>
      <c r="CA199" s="17" t="str">
        <f t="shared" si="211"/>
        <v/>
      </c>
      <c r="CB199" s="17" t="str">
        <f t="shared" si="212"/>
        <v/>
      </c>
      <c r="CC199" s="17" t="str">
        <f t="shared" si="213"/>
        <v/>
      </c>
      <c r="CD199" s="17" t="str">
        <f t="shared" si="214"/>
        <v/>
      </c>
      <c r="CE199" s="4" t="str">
        <f t="shared" si="215"/>
        <v/>
      </c>
      <c r="CF199" s="4" t="str">
        <f t="shared" si="216"/>
        <v/>
      </c>
      <c r="CG199" s="4" t="str">
        <f t="shared" si="217"/>
        <v/>
      </c>
      <c r="CH199" s="4" t="str">
        <f t="shared" si="247"/>
        <v/>
      </c>
      <c r="CI199" s="4" t="str">
        <f t="shared" si="248"/>
        <v/>
      </c>
      <c r="CJ199" s="4" t="str">
        <f t="shared" si="227"/>
        <v/>
      </c>
      <c r="CK199" s="4" t="str">
        <f t="shared" si="228"/>
        <v/>
      </c>
      <c r="CL199" s="4" t="str">
        <f t="shared" si="249"/>
        <v/>
      </c>
      <c r="CM199" s="4" t="str">
        <f t="shared" si="250"/>
        <v/>
      </c>
      <c r="CN199" s="4">
        <f t="shared" si="229"/>
        <v>0</v>
      </c>
      <c r="CO199" s="16">
        <f t="shared" si="218"/>
        <v>0</v>
      </c>
      <c r="CQ199" s="4">
        <f t="shared" si="230"/>
        <v>0</v>
      </c>
      <c r="CS199" s="4">
        <v>165</v>
      </c>
      <c r="CT199" s="4">
        <f t="shared" si="231"/>
        <v>82.5</v>
      </c>
      <c r="CU199" s="4">
        <f t="shared" si="232"/>
        <v>83</v>
      </c>
      <c r="CV199" s="4">
        <f t="shared" si="219"/>
        <v>0</v>
      </c>
      <c r="CW199" s="4">
        <v>166</v>
      </c>
      <c r="CX199" s="4">
        <f t="shared" si="194"/>
        <v>84</v>
      </c>
      <c r="CY199" s="4" t="s">
        <v>100</v>
      </c>
      <c r="CZ199" s="16" t="str">
        <f t="shared" si="233"/>
        <v>A</v>
      </c>
      <c r="DA199" s="16">
        <f t="shared" si="220"/>
        <v>0</v>
      </c>
      <c r="DB199" s="4" t="str">
        <f t="shared" si="221"/>
        <v>x</v>
      </c>
      <c r="DJ199" s="57">
        <v>194</v>
      </c>
      <c r="DK199" s="58" t="s">
        <v>478</v>
      </c>
      <c r="DL199" s="59"/>
      <c r="DM199" s="59"/>
      <c r="DN199" s="60"/>
      <c r="DO199" s="61"/>
      <c r="DP199" s="61"/>
      <c r="DQ199" s="61"/>
      <c r="DR199" s="61"/>
      <c r="DS199" s="61"/>
      <c r="DT199" s="61"/>
      <c r="DU199" s="61"/>
      <c r="DV199" s="61"/>
      <c r="DW199" s="61"/>
      <c r="DX199" s="61"/>
      <c r="DY199" s="61"/>
      <c r="DZ199" s="61"/>
      <c r="EA199" s="61"/>
      <c r="EB199" s="61"/>
      <c r="EC199" s="61"/>
      <c r="ED199" s="61"/>
      <c r="EE199" s="61"/>
      <c r="EF199" s="61"/>
      <c r="EG199" s="61"/>
      <c r="EH199" s="61"/>
      <c r="EI199" s="61"/>
      <c r="EJ199" s="61"/>
      <c r="EK199" s="61"/>
      <c r="EL199" s="61"/>
      <c r="EM199" s="61"/>
      <c r="EN199" s="61"/>
      <c r="EO199" s="61"/>
      <c r="EP199" s="61"/>
      <c r="EQ199" s="61"/>
      <c r="ER199" s="61"/>
      <c r="ES199" s="61"/>
      <c r="ET199" s="61"/>
      <c r="EU199" s="61"/>
      <c r="EV199" s="61"/>
      <c r="EW199" s="61"/>
      <c r="EX199" s="61"/>
      <c r="EY199" s="61"/>
      <c r="EZ199" s="61"/>
      <c r="FA199" s="61"/>
      <c r="FB199" s="61"/>
      <c r="FC199" s="61"/>
      <c r="FD199" s="61"/>
      <c r="FE199" s="61"/>
      <c r="FF199" s="61"/>
      <c r="FG199" s="61"/>
      <c r="FH199" s="61"/>
      <c r="FI199" s="61"/>
      <c r="FJ199" s="61"/>
      <c r="FK199" s="61"/>
      <c r="FL199" s="61"/>
      <c r="FM199" s="61"/>
      <c r="FN199" s="61"/>
      <c r="FO199" s="61"/>
      <c r="FP199" s="61"/>
      <c r="FQ199" s="61"/>
      <c r="FR199" s="61"/>
      <c r="FS199" s="61"/>
      <c r="FT199" s="61"/>
      <c r="FU199" s="61"/>
      <c r="FV199" s="61"/>
      <c r="FW199" s="61"/>
      <c r="FX199" s="61"/>
      <c r="FY199" s="61"/>
      <c r="FZ199" s="61"/>
      <c r="GA199" s="61"/>
      <c r="GB199" s="61"/>
      <c r="GC199" s="61"/>
      <c r="GD199" s="61"/>
      <c r="GE199" s="61"/>
      <c r="GF199" s="61"/>
      <c r="GG199" s="61"/>
      <c r="GH199" s="61"/>
      <c r="GI199" s="61"/>
      <c r="GJ199" s="61"/>
      <c r="GK199" s="61"/>
      <c r="GL199" s="61"/>
      <c r="GM199" s="61"/>
      <c r="GN199" s="61"/>
      <c r="GO199" s="61"/>
      <c r="GP199" s="61"/>
      <c r="GQ199" s="61"/>
      <c r="GR199" s="61"/>
      <c r="GS199" s="61"/>
      <c r="GT199" s="61"/>
      <c r="GU199" s="61"/>
      <c r="GV199" s="61"/>
      <c r="GW199" s="61"/>
      <c r="GX199" s="61"/>
      <c r="GY199" s="61"/>
      <c r="GZ199" s="61"/>
      <c r="HA199" s="61"/>
      <c r="HB199" s="61"/>
      <c r="HC199" s="61"/>
      <c r="HD199" s="61"/>
      <c r="HE199" s="61"/>
      <c r="HF199" s="61"/>
      <c r="HG199" s="61"/>
      <c r="HH199" s="61"/>
      <c r="HI199" s="61"/>
      <c r="HJ199" s="61"/>
      <c r="HK199" s="61"/>
      <c r="HL199" s="61"/>
      <c r="HM199" s="61"/>
      <c r="HN199" s="61"/>
      <c r="HO199" s="61"/>
      <c r="HP199" s="61"/>
      <c r="HQ199" s="61"/>
      <c r="HR199" s="61"/>
      <c r="HS199" s="61"/>
      <c r="HT199" s="61"/>
      <c r="HU199" s="61"/>
      <c r="HV199" s="61"/>
      <c r="HW199" s="61"/>
      <c r="HX199" s="61"/>
      <c r="HY199" s="61"/>
      <c r="HZ199" s="61"/>
      <c r="IA199" s="61"/>
      <c r="IB199" s="61"/>
      <c r="IC199" s="61"/>
      <c r="ID199" s="61"/>
      <c r="IE199" s="61" t="s">
        <v>90</v>
      </c>
    </row>
    <row r="200" spans="1:239">
      <c r="A200" s="4" t="str">
        <f t="shared" si="236"/>
        <v>x</v>
      </c>
      <c r="B200" s="4" t="str">
        <f t="shared" si="237"/>
        <v>x</v>
      </c>
      <c r="D200" s="4">
        <v>17.2</v>
      </c>
      <c r="E200" s="4">
        <f t="shared" si="195"/>
        <v>8.6444343290237785E-2</v>
      </c>
      <c r="F200" s="4">
        <v>17.2</v>
      </c>
      <c r="G200" s="4">
        <f t="shared" si="196"/>
        <v>8.6444343290237785E-2</v>
      </c>
      <c r="H200" s="4">
        <v>84</v>
      </c>
      <c r="I200" s="4">
        <f>AL117</f>
        <v>0</v>
      </c>
      <c r="X200" s="4">
        <v>167</v>
      </c>
      <c r="Y200" s="4" t="str">
        <f t="shared" si="251"/>
        <v>x</v>
      </c>
      <c r="Z200" s="4" t="str">
        <f t="shared" si="222"/>
        <v>x</v>
      </c>
      <c r="AA200" s="4">
        <v>0</v>
      </c>
      <c r="AB200" s="4">
        <v>0</v>
      </c>
      <c r="AC200" s="4">
        <v>167</v>
      </c>
      <c r="AD200" s="129" t="str">
        <f t="shared" si="254"/>
        <v>x</v>
      </c>
      <c r="AE200" s="129" t="str">
        <f t="shared" si="254"/>
        <v>x</v>
      </c>
      <c r="AF200" s="46">
        <f t="shared" si="255"/>
        <v>1</v>
      </c>
      <c r="AG200" s="46">
        <f t="shared" si="255"/>
        <v>1</v>
      </c>
      <c r="AH200" s="4">
        <f t="shared" si="262"/>
        <v>0</v>
      </c>
      <c r="AI200" s="4">
        <f t="shared" si="262"/>
        <v>0</v>
      </c>
      <c r="AJ200" s="4">
        <f t="shared" si="197"/>
        <v>0</v>
      </c>
      <c r="AK200" s="4">
        <f>SUM($AJ$33:AJ200)</f>
        <v>2.6645352591003757E-15</v>
      </c>
      <c r="AL200" s="4">
        <f t="shared" si="238"/>
        <v>0</v>
      </c>
      <c r="AM200" s="4">
        <f t="shared" si="198"/>
        <v>0</v>
      </c>
      <c r="AN200" s="4">
        <f t="shared" si="199"/>
        <v>0</v>
      </c>
      <c r="AP200" s="4" t="str">
        <f t="shared" si="256"/>
        <v/>
      </c>
      <c r="AQ200" s="4" t="str">
        <f t="shared" si="256"/>
        <v/>
      </c>
      <c r="AR200" s="4" t="str">
        <f t="shared" si="257"/>
        <v/>
      </c>
      <c r="AS200" s="4" t="str">
        <f t="shared" si="257"/>
        <v/>
      </c>
      <c r="AT200" s="4" t="str">
        <f t="shared" si="258"/>
        <v/>
      </c>
      <c r="AU200" s="4" t="str">
        <f t="shared" si="258"/>
        <v/>
      </c>
      <c r="AV200" s="4" t="str">
        <f t="shared" si="259"/>
        <v/>
      </c>
      <c r="AW200" s="4" t="str">
        <f t="shared" si="259"/>
        <v/>
      </c>
      <c r="AX200" s="4" t="str">
        <f t="shared" si="260"/>
        <v/>
      </c>
      <c r="AY200" s="4" t="str">
        <f t="shared" si="260"/>
        <v/>
      </c>
      <c r="AZ200" s="4" t="str">
        <f t="shared" si="261"/>
        <v/>
      </c>
      <c r="BA200" s="4" t="str">
        <f t="shared" si="261"/>
        <v/>
      </c>
      <c r="BB200" s="4" t="str">
        <f t="shared" si="234"/>
        <v/>
      </c>
      <c r="BC200" s="4" t="str">
        <f t="shared" si="235"/>
        <v/>
      </c>
      <c r="BD200" s="4" t="str">
        <f t="shared" si="200"/>
        <v/>
      </c>
      <c r="BE200" s="4" t="str">
        <f t="shared" si="239"/>
        <v/>
      </c>
      <c r="BF200" s="4" t="str">
        <f t="shared" si="201"/>
        <v/>
      </c>
      <c r="BG200" s="4" t="str">
        <f t="shared" si="240"/>
        <v/>
      </c>
      <c r="BH200" s="16">
        <f t="shared" si="202"/>
        <v>0</v>
      </c>
      <c r="BI200" s="4">
        <f t="shared" si="203"/>
        <v>0</v>
      </c>
      <c r="BJ200" s="16">
        <f t="shared" si="204"/>
        <v>0</v>
      </c>
      <c r="BK200" s="4">
        <f t="shared" si="205"/>
        <v>0</v>
      </c>
      <c r="BL200" s="16">
        <f t="shared" si="206"/>
        <v>0</v>
      </c>
      <c r="BM200" s="4">
        <f t="shared" si="207"/>
        <v>0</v>
      </c>
      <c r="BN200" s="4">
        <f t="shared" si="241"/>
        <v>0</v>
      </c>
      <c r="BO200" s="4">
        <f t="shared" si="242"/>
        <v>0</v>
      </c>
      <c r="BP200" s="4">
        <f t="shared" si="243"/>
        <v>0</v>
      </c>
      <c r="BQ200" s="4">
        <f t="shared" si="244"/>
        <v>0</v>
      </c>
      <c r="BR200" s="4">
        <f t="shared" si="245"/>
        <v>0</v>
      </c>
      <c r="BS200" s="4">
        <f t="shared" si="246"/>
        <v>0</v>
      </c>
      <c r="BT200" s="4" t="str">
        <f t="shared" si="208"/>
        <v/>
      </c>
      <c r="BU200" s="4" t="str">
        <f t="shared" si="209"/>
        <v/>
      </c>
      <c r="BV200" s="4" t="str">
        <f t="shared" si="210"/>
        <v/>
      </c>
      <c r="BW200" s="4" t="str">
        <f t="shared" si="223"/>
        <v/>
      </c>
      <c r="BX200" s="4" t="str">
        <f t="shared" si="224"/>
        <v/>
      </c>
      <c r="BY200" s="4" t="str">
        <f t="shared" si="225"/>
        <v/>
      </c>
      <c r="BZ200" s="4">
        <f t="shared" si="226"/>
        <v>0</v>
      </c>
      <c r="CA200" s="17" t="str">
        <f t="shared" si="211"/>
        <v/>
      </c>
      <c r="CB200" s="17" t="str">
        <f t="shared" si="212"/>
        <v/>
      </c>
      <c r="CC200" s="17" t="str">
        <f t="shared" si="213"/>
        <v/>
      </c>
      <c r="CD200" s="17" t="str">
        <f t="shared" si="214"/>
        <v/>
      </c>
      <c r="CE200" s="4" t="str">
        <f t="shared" si="215"/>
        <v/>
      </c>
      <c r="CF200" s="4" t="str">
        <f t="shared" si="216"/>
        <v/>
      </c>
      <c r="CG200" s="4" t="str">
        <f t="shared" si="217"/>
        <v/>
      </c>
      <c r="CH200" s="4" t="str">
        <f t="shared" si="247"/>
        <v/>
      </c>
      <c r="CI200" s="4" t="str">
        <f t="shared" si="248"/>
        <v/>
      </c>
      <c r="CJ200" s="4" t="str">
        <f t="shared" si="227"/>
        <v/>
      </c>
      <c r="CK200" s="4" t="str">
        <f t="shared" si="228"/>
        <v/>
      </c>
      <c r="CL200" s="4" t="str">
        <f t="shared" si="249"/>
        <v/>
      </c>
      <c r="CM200" s="4" t="str">
        <f t="shared" si="250"/>
        <v/>
      </c>
      <c r="CN200" s="4">
        <f t="shared" si="229"/>
        <v>0</v>
      </c>
      <c r="CO200" s="16">
        <f t="shared" si="218"/>
        <v>0</v>
      </c>
      <c r="CQ200" s="4">
        <f t="shared" si="230"/>
        <v>0</v>
      </c>
      <c r="CS200" s="4">
        <v>166</v>
      </c>
      <c r="CT200" s="4">
        <f t="shared" si="231"/>
        <v>83</v>
      </c>
      <c r="CU200" s="4">
        <f t="shared" si="232"/>
        <v>83</v>
      </c>
      <c r="CV200" s="4">
        <f t="shared" si="219"/>
        <v>1</v>
      </c>
      <c r="CW200" s="4">
        <v>167</v>
      </c>
      <c r="CX200" s="4">
        <f t="shared" si="194"/>
        <v>84</v>
      </c>
      <c r="CY200" s="4" t="s">
        <v>89</v>
      </c>
      <c r="CZ200" s="16" t="str">
        <f t="shared" si="233"/>
        <v>B</v>
      </c>
      <c r="DA200" s="16">
        <f t="shared" si="220"/>
        <v>0</v>
      </c>
      <c r="DB200" s="4" t="str">
        <f t="shared" si="221"/>
        <v>x</v>
      </c>
      <c r="DJ200" s="57">
        <v>195</v>
      </c>
      <c r="DK200" s="58"/>
      <c r="DL200" s="59"/>
      <c r="DM200" s="59"/>
      <c r="DN200" s="60"/>
      <c r="DO200" s="61"/>
      <c r="DP200" s="61"/>
      <c r="DQ200" s="61"/>
      <c r="DR200" s="61"/>
      <c r="DS200" s="61"/>
      <c r="DT200" s="61"/>
      <c r="DU200" s="61"/>
      <c r="DV200" s="61"/>
      <c r="DW200" s="61"/>
      <c r="DX200" s="61"/>
      <c r="DY200" s="61"/>
      <c r="DZ200" s="61"/>
      <c r="EA200" s="61"/>
      <c r="EB200" s="61"/>
      <c r="EC200" s="61"/>
      <c r="ED200" s="61"/>
      <c r="EE200" s="61"/>
      <c r="EF200" s="61"/>
      <c r="EG200" s="61"/>
      <c r="EH200" s="61"/>
      <c r="EI200" s="61"/>
      <c r="EJ200" s="61"/>
      <c r="EK200" s="61"/>
      <c r="EL200" s="61"/>
      <c r="EM200" s="61"/>
      <c r="EN200" s="61"/>
      <c r="EO200" s="61"/>
      <c r="EP200" s="61"/>
      <c r="EQ200" s="61"/>
      <c r="ER200" s="61"/>
      <c r="ES200" s="61"/>
      <c r="ET200" s="61"/>
      <c r="EU200" s="61"/>
      <c r="EV200" s="61"/>
      <c r="EW200" s="61"/>
      <c r="EX200" s="61"/>
      <c r="EY200" s="61"/>
      <c r="EZ200" s="61"/>
      <c r="FA200" s="61"/>
      <c r="FB200" s="61"/>
      <c r="FC200" s="61"/>
      <c r="FD200" s="61"/>
      <c r="FE200" s="61"/>
      <c r="FF200" s="61"/>
      <c r="FG200" s="61"/>
      <c r="FH200" s="61"/>
      <c r="FI200" s="61"/>
      <c r="FJ200" s="61"/>
      <c r="FK200" s="61"/>
      <c r="FL200" s="61"/>
      <c r="FM200" s="61"/>
      <c r="FN200" s="61"/>
      <c r="FO200" s="61"/>
      <c r="FP200" s="61"/>
      <c r="FQ200" s="61"/>
      <c r="FR200" s="61"/>
      <c r="FS200" s="61"/>
      <c r="FT200" s="61"/>
      <c r="FU200" s="61"/>
      <c r="FV200" s="61"/>
      <c r="FW200" s="61"/>
      <c r="FX200" s="61"/>
      <c r="FY200" s="61"/>
      <c r="FZ200" s="61"/>
      <c r="GA200" s="61"/>
      <c r="GB200" s="61"/>
      <c r="GC200" s="61"/>
      <c r="GD200" s="61"/>
      <c r="GE200" s="61"/>
      <c r="GF200" s="61"/>
      <c r="GG200" s="61"/>
      <c r="GH200" s="61"/>
      <c r="GI200" s="61"/>
      <c r="GJ200" s="61"/>
      <c r="GK200" s="61"/>
      <c r="GL200" s="61"/>
      <c r="GM200" s="61"/>
      <c r="GN200" s="61"/>
      <c r="GO200" s="61"/>
      <c r="GP200" s="61"/>
      <c r="GQ200" s="61"/>
      <c r="GR200" s="61"/>
      <c r="GS200" s="61"/>
      <c r="GT200" s="61"/>
      <c r="GU200" s="61"/>
      <c r="GV200" s="61"/>
      <c r="GW200" s="61"/>
      <c r="GX200" s="61"/>
      <c r="GY200" s="61"/>
      <c r="GZ200" s="61"/>
      <c r="HA200" s="61"/>
      <c r="HB200" s="61"/>
      <c r="HC200" s="61"/>
      <c r="HD200" s="61"/>
      <c r="HE200" s="61"/>
      <c r="HF200" s="61"/>
      <c r="HG200" s="61"/>
      <c r="HH200" s="61"/>
      <c r="HI200" s="61"/>
      <c r="HJ200" s="61"/>
      <c r="HK200" s="61"/>
      <c r="HL200" s="61"/>
      <c r="HM200" s="61"/>
      <c r="HN200" s="61"/>
      <c r="HO200" s="61"/>
      <c r="HP200" s="61"/>
      <c r="HQ200" s="61"/>
      <c r="HR200" s="61"/>
      <c r="HS200" s="61"/>
      <c r="HT200" s="61"/>
      <c r="HU200" s="61"/>
      <c r="HV200" s="61"/>
      <c r="HW200" s="61"/>
      <c r="HX200" s="61"/>
      <c r="HY200" s="61"/>
      <c r="HZ200" s="61"/>
      <c r="IA200" s="61"/>
      <c r="IB200" s="61"/>
      <c r="IC200" s="61"/>
      <c r="ID200" s="61"/>
      <c r="IE200" s="61" t="s">
        <v>90</v>
      </c>
    </row>
    <row r="201" spans="1:239">
      <c r="A201" s="4" t="str">
        <f t="shared" si="236"/>
        <v>x</v>
      </c>
      <c r="B201" s="4" t="str">
        <f t="shared" si="237"/>
        <v>x</v>
      </c>
      <c r="D201" s="4">
        <v>17.3</v>
      </c>
      <c r="E201" s="4">
        <f t="shared" si="195"/>
        <v>-8.6444343290241421E-2</v>
      </c>
      <c r="F201" s="4">
        <v>17.3</v>
      </c>
      <c r="G201" s="4">
        <f t="shared" si="196"/>
        <v>-8.6444343290241421E-2</v>
      </c>
      <c r="H201" s="4">
        <v>85</v>
      </c>
      <c r="I201" s="4">
        <f>I200</f>
        <v>0</v>
      </c>
      <c r="X201" s="4">
        <v>168</v>
      </c>
      <c r="Y201" s="4" t="str">
        <f t="shared" si="251"/>
        <v>x</v>
      </c>
      <c r="Z201" s="4" t="str">
        <f t="shared" si="222"/>
        <v>x</v>
      </c>
      <c r="AA201" s="4">
        <v>0</v>
      </c>
      <c r="AB201" s="4">
        <v>0</v>
      </c>
      <c r="AC201" s="4">
        <v>168</v>
      </c>
      <c r="AD201" s="129" t="str">
        <f t="shared" si="254"/>
        <v>x</v>
      </c>
      <c r="AE201" s="129" t="str">
        <f t="shared" si="254"/>
        <v>x</v>
      </c>
      <c r="AF201" s="46">
        <f t="shared" si="255"/>
        <v>1</v>
      </c>
      <c r="AG201" s="46">
        <f t="shared" si="255"/>
        <v>1</v>
      </c>
      <c r="AH201" s="4">
        <f t="shared" si="262"/>
        <v>0</v>
      </c>
      <c r="AI201" s="4">
        <f t="shared" si="262"/>
        <v>0</v>
      </c>
      <c r="AJ201" s="4">
        <f t="shared" si="197"/>
        <v>0</v>
      </c>
      <c r="AK201" s="4">
        <f>SUM($AJ$33:AJ201)</f>
        <v>2.6645352591003757E-15</v>
      </c>
      <c r="AL201" s="4">
        <f t="shared" si="238"/>
        <v>0</v>
      </c>
      <c r="AM201" s="4">
        <f t="shared" si="198"/>
        <v>0</v>
      </c>
      <c r="AN201" s="4">
        <f t="shared" si="199"/>
        <v>0</v>
      </c>
      <c r="AP201" s="4" t="str">
        <f t="shared" si="256"/>
        <v/>
      </c>
      <c r="AQ201" s="4" t="str">
        <f t="shared" si="256"/>
        <v/>
      </c>
      <c r="AR201" s="4" t="str">
        <f t="shared" si="257"/>
        <v/>
      </c>
      <c r="AS201" s="4" t="str">
        <f t="shared" si="257"/>
        <v/>
      </c>
      <c r="AT201" s="4" t="str">
        <f t="shared" si="258"/>
        <v/>
      </c>
      <c r="AU201" s="4" t="str">
        <f t="shared" si="258"/>
        <v/>
      </c>
      <c r="AV201" s="4" t="str">
        <f t="shared" si="259"/>
        <v/>
      </c>
      <c r="AW201" s="4" t="str">
        <f t="shared" si="259"/>
        <v/>
      </c>
      <c r="AX201" s="4" t="str">
        <f t="shared" si="260"/>
        <v/>
      </c>
      <c r="AY201" s="4" t="str">
        <f t="shared" si="260"/>
        <v/>
      </c>
      <c r="AZ201" s="4" t="str">
        <f t="shared" si="261"/>
        <v/>
      </c>
      <c r="BA201" s="4" t="str">
        <f t="shared" si="261"/>
        <v/>
      </c>
      <c r="BB201" s="4" t="str">
        <f t="shared" si="234"/>
        <v/>
      </c>
      <c r="BC201" s="4" t="str">
        <f t="shared" si="235"/>
        <v/>
      </c>
      <c r="BD201" s="4" t="str">
        <f t="shared" si="200"/>
        <v/>
      </c>
      <c r="BE201" s="4" t="str">
        <f t="shared" si="239"/>
        <v/>
      </c>
      <c r="BF201" s="4" t="str">
        <f t="shared" si="201"/>
        <v/>
      </c>
      <c r="BG201" s="4" t="str">
        <f t="shared" si="240"/>
        <v/>
      </c>
      <c r="BH201" s="16">
        <f t="shared" si="202"/>
        <v>0</v>
      </c>
      <c r="BI201" s="4">
        <f t="shared" si="203"/>
        <v>0</v>
      </c>
      <c r="BJ201" s="16">
        <f t="shared" si="204"/>
        <v>0</v>
      </c>
      <c r="BK201" s="4">
        <f t="shared" si="205"/>
        <v>0</v>
      </c>
      <c r="BL201" s="16">
        <f t="shared" si="206"/>
        <v>0</v>
      </c>
      <c r="BM201" s="4">
        <f t="shared" si="207"/>
        <v>0</v>
      </c>
      <c r="BN201" s="4">
        <f t="shared" si="241"/>
        <v>0</v>
      </c>
      <c r="BO201" s="4">
        <f t="shared" si="242"/>
        <v>0</v>
      </c>
      <c r="BP201" s="4">
        <f t="shared" si="243"/>
        <v>0</v>
      </c>
      <c r="BQ201" s="4">
        <f t="shared" si="244"/>
        <v>0</v>
      </c>
      <c r="BR201" s="4">
        <f t="shared" si="245"/>
        <v>0</v>
      </c>
      <c r="BS201" s="4">
        <f t="shared" si="246"/>
        <v>0</v>
      </c>
      <c r="BT201" s="4" t="str">
        <f t="shared" si="208"/>
        <v/>
      </c>
      <c r="BU201" s="4" t="str">
        <f t="shared" si="209"/>
        <v/>
      </c>
      <c r="BV201" s="4" t="str">
        <f t="shared" si="210"/>
        <v/>
      </c>
      <c r="BW201" s="4" t="str">
        <f t="shared" si="223"/>
        <v/>
      </c>
      <c r="BX201" s="4" t="str">
        <f t="shared" si="224"/>
        <v/>
      </c>
      <c r="BY201" s="4" t="str">
        <f t="shared" si="225"/>
        <v/>
      </c>
      <c r="BZ201" s="4">
        <f t="shared" si="226"/>
        <v>0</v>
      </c>
      <c r="CA201" s="17" t="str">
        <f t="shared" si="211"/>
        <v/>
      </c>
      <c r="CB201" s="17" t="str">
        <f t="shared" si="212"/>
        <v/>
      </c>
      <c r="CC201" s="17" t="str">
        <f t="shared" si="213"/>
        <v/>
      </c>
      <c r="CD201" s="17" t="str">
        <f t="shared" si="214"/>
        <v/>
      </c>
      <c r="CE201" s="4" t="str">
        <f t="shared" si="215"/>
        <v/>
      </c>
      <c r="CF201" s="4" t="str">
        <f t="shared" si="216"/>
        <v/>
      </c>
      <c r="CG201" s="4" t="str">
        <f t="shared" si="217"/>
        <v/>
      </c>
      <c r="CH201" s="4" t="str">
        <f t="shared" si="247"/>
        <v/>
      </c>
      <c r="CI201" s="4" t="str">
        <f t="shared" si="248"/>
        <v/>
      </c>
      <c r="CJ201" s="4" t="str">
        <f t="shared" si="227"/>
        <v/>
      </c>
      <c r="CK201" s="4" t="str">
        <f t="shared" si="228"/>
        <v/>
      </c>
      <c r="CL201" s="4" t="str">
        <f t="shared" si="249"/>
        <v/>
      </c>
      <c r="CM201" s="4" t="str">
        <f t="shared" si="250"/>
        <v/>
      </c>
      <c r="CN201" s="4">
        <f t="shared" si="229"/>
        <v>0</v>
      </c>
      <c r="CO201" s="16">
        <f t="shared" si="218"/>
        <v>0</v>
      </c>
      <c r="CQ201" s="4">
        <f t="shared" si="230"/>
        <v>0</v>
      </c>
      <c r="CS201" s="4">
        <v>167</v>
      </c>
      <c r="CT201" s="4">
        <f t="shared" si="231"/>
        <v>83.5</v>
      </c>
      <c r="CU201" s="4">
        <f t="shared" si="232"/>
        <v>84</v>
      </c>
      <c r="CV201" s="4">
        <f t="shared" si="219"/>
        <v>0</v>
      </c>
      <c r="CW201" s="4">
        <v>168</v>
      </c>
      <c r="CX201" s="4">
        <f t="shared" si="194"/>
        <v>85</v>
      </c>
      <c r="CY201" s="4" t="s">
        <v>98</v>
      </c>
      <c r="CZ201" s="16" t="str">
        <f t="shared" si="233"/>
        <v>C</v>
      </c>
      <c r="DA201" s="16">
        <f t="shared" si="220"/>
        <v>0</v>
      </c>
      <c r="DB201" s="4" t="str">
        <f t="shared" si="221"/>
        <v>x</v>
      </c>
      <c r="DJ201" s="66">
        <v>196</v>
      </c>
      <c r="DK201" s="67"/>
      <c r="DL201" s="68"/>
      <c r="DM201" s="68"/>
      <c r="DN201" s="69"/>
      <c r="DO201" s="61"/>
      <c r="DP201" s="61"/>
      <c r="DQ201" s="61"/>
      <c r="DR201" s="61"/>
      <c r="DS201" s="61"/>
      <c r="DT201" s="61"/>
      <c r="DU201" s="61"/>
      <c r="DV201" s="61"/>
      <c r="DW201" s="61"/>
      <c r="DX201" s="61"/>
      <c r="DY201" s="61"/>
      <c r="DZ201" s="61"/>
      <c r="EA201" s="61"/>
      <c r="EB201" s="61"/>
      <c r="EC201" s="61"/>
      <c r="ED201" s="61"/>
      <c r="EE201" s="61"/>
      <c r="EF201" s="61"/>
      <c r="EG201" s="61"/>
      <c r="EH201" s="61"/>
      <c r="EI201" s="61"/>
      <c r="EJ201" s="61"/>
      <c r="EK201" s="61"/>
      <c r="EL201" s="61"/>
      <c r="EM201" s="61"/>
      <c r="EN201" s="61"/>
      <c r="EO201" s="61"/>
      <c r="EP201" s="61"/>
      <c r="EQ201" s="61"/>
      <c r="ER201" s="61"/>
      <c r="ES201" s="61"/>
      <c r="ET201" s="61"/>
      <c r="EU201" s="61"/>
      <c r="EV201" s="61"/>
      <c r="EW201" s="61"/>
      <c r="EX201" s="61"/>
      <c r="EY201" s="61"/>
      <c r="EZ201" s="61"/>
      <c r="FA201" s="61"/>
      <c r="FB201" s="61"/>
      <c r="FC201" s="61"/>
      <c r="FD201" s="61"/>
      <c r="FE201" s="61"/>
      <c r="FF201" s="61"/>
      <c r="FG201" s="61"/>
      <c r="FH201" s="61"/>
      <c r="FI201" s="61"/>
      <c r="FJ201" s="61"/>
      <c r="FK201" s="61"/>
      <c r="FL201" s="61"/>
      <c r="FM201" s="61"/>
      <c r="FN201" s="61"/>
      <c r="FO201" s="61"/>
      <c r="FP201" s="61"/>
      <c r="FQ201" s="61"/>
      <c r="FR201" s="61"/>
      <c r="FS201" s="61"/>
      <c r="FT201" s="61"/>
      <c r="FU201" s="61"/>
      <c r="FV201" s="61"/>
      <c r="FW201" s="61"/>
      <c r="FX201" s="61"/>
      <c r="FY201" s="61"/>
      <c r="FZ201" s="61"/>
      <c r="GA201" s="61"/>
      <c r="GB201" s="61"/>
      <c r="GC201" s="61"/>
      <c r="GD201" s="61"/>
      <c r="GE201" s="61"/>
      <c r="GF201" s="61"/>
      <c r="GG201" s="61"/>
      <c r="GH201" s="61"/>
      <c r="GI201" s="61"/>
      <c r="GJ201" s="61"/>
      <c r="GK201" s="61"/>
      <c r="GL201" s="61"/>
      <c r="GM201" s="61"/>
      <c r="GN201" s="61"/>
      <c r="GO201" s="61"/>
      <c r="GP201" s="61"/>
      <c r="GQ201" s="61"/>
      <c r="GR201" s="61"/>
      <c r="GS201" s="61"/>
      <c r="GT201" s="61"/>
      <c r="GU201" s="61"/>
      <c r="GV201" s="61"/>
      <c r="GW201" s="61"/>
      <c r="GX201" s="61"/>
      <c r="GY201" s="61"/>
      <c r="GZ201" s="61"/>
      <c r="HA201" s="61"/>
      <c r="HB201" s="61"/>
      <c r="HC201" s="61"/>
      <c r="HD201" s="61"/>
      <c r="HE201" s="61"/>
      <c r="HF201" s="61"/>
      <c r="HG201" s="61"/>
      <c r="HH201" s="61"/>
      <c r="HI201" s="61"/>
      <c r="HJ201" s="61"/>
      <c r="HK201" s="61"/>
      <c r="HL201" s="61"/>
      <c r="HM201" s="61"/>
      <c r="HN201" s="61"/>
      <c r="HO201" s="61"/>
      <c r="HP201" s="61"/>
      <c r="HQ201" s="61"/>
      <c r="HR201" s="61"/>
      <c r="HS201" s="61"/>
      <c r="HT201" s="61"/>
      <c r="HU201" s="61"/>
      <c r="HV201" s="61"/>
      <c r="HW201" s="61"/>
      <c r="HX201" s="61"/>
      <c r="HY201" s="61"/>
      <c r="HZ201" s="61"/>
      <c r="IA201" s="61"/>
      <c r="IB201" s="61"/>
      <c r="IC201" s="61"/>
      <c r="ID201" s="61"/>
      <c r="IE201" s="61" t="s">
        <v>90</v>
      </c>
    </row>
    <row r="202" spans="1:239">
      <c r="A202" s="4" t="str">
        <f t="shared" si="236"/>
        <v>x</v>
      </c>
      <c r="B202" s="4" t="str">
        <f t="shared" si="237"/>
        <v>x</v>
      </c>
      <c r="D202" s="4">
        <v>17.399999999999999</v>
      </c>
      <c r="E202" s="4">
        <f t="shared" si="195"/>
        <v>-0.25555499726295039</v>
      </c>
      <c r="F202" s="4">
        <v>17.399999999999999</v>
      </c>
      <c r="G202" s="4">
        <f t="shared" si="196"/>
        <v>-0.25555499726295039</v>
      </c>
      <c r="H202" s="4">
        <v>85</v>
      </c>
      <c r="I202" s="4">
        <f>AL118</f>
        <v>0</v>
      </c>
      <c r="X202" s="4">
        <v>169</v>
      </c>
      <c r="Y202" s="4" t="str">
        <f t="shared" si="251"/>
        <v>x</v>
      </c>
      <c r="Z202" s="4" t="str">
        <f t="shared" si="222"/>
        <v>x</v>
      </c>
      <c r="AA202" s="4">
        <v>0</v>
      </c>
      <c r="AB202" s="4">
        <v>0</v>
      </c>
      <c r="AC202" s="4">
        <v>169</v>
      </c>
      <c r="AD202" s="129" t="str">
        <f t="shared" si="254"/>
        <v>x</v>
      </c>
      <c r="AE202" s="129" t="str">
        <f t="shared" si="254"/>
        <v>x</v>
      </c>
      <c r="AF202" s="46">
        <f t="shared" si="255"/>
        <v>1</v>
      </c>
      <c r="AG202" s="46">
        <f t="shared" si="255"/>
        <v>1</v>
      </c>
      <c r="AH202" s="4">
        <f t="shared" si="262"/>
        <v>0</v>
      </c>
      <c r="AI202" s="4">
        <f t="shared" si="262"/>
        <v>0</v>
      </c>
      <c r="AJ202" s="4">
        <f t="shared" si="197"/>
        <v>0</v>
      </c>
      <c r="AK202" s="4">
        <f>SUM($AJ$33:AJ202)</f>
        <v>2.6645352591003757E-15</v>
      </c>
      <c r="AL202" s="4">
        <f t="shared" si="238"/>
        <v>0</v>
      </c>
      <c r="AM202" s="4">
        <f t="shared" si="198"/>
        <v>0</v>
      </c>
      <c r="AN202" s="4">
        <f t="shared" si="199"/>
        <v>0</v>
      </c>
      <c r="AP202" s="4" t="str">
        <f t="shared" si="256"/>
        <v/>
      </c>
      <c r="AQ202" s="4" t="str">
        <f t="shared" si="256"/>
        <v/>
      </c>
      <c r="AR202" s="4" t="str">
        <f t="shared" si="257"/>
        <v/>
      </c>
      <c r="AS202" s="4" t="str">
        <f t="shared" si="257"/>
        <v/>
      </c>
      <c r="AT202" s="4" t="str">
        <f t="shared" si="258"/>
        <v/>
      </c>
      <c r="AU202" s="4" t="str">
        <f t="shared" si="258"/>
        <v/>
      </c>
      <c r="AV202" s="4" t="str">
        <f t="shared" si="259"/>
        <v/>
      </c>
      <c r="AW202" s="4" t="str">
        <f t="shared" si="259"/>
        <v/>
      </c>
      <c r="AX202" s="4" t="str">
        <f t="shared" si="260"/>
        <v/>
      </c>
      <c r="AY202" s="4" t="str">
        <f t="shared" si="260"/>
        <v/>
      </c>
      <c r="AZ202" s="4" t="str">
        <f t="shared" si="261"/>
        <v/>
      </c>
      <c r="BA202" s="4" t="str">
        <f t="shared" si="261"/>
        <v/>
      </c>
      <c r="BB202" s="4" t="str">
        <f t="shared" si="234"/>
        <v/>
      </c>
      <c r="BC202" s="4" t="str">
        <f t="shared" si="235"/>
        <v/>
      </c>
      <c r="BD202" s="4" t="str">
        <f t="shared" si="200"/>
        <v/>
      </c>
      <c r="BE202" s="4" t="str">
        <f t="shared" si="239"/>
        <v/>
      </c>
      <c r="BF202" s="4" t="str">
        <f t="shared" si="201"/>
        <v/>
      </c>
      <c r="BG202" s="4" t="str">
        <f t="shared" si="240"/>
        <v/>
      </c>
      <c r="BH202" s="16">
        <f t="shared" si="202"/>
        <v>0</v>
      </c>
      <c r="BI202" s="4">
        <f t="shared" si="203"/>
        <v>0</v>
      </c>
      <c r="BJ202" s="16">
        <f t="shared" si="204"/>
        <v>0</v>
      </c>
      <c r="BK202" s="4">
        <f t="shared" si="205"/>
        <v>0</v>
      </c>
      <c r="BL202" s="16">
        <f t="shared" si="206"/>
        <v>0</v>
      </c>
      <c r="BM202" s="4">
        <f t="shared" si="207"/>
        <v>0</v>
      </c>
      <c r="BN202" s="4">
        <f t="shared" si="241"/>
        <v>0</v>
      </c>
      <c r="BO202" s="4">
        <f t="shared" si="242"/>
        <v>0</v>
      </c>
      <c r="BP202" s="4">
        <f t="shared" si="243"/>
        <v>0</v>
      </c>
      <c r="BQ202" s="4">
        <f t="shared" si="244"/>
        <v>0</v>
      </c>
      <c r="BR202" s="4">
        <f t="shared" si="245"/>
        <v>0</v>
      </c>
      <c r="BS202" s="4">
        <f t="shared" si="246"/>
        <v>0</v>
      </c>
      <c r="BT202" s="4" t="str">
        <f t="shared" si="208"/>
        <v/>
      </c>
      <c r="BU202" s="4" t="str">
        <f t="shared" si="209"/>
        <v/>
      </c>
      <c r="BV202" s="4" t="str">
        <f t="shared" si="210"/>
        <v/>
      </c>
      <c r="BW202" s="4" t="str">
        <f t="shared" si="223"/>
        <v/>
      </c>
      <c r="BX202" s="4" t="str">
        <f t="shared" si="224"/>
        <v/>
      </c>
      <c r="BY202" s="4" t="str">
        <f t="shared" si="225"/>
        <v/>
      </c>
      <c r="BZ202" s="4">
        <f t="shared" si="226"/>
        <v>0</v>
      </c>
      <c r="CA202" s="17" t="str">
        <f t="shared" si="211"/>
        <v/>
      </c>
      <c r="CB202" s="17" t="str">
        <f t="shared" si="212"/>
        <v/>
      </c>
      <c r="CC202" s="17" t="str">
        <f t="shared" si="213"/>
        <v/>
      </c>
      <c r="CD202" s="17" t="str">
        <f t="shared" si="214"/>
        <v/>
      </c>
      <c r="CE202" s="4" t="str">
        <f t="shared" si="215"/>
        <v/>
      </c>
      <c r="CF202" s="4" t="str">
        <f t="shared" si="216"/>
        <v/>
      </c>
      <c r="CG202" s="4" t="str">
        <f t="shared" si="217"/>
        <v/>
      </c>
      <c r="CH202" s="4" t="str">
        <f t="shared" si="247"/>
        <v/>
      </c>
      <c r="CI202" s="4" t="str">
        <f t="shared" si="248"/>
        <v/>
      </c>
      <c r="CJ202" s="4" t="str">
        <f t="shared" si="227"/>
        <v/>
      </c>
      <c r="CK202" s="4" t="str">
        <f t="shared" si="228"/>
        <v/>
      </c>
      <c r="CL202" s="4" t="str">
        <f t="shared" si="249"/>
        <v/>
      </c>
      <c r="CM202" s="4" t="str">
        <f t="shared" si="250"/>
        <v/>
      </c>
      <c r="CN202" s="4">
        <f t="shared" si="229"/>
        <v>0</v>
      </c>
      <c r="CO202" s="16">
        <f t="shared" si="218"/>
        <v>0</v>
      </c>
      <c r="CQ202" s="4">
        <f t="shared" si="230"/>
        <v>0</v>
      </c>
      <c r="CS202" s="4">
        <v>168</v>
      </c>
      <c r="CT202" s="4">
        <f t="shared" si="231"/>
        <v>84</v>
      </c>
      <c r="CU202" s="4">
        <f t="shared" si="232"/>
        <v>84</v>
      </c>
      <c r="CV202" s="4">
        <f t="shared" si="219"/>
        <v>1</v>
      </c>
      <c r="CW202" s="4">
        <v>169</v>
      </c>
      <c r="CX202" s="4">
        <f t="shared" si="194"/>
        <v>85</v>
      </c>
      <c r="CY202" s="4" t="s">
        <v>87</v>
      </c>
      <c r="CZ202" s="16" t="str">
        <f t="shared" si="233"/>
        <v>A</v>
      </c>
      <c r="DA202" s="16">
        <f t="shared" si="220"/>
        <v>0</v>
      </c>
      <c r="DB202" s="4" t="str">
        <f t="shared" si="221"/>
        <v>x</v>
      </c>
      <c r="DJ202" s="47">
        <v>197</v>
      </c>
      <c r="DK202" s="48" t="s">
        <v>479</v>
      </c>
      <c r="DL202" s="49"/>
      <c r="DM202" s="49"/>
      <c r="DN202" s="50"/>
      <c r="DO202" s="51"/>
      <c r="DP202" s="51"/>
      <c r="DQ202" s="51"/>
      <c r="DR202" s="51"/>
      <c r="DS202" s="51"/>
      <c r="DT202" s="51"/>
      <c r="DU202" s="51"/>
      <c r="DV202" s="51"/>
      <c r="DW202" s="51"/>
      <c r="DX202" s="51"/>
      <c r="DY202" s="51"/>
      <c r="DZ202" s="51"/>
      <c r="EA202" s="51"/>
      <c r="EB202" s="51"/>
      <c r="EC202" s="51"/>
      <c r="ED202" s="51"/>
      <c r="EE202" s="51"/>
      <c r="EF202" s="51"/>
      <c r="EG202" s="51"/>
      <c r="EH202" s="51"/>
      <c r="EI202" s="51"/>
      <c r="EJ202" s="51"/>
      <c r="EK202" s="51"/>
      <c r="EL202" s="51"/>
      <c r="EM202" s="51"/>
      <c r="EN202" s="51"/>
      <c r="EO202" s="51"/>
      <c r="EP202" s="51"/>
      <c r="EQ202" s="51"/>
      <c r="ER202" s="51"/>
      <c r="ES202" s="51"/>
      <c r="ET202" s="51"/>
      <c r="EU202" s="51"/>
      <c r="EV202" s="51"/>
      <c r="EW202" s="51"/>
      <c r="EX202" s="51"/>
      <c r="EY202" s="51"/>
      <c r="EZ202" s="51"/>
      <c r="FA202" s="51"/>
      <c r="FB202" s="51"/>
      <c r="FC202" s="51"/>
      <c r="FD202" s="51"/>
      <c r="FE202" s="51"/>
      <c r="FF202" s="51"/>
      <c r="FG202" s="51"/>
      <c r="FH202" s="51"/>
      <c r="FI202" s="51"/>
      <c r="FJ202" s="51"/>
      <c r="FK202" s="51"/>
      <c r="FL202" s="51"/>
      <c r="FM202" s="51"/>
      <c r="FN202" s="51"/>
      <c r="FO202" s="51"/>
      <c r="FP202" s="51"/>
      <c r="FQ202" s="51"/>
      <c r="FR202" s="51"/>
      <c r="FS202" s="51"/>
      <c r="FT202" s="51"/>
      <c r="FU202" s="51"/>
      <c r="FV202" s="51"/>
      <c r="FW202" s="51"/>
      <c r="FX202" s="51"/>
      <c r="FY202" s="51"/>
      <c r="FZ202" s="51"/>
      <c r="GA202" s="51"/>
      <c r="GB202" s="51"/>
      <c r="GC202" s="51"/>
      <c r="GD202" s="51"/>
      <c r="GE202" s="51"/>
      <c r="GF202" s="51"/>
      <c r="GG202" s="51"/>
      <c r="GH202" s="51"/>
      <c r="GI202" s="51"/>
      <c r="GJ202" s="51"/>
      <c r="GK202" s="51"/>
      <c r="GL202" s="51"/>
      <c r="GM202" s="51"/>
      <c r="GN202" s="51"/>
      <c r="GO202" s="51"/>
      <c r="GP202" s="51"/>
      <c r="GQ202" s="51"/>
      <c r="GR202" s="51"/>
      <c r="GS202" s="51"/>
      <c r="GT202" s="51"/>
      <c r="GU202" s="51"/>
      <c r="GV202" s="51"/>
      <c r="GW202" s="51"/>
      <c r="GX202" s="51"/>
      <c r="GY202" s="51"/>
      <c r="GZ202" s="51"/>
      <c r="HA202" s="51"/>
      <c r="HB202" s="51"/>
      <c r="HC202" s="51"/>
      <c r="HD202" s="51"/>
      <c r="HE202" s="51"/>
      <c r="HF202" s="51"/>
      <c r="HG202" s="51"/>
      <c r="HH202" s="51"/>
      <c r="HI202" s="51"/>
      <c r="HJ202" s="51"/>
      <c r="HK202" s="51"/>
      <c r="HL202" s="51"/>
      <c r="HM202" s="51"/>
      <c r="HN202" s="51"/>
      <c r="HO202" s="51"/>
      <c r="HP202" s="51"/>
      <c r="HQ202" s="51"/>
      <c r="HR202" s="51"/>
      <c r="HS202" s="51"/>
      <c r="HT202" s="51"/>
      <c r="HU202" s="51"/>
      <c r="HV202" s="51"/>
      <c r="HW202" s="51"/>
      <c r="HX202" s="51"/>
      <c r="HY202" s="51"/>
      <c r="HZ202" s="51"/>
      <c r="IA202" s="51"/>
      <c r="IB202" s="51"/>
      <c r="IC202" s="51"/>
      <c r="ID202" s="51"/>
      <c r="IE202" s="51" t="s">
        <v>90</v>
      </c>
    </row>
    <row r="203" spans="1:239">
      <c r="A203" s="4" t="str">
        <f t="shared" si="236"/>
        <v>x</v>
      </c>
      <c r="B203" s="4" t="str">
        <f t="shared" si="237"/>
        <v>x</v>
      </c>
      <c r="D203" s="4">
        <v>17.5</v>
      </c>
      <c r="E203" s="4">
        <f t="shared" si="195"/>
        <v>-0.41349667156634257</v>
      </c>
      <c r="F203" s="4">
        <v>17.5</v>
      </c>
      <c r="G203" s="4">
        <f t="shared" si="196"/>
        <v>-0.41349667156634257</v>
      </c>
      <c r="H203" s="4">
        <v>86</v>
      </c>
      <c r="I203" s="4">
        <f>I202</f>
        <v>0</v>
      </c>
      <c r="X203" s="4">
        <v>170</v>
      </c>
      <c r="Y203" s="4" t="str">
        <f t="shared" si="251"/>
        <v>x</v>
      </c>
      <c r="Z203" s="4" t="str">
        <f t="shared" si="222"/>
        <v>x</v>
      </c>
      <c r="AA203" s="4">
        <v>0</v>
      </c>
      <c r="AB203" s="4">
        <v>0</v>
      </c>
      <c r="AC203" s="4">
        <v>170</v>
      </c>
      <c r="AD203" s="129" t="str">
        <f t="shared" si="254"/>
        <v>x</v>
      </c>
      <c r="AE203" s="129" t="str">
        <f t="shared" si="254"/>
        <v>x</v>
      </c>
      <c r="AF203" s="46">
        <f t="shared" si="255"/>
        <v>1</v>
      </c>
      <c r="AG203" s="46">
        <f t="shared" si="255"/>
        <v>1</v>
      </c>
      <c r="AH203" s="4">
        <f t="shared" si="262"/>
        <v>0</v>
      </c>
      <c r="AI203" s="4">
        <f t="shared" si="262"/>
        <v>0</v>
      </c>
      <c r="AJ203" s="4">
        <f t="shared" si="197"/>
        <v>0</v>
      </c>
      <c r="AK203" s="4">
        <f>SUM($AJ$33:AJ203)</f>
        <v>2.6645352591003757E-15</v>
      </c>
      <c r="AL203" s="4">
        <f t="shared" si="238"/>
        <v>0</v>
      </c>
      <c r="AM203" s="4">
        <f t="shared" si="198"/>
        <v>0</v>
      </c>
      <c r="AN203" s="4">
        <f t="shared" si="199"/>
        <v>0</v>
      </c>
      <c r="AP203" s="4" t="str">
        <f t="shared" si="256"/>
        <v/>
      </c>
      <c r="AQ203" s="4" t="str">
        <f t="shared" si="256"/>
        <v/>
      </c>
      <c r="AR203" s="4" t="str">
        <f t="shared" si="257"/>
        <v/>
      </c>
      <c r="AS203" s="4" t="str">
        <f t="shared" si="257"/>
        <v/>
      </c>
      <c r="AT203" s="4" t="str">
        <f t="shared" si="258"/>
        <v/>
      </c>
      <c r="AU203" s="4" t="str">
        <f t="shared" si="258"/>
        <v/>
      </c>
      <c r="AV203" s="4" t="str">
        <f t="shared" si="259"/>
        <v/>
      </c>
      <c r="AW203" s="4" t="str">
        <f t="shared" si="259"/>
        <v/>
      </c>
      <c r="AX203" s="4" t="str">
        <f t="shared" si="260"/>
        <v/>
      </c>
      <c r="AY203" s="4" t="str">
        <f t="shared" si="260"/>
        <v/>
      </c>
      <c r="AZ203" s="4" t="str">
        <f t="shared" si="261"/>
        <v/>
      </c>
      <c r="BA203" s="4" t="str">
        <f t="shared" si="261"/>
        <v/>
      </c>
      <c r="BB203" s="4" t="str">
        <f t="shared" si="234"/>
        <v/>
      </c>
      <c r="BC203" s="4" t="str">
        <f t="shared" si="235"/>
        <v/>
      </c>
      <c r="BD203" s="4" t="str">
        <f t="shared" si="200"/>
        <v/>
      </c>
      <c r="BE203" s="4" t="str">
        <f t="shared" si="239"/>
        <v/>
      </c>
      <c r="BF203" s="4" t="str">
        <f t="shared" si="201"/>
        <v/>
      </c>
      <c r="BG203" s="4" t="str">
        <f t="shared" si="240"/>
        <v/>
      </c>
      <c r="BH203" s="16">
        <f t="shared" si="202"/>
        <v>0</v>
      </c>
      <c r="BI203" s="4">
        <f t="shared" si="203"/>
        <v>0</v>
      </c>
      <c r="BJ203" s="16">
        <f t="shared" si="204"/>
        <v>0</v>
      </c>
      <c r="BK203" s="4">
        <f t="shared" si="205"/>
        <v>0</v>
      </c>
      <c r="BL203" s="16">
        <f t="shared" si="206"/>
        <v>0</v>
      </c>
      <c r="BM203" s="4">
        <f t="shared" si="207"/>
        <v>0</v>
      </c>
      <c r="BN203" s="4">
        <f t="shared" si="241"/>
        <v>0</v>
      </c>
      <c r="BO203" s="4">
        <f t="shared" si="242"/>
        <v>0</v>
      </c>
      <c r="BP203" s="4">
        <f t="shared" si="243"/>
        <v>0</v>
      </c>
      <c r="BQ203" s="4">
        <f t="shared" si="244"/>
        <v>0</v>
      </c>
      <c r="BR203" s="4">
        <f t="shared" si="245"/>
        <v>0</v>
      </c>
      <c r="BS203" s="4">
        <f t="shared" si="246"/>
        <v>0</v>
      </c>
      <c r="BT203" s="4" t="str">
        <f t="shared" si="208"/>
        <v/>
      </c>
      <c r="BU203" s="4" t="str">
        <f t="shared" si="209"/>
        <v/>
      </c>
      <c r="BV203" s="4" t="str">
        <f t="shared" si="210"/>
        <v/>
      </c>
      <c r="BW203" s="4" t="str">
        <f t="shared" si="223"/>
        <v/>
      </c>
      <c r="BX203" s="4" t="str">
        <f t="shared" si="224"/>
        <v/>
      </c>
      <c r="BY203" s="4" t="str">
        <f t="shared" si="225"/>
        <v/>
      </c>
      <c r="BZ203" s="4">
        <f t="shared" si="226"/>
        <v>0</v>
      </c>
      <c r="CA203" s="17" t="str">
        <f t="shared" si="211"/>
        <v/>
      </c>
      <c r="CB203" s="17" t="str">
        <f t="shared" si="212"/>
        <v/>
      </c>
      <c r="CC203" s="17" t="str">
        <f t="shared" si="213"/>
        <v/>
      </c>
      <c r="CD203" s="17" t="str">
        <f t="shared" si="214"/>
        <v/>
      </c>
      <c r="CE203" s="4" t="str">
        <f t="shared" si="215"/>
        <v/>
      </c>
      <c r="CF203" s="4" t="str">
        <f t="shared" si="216"/>
        <v/>
      </c>
      <c r="CG203" s="4" t="str">
        <f t="shared" si="217"/>
        <v/>
      </c>
      <c r="CH203" s="4" t="str">
        <f t="shared" si="247"/>
        <v/>
      </c>
      <c r="CI203" s="4" t="str">
        <f t="shared" si="248"/>
        <v/>
      </c>
      <c r="CJ203" s="4" t="str">
        <f t="shared" si="227"/>
        <v/>
      </c>
      <c r="CK203" s="4" t="str">
        <f t="shared" si="228"/>
        <v/>
      </c>
      <c r="CL203" s="4" t="str">
        <f t="shared" si="249"/>
        <v/>
      </c>
      <c r="CM203" s="4" t="str">
        <f t="shared" si="250"/>
        <v/>
      </c>
      <c r="CN203" s="4">
        <f t="shared" si="229"/>
        <v>0</v>
      </c>
      <c r="CO203" s="16">
        <f t="shared" si="218"/>
        <v>0</v>
      </c>
      <c r="CQ203" s="4">
        <f t="shared" si="230"/>
        <v>0</v>
      </c>
      <c r="CS203" s="4">
        <v>169</v>
      </c>
      <c r="CT203" s="4">
        <f t="shared" si="231"/>
        <v>84.5</v>
      </c>
      <c r="CU203" s="4">
        <f t="shared" si="232"/>
        <v>85</v>
      </c>
      <c r="CV203" s="4">
        <f t="shared" si="219"/>
        <v>0</v>
      </c>
      <c r="CW203" s="4">
        <v>170</v>
      </c>
      <c r="CX203" s="4">
        <f t="shared" si="194"/>
        <v>86</v>
      </c>
      <c r="CY203" s="4" t="s">
        <v>99</v>
      </c>
      <c r="CZ203" s="16" t="str">
        <f t="shared" si="233"/>
        <v>B</v>
      </c>
      <c r="DA203" s="16">
        <f t="shared" si="220"/>
        <v>0</v>
      </c>
      <c r="DB203" s="4" t="str">
        <f t="shared" si="221"/>
        <v>x</v>
      </c>
      <c r="DJ203" s="57">
        <v>198</v>
      </c>
      <c r="DK203" s="58" t="s">
        <v>480</v>
      </c>
      <c r="DL203" s="59"/>
      <c r="DM203" s="59"/>
      <c r="DN203" s="60"/>
      <c r="DO203" s="61"/>
      <c r="DP203" s="61"/>
      <c r="DQ203" s="61"/>
      <c r="DR203" s="61"/>
      <c r="DS203" s="61"/>
      <c r="DT203" s="61"/>
      <c r="DU203" s="61"/>
      <c r="DV203" s="61"/>
      <c r="DW203" s="61"/>
      <c r="DX203" s="61"/>
      <c r="DY203" s="61"/>
      <c r="DZ203" s="61"/>
      <c r="EA203" s="61"/>
      <c r="EB203" s="61"/>
      <c r="EC203" s="61"/>
      <c r="ED203" s="61"/>
      <c r="EE203" s="61"/>
      <c r="EF203" s="61"/>
      <c r="EG203" s="61"/>
      <c r="EH203" s="61"/>
      <c r="EI203" s="61"/>
      <c r="EJ203" s="61"/>
      <c r="EK203" s="61"/>
      <c r="EL203" s="61"/>
      <c r="EM203" s="61"/>
      <c r="EN203" s="61"/>
      <c r="EO203" s="61"/>
      <c r="EP203" s="61"/>
      <c r="EQ203" s="61"/>
      <c r="ER203" s="61"/>
      <c r="ES203" s="61"/>
      <c r="ET203" s="61"/>
      <c r="EU203" s="61"/>
      <c r="EV203" s="61"/>
      <c r="EW203" s="61"/>
      <c r="EX203" s="61"/>
      <c r="EY203" s="61"/>
      <c r="EZ203" s="61"/>
      <c r="FA203" s="61"/>
      <c r="FB203" s="61"/>
      <c r="FC203" s="61"/>
      <c r="FD203" s="61"/>
      <c r="FE203" s="61"/>
      <c r="FF203" s="61"/>
      <c r="FG203" s="61"/>
      <c r="FH203" s="61"/>
      <c r="FI203" s="61"/>
      <c r="FJ203" s="61"/>
      <c r="FK203" s="61"/>
      <c r="FL203" s="61"/>
      <c r="FM203" s="61"/>
      <c r="FN203" s="61"/>
      <c r="FO203" s="61"/>
      <c r="FP203" s="61"/>
      <c r="FQ203" s="61"/>
      <c r="FR203" s="61"/>
      <c r="FS203" s="61"/>
      <c r="FT203" s="61"/>
      <c r="FU203" s="61"/>
      <c r="FV203" s="61"/>
      <c r="FW203" s="61"/>
      <c r="FX203" s="61"/>
      <c r="FY203" s="61"/>
      <c r="FZ203" s="61"/>
      <c r="GA203" s="61"/>
      <c r="GB203" s="61"/>
      <c r="GC203" s="61"/>
      <c r="GD203" s="61"/>
      <c r="GE203" s="61"/>
      <c r="GF203" s="61"/>
      <c r="GG203" s="61"/>
      <c r="GH203" s="61"/>
      <c r="GI203" s="61"/>
      <c r="GJ203" s="61"/>
      <c r="GK203" s="61"/>
      <c r="GL203" s="61"/>
      <c r="GM203" s="61"/>
      <c r="GN203" s="61"/>
      <c r="GO203" s="61"/>
      <c r="GP203" s="61"/>
      <c r="GQ203" s="61"/>
      <c r="GR203" s="61"/>
      <c r="GS203" s="61"/>
      <c r="GT203" s="61"/>
      <c r="GU203" s="61"/>
      <c r="GV203" s="61"/>
      <c r="GW203" s="61"/>
      <c r="GX203" s="61"/>
      <c r="GY203" s="61"/>
      <c r="GZ203" s="61"/>
      <c r="HA203" s="61"/>
      <c r="HB203" s="61"/>
      <c r="HC203" s="61"/>
      <c r="HD203" s="61"/>
      <c r="HE203" s="61"/>
      <c r="HF203" s="61"/>
      <c r="HG203" s="61"/>
      <c r="HH203" s="61"/>
      <c r="HI203" s="61"/>
      <c r="HJ203" s="61"/>
      <c r="HK203" s="61"/>
      <c r="HL203" s="61"/>
      <c r="HM203" s="61"/>
      <c r="HN203" s="61"/>
      <c r="HO203" s="61"/>
      <c r="HP203" s="61"/>
      <c r="HQ203" s="61"/>
      <c r="HR203" s="61"/>
      <c r="HS203" s="61"/>
      <c r="HT203" s="61"/>
      <c r="HU203" s="61"/>
      <c r="HV203" s="61"/>
      <c r="HW203" s="61"/>
      <c r="HX203" s="61"/>
      <c r="HY203" s="61"/>
      <c r="HZ203" s="61"/>
      <c r="IA203" s="61"/>
      <c r="IB203" s="61"/>
      <c r="IC203" s="61"/>
      <c r="ID203" s="61"/>
      <c r="IE203" s="61" t="s">
        <v>90</v>
      </c>
    </row>
    <row r="204" spans="1:239">
      <c r="A204" s="4" t="str">
        <f t="shared" si="236"/>
        <v>x</v>
      </c>
      <c r="B204" s="4" t="str">
        <f t="shared" si="237"/>
        <v>x</v>
      </c>
      <c r="D204" s="4">
        <v>17.600000000000001</v>
      </c>
      <c r="E204" s="4">
        <f t="shared" si="195"/>
        <v>-0.5533665571451144</v>
      </c>
      <c r="F204" s="4">
        <v>17.600000000000001</v>
      </c>
      <c r="G204" s="4">
        <f t="shared" si="196"/>
        <v>-0.5533665571451144</v>
      </c>
      <c r="H204" s="4">
        <v>86</v>
      </c>
      <c r="I204" s="4">
        <f>AL119</f>
        <v>0</v>
      </c>
      <c r="X204" s="4">
        <v>171</v>
      </c>
      <c r="Y204" s="4" t="str">
        <f t="shared" si="251"/>
        <v>x</v>
      </c>
      <c r="Z204" s="4" t="str">
        <f t="shared" si="222"/>
        <v>x</v>
      </c>
      <c r="AA204" s="4">
        <v>0</v>
      </c>
      <c r="AB204" s="4">
        <v>0</v>
      </c>
      <c r="AC204" s="4">
        <v>171</v>
      </c>
      <c r="AD204" s="129" t="str">
        <f t="shared" si="254"/>
        <v>x</v>
      </c>
      <c r="AE204" s="129" t="str">
        <f t="shared" si="254"/>
        <v>x</v>
      </c>
      <c r="AF204" s="46">
        <f t="shared" si="255"/>
        <v>1</v>
      </c>
      <c r="AG204" s="46">
        <f t="shared" si="255"/>
        <v>1</v>
      </c>
      <c r="AH204" s="4">
        <f t="shared" si="262"/>
        <v>0</v>
      </c>
      <c r="AI204" s="4">
        <f t="shared" si="262"/>
        <v>0</v>
      </c>
      <c r="AJ204" s="4">
        <f t="shared" si="197"/>
        <v>0</v>
      </c>
      <c r="AK204" s="4">
        <f>SUM($AJ$33:AJ204)</f>
        <v>2.6645352591003757E-15</v>
      </c>
      <c r="AL204" s="4">
        <f t="shared" si="238"/>
        <v>0</v>
      </c>
      <c r="AM204" s="4">
        <f t="shared" si="198"/>
        <v>0</v>
      </c>
      <c r="AN204" s="4">
        <f t="shared" si="199"/>
        <v>0</v>
      </c>
      <c r="AP204" s="4" t="str">
        <f t="shared" si="256"/>
        <v/>
      </c>
      <c r="AQ204" s="4" t="str">
        <f t="shared" si="256"/>
        <v/>
      </c>
      <c r="AR204" s="4" t="str">
        <f t="shared" si="257"/>
        <v/>
      </c>
      <c r="AS204" s="4" t="str">
        <f t="shared" si="257"/>
        <v/>
      </c>
      <c r="AT204" s="4" t="str">
        <f t="shared" si="258"/>
        <v/>
      </c>
      <c r="AU204" s="4" t="str">
        <f t="shared" si="258"/>
        <v/>
      </c>
      <c r="AV204" s="4" t="str">
        <f t="shared" si="259"/>
        <v/>
      </c>
      <c r="AW204" s="4" t="str">
        <f t="shared" si="259"/>
        <v/>
      </c>
      <c r="AX204" s="4" t="str">
        <f t="shared" si="260"/>
        <v/>
      </c>
      <c r="AY204" s="4" t="str">
        <f t="shared" si="260"/>
        <v/>
      </c>
      <c r="AZ204" s="4" t="str">
        <f t="shared" si="261"/>
        <v/>
      </c>
      <c r="BA204" s="4" t="str">
        <f t="shared" si="261"/>
        <v/>
      </c>
      <c r="BB204" s="4" t="str">
        <f t="shared" si="234"/>
        <v/>
      </c>
      <c r="BC204" s="4" t="str">
        <f t="shared" si="235"/>
        <v/>
      </c>
      <c r="BD204" s="4" t="str">
        <f t="shared" si="200"/>
        <v/>
      </c>
      <c r="BE204" s="4" t="str">
        <f t="shared" si="239"/>
        <v/>
      </c>
      <c r="BF204" s="4" t="str">
        <f t="shared" si="201"/>
        <v/>
      </c>
      <c r="BG204" s="4" t="str">
        <f t="shared" si="240"/>
        <v/>
      </c>
      <c r="BH204" s="16">
        <f t="shared" si="202"/>
        <v>0</v>
      </c>
      <c r="BI204" s="4">
        <f t="shared" si="203"/>
        <v>0</v>
      </c>
      <c r="BJ204" s="16">
        <f t="shared" si="204"/>
        <v>0</v>
      </c>
      <c r="BK204" s="4">
        <f t="shared" si="205"/>
        <v>0</v>
      </c>
      <c r="BL204" s="16">
        <f t="shared" si="206"/>
        <v>0</v>
      </c>
      <c r="BM204" s="4">
        <f t="shared" si="207"/>
        <v>0</v>
      </c>
      <c r="BN204" s="4">
        <f t="shared" si="241"/>
        <v>0</v>
      </c>
      <c r="BO204" s="4">
        <f t="shared" si="242"/>
        <v>0</v>
      </c>
      <c r="BP204" s="4">
        <f t="shared" si="243"/>
        <v>0</v>
      </c>
      <c r="BQ204" s="4">
        <f t="shared" si="244"/>
        <v>0</v>
      </c>
      <c r="BR204" s="4">
        <f t="shared" si="245"/>
        <v>0</v>
      </c>
      <c r="BS204" s="4">
        <f t="shared" si="246"/>
        <v>0</v>
      </c>
      <c r="BT204" s="4" t="str">
        <f t="shared" si="208"/>
        <v/>
      </c>
      <c r="BU204" s="4" t="str">
        <f t="shared" si="209"/>
        <v/>
      </c>
      <c r="BV204" s="4" t="str">
        <f t="shared" si="210"/>
        <v/>
      </c>
      <c r="BW204" s="4" t="str">
        <f t="shared" si="223"/>
        <v/>
      </c>
      <c r="BX204" s="4" t="str">
        <f t="shared" si="224"/>
        <v/>
      </c>
      <c r="BY204" s="4" t="str">
        <f t="shared" si="225"/>
        <v/>
      </c>
      <c r="BZ204" s="4">
        <f t="shared" si="226"/>
        <v>0</v>
      </c>
      <c r="CA204" s="17" t="str">
        <f t="shared" si="211"/>
        <v/>
      </c>
      <c r="CB204" s="17" t="str">
        <f t="shared" si="212"/>
        <v/>
      </c>
      <c r="CC204" s="17" t="str">
        <f t="shared" si="213"/>
        <v/>
      </c>
      <c r="CD204" s="17" t="str">
        <f t="shared" si="214"/>
        <v/>
      </c>
      <c r="CE204" s="4" t="str">
        <f t="shared" si="215"/>
        <v/>
      </c>
      <c r="CF204" s="4" t="str">
        <f t="shared" si="216"/>
        <v/>
      </c>
      <c r="CG204" s="4" t="str">
        <f t="shared" si="217"/>
        <v/>
      </c>
      <c r="CH204" s="4" t="str">
        <f t="shared" si="247"/>
        <v/>
      </c>
      <c r="CI204" s="4" t="str">
        <f t="shared" si="248"/>
        <v/>
      </c>
      <c r="CJ204" s="4" t="str">
        <f t="shared" si="227"/>
        <v/>
      </c>
      <c r="CK204" s="4" t="str">
        <f t="shared" si="228"/>
        <v/>
      </c>
      <c r="CL204" s="4" t="str">
        <f t="shared" si="249"/>
        <v/>
      </c>
      <c r="CM204" s="4" t="str">
        <f t="shared" si="250"/>
        <v/>
      </c>
      <c r="CN204" s="4">
        <f t="shared" si="229"/>
        <v>0</v>
      </c>
      <c r="CO204" s="16">
        <f t="shared" si="218"/>
        <v>0</v>
      </c>
      <c r="CQ204" s="4">
        <f t="shared" si="230"/>
        <v>0</v>
      </c>
      <c r="CS204" s="4">
        <v>170</v>
      </c>
      <c r="CT204" s="4">
        <f t="shared" si="231"/>
        <v>85</v>
      </c>
      <c r="CU204" s="4">
        <f t="shared" si="232"/>
        <v>85</v>
      </c>
      <c r="CV204" s="4">
        <f t="shared" si="219"/>
        <v>1</v>
      </c>
      <c r="CW204" s="4">
        <v>171</v>
      </c>
      <c r="CX204" s="4">
        <f t="shared" ref="CX204:CX267" si="263">IF($P$2&lt;2,CX203+CV203,CX203+CV204)</f>
        <v>86</v>
      </c>
      <c r="CY204" s="4" t="s">
        <v>88</v>
      </c>
      <c r="CZ204" s="16" t="str">
        <f t="shared" si="233"/>
        <v>C</v>
      </c>
      <c r="DA204" s="16">
        <f t="shared" si="220"/>
        <v>0</v>
      </c>
      <c r="DB204" s="4" t="str">
        <f t="shared" si="221"/>
        <v>x</v>
      </c>
      <c r="DJ204" s="57">
        <v>199</v>
      </c>
      <c r="DK204" s="58"/>
      <c r="DL204" s="59"/>
      <c r="DM204" s="59"/>
      <c r="DN204" s="60"/>
      <c r="DO204" s="61"/>
      <c r="DP204" s="61"/>
      <c r="DQ204" s="61"/>
      <c r="DR204" s="61"/>
      <c r="DS204" s="61"/>
      <c r="DT204" s="61"/>
      <c r="DU204" s="61"/>
      <c r="DV204" s="61"/>
      <c r="DW204" s="61"/>
      <c r="DX204" s="61"/>
      <c r="DY204" s="61"/>
      <c r="DZ204" s="61"/>
      <c r="EA204" s="61"/>
      <c r="EB204" s="61"/>
      <c r="EC204" s="61"/>
      <c r="ED204" s="61"/>
      <c r="EE204" s="61"/>
      <c r="EF204" s="61"/>
      <c r="EG204" s="61"/>
      <c r="EH204" s="61"/>
      <c r="EI204" s="61"/>
      <c r="EJ204" s="61"/>
      <c r="EK204" s="61"/>
      <c r="EL204" s="61"/>
      <c r="EM204" s="61"/>
      <c r="EN204" s="61"/>
      <c r="EO204" s="61"/>
      <c r="EP204" s="61"/>
      <c r="EQ204" s="61"/>
      <c r="ER204" s="61"/>
      <c r="ES204" s="61"/>
      <c r="ET204" s="61"/>
      <c r="EU204" s="61"/>
      <c r="EV204" s="61"/>
      <c r="EW204" s="61"/>
      <c r="EX204" s="61"/>
      <c r="EY204" s="61"/>
      <c r="EZ204" s="61"/>
      <c r="FA204" s="61"/>
      <c r="FB204" s="61"/>
      <c r="FC204" s="61"/>
      <c r="FD204" s="61"/>
      <c r="FE204" s="61"/>
      <c r="FF204" s="61"/>
      <c r="FG204" s="61"/>
      <c r="FH204" s="61"/>
      <c r="FI204" s="61"/>
      <c r="FJ204" s="61"/>
      <c r="FK204" s="61"/>
      <c r="FL204" s="61"/>
      <c r="FM204" s="61"/>
      <c r="FN204" s="61"/>
      <c r="FO204" s="61"/>
      <c r="FP204" s="61"/>
      <c r="FQ204" s="61"/>
      <c r="FR204" s="61"/>
      <c r="FS204" s="61"/>
      <c r="FT204" s="61"/>
      <c r="FU204" s="61"/>
      <c r="FV204" s="61"/>
      <c r="FW204" s="61"/>
      <c r="FX204" s="61"/>
      <c r="FY204" s="61"/>
      <c r="FZ204" s="61"/>
      <c r="GA204" s="61"/>
      <c r="GB204" s="61"/>
      <c r="GC204" s="61"/>
      <c r="GD204" s="61"/>
      <c r="GE204" s="61"/>
      <c r="GF204" s="61"/>
      <c r="GG204" s="61"/>
      <c r="GH204" s="61"/>
      <c r="GI204" s="61"/>
      <c r="GJ204" s="61"/>
      <c r="GK204" s="61"/>
      <c r="GL204" s="61"/>
      <c r="GM204" s="61"/>
      <c r="GN204" s="61"/>
      <c r="GO204" s="61"/>
      <c r="GP204" s="61"/>
      <c r="GQ204" s="61"/>
      <c r="GR204" s="61"/>
      <c r="GS204" s="61"/>
      <c r="GT204" s="61"/>
      <c r="GU204" s="61"/>
      <c r="GV204" s="61"/>
      <c r="GW204" s="61"/>
      <c r="GX204" s="61"/>
      <c r="GY204" s="61"/>
      <c r="GZ204" s="61"/>
      <c r="HA204" s="61"/>
      <c r="HB204" s="61"/>
      <c r="HC204" s="61"/>
      <c r="HD204" s="61"/>
      <c r="HE204" s="61"/>
      <c r="HF204" s="61"/>
      <c r="HG204" s="61"/>
      <c r="HH204" s="61"/>
      <c r="HI204" s="61"/>
      <c r="HJ204" s="61"/>
      <c r="HK204" s="61"/>
      <c r="HL204" s="61"/>
      <c r="HM204" s="61"/>
      <c r="HN204" s="61"/>
      <c r="HO204" s="61"/>
      <c r="HP204" s="61"/>
      <c r="HQ204" s="61"/>
      <c r="HR204" s="61"/>
      <c r="HS204" s="61"/>
      <c r="HT204" s="61"/>
      <c r="HU204" s="61"/>
      <c r="HV204" s="61"/>
      <c r="HW204" s="61"/>
      <c r="HX204" s="61"/>
      <c r="HY204" s="61"/>
      <c r="HZ204" s="61"/>
      <c r="IA204" s="61"/>
      <c r="IB204" s="61"/>
      <c r="IC204" s="61"/>
      <c r="ID204" s="61"/>
      <c r="IE204" s="61" t="s">
        <v>90</v>
      </c>
    </row>
    <row r="205" spans="1:239">
      <c r="A205" s="4" t="str">
        <f t="shared" si="236"/>
        <v>x</v>
      </c>
      <c r="B205" s="4" t="str">
        <f t="shared" si="237"/>
        <v>x</v>
      </c>
      <c r="D205" s="4">
        <v>17.7</v>
      </c>
      <c r="E205" s="4">
        <f t="shared" si="195"/>
        <v>-0.66905166882929701</v>
      </c>
      <c r="F205" s="4">
        <v>17.7</v>
      </c>
      <c r="G205" s="4">
        <f t="shared" si="196"/>
        <v>-0.66905166882929701</v>
      </c>
      <c r="H205" s="4">
        <v>87</v>
      </c>
      <c r="I205" s="4">
        <f>I204</f>
        <v>0</v>
      </c>
      <c r="X205" s="4">
        <v>172</v>
      </c>
      <c r="Y205" s="4" t="str">
        <f t="shared" si="251"/>
        <v>x</v>
      </c>
      <c r="Z205" s="4" t="str">
        <f t="shared" si="222"/>
        <v>x</v>
      </c>
      <c r="AA205" s="4">
        <v>0</v>
      </c>
      <c r="AB205" s="4">
        <v>0</v>
      </c>
      <c r="AC205" s="4">
        <v>172</v>
      </c>
      <c r="AD205" s="129" t="str">
        <f t="shared" si="254"/>
        <v>x</v>
      </c>
      <c r="AE205" s="129" t="str">
        <f t="shared" si="254"/>
        <v>x</v>
      </c>
      <c r="AF205" s="46">
        <f t="shared" si="255"/>
        <v>1</v>
      </c>
      <c r="AG205" s="46">
        <f t="shared" si="255"/>
        <v>1</v>
      </c>
      <c r="AH205" s="4">
        <f t="shared" si="262"/>
        <v>0</v>
      </c>
      <c r="AI205" s="4">
        <f t="shared" si="262"/>
        <v>0</v>
      </c>
      <c r="AJ205" s="4">
        <f t="shared" si="197"/>
        <v>0</v>
      </c>
      <c r="AK205" s="4">
        <f>SUM($AJ$33:AJ205)</f>
        <v>2.6645352591003757E-15</v>
      </c>
      <c r="AL205" s="4">
        <f t="shared" si="238"/>
        <v>0</v>
      </c>
      <c r="AM205" s="4">
        <f t="shared" si="198"/>
        <v>0</v>
      </c>
      <c r="AN205" s="4">
        <f t="shared" si="199"/>
        <v>0</v>
      </c>
      <c r="AP205" s="4" t="str">
        <f t="shared" si="256"/>
        <v/>
      </c>
      <c r="AQ205" s="4" t="str">
        <f t="shared" si="256"/>
        <v/>
      </c>
      <c r="AR205" s="4" t="str">
        <f t="shared" si="257"/>
        <v/>
      </c>
      <c r="AS205" s="4" t="str">
        <f t="shared" si="257"/>
        <v/>
      </c>
      <c r="AT205" s="4" t="str">
        <f t="shared" si="258"/>
        <v/>
      </c>
      <c r="AU205" s="4" t="str">
        <f t="shared" si="258"/>
        <v/>
      </c>
      <c r="AV205" s="4" t="str">
        <f t="shared" si="259"/>
        <v/>
      </c>
      <c r="AW205" s="4" t="str">
        <f t="shared" si="259"/>
        <v/>
      </c>
      <c r="AX205" s="4" t="str">
        <f t="shared" si="260"/>
        <v/>
      </c>
      <c r="AY205" s="4" t="str">
        <f t="shared" si="260"/>
        <v/>
      </c>
      <c r="AZ205" s="4" t="str">
        <f t="shared" si="261"/>
        <v/>
      </c>
      <c r="BA205" s="4" t="str">
        <f t="shared" si="261"/>
        <v/>
      </c>
      <c r="BB205" s="4" t="str">
        <f t="shared" si="234"/>
        <v/>
      </c>
      <c r="BC205" s="4" t="str">
        <f t="shared" si="235"/>
        <v/>
      </c>
      <c r="BD205" s="4" t="str">
        <f t="shared" si="200"/>
        <v/>
      </c>
      <c r="BE205" s="4" t="str">
        <f t="shared" si="239"/>
        <v/>
      </c>
      <c r="BF205" s="4" t="str">
        <f t="shared" si="201"/>
        <v/>
      </c>
      <c r="BG205" s="4" t="str">
        <f t="shared" si="240"/>
        <v/>
      </c>
      <c r="BH205" s="16">
        <f t="shared" si="202"/>
        <v>0</v>
      </c>
      <c r="BI205" s="4">
        <f t="shared" si="203"/>
        <v>0</v>
      </c>
      <c r="BJ205" s="16">
        <f t="shared" si="204"/>
        <v>0</v>
      </c>
      <c r="BK205" s="4">
        <f t="shared" si="205"/>
        <v>0</v>
      </c>
      <c r="BL205" s="16">
        <f t="shared" si="206"/>
        <v>0</v>
      </c>
      <c r="BM205" s="4">
        <f t="shared" si="207"/>
        <v>0</v>
      </c>
      <c r="BN205" s="4">
        <f t="shared" si="241"/>
        <v>0</v>
      </c>
      <c r="BO205" s="4">
        <f t="shared" si="242"/>
        <v>0</v>
      </c>
      <c r="BP205" s="4">
        <f t="shared" si="243"/>
        <v>0</v>
      </c>
      <c r="BQ205" s="4">
        <f t="shared" si="244"/>
        <v>0</v>
      </c>
      <c r="BR205" s="4">
        <f t="shared" si="245"/>
        <v>0</v>
      </c>
      <c r="BS205" s="4">
        <f t="shared" si="246"/>
        <v>0</v>
      </c>
      <c r="BT205" s="4" t="str">
        <f t="shared" si="208"/>
        <v/>
      </c>
      <c r="BU205" s="4" t="str">
        <f t="shared" si="209"/>
        <v/>
      </c>
      <c r="BV205" s="4" t="str">
        <f t="shared" si="210"/>
        <v/>
      </c>
      <c r="BW205" s="4" t="str">
        <f t="shared" si="223"/>
        <v/>
      </c>
      <c r="BX205" s="4" t="str">
        <f t="shared" si="224"/>
        <v/>
      </c>
      <c r="BY205" s="4" t="str">
        <f t="shared" si="225"/>
        <v/>
      </c>
      <c r="BZ205" s="4">
        <f t="shared" si="226"/>
        <v>0</v>
      </c>
      <c r="CA205" s="17" t="str">
        <f t="shared" si="211"/>
        <v/>
      </c>
      <c r="CB205" s="17" t="str">
        <f t="shared" si="212"/>
        <v/>
      </c>
      <c r="CC205" s="17" t="str">
        <f t="shared" si="213"/>
        <v/>
      </c>
      <c r="CD205" s="17" t="str">
        <f t="shared" si="214"/>
        <v/>
      </c>
      <c r="CE205" s="4" t="str">
        <f t="shared" si="215"/>
        <v/>
      </c>
      <c r="CF205" s="4" t="str">
        <f t="shared" si="216"/>
        <v/>
      </c>
      <c r="CG205" s="4" t="str">
        <f t="shared" si="217"/>
        <v/>
      </c>
      <c r="CH205" s="4" t="str">
        <f t="shared" si="247"/>
        <v/>
      </c>
      <c r="CI205" s="4" t="str">
        <f t="shared" si="248"/>
        <v/>
      </c>
      <c r="CJ205" s="4" t="str">
        <f t="shared" si="227"/>
        <v/>
      </c>
      <c r="CK205" s="4" t="str">
        <f t="shared" si="228"/>
        <v/>
      </c>
      <c r="CL205" s="4" t="str">
        <f t="shared" si="249"/>
        <v/>
      </c>
      <c r="CM205" s="4" t="str">
        <f t="shared" si="250"/>
        <v/>
      </c>
      <c r="CN205" s="4">
        <f t="shared" si="229"/>
        <v>0</v>
      </c>
      <c r="CO205" s="16">
        <f t="shared" si="218"/>
        <v>0</v>
      </c>
      <c r="CQ205" s="4">
        <f t="shared" si="230"/>
        <v>0</v>
      </c>
      <c r="CS205" s="4">
        <v>171</v>
      </c>
      <c r="CT205" s="4">
        <f t="shared" si="231"/>
        <v>85.5</v>
      </c>
      <c r="CU205" s="4">
        <f t="shared" si="232"/>
        <v>86</v>
      </c>
      <c r="CV205" s="4">
        <f t="shared" si="219"/>
        <v>0</v>
      </c>
      <c r="CW205" s="4">
        <v>172</v>
      </c>
      <c r="CX205" s="4">
        <f t="shared" si="263"/>
        <v>87</v>
      </c>
      <c r="CY205" s="4" t="s">
        <v>100</v>
      </c>
      <c r="CZ205" s="16" t="str">
        <f t="shared" si="233"/>
        <v>A</v>
      </c>
      <c r="DA205" s="16">
        <f t="shared" si="220"/>
        <v>0</v>
      </c>
      <c r="DB205" s="4" t="str">
        <f t="shared" si="221"/>
        <v>x</v>
      </c>
      <c r="DJ205" s="66">
        <v>200</v>
      </c>
      <c r="DK205" s="67"/>
      <c r="DL205" s="68"/>
      <c r="DM205" s="68"/>
      <c r="DN205" s="69"/>
      <c r="DO205" s="61"/>
      <c r="DP205" s="61"/>
      <c r="DQ205" s="61"/>
      <c r="DR205" s="61"/>
      <c r="DS205" s="61"/>
      <c r="DT205" s="61"/>
      <c r="DU205" s="61"/>
      <c r="DV205" s="61"/>
      <c r="DW205" s="61"/>
      <c r="DX205" s="61"/>
      <c r="DY205" s="61"/>
      <c r="DZ205" s="61"/>
      <c r="EA205" s="61"/>
      <c r="EB205" s="61"/>
      <c r="EC205" s="61"/>
      <c r="ED205" s="61"/>
      <c r="EE205" s="61"/>
      <c r="EF205" s="61"/>
      <c r="EG205" s="61"/>
      <c r="EH205" s="61"/>
      <c r="EI205" s="61"/>
      <c r="EJ205" s="61"/>
      <c r="EK205" s="61"/>
      <c r="EL205" s="61"/>
      <c r="EM205" s="61"/>
      <c r="EN205" s="61"/>
      <c r="EO205" s="61"/>
      <c r="EP205" s="61"/>
      <c r="EQ205" s="61"/>
      <c r="ER205" s="61"/>
      <c r="ES205" s="61"/>
      <c r="ET205" s="61"/>
      <c r="EU205" s="61"/>
      <c r="EV205" s="61"/>
      <c r="EW205" s="61"/>
      <c r="EX205" s="61"/>
      <c r="EY205" s="61"/>
      <c r="EZ205" s="61"/>
      <c r="FA205" s="61"/>
      <c r="FB205" s="61"/>
      <c r="FC205" s="61"/>
      <c r="FD205" s="61"/>
      <c r="FE205" s="61"/>
      <c r="FF205" s="61"/>
      <c r="FG205" s="61"/>
      <c r="FH205" s="61"/>
      <c r="FI205" s="61"/>
      <c r="FJ205" s="61"/>
      <c r="FK205" s="61"/>
      <c r="FL205" s="61"/>
      <c r="FM205" s="61"/>
      <c r="FN205" s="61"/>
      <c r="FO205" s="61"/>
      <c r="FP205" s="61"/>
      <c r="FQ205" s="61"/>
      <c r="FR205" s="61"/>
      <c r="FS205" s="61"/>
      <c r="FT205" s="61"/>
      <c r="FU205" s="61"/>
      <c r="FV205" s="61"/>
      <c r="FW205" s="61"/>
      <c r="FX205" s="61"/>
      <c r="FY205" s="61"/>
      <c r="FZ205" s="61"/>
      <c r="GA205" s="61"/>
      <c r="GB205" s="61"/>
      <c r="GC205" s="61"/>
      <c r="GD205" s="61"/>
      <c r="GE205" s="61"/>
      <c r="GF205" s="61"/>
      <c r="GG205" s="61"/>
      <c r="GH205" s="61"/>
      <c r="GI205" s="61"/>
      <c r="GJ205" s="61"/>
      <c r="GK205" s="61"/>
      <c r="GL205" s="61"/>
      <c r="GM205" s="61"/>
      <c r="GN205" s="61"/>
      <c r="GO205" s="61"/>
      <c r="GP205" s="61"/>
      <c r="GQ205" s="61"/>
      <c r="GR205" s="61"/>
      <c r="GS205" s="61"/>
      <c r="GT205" s="61"/>
      <c r="GU205" s="61"/>
      <c r="GV205" s="61"/>
      <c r="GW205" s="61"/>
      <c r="GX205" s="61"/>
      <c r="GY205" s="61"/>
      <c r="GZ205" s="61"/>
      <c r="HA205" s="61"/>
      <c r="HB205" s="61"/>
      <c r="HC205" s="61"/>
      <c r="HD205" s="61"/>
      <c r="HE205" s="61"/>
      <c r="HF205" s="61"/>
      <c r="HG205" s="61"/>
      <c r="HH205" s="61"/>
      <c r="HI205" s="61"/>
      <c r="HJ205" s="61"/>
      <c r="HK205" s="61"/>
      <c r="HL205" s="61"/>
      <c r="HM205" s="61"/>
      <c r="HN205" s="61"/>
      <c r="HO205" s="61"/>
      <c r="HP205" s="61"/>
      <c r="HQ205" s="61"/>
      <c r="HR205" s="61"/>
      <c r="HS205" s="61"/>
      <c r="HT205" s="61"/>
      <c r="HU205" s="61"/>
      <c r="HV205" s="61"/>
      <c r="HW205" s="61"/>
      <c r="HX205" s="61"/>
      <c r="HY205" s="61"/>
      <c r="HZ205" s="61"/>
      <c r="IA205" s="61"/>
      <c r="IB205" s="61"/>
      <c r="IC205" s="61"/>
      <c r="ID205" s="61"/>
      <c r="IE205" s="61" t="s">
        <v>90</v>
      </c>
    </row>
    <row r="206" spans="1:239">
      <c r="A206" s="4" t="str">
        <f t="shared" si="236"/>
        <v>x</v>
      </c>
      <c r="B206" s="4" t="str">
        <f t="shared" si="237"/>
        <v>x</v>
      </c>
      <c r="D206" s="4">
        <v>17.8</v>
      </c>
      <c r="E206" s="4">
        <f t="shared" si="195"/>
        <v>-0.75549601211953643</v>
      </c>
      <c r="F206" s="4">
        <v>17.8</v>
      </c>
      <c r="G206" s="4">
        <f t="shared" si="196"/>
        <v>-0.75549601211953643</v>
      </c>
      <c r="H206" s="4">
        <v>87</v>
      </c>
      <c r="I206" s="4">
        <f>AL120</f>
        <v>0</v>
      </c>
      <c r="X206" s="4">
        <v>173</v>
      </c>
      <c r="Y206" s="4" t="str">
        <f t="shared" si="251"/>
        <v>x</v>
      </c>
      <c r="Z206" s="4" t="str">
        <f t="shared" si="222"/>
        <v>x</v>
      </c>
      <c r="AA206" s="4">
        <v>0</v>
      </c>
      <c r="AB206" s="4">
        <v>0</v>
      </c>
      <c r="AC206" s="4">
        <v>173</v>
      </c>
      <c r="AD206" s="129" t="str">
        <f t="shared" si="254"/>
        <v>x</v>
      </c>
      <c r="AE206" s="129" t="str">
        <f t="shared" si="254"/>
        <v>x</v>
      </c>
      <c r="AF206" s="46">
        <f t="shared" si="255"/>
        <v>1</v>
      </c>
      <c r="AG206" s="46">
        <f t="shared" si="255"/>
        <v>1</v>
      </c>
      <c r="AH206" s="4">
        <f t="shared" si="262"/>
        <v>0</v>
      </c>
      <c r="AI206" s="4">
        <f t="shared" si="262"/>
        <v>0</v>
      </c>
      <c r="AJ206" s="4">
        <f t="shared" si="197"/>
        <v>0</v>
      </c>
      <c r="AK206" s="4">
        <f>SUM($AJ$33:AJ206)</f>
        <v>2.6645352591003757E-15</v>
      </c>
      <c r="AL206" s="4">
        <f t="shared" si="238"/>
        <v>0</v>
      </c>
      <c r="AM206" s="4">
        <f t="shared" si="198"/>
        <v>0</v>
      </c>
      <c r="AN206" s="4">
        <f t="shared" si="199"/>
        <v>0</v>
      </c>
      <c r="AP206" s="4" t="str">
        <f t="shared" si="256"/>
        <v/>
      </c>
      <c r="AQ206" s="4" t="str">
        <f t="shared" si="256"/>
        <v/>
      </c>
      <c r="AR206" s="4" t="str">
        <f t="shared" si="257"/>
        <v/>
      </c>
      <c r="AS206" s="4" t="str">
        <f t="shared" si="257"/>
        <v/>
      </c>
      <c r="AT206" s="4" t="str">
        <f t="shared" si="258"/>
        <v/>
      </c>
      <c r="AU206" s="4" t="str">
        <f t="shared" si="258"/>
        <v/>
      </c>
      <c r="AV206" s="4" t="str">
        <f t="shared" si="259"/>
        <v/>
      </c>
      <c r="AW206" s="4" t="str">
        <f t="shared" si="259"/>
        <v/>
      </c>
      <c r="AX206" s="4" t="str">
        <f t="shared" si="260"/>
        <v/>
      </c>
      <c r="AY206" s="4" t="str">
        <f t="shared" si="260"/>
        <v/>
      </c>
      <c r="AZ206" s="4" t="str">
        <f t="shared" si="261"/>
        <v/>
      </c>
      <c r="BA206" s="4" t="str">
        <f t="shared" si="261"/>
        <v/>
      </c>
      <c r="BB206" s="4" t="str">
        <f t="shared" si="234"/>
        <v/>
      </c>
      <c r="BC206" s="4" t="str">
        <f t="shared" si="235"/>
        <v/>
      </c>
      <c r="BD206" s="4" t="str">
        <f t="shared" si="200"/>
        <v/>
      </c>
      <c r="BE206" s="4" t="str">
        <f t="shared" si="239"/>
        <v/>
      </c>
      <c r="BF206" s="4" t="str">
        <f t="shared" si="201"/>
        <v/>
      </c>
      <c r="BG206" s="4" t="str">
        <f t="shared" si="240"/>
        <v/>
      </c>
      <c r="BH206" s="16">
        <f t="shared" si="202"/>
        <v>0</v>
      </c>
      <c r="BI206" s="4">
        <f t="shared" si="203"/>
        <v>0</v>
      </c>
      <c r="BJ206" s="16">
        <f t="shared" si="204"/>
        <v>0</v>
      </c>
      <c r="BK206" s="4">
        <f t="shared" si="205"/>
        <v>0</v>
      </c>
      <c r="BL206" s="16">
        <f t="shared" si="206"/>
        <v>0</v>
      </c>
      <c r="BM206" s="4">
        <f t="shared" si="207"/>
        <v>0</v>
      </c>
      <c r="BN206" s="4">
        <f t="shared" si="241"/>
        <v>0</v>
      </c>
      <c r="BO206" s="4">
        <f t="shared" si="242"/>
        <v>0</v>
      </c>
      <c r="BP206" s="4">
        <f t="shared" si="243"/>
        <v>0</v>
      </c>
      <c r="BQ206" s="4">
        <f t="shared" si="244"/>
        <v>0</v>
      </c>
      <c r="BR206" s="4">
        <f t="shared" si="245"/>
        <v>0</v>
      </c>
      <c r="BS206" s="4">
        <f t="shared" si="246"/>
        <v>0</v>
      </c>
      <c r="BT206" s="4" t="str">
        <f t="shared" si="208"/>
        <v/>
      </c>
      <c r="BU206" s="4" t="str">
        <f t="shared" si="209"/>
        <v/>
      </c>
      <c r="BV206" s="4" t="str">
        <f t="shared" si="210"/>
        <v/>
      </c>
      <c r="BW206" s="4" t="str">
        <f t="shared" si="223"/>
        <v/>
      </c>
      <c r="BX206" s="4" t="str">
        <f t="shared" si="224"/>
        <v/>
      </c>
      <c r="BY206" s="4" t="str">
        <f t="shared" si="225"/>
        <v/>
      </c>
      <c r="BZ206" s="4">
        <f t="shared" si="226"/>
        <v>0</v>
      </c>
      <c r="CA206" s="17" t="str">
        <f t="shared" si="211"/>
        <v/>
      </c>
      <c r="CB206" s="17" t="str">
        <f t="shared" si="212"/>
        <v/>
      </c>
      <c r="CC206" s="17" t="str">
        <f t="shared" si="213"/>
        <v/>
      </c>
      <c r="CD206" s="17" t="str">
        <f t="shared" si="214"/>
        <v/>
      </c>
      <c r="CE206" s="4" t="str">
        <f t="shared" si="215"/>
        <v/>
      </c>
      <c r="CF206" s="4" t="str">
        <f t="shared" si="216"/>
        <v/>
      </c>
      <c r="CG206" s="4" t="str">
        <f t="shared" si="217"/>
        <v/>
      </c>
      <c r="CH206" s="4" t="str">
        <f t="shared" si="247"/>
        <v/>
      </c>
      <c r="CI206" s="4" t="str">
        <f t="shared" si="248"/>
        <v/>
      </c>
      <c r="CJ206" s="4" t="str">
        <f t="shared" si="227"/>
        <v/>
      </c>
      <c r="CK206" s="4" t="str">
        <f t="shared" si="228"/>
        <v/>
      </c>
      <c r="CL206" s="4" t="str">
        <f t="shared" si="249"/>
        <v/>
      </c>
      <c r="CM206" s="4" t="str">
        <f t="shared" si="250"/>
        <v/>
      </c>
      <c r="CN206" s="4">
        <f t="shared" si="229"/>
        <v>0</v>
      </c>
      <c r="CO206" s="16">
        <f t="shared" si="218"/>
        <v>0</v>
      </c>
      <c r="CQ206" s="4">
        <f t="shared" si="230"/>
        <v>0</v>
      </c>
      <c r="CS206" s="4">
        <v>172</v>
      </c>
      <c r="CT206" s="4">
        <f t="shared" si="231"/>
        <v>86</v>
      </c>
      <c r="CU206" s="4">
        <f t="shared" si="232"/>
        <v>86</v>
      </c>
      <c r="CV206" s="4">
        <f t="shared" si="219"/>
        <v>1</v>
      </c>
      <c r="CW206" s="4">
        <v>173</v>
      </c>
      <c r="CX206" s="4">
        <f t="shared" si="263"/>
        <v>87</v>
      </c>
      <c r="CY206" s="4" t="s">
        <v>89</v>
      </c>
      <c r="CZ206" s="16" t="str">
        <f t="shared" si="233"/>
        <v>B</v>
      </c>
      <c r="DA206" s="16">
        <f t="shared" si="220"/>
        <v>0</v>
      </c>
      <c r="DB206" s="4" t="str">
        <f t="shared" si="221"/>
        <v>x</v>
      </c>
      <c r="DJ206" s="47"/>
      <c r="DK206" s="48"/>
      <c r="DL206" s="49"/>
      <c r="DM206" s="49"/>
      <c r="DN206" s="50"/>
      <c r="DO206" s="51"/>
      <c r="DP206" s="51"/>
      <c r="DQ206" s="51"/>
      <c r="DR206" s="51"/>
      <c r="DS206" s="51"/>
      <c r="DT206" s="51"/>
      <c r="DU206" s="51"/>
      <c r="DV206" s="51"/>
      <c r="DW206" s="51"/>
      <c r="DX206" s="51"/>
      <c r="DY206" s="51"/>
      <c r="DZ206" s="51"/>
      <c r="EA206" s="51"/>
      <c r="EB206" s="51"/>
      <c r="EC206" s="51"/>
      <c r="ED206" s="51"/>
      <c r="EE206" s="51"/>
      <c r="EF206" s="51"/>
      <c r="EG206" s="51"/>
      <c r="EH206" s="51"/>
      <c r="EI206" s="51"/>
      <c r="EJ206" s="51"/>
      <c r="EK206" s="51"/>
      <c r="EL206" s="51"/>
      <c r="EM206" s="51"/>
      <c r="EN206" s="51"/>
      <c r="EO206" s="51"/>
      <c r="EP206" s="51"/>
      <c r="EQ206" s="51"/>
      <c r="ER206" s="51"/>
      <c r="ES206" s="51"/>
      <c r="ET206" s="51"/>
      <c r="EU206" s="51"/>
      <c r="EV206" s="51"/>
      <c r="EW206" s="51"/>
      <c r="EX206" s="51"/>
      <c r="EY206" s="51"/>
      <c r="EZ206" s="51"/>
      <c r="FA206" s="51"/>
      <c r="FB206" s="51"/>
      <c r="FC206" s="51"/>
      <c r="FD206" s="51"/>
      <c r="FE206" s="51"/>
      <c r="FF206" s="51"/>
      <c r="FG206" s="51"/>
      <c r="FH206" s="51"/>
      <c r="FI206" s="51"/>
      <c r="FJ206" s="51"/>
      <c r="FK206" s="51"/>
      <c r="FL206" s="51"/>
      <c r="FM206" s="51"/>
      <c r="FN206" s="51"/>
      <c r="FO206" s="51"/>
      <c r="FP206" s="51"/>
      <c r="FQ206" s="51"/>
      <c r="FR206" s="51"/>
      <c r="FS206" s="51"/>
      <c r="FT206" s="51"/>
      <c r="FU206" s="51"/>
      <c r="FV206" s="51"/>
      <c r="FW206" s="51"/>
      <c r="FX206" s="51"/>
      <c r="FY206" s="51"/>
      <c r="FZ206" s="51"/>
      <c r="GA206" s="51"/>
      <c r="GB206" s="51"/>
      <c r="GC206" s="51"/>
      <c r="GD206" s="51"/>
      <c r="GE206" s="51"/>
      <c r="GF206" s="51"/>
      <c r="GG206" s="51"/>
      <c r="GH206" s="51"/>
      <c r="GI206" s="51"/>
      <c r="GJ206" s="51"/>
      <c r="GK206" s="51"/>
      <c r="GL206" s="51"/>
      <c r="GM206" s="51"/>
      <c r="GN206" s="51"/>
      <c r="GO206" s="51"/>
      <c r="GP206" s="51"/>
      <c r="GQ206" s="51"/>
      <c r="GR206" s="51"/>
      <c r="GS206" s="51"/>
      <c r="GT206" s="51"/>
      <c r="GU206" s="51"/>
      <c r="GV206" s="51"/>
      <c r="GW206" s="51"/>
      <c r="GX206" s="51"/>
      <c r="GY206" s="51"/>
      <c r="GZ206" s="51"/>
      <c r="HA206" s="51"/>
      <c r="HB206" s="51"/>
      <c r="HC206" s="51"/>
      <c r="HD206" s="51"/>
      <c r="HE206" s="51"/>
      <c r="HF206" s="51"/>
      <c r="HG206" s="51"/>
      <c r="HH206" s="51"/>
      <c r="HI206" s="51"/>
      <c r="HJ206" s="51"/>
      <c r="HK206" s="51"/>
      <c r="HL206" s="51"/>
      <c r="HM206" s="51"/>
      <c r="HN206" s="51"/>
      <c r="HO206" s="51"/>
      <c r="HP206" s="51"/>
      <c r="HQ206" s="51"/>
      <c r="HR206" s="51"/>
      <c r="HS206" s="51"/>
      <c r="HT206" s="51"/>
      <c r="HU206" s="51"/>
      <c r="HV206" s="51"/>
      <c r="HW206" s="51"/>
      <c r="HX206" s="51"/>
      <c r="HY206" s="51"/>
      <c r="HZ206" s="51"/>
      <c r="IA206" s="51"/>
      <c r="IB206" s="51"/>
      <c r="IC206" s="51"/>
      <c r="ID206" s="51"/>
      <c r="IE206" s="51" t="s">
        <v>90</v>
      </c>
    </row>
    <row r="207" spans="1:239">
      <c r="A207" s="4" t="str">
        <f t="shared" si="236"/>
        <v>x</v>
      </c>
      <c r="B207" s="4" t="str">
        <f t="shared" si="237"/>
        <v>x</v>
      </c>
      <c r="D207" s="4">
        <v>17.899999999999999</v>
      </c>
      <c r="E207" s="4">
        <f t="shared" si="195"/>
        <v>-0.8089215544080669</v>
      </c>
      <c r="F207" s="4">
        <v>17.899999999999999</v>
      </c>
      <c r="G207" s="4">
        <f t="shared" si="196"/>
        <v>-0.8089215544080669</v>
      </c>
      <c r="H207" s="4">
        <v>88</v>
      </c>
      <c r="I207" s="4">
        <f>I206</f>
        <v>0</v>
      </c>
      <c r="X207" s="4">
        <v>174</v>
      </c>
      <c r="Y207" s="4" t="str">
        <f t="shared" si="251"/>
        <v>x</v>
      </c>
      <c r="Z207" s="4" t="str">
        <f t="shared" si="222"/>
        <v>x</v>
      </c>
      <c r="AA207" s="4">
        <v>0</v>
      </c>
      <c r="AB207" s="4">
        <v>0</v>
      </c>
      <c r="AC207" s="4">
        <v>174</v>
      </c>
      <c r="AD207" s="129" t="str">
        <f t="shared" si="254"/>
        <v>x</v>
      </c>
      <c r="AE207" s="129" t="str">
        <f t="shared" si="254"/>
        <v>x</v>
      </c>
      <c r="AF207" s="46">
        <f t="shared" si="255"/>
        <v>1</v>
      </c>
      <c r="AG207" s="46">
        <f t="shared" si="255"/>
        <v>1</v>
      </c>
      <c r="AH207" s="4">
        <f t="shared" si="262"/>
        <v>0</v>
      </c>
      <c r="AI207" s="4">
        <f t="shared" si="262"/>
        <v>0</v>
      </c>
      <c r="AJ207" s="4">
        <f t="shared" si="197"/>
        <v>0</v>
      </c>
      <c r="AK207" s="4">
        <f>SUM($AJ$33:AJ207)</f>
        <v>2.6645352591003757E-15</v>
      </c>
      <c r="AL207" s="4">
        <f t="shared" si="238"/>
        <v>0</v>
      </c>
      <c r="AM207" s="4">
        <f t="shared" si="198"/>
        <v>0</v>
      </c>
      <c r="AN207" s="4">
        <f t="shared" si="199"/>
        <v>0</v>
      </c>
      <c r="AP207" s="4" t="str">
        <f t="shared" si="256"/>
        <v/>
      </c>
      <c r="AQ207" s="4" t="str">
        <f t="shared" si="256"/>
        <v/>
      </c>
      <c r="AR207" s="4" t="str">
        <f t="shared" si="257"/>
        <v/>
      </c>
      <c r="AS207" s="4" t="str">
        <f t="shared" si="257"/>
        <v/>
      </c>
      <c r="AT207" s="4" t="str">
        <f t="shared" si="258"/>
        <v/>
      </c>
      <c r="AU207" s="4" t="str">
        <f t="shared" si="258"/>
        <v/>
      </c>
      <c r="AV207" s="4" t="str">
        <f t="shared" si="259"/>
        <v/>
      </c>
      <c r="AW207" s="4" t="str">
        <f t="shared" si="259"/>
        <v/>
      </c>
      <c r="AX207" s="4" t="str">
        <f t="shared" si="260"/>
        <v/>
      </c>
      <c r="AY207" s="4" t="str">
        <f t="shared" si="260"/>
        <v/>
      </c>
      <c r="AZ207" s="4" t="str">
        <f t="shared" si="261"/>
        <v/>
      </c>
      <c r="BA207" s="4" t="str">
        <f t="shared" si="261"/>
        <v/>
      </c>
      <c r="BB207" s="4" t="str">
        <f t="shared" si="234"/>
        <v/>
      </c>
      <c r="BC207" s="4" t="str">
        <f t="shared" si="235"/>
        <v/>
      </c>
      <c r="BD207" s="4" t="str">
        <f t="shared" si="200"/>
        <v/>
      </c>
      <c r="BE207" s="4" t="str">
        <f t="shared" si="239"/>
        <v/>
      </c>
      <c r="BF207" s="4" t="str">
        <f t="shared" si="201"/>
        <v/>
      </c>
      <c r="BG207" s="4" t="str">
        <f t="shared" si="240"/>
        <v/>
      </c>
      <c r="BH207" s="16">
        <f t="shared" si="202"/>
        <v>0</v>
      </c>
      <c r="BI207" s="4">
        <f t="shared" si="203"/>
        <v>0</v>
      </c>
      <c r="BJ207" s="16">
        <f t="shared" si="204"/>
        <v>0</v>
      </c>
      <c r="BK207" s="4">
        <f t="shared" si="205"/>
        <v>0</v>
      </c>
      <c r="BL207" s="16">
        <f t="shared" si="206"/>
        <v>0</v>
      </c>
      <c r="BM207" s="4">
        <f t="shared" si="207"/>
        <v>0</v>
      </c>
      <c r="BN207" s="4">
        <f t="shared" si="241"/>
        <v>0</v>
      </c>
      <c r="BO207" s="4">
        <f t="shared" si="242"/>
        <v>0</v>
      </c>
      <c r="BP207" s="4">
        <f t="shared" si="243"/>
        <v>0</v>
      </c>
      <c r="BQ207" s="4">
        <f t="shared" si="244"/>
        <v>0</v>
      </c>
      <c r="BR207" s="4">
        <f t="shared" si="245"/>
        <v>0</v>
      </c>
      <c r="BS207" s="4">
        <f t="shared" si="246"/>
        <v>0</v>
      </c>
      <c r="BT207" s="4" t="str">
        <f t="shared" si="208"/>
        <v/>
      </c>
      <c r="BU207" s="4" t="str">
        <f t="shared" si="209"/>
        <v/>
      </c>
      <c r="BV207" s="4" t="str">
        <f t="shared" si="210"/>
        <v/>
      </c>
      <c r="BW207" s="4" t="str">
        <f t="shared" si="223"/>
        <v/>
      </c>
      <c r="BX207" s="4" t="str">
        <f t="shared" si="224"/>
        <v/>
      </c>
      <c r="BY207" s="4" t="str">
        <f t="shared" si="225"/>
        <v/>
      </c>
      <c r="BZ207" s="4">
        <f t="shared" si="226"/>
        <v>0</v>
      </c>
      <c r="CA207" s="17" t="str">
        <f t="shared" si="211"/>
        <v/>
      </c>
      <c r="CB207" s="17" t="str">
        <f t="shared" si="212"/>
        <v/>
      </c>
      <c r="CC207" s="17" t="str">
        <f t="shared" si="213"/>
        <v/>
      </c>
      <c r="CD207" s="17" t="str">
        <f t="shared" si="214"/>
        <v/>
      </c>
      <c r="CE207" s="4" t="str">
        <f t="shared" si="215"/>
        <v/>
      </c>
      <c r="CF207" s="4" t="str">
        <f t="shared" si="216"/>
        <v/>
      </c>
      <c r="CG207" s="4" t="str">
        <f t="shared" si="217"/>
        <v/>
      </c>
      <c r="CH207" s="4" t="str">
        <f t="shared" si="247"/>
        <v/>
      </c>
      <c r="CI207" s="4" t="str">
        <f t="shared" si="248"/>
        <v/>
      </c>
      <c r="CJ207" s="4" t="str">
        <f t="shared" si="227"/>
        <v/>
      </c>
      <c r="CK207" s="4" t="str">
        <f t="shared" si="228"/>
        <v/>
      </c>
      <c r="CL207" s="4" t="str">
        <f t="shared" si="249"/>
        <v/>
      </c>
      <c r="CM207" s="4" t="str">
        <f t="shared" si="250"/>
        <v/>
      </c>
      <c r="CN207" s="4">
        <f t="shared" si="229"/>
        <v>0</v>
      </c>
      <c r="CO207" s="16">
        <f t="shared" si="218"/>
        <v>0</v>
      </c>
      <c r="CQ207" s="4">
        <f t="shared" si="230"/>
        <v>0</v>
      </c>
      <c r="CS207" s="4">
        <v>173</v>
      </c>
      <c r="CT207" s="4">
        <f t="shared" si="231"/>
        <v>86.5</v>
      </c>
      <c r="CU207" s="4">
        <f t="shared" si="232"/>
        <v>87</v>
      </c>
      <c r="CV207" s="4">
        <f t="shared" si="219"/>
        <v>0</v>
      </c>
      <c r="CW207" s="4">
        <v>174</v>
      </c>
      <c r="CX207" s="4">
        <f t="shared" si="263"/>
        <v>88</v>
      </c>
      <c r="CY207" s="4" t="s">
        <v>98</v>
      </c>
      <c r="CZ207" s="16" t="str">
        <f t="shared" si="233"/>
        <v>C</v>
      </c>
      <c r="DA207" s="16">
        <f t="shared" si="220"/>
        <v>0</v>
      </c>
      <c r="DB207" s="4" t="str">
        <f t="shared" si="221"/>
        <v>x</v>
      </c>
      <c r="DJ207" s="57"/>
      <c r="DK207" s="58"/>
      <c r="DL207" s="59"/>
      <c r="DM207" s="59"/>
      <c r="DN207" s="60"/>
      <c r="DO207" s="61"/>
      <c r="DP207" s="61"/>
      <c r="DQ207" s="61"/>
      <c r="DR207" s="61"/>
      <c r="DS207" s="61"/>
      <c r="DT207" s="61"/>
      <c r="DU207" s="61"/>
      <c r="DV207" s="61"/>
      <c r="DW207" s="61"/>
      <c r="DX207" s="61"/>
      <c r="DY207" s="61"/>
      <c r="DZ207" s="61"/>
      <c r="EA207" s="61"/>
      <c r="EB207" s="61"/>
      <c r="EC207" s="61"/>
      <c r="ED207" s="61"/>
      <c r="EE207" s="61"/>
      <c r="EF207" s="61"/>
      <c r="EG207" s="61"/>
      <c r="EH207" s="61"/>
      <c r="EI207" s="61"/>
      <c r="EJ207" s="61"/>
      <c r="EK207" s="61"/>
      <c r="EL207" s="61"/>
      <c r="EM207" s="61"/>
      <c r="EN207" s="61"/>
      <c r="EO207" s="61"/>
      <c r="EP207" s="61"/>
      <c r="EQ207" s="61"/>
      <c r="ER207" s="61"/>
      <c r="ES207" s="61"/>
      <c r="ET207" s="61"/>
      <c r="EU207" s="61"/>
      <c r="EV207" s="61"/>
      <c r="EW207" s="61"/>
      <c r="EX207" s="61"/>
      <c r="EY207" s="61"/>
      <c r="EZ207" s="61"/>
      <c r="FA207" s="61"/>
      <c r="FB207" s="61"/>
      <c r="FC207" s="61"/>
      <c r="FD207" s="61"/>
      <c r="FE207" s="61"/>
      <c r="FF207" s="61"/>
      <c r="FG207" s="61"/>
      <c r="FH207" s="61"/>
      <c r="FI207" s="61"/>
      <c r="FJ207" s="61"/>
      <c r="FK207" s="61"/>
      <c r="FL207" s="61"/>
      <c r="FM207" s="61"/>
      <c r="FN207" s="61"/>
      <c r="FO207" s="61"/>
      <c r="FP207" s="61"/>
      <c r="FQ207" s="61"/>
      <c r="FR207" s="61"/>
      <c r="FS207" s="61"/>
      <c r="FT207" s="61"/>
      <c r="FU207" s="61"/>
      <c r="FV207" s="61"/>
      <c r="FW207" s="61"/>
      <c r="FX207" s="61"/>
      <c r="FY207" s="61"/>
      <c r="FZ207" s="61"/>
      <c r="GA207" s="61"/>
      <c r="GB207" s="61"/>
      <c r="GC207" s="61"/>
      <c r="GD207" s="61"/>
      <c r="GE207" s="61"/>
      <c r="GF207" s="61"/>
      <c r="GG207" s="61"/>
      <c r="GH207" s="61"/>
      <c r="GI207" s="61"/>
      <c r="GJ207" s="61"/>
      <c r="GK207" s="61"/>
      <c r="GL207" s="61"/>
      <c r="GM207" s="61"/>
      <c r="GN207" s="61"/>
      <c r="GO207" s="61"/>
      <c r="GP207" s="61"/>
      <c r="GQ207" s="61"/>
      <c r="GR207" s="61"/>
      <c r="GS207" s="61"/>
      <c r="GT207" s="61"/>
      <c r="GU207" s="61"/>
      <c r="GV207" s="61"/>
      <c r="GW207" s="61"/>
      <c r="GX207" s="61"/>
      <c r="GY207" s="61"/>
      <c r="GZ207" s="61"/>
      <c r="HA207" s="61"/>
      <c r="HB207" s="61"/>
      <c r="HC207" s="61"/>
      <c r="HD207" s="61"/>
      <c r="HE207" s="61"/>
      <c r="HF207" s="61"/>
      <c r="HG207" s="61"/>
      <c r="HH207" s="61"/>
      <c r="HI207" s="61"/>
      <c r="HJ207" s="61"/>
      <c r="HK207" s="61"/>
      <c r="HL207" s="61"/>
      <c r="HM207" s="61"/>
      <c r="HN207" s="61"/>
      <c r="HO207" s="61"/>
      <c r="HP207" s="61"/>
      <c r="HQ207" s="61"/>
      <c r="HR207" s="61"/>
      <c r="HS207" s="61"/>
      <c r="HT207" s="61"/>
      <c r="HU207" s="61"/>
      <c r="HV207" s="61"/>
      <c r="HW207" s="61"/>
      <c r="HX207" s="61"/>
      <c r="HY207" s="61"/>
      <c r="HZ207" s="61"/>
      <c r="IA207" s="61"/>
      <c r="IB207" s="61"/>
      <c r="IC207" s="61"/>
      <c r="ID207" s="61"/>
      <c r="IE207" s="61" t="s">
        <v>90</v>
      </c>
    </row>
    <row r="208" spans="1:239">
      <c r="A208" s="4" t="str">
        <f t="shared" si="236"/>
        <v>x</v>
      </c>
      <c r="B208" s="4" t="str">
        <f t="shared" si="237"/>
        <v>x</v>
      </c>
      <c r="D208" s="4">
        <v>18</v>
      </c>
      <c r="E208" s="4">
        <f t="shared" si="195"/>
        <v>-0.82699334313268802</v>
      </c>
      <c r="F208" s="4">
        <v>18</v>
      </c>
      <c r="G208" s="4">
        <f t="shared" si="196"/>
        <v>-0.82699334313268802</v>
      </c>
      <c r="H208" s="4">
        <v>88</v>
      </c>
      <c r="I208" s="4">
        <f>AL121</f>
        <v>0</v>
      </c>
      <c r="X208" s="4">
        <v>175</v>
      </c>
      <c r="Y208" s="4" t="str">
        <f t="shared" si="251"/>
        <v>x</v>
      </c>
      <c r="Z208" s="4" t="str">
        <f t="shared" si="222"/>
        <v>x</v>
      </c>
      <c r="AA208" s="4">
        <v>0</v>
      </c>
      <c r="AB208" s="4">
        <v>0</v>
      </c>
      <c r="AC208" s="4">
        <v>175</v>
      </c>
      <c r="AD208" s="129" t="str">
        <f t="shared" si="254"/>
        <v>x</v>
      </c>
      <c r="AE208" s="129" t="str">
        <f t="shared" si="254"/>
        <v>x</v>
      </c>
      <c r="AF208" s="46">
        <f t="shared" si="255"/>
        <v>1</v>
      </c>
      <c r="AG208" s="46">
        <f t="shared" si="255"/>
        <v>1</v>
      </c>
      <c r="AH208" s="4">
        <f t="shared" si="262"/>
        <v>0</v>
      </c>
      <c r="AI208" s="4">
        <f t="shared" si="262"/>
        <v>0</v>
      </c>
      <c r="AJ208" s="4">
        <f t="shared" si="197"/>
        <v>0</v>
      </c>
      <c r="AK208" s="4">
        <f>SUM($AJ$33:AJ208)</f>
        <v>2.6645352591003757E-15</v>
      </c>
      <c r="AL208" s="4">
        <f t="shared" si="238"/>
        <v>0</v>
      </c>
      <c r="AM208" s="4">
        <f t="shared" si="198"/>
        <v>0</v>
      </c>
      <c r="AN208" s="4">
        <f t="shared" si="199"/>
        <v>0</v>
      </c>
      <c r="AP208" s="4" t="str">
        <f t="shared" si="256"/>
        <v/>
      </c>
      <c r="AQ208" s="4" t="str">
        <f t="shared" si="256"/>
        <v/>
      </c>
      <c r="AR208" s="4" t="str">
        <f t="shared" si="257"/>
        <v/>
      </c>
      <c r="AS208" s="4" t="str">
        <f t="shared" si="257"/>
        <v/>
      </c>
      <c r="AT208" s="4" t="str">
        <f t="shared" si="258"/>
        <v/>
      </c>
      <c r="AU208" s="4" t="str">
        <f t="shared" si="258"/>
        <v/>
      </c>
      <c r="AV208" s="4" t="str">
        <f t="shared" si="259"/>
        <v/>
      </c>
      <c r="AW208" s="4" t="str">
        <f t="shared" si="259"/>
        <v/>
      </c>
      <c r="AX208" s="4" t="str">
        <f t="shared" si="260"/>
        <v/>
      </c>
      <c r="AY208" s="4" t="str">
        <f t="shared" si="260"/>
        <v/>
      </c>
      <c r="AZ208" s="4" t="str">
        <f t="shared" si="261"/>
        <v/>
      </c>
      <c r="BA208" s="4" t="str">
        <f t="shared" si="261"/>
        <v/>
      </c>
      <c r="BB208" s="4" t="str">
        <f t="shared" si="234"/>
        <v/>
      </c>
      <c r="BC208" s="4" t="str">
        <f t="shared" si="235"/>
        <v/>
      </c>
      <c r="BD208" s="4" t="str">
        <f t="shared" si="200"/>
        <v/>
      </c>
      <c r="BE208" s="4" t="str">
        <f t="shared" si="239"/>
        <v/>
      </c>
      <c r="BF208" s="4" t="str">
        <f t="shared" si="201"/>
        <v/>
      </c>
      <c r="BG208" s="4" t="str">
        <f t="shared" si="240"/>
        <v/>
      </c>
      <c r="BH208" s="16">
        <f t="shared" si="202"/>
        <v>0</v>
      </c>
      <c r="BI208" s="4">
        <f t="shared" si="203"/>
        <v>0</v>
      </c>
      <c r="BJ208" s="16">
        <f t="shared" si="204"/>
        <v>0</v>
      </c>
      <c r="BK208" s="4">
        <f t="shared" si="205"/>
        <v>0</v>
      </c>
      <c r="BL208" s="16">
        <f t="shared" si="206"/>
        <v>0</v>
      </c>
      <c r="BM208" s="4">
        <f t="shared" si="207"/>
        <v>0</v>
      </c>
      <c r="BN208" s="4">
        <f t="shared" si="241"/>
        <v>0</v>
      </c>
      <c r="BO208" s="4">
        <f t="shared" si="242"/>
        <v>0</v>
      </c>
      <c r="BP208" s="4">
        <f t="shared" si="243"/>
        <v>0</v>
      </c>
      <c r="BQ208" s="4">
        <f t="shared" si="244"/>
        <v>0</v>
      </c>
      <c r="BR208" s="4">
        <f t="shared" si="245"/>
        <v>0</v>
      </c>
      <c r="BS208" s="4">
        <f t="shared" si="246"/>
        <v>0</v>
      </c>
      <c r="BT208" s="4" t="str">
        <f t="shared" si="208"/>
        <v/>
      </c>
      <c r="BU208" s="4" t="str">
        <f t="shared" si="209"/>
        <v/>
      </c>
      <c r="BV208" s="4" t="str">
        <f t="shared" si="210"/>
        <v/>
      </c>
      <c r="BW208" s="4" t="str">
        <f t="shared" si="223"/>
        <v/>
      </c>
      <c r="BX208" s="4" t="str">
        <f t="shared" si="224"/>
        <v/>
      </c>
      <c r="BY208" s="4" t="str">
        <f t="shared" si="225"/>
        <v/>
      </c>
      <c r="BZ208" s="4">
        <f t="shared" si="226"/>
        <v>0</v>
      </c>
      <c r="CA208" s="17" t="str">
        <f t="shared" si="211"/>
        <v/>
      </c>
      <c r="CB208" s="17" t="str">
        <f t="shared" si="212"/>
        <v/>
      </c>
      <c r="CC208" s="17" t="str">
        <f t="shared" si="213"/>
        <v/>
      </c>
      <c r="CD208" s="17" t="str">
        <f t="shared" si="214"/>
        <v/>
      </c>
      <c r="CE208" s="4" t="str">
        <f t="shared" si="215"/>
        <v/>
      </c>
      <c r="CF208" s="4" t="str">
        <f t="shared" si="216"/>
        <v/>
      </c>
      <c r="CG208" s="4" t="str">
        <f t="shared" si="217"/>
        <v/>
      </c>
      <c r="CH208" s="4" t="str">
        <f t="shared" si="247"/>
        <v/>
      </c>
      <c r="CI208" s="4" t="str">
        <f t="shared" si="248"/>
        <v/>
      </c>
      <c r="CJ208" s="4" t="str">
        <f t="shared" si="227"/>
        <v/>
      </c>
      <c r="CK208" s="4" t="str">
        <f t="shared" si="228"/>
        <v/>
      </c>
      <c r="CL208" s="4" t="str">
        <f t="shared" si="249"/>
        <v/>
      </c>
      <c r="CM208" s="4" t="str">
        <f t="shared" si="250"/>
        <v/>
      </c>
      <c r="CN208" s="4">
        <f t="shared" si="229"/>
        <v>0</v>
      </c>
      <c r="CO208" s="16">
        <f t="shared" si="218"/>
        <v>0</v>
      </c>
      <c r="CQ208" s="4">
        <f t="shared" si="230"/>
        <v>0</v>
      </c>
      <c r="CS208" s="4">
        <v>174</v>
      </c>
      <c r="CT208" s="4">
        <f t="shared" si="231"/>
        <v>87</v>
      </c>
      <c r="CU208" s="4">
        <f t="shared" si="232"/>
        <v>87</v>
      </c>
      <c r="CV208" s="4">
        <f t="shared" si="219"/>
        <v>1</v>
      </c>
      <c r="CW208" s="4">
        <v>175</v>
      </c>
      <c r="CX208" s="4">
        <f t="shared" si="263"/>
        <v>88</v>
      </c>
      <c r="CY208" s="4" t="s">
        <v>87</v>
      </c>
      <c r="CZ208" s="16" t="str">
        <f t="shared" si="233"/>
        <v>A</v>
      </c>
      <c r="DA208" s="16">
        <f t="shared" si="220"/>
        <v>0</v>
      </c>
      <c r="DB208" s="4" t="str">
        <f t="shared" si="221"/>
        <v>x</v>
      </c>
      <c r="DJ208" s="57"/>
      <c r="DK208" s="58"/>
      <c r="DL208" s="59"/>
      <c r="DM208" s="59"/>
      <c r="DN208" s="60"/>
      <c r="DO208" s="61"/>
      <c r="DP208" s="61"/>
      <c r="DQ208" s="61"/>
      <c r="DR208" s="61"/>
      <c r="DS208" s="61"/>
      <c r="DT208" s="61"/>
      <c r="DU208" s="61"/>
      <c r="DV208" s="61"/>
      <c r="DW208" s="61"/>
      <c r="DX208" s="61"/>
      <c r="DY208" s="61"/>
      <c r="DZ208" s="61"/>
      <c r="EA208" s="61"/>
      <c r="EB208" s="61"/>
      <c r="EC208" s="61"/>
      <c r="ED208" s="61"/>
      <c r="EE208" s="61"/>
      <c r="EF208" s="61"/>
      <c r="EG208" s="61"/>
      <c r="EH208" s="61"/>
      <c r="EI208" s="61"/>
      <c r="EJ208" s="61"/>
      <c r="EK208" s="61"/>
      <c r="EL208" s="61"/>
      <c r="EM208" s="61"/>
      <c r="EN208" s="61"/>
      <c r="EO208" s="61"/>
      <c r="EP208" s="61"/>
      <c r="EQ208" s="61"/>
      <c r="ER208" s="61"/>
      <c r="ES208" s="61"/>
      <c r="ET208" s="61"/>
      <c r="EU208" s="61"/>
      <c r="EV208" s="61"/>
      <c r="EW208" s="61"/>
      <c r="EX208" s="61"/>
      <c r="EY208" s="61"/>
      <c r="EZ208" s="61"/>
      <c r="FA208" s="61"/>
      <c r="FB208" s="61"/>
      <c r="FC208" s="61"/>
      <c r="FD208" s="61"/>
      <c r="FE208" s="61"/>
      <c r="FF208" s="61"/>
      <c r="FG208" s="61"/>
      <c r="FH208" s="61"/>
      <c r="FI208" s="61"/>
      <c r="FJ208" s="61"/>
      <c r="FK208" s="61"/>
      <c r="FL208" s="61"/>
      <c r="FM208" s="61"/>
      <c r="FN208" s="61"/>
      <c r="FO208" s="61"/>
      <c r="FP208" s="61"/>
      <c r="FQ208" s="61"/>
      <c r="FR208" s="61"/>
      <c r="FS208" s="61"/>
      <c r="FT208" s="61"/>
      <c r="FU208" s="61"/>
      <c r="FV208" s="61"/>
      <c r="FW208" s="61"/>
      <c r="FX208" s="61"/>
      <c r="FY208" s="61"/>
      <c r="FZ208" s="61"/>
      <c r="GA208" s="61"/>
      <c r="GB208" s="61"/>
      <c r="GC208" s="61"/>
      <c r="GD208" s="61"/>
      <c r="GE208" s="61"/>
      <c r="GF208" s="61"/>
      <c r="GG208" s="61"/>
      <c r="GH208" s="61"/>
      <c r="GI208" s="61"/>
      <c r="GJ208" s="61"/>
      <c r="GK208" s="61"/>
      <c r="GL208" s="61"/>
      <c r="GM208" s="61"/>
      <c r="GN208" s="61"/>
      <c r="GO208" s="61"/>
      <c r="GP208" s="61"/>
      <c r="GQ208" s="61"/>
      <c r="GR208" s="61"/>
      <c r="GS208" s="61"/>
      <c r="GT208" s="61"/>
      <c r="GU208" s="61"/>
      <c r="GV208" s="61"/>
      <c r="GW208" s="61"/>
      <c r="GX208" s="61"/>
      <c r="GY208" s="61"/>
      <c r="GZ208" s="61"/>
      <c r="HA208" s="61"/>
      <c r="HB208" s="61"/>
      <c r="HC208" s="61"/>
      <c r="HD208" s="61"/>
      <c r="HE208" s="61"/>
      <c r="HF208" s="61"/>
      <c r="HG208" s="61"/>
      <c r="HH208" s="61"/>
      <c r="HI208" s="61"/>
      <c r="HJ208" s="61"/>
      <c r="HK208" s="61"/>
      <c r="HL208" s="61"/>
      <c r="HM208" s="61"/>
      <c r="HN208" s="61"/>
      <c r="HO208" s="61"/>
      <c r="HP208" s="61"/>
      <c r="HQ208" s="61"/>
      <c r="HR208" s="61"/>
      <c r="HS208" s="61"/>
      <c r="HT208" s="61"/>
      <c r="HU208" s="61"/>
      <c r="HV208" s="61"/>
      <c r="HW208" s="61"/>
      <c r="HX208" s="61"/>
      <c r="HY208" s="61"/>
      <c r="HZ208" s="61"/>
      <c r="IA208" s="61"/>
      <c r="IB208" s="61"/>
      <c r="IC208" s="61"/>
      <c r="ID208" s="61"/>
      <c r="IE208" s="61" t="s">
        <v>90</v>
      </c>
    </row>
    <row r="209" spans="1:239">
      <c r="A209" s="4" t="str">
        <f t="shared" si="236"/>
        <v>x</v>
      </c>
      <c r="B209" s="4" t="str">
        <f t="shared" si="237"/>
        <v>x</v>
      </c>
      <c r="D209" s="4">
        <v>18.100000000000001</v>
      </c>
      <c r="E209" s="4">
        <f t="shared" si="195"/>
        <v>-0.80892155440806801</v>
      </c>
      <c r="F209" s="4">
        <v>18.100000000000001</v>
      </c>
      <c r="G209" s="4">
        <f t="shared" si="196"/>
        <v>-0.80892155440806801</v>
      </c>
      <c r="H209" s="4">
        <v>90</v>
      </c>
      <c r="I209" s="4">
        <f>I208</f>
        <v>0</v>
      </c>
      <c r="X209" s="4">
        <v>176</v>
      </c>
      <c r="Y209" s="4" t="str">
        <f t="shared" si="251"/>
        <v>x</v>
      </c>
      <c r="Z209" s="4" t="str">
        <f t="shared" si="222"/>
        <v>x</v>
      </c>
      <c r="AA209" s="4">
        <v>0</v>
      </c>
      <c r="AB209" s="4">
        <v>0</v>
      </c>
      <c r="AC209" s="4">
        <v>176</v>
      </c>
      <c r="AD209" s="129" t="str">
        <f t="shared" si="254"/>
        <v>x</v>
      </c>
      <c r="AE209" s="129" t="str">
        <f t="shared" si="254"/>
        <v>x</v>
      </c>
      <c r="AF209" s="46">
        <f t="shared" si="255"/>
        <v>1</v>
      </c>
      <c r="AG209" s="46">
        <f t="shared" si="255"/>
        <v>1</v>
      </c>
      <c r="AH209" s="4">
        <f t="shared" si="262"/>
        <v>0</v>
      </c>
      <c r="AI209" s="4">
        <f t="shared" si="262"/>
        <v>0</v>
      </c>
      <c r="AJ209" s="4">
        <f t="shared" si="197"/>
        <v>0</v>
      </c>
      <c r="AK209" s="4">
        <f>SUM($AJ$33:AJ209)</f>
        <v>2.6645352591003757E-15</v>
      </c>
      <c r="AL209" s="4">
        <f t="shared" si="238"/>
        <v>0</v>
      </c>
      <c r="AM209" s="4">
        <f t="shared" si="198"/>
        <v>0</v>
      </c>
      <c r="AN209" s="4">
        <f t="shared" si="199"/>
        <v>0</v>
      </c>
      <c r="AP209" s="4" t="str">
        <f t="shared" si="256"/>
        <v/>
      </c>
      <c r="AQ209" s="4" t="str">
        <f t="shared" si="256"/>
        <v/>
      </c>
      <c r="AR209" s="4" t="str">
        <f t="shared" si="257"/>
        <v/>
      </c>
      <c r="AS209" s="4" t="str">
        <f t="shared" si="257"/>
        <v/>
      </c>
      <c r="AT209" s="4" t="str">
        <f t="shared" si="258"/>
        <v/>
      </c>
      <c r="AU209" s="4" t="str">
        <f t="shared" si="258"/>
        <v/>
      </c>
      <c r="AV209" s="4" t="str">
        <f t="shared" si="259"/>
        <v/>
      </c>
      <c r="AW209" s="4" t="str">
        <f t="shared" si="259"/>
        <v/>
      </c>
      <c r="AX209" s="4" t="str">
        <f t="shared" si="260"/>
        <v/>
      </c>
      <c r="AY209" s="4" t="str">
        <f t="shared" si="260"/>
        <v/>
      </c>
      <c r="AZ209" s="4" t="str">
        <f t="shared" si="261"/>
        <v/>
      </c>
      <c r="BA209" s="4" t="str">
        <f t="shared" si="261"/>
        <v/>
      </c>
      <c r="BB209" s="4" t="str">
        <f t="shared" si="234"/>
        <v/>
      </c>
      <c r="BC209" s="4" t="str">
        <f t="shared" si="235"/>
        <v/>
      </c>
      <c r="BD209" s="4" t="str">
        <f t="shared" si="200"/>
        <v/>
      </c>
      <c r="BE209" s="4" t="str">
        <f t="shared" si="239"/>
        <v/>
      </c>
      <c r="BF209" s="4" t="str">
        <f t="shared" si="201"/>
        <v/>
      </c>
      <c r="BG209" s="4" t="str">
        <f t="shared" si="240"/>
        <v/>
      </c>
      <c r="BH209" s="16">
        <f t="shared" si="202"/>
        <v>0</v>
      </c>
      <c r="BI209" s="4">
        <f t="shared" si="203"/>
        <v>0</v>
      </c>
      <c r="BJ209" s="16">
        <f t="shared" si="204"/>
        <v>0</v>
      </c>
      <c r="BK209" s="4">
        <f t="shared" si="205"/>
        <v>0</v>
      </c>
      <c r="BL209" s="16">
        <f t="shared" si="206"/>
        <v>0</v>
      </c>
      <c r="BM209" s="4">
        <f t="shared" si="207"/>
        <v>0</v>
      </c>
      <c r="BN209" s="4">
        <f t="shared" si="241"/>
        <v>0</v>
      </c>
      <c r="BO209" s="4">
        <f t="shared" si="242"/>
        <v>0</v>
      </c>
      <c r="BP209" s="4">
        <f t="shared" si="243"/>
        <v>0</v>
      </c>
      <c r="BQ209" s="4">
        <f t="shared" si="244"/>
        <v>0</v>
      </c>
      <c r="BR209" s="4">
        <f t="shared" si="245"/>
        <v>0</v>
      </c>
      <c r="BS209" s="4">
        <f t="shared" si="246"/>
        <v>0</v>
      </c>
      <c r="BT209" s="4" t="str">
        <f t="shared" si="208"/>
        <v/>
      </c>
      <c r="BU209" s="4" t="str">
        <f t="shared" si="209"/>
        <v/>
      </c>
      <c r="BV209" s="4" t="str">
        <f t="shared" si="210"/>
        <v/>
      </c>
      <c r="BW209" s="4" t="str">
        <f t="shared" si="223"/>
        <v/>
      </c>
      <c r="BX209" s="4" t="str">
        <f t="shared" si="224"/>
        <v/>
      </c>
      <c r="BY209" s="4" t="str">
        <f t="shared" si="225"/>
        <v/>
      </c>
      <c r="BZ209" s="4">
        <f t="shared" si="226"/>
        <v>0</v>
      </c>
      <c r="CA209" s="17" t="str">
        <f t="shared" si="211"/>
        <v/>
      </c>
      <c r="CB209" s="17" t="str">
        <f t="shared" si="212"/>
        <v/>
      </c>
      <c r="CC209" s="17" t="str">
        <f t="shared" si="213"/>
        <v/>
      </c>
      <c r="CD209" s="17" t="str">
        <f t="shared" si="214"/>
        <v/>
      </c>
      <c r="CE209" s="4" t="str">
        <f t="shared" si="215"/>
        <v/>
      </c>
      <c r="CF209" s="4" t="str">
        <f t="shared" si="216"/>
        <v/>
      </c>
      <c r="CG209" s="4" t="str">
        <f t="shared" si="217"/>
        <v/>
      </c>
      <c r="CH209" s="4" t="str">
        <f t="shared" si="247"/>
        <v/>
      </c>
      <c r="CI209" s="4" t="str">
        <f t="shared" si="248"/>
        <v/>
      </c>
      <c r="CJ209" s="4" t="str">
        <f t="shared" si="227"/>
        <v/>
      </c>
      <c r="CK209" s="4" t="str">
        <f t="shared" si="228"/>
        <v/>
      </c>
      <c r="CL209" s="4" t="str">
        <f t="shared" si="249"/>
        <v/>
      </c>
      <c r="CM209" s="4" t="str">
        <f t="shared" si="250"/>
        <v/>
      </c>
      <c r="CN209" s="4">
        <f t="shared" si="229"/>
        <v>0</v>
      </c>
      <c r="CO209" s="16">
        <f t="shared" si="218"/>
        <v>0</v>
      </c>
      <c r="CQ209" s="4">
        <f t="shared" si="230"/>
        <v>0</v>
      </c>
      <c r="CS209" s="4">
        <v>175</v>
      </c>
      <c r="CT209" s="4">
        <f t="shared" si="231"/>
        <v>87.5</v>
      </c>
      <c r="CU209" s="4">
        <f t="shared" si="232"/>
        <v>88</v>
      </c>
      <c r="CV209" s="4">
        <f t="shared" si="219"/>
        <v>0</v>
      </c>
      <c r="CW209" s="4">
        <v>176</v>
      </c>
      <c r="CX209" s="4">
        <f t="shared" si="263"/>
        <v>89</v>
      </c>
      <c r="CY209" s="4" t="s">
        <v>99</v>
      </c>
      <c r="CZ209" s="16" t="str">
        <f t="shared" si="233"/>
        <v>B</v>
      </c>
      <c r="DA209" s="16">
        <f t="shared" si="220"/>
        <v>0</v>
      </c>
      <c r="DB209" s="4" t="str">
        <f t="shared" si="221"/>
        <v>x</v>
      </c>
      <c r="DJ209" s="66"/>
      <c r="DK209" s="67"/>
      <c r="DL209" s="68"/>
      <c r="DM209" s="68"/>
      <c r="DN209" s="69"/>
      <c r="DO209" s="61"/>
      <c r="DP209" s="61"/>
      <c r="DQ209" s="61"/>
      <c r="DR209" s="61"/>
      <c r="DS209" s="61"/>
      <c r="DT209" s="61"/>
      <c r="DU209" s="61"/>
      <c r="DV209" s="61"/>
      <c r="DW209" s="61"/>
      <c r="DX209" s="61"/>
      <c r="DY209" s="61"/>
      <c r="DZ209" s="61"/>
      <c r="EA209" s="61"/>
      <c r="EB209" s="61"/>
      <c r="EC209" s="61"/>
      <c r="ED209" s="61"/>
      <c r="EE209" s="61"/>
      <c r="EF209" s="61"/>
      <c r="EG209" s="61"/>
      <c r="EH209" s="61"/>
      <c r="EI209" s="61"/>
      <c r="EJ209" s="61"/>
      <c r="EK209" s="61"/>
      <c r="EL209" s="61"/>
      <c r="EM209" s="61"/>
      <c r="EN209" s="61"/>
      <c r="EO209" s="61"/>
      <c r="EP209" s="61"/>
      <c r="EQ209" s="61"/>
      <c r="ER209" s="61"/>
      <c r="ES209" s="61"/>
      <c r="ET209" s="61"/>
      <c r="EU209" s="61"/>
      <c r="EV209" s="61"/>
      <c r="EW209" s="61"/>
      <c r="EX209" s="61"/>
      <c r="EY209" s="61"/>
      <c r="EZ209" s="61"/>
      <c r="FA209" s="61"/>
      <c r="FB209" s="61"/>
      <c r="FC209" s="61"/>
      <c r="FD209" s="61"/>
      <c r="FE209" s="61"/>
      <c r="FF209" s="61"/>
      <c r="FG209" s="61"/>
      <c r="FH209" s="61"/>
      <c r="FI209" s="61"/>
      <c r="FJ209" s="61"/>
      <c r="FK209" s="61"/>
      <c r="FL209" s="61"/>
      <c r="FM209" s="61"/>
      <c r="FN209" s="61"/>
      <c r="FO209" s="61"/>
      <c r="FP209" s="61"/>
      <c r="FQ209" s="61"/>
      <c r="FR209" s="61"/>
      <c r="FS209" s="61"/>
      <c r="FT209" s="61"/>
      <c r="FU209" s="61"/>
      <c r="FV209" s="61"/>
      <c r="FW209" s="61"/>
      <c r="FX209" s="61"/>
      <c r="FY209" s="61"/>
      <c r="FZ209" s="61"/>
      <c r="GA209" s="61"/>
      <c r="GB209" s="61"/>
      <c r="GC209" s="61"/>
      <c r="GD209" s="61"/>
      <c r="GE209" s="61"/>
      <c r="GF209" s="61"/>
      <c r="GG209" s="61"/>
      <c r="GH209" s="61"/>
      <c r="GI209" s="61"/>
      <c r="GJ209" s="61"/>
      <c r="GK209" s="61"/>
      <c r="GL209" s="61"/>
      <c r="GM209" s="61"/>
      <c r="GN209" s="61"/>
      <c r="GO209" s="61"/>
      <c r="GP209" s="61"/>
      <c r="GQ209" s="61"/>
      <c r="GR209" s="61"/>
      <c r="GS209" s="61"/>
      <c r="GT209" s="61"/>
      <c r="GU209" s="61"/>
      <c r="GV209" s="61"/>
      <c r="GW209" s="61"/>
      <c r="GX209" s="61"/>
      <c r="GY209" s="61"/>
      <c r="GZ209" s="61"/>
      <c r="HA209" s="61"/>
      <c r="HB209" s="61"/>
      <c r="HC209" s="61"/>
      <c r="HD209" s="61"/>
      <c r="HE209" s="61"/>
      <c r="HF209" s="61"/>
      <c r="HG209" s="61"/>
      <c r="HH209" s="61"/>
      <c r="HI209" s="61"/>
      <c r="HJ209" s="61"/>
      <c r="HK209" s="61"/>
      <c r="HL209" s="61"/>
      <c r="HM209" s="61"/>
      <c r="HN209" s="61"/>
      <c r="HO209" s="61"/>
      <c r="HP209" s="61"/>
      <c r="HQ209" s="61"/>
      <c r="HR209" s="61"/>
      <c r="HS209" s="61"/>
      <c r="HT209" s="61"/>
      <c r="HU209" s="61"/>
      <c r="HV209" s="61"/>
      <c r="HW209" s="61"/>
      <c r="HX209" s="61"/>
      <c r="HY209" s="61"/>
      <c r="HZ209" s="61"/>
      <c r="IA209" s="61"/>
      <c r="IB209" s="61"/>
      <c r="IC209" s="61"/>
      <c r="ID209" s="61"/>
      <c r="IE209" s="61" t="s">
        <v>90</v>
      </c>
    </row>
    <row r="210" spans="1:239">
      <c r="A210" s="4" t="str">
        <f t="shared" si="236"/>
        <v>x</v>
      </c>
      <c r="B210" s="4" t="str">
        <f t="shared" si="237"/>
        <v>x</v>
      </c>
      <c r="D210" s="4">
        <v>18.2</v>
      </c>
      <c r="E210" s="4">
        <f t="shared" si="195"/>
        <v>-0.75549601211953621</v>
      </c>
      <c r="F210" s="4">
        <v>18.2</v>
      </c>
      <c r="G210" s="4">
        <f t="shared" si="196"/>
        <v>-0.75549601211953621</v>
      </c>
      <c r="H210" s="4">
        <v>90</v>
      </c>
      <c r="I210" s="4">
        <f>AL122</f>
        <v>0</v>
      </c>
      <c r="X210" s="4">
        <v>177</v>
      </c>
      <c r="Y210" s="4" t="str">
        <f t="shared" si="251"/>
        <v>x</v>
      </c>
      <c r="Z210" s="4" t="str">
        <f t="shared" si="222"/>
        <v>x</v>
      </c>
      <c r="AA210" s="4">
        <v>0</v>
      </c>
      <c r="AB210" s="4">
        <v>0</v>
      </c>
      <c r="AC210" s="4">
        <v>177</v>
      </c>
      <c r="AD210" s="129" t="str">
        <f t="shared" si="254"/>
        <v>x</v>
      </c>
      <c r="AE210" s="129" t="str">
        <f t="shared" si="254"/>
        <v>x</v>
      </c>
      <c r="AF210" s="46">
        <f t="shared" si="255"/>
        <v>1</v>
      </c>
      <c r="AG210" s="46">
        <f t="shared" si="255"/>
        <v>1</v>
      </c>
      <c r="AH210" s="4">
        <f t="shared" si="262"/>
        <v>0</v>
      </c>
      <c r="AI210" s="4">
        <f t="shared" si="262"/>
        <v>0</v>
      </c>
      <c r="AJ210" s="4">
        <f t="shared" si="197"/>
        <v>0</v>
      </c>
      <c r="AK210" s="4">
        <f>SUM($AJ$33:AJ210)</f>
        <v>2.6645352591003757E-15</v>
      </c>
      <c r="AL210" s="4">
        <f t="shared" si="238"/>
        <v>0</v>
      </c>
      <c r="AM210" s="4">
        <f t="shared" si="198"/>
        <v>0</v>
      </c>
      <c r="AN210" s="4">
        <f t="shared" si="199"/>
        <v>0</v>
      </c>
      <c r="AP210" s="4" t="str">
        <f t="shared" si="256"/>
        <v/>
      </c>
      <c r="AQ210" s="4" t="str">
        <f t="shared" si="256"/>
        <v/>
      </c>
      <c r="AR210" s="4" t="str">
        <f t="shared" si="257"/>
        <v/>
      </c>
      <c r="AS210" s="4" t="str">
        <f t="shared" si="257"/>
        <v/>
      </c>
      <c r="AT210" s="4" t="str">
        <f t="shared" si="258"/>
        <v/>
      </c>
      <c r="AU210" s="4" t="str">
        <f t="shared" si="258"/>
        <v/>
      </c>
      <c r="AV210" s="4" t="str">
        <f t="shared" si="259"/>
        <v/>
      </c>
      <c r="AW210" s="4" t="str">
        <f t="shared" si="259"/>
        <v/>
      </c>
      <c r="AX210" s="4" t="str">
        <f t="shared" si="260"/>
        <v/>
      </c>
      <c r="AY210" s="4" t="str">
        <f t="shared" si="260"/>
        <v/>
      </c>
      <c r="AZ210" s="4" t="str">
        <f t="shared" si="261"/>
        <v/>
      </c>
      <c r="BA210" s="4" t="str">
        <f t="shared" si="261"/>
        <v/>
      </c>
      <c r="BB210" s="4" t="str">
        <f t="shared" si="234"/>
        <v/>
      </c>
      <c r="BC210" s="4" t="str">
        <f t="shared" si="235"/>
        <v/>
      </c>
      <c r="BD210" s="4" t="str">
        <f t="shared" si="200"/>
        <v/>
      </c>
      <c r="BE210" s="4" t="str">
        <f t="shared" si="239"/>
        <v/>
      </c>
      <c r="BF210" s="4" t="str">
        <f t="shared" si="201"/>
        <v/>
      </c>
      <c r="BG210" s="4" t="str">
        <f t="shared" si="240"/>
        <v/>
      </c>
      <c r="BH210" s="16">
        <f t="shared" si="202"/>
        <v>0</v>
      </c>
      <c r="BI210" s="4">
        <f t="shared" si="203"/>
        <v>0</v>
      </c>
      <c r="BJ210" s="16">
        <f t="shared" si="204"/>
        <v>0</v>
      </c>
      <c r="BK210" s="4">
        <f t="shared" si="205"/>
        <v>0</v>
      </c>
      <c r="BL210" s="16">
        <f t="shared" si="206"/>
        <v>0</v>
      </c>
      <c r="BM210" s="4">
        <f t="shared" si="207"/>
        <v>0</v>
      </c>
      <c r="BN210" s="4">
        <f t="shared" si="241"/>
        <v>0</v>
      </c>
      <c r="BO210" s="4">
        <f t="shared" si="242"/>
        <v>0</v>
      </c>
      <c r="BP210" s="4">
        <f t="shared" si="243"/>
        <v>0</v>
      </c>
      <c r="BQ210" s="4">
        <f t="shared" si="244"/>
        <v>0</v>
      </c>
      <c r="BR210" s="4">
        <f t="shared" si="245"/>
        <v>0</v>
      </c>
      <c r="BS210" s="4">
        <f t="shared" si="246"/>
        <v>0</v>
      </c>
      <c r="BT210" s="4" t="str">
        <f t="shared" si="208"/>
        <v/>
      </c>
      <c r="BU210" s="4" t="str">
        <f t="shared" si="209"/>
        <v/>
      </c>
      <c r="BV210" s="4" t="str">
        <f t="shared" si="210"/>
        <v/>
      </c>
      <c r="BW210" s="4" t="str">
        <f t="shared" si="223"/>
        <v/>
      </c>
      <c r="BX210" s="4" t="str">
        <f t="shared" si="224"/>
        <v/>
      </c>
      <c r="BY210" s="4" t="str">
        <f t="shared" si="225"/>
        <v/>
      </c>
      <c r="BZ210" s="4">
        <f t="shared" si="226"/>
        <v>0</v>
      </c>
      <c r="CA210" s="17" t="str">
        <f t="shared" si="211"/>
        <v/>
      </c>
      <c r="CB210" s="17" t="str">
        <f t="shared" si="212"/>
        <v/>
      </c>
      <c r="CC210" s="17" t="str">
        <f t="shared" si="213"/>
        <v/>
      </c>
      <c r="CD210" s="17" t="str">
        <f t="shared" si="214"/>
        <v/>
      </c>
      <c r="CE210" s="4" t="str">
        <f t="shared" si="215"/>
        <v/>
      </c>
      <c r="CF210" s="4" t="str">
        <f t="shared" si="216"/>
        <v/>
      </c>
      <c r="CG210" s="4" t="str">
        <f t="shared" si="217"/>
        <v/>
      </c>
      <c r="CH210" s="4" t="str">
        <f t="shared" si="247"/>
        <v/>
      </c>
      <c r="CI210" s="4" t="str">
        <f t="shared" si="248"/>
        <v/>
      </c>
      <c r="CJ210" s="4" t="str">
        <f t="shared" si="227"/>
        <v/>
      </c>
      <c r="CK210" s="4" t="str">
        <f t="shared" si="228"/>
        <v/>
      </c>
      <c r="CL210" s="4" t="str">
        <f t="shared" si="249"/>
        <v/>
      </c>
      <c r="CM210" s="4" t="str">
        <f t="shared" si="250"/>
        <v/>
      </c>
      <c r="CN210" s="4">
        <f t="shared" si="229"/>
        <v>0</v>
      </c>
      <c r="CO210" s="16">
        <f t="shared" si="218"/>
        <v>0</v>
      </c>
      <c r="CQ210" s="4">
        <f t="shared" si="230"/>
        <v>0</v>
      </c>
      <c r="CS210" s="4">
        <v>176</v>
      </c>
      <c r="CT210" s="4">
        <f t="shared" si="231"/>
        <v>88</v>
      </c>
      <c r="CU210" s="4">
        <f t="shared" si="232"/>
        <v>88</v>
      </c>
      <c r="CV210" s="4">
        <f t="shared" si="219"/>
        <v>1</v>
      </c>
      <c r="CW210" s="4">
        <v>177</v>
      </c>
      <c r="CX210" s="4">
        <f t="shared" si="263"/>
        <v>89</v>
      </c>
      <c r="CY210" s="4" t="s">
        <v>88</v>
      </c>
      <c r="CZ210" s="16" t="str">
        <f t="shared" si="233"/>
        <v>C</v>
      </c>
      <c r="DA210" s="16">
        <f t="shared" si="220"/>
        <v>0</v>
      </c>
      <c r="DB210" s="4" t="str">
        <f t="shared" si="221"/>
        <v>x</v>
      </c>
      <c r="DJ210" s="47"/>
      <c r="DK210" s="48" t="s">
        <v>481</v>
      </c>
      <c r="DL210" s="49">
        <f>Z29</f>
        <v>12</v>
      </c>
      <c r="DM210" s="49">
        <f>Z30</f>
        <v>8</v>
      </c>
      <c r="DN210" s="50">
        <f>Z31</f>
        <v>1</v>
      </c>
      <c r="DO210" s="141" t="str">
        <f>$Y34</f>
        <v>A</v>
      </c>
      <c r="DP210" s="51" t="str">
        <f>$Y35</f>
        <v>B</v>
      </c>
      <c r="DQ210" s="51" t="str">
        <f>$Y36</f>
        <v>C</v>
      </c>
      <c r="DR210" s="51" t="str">
        <f>$Y37</f>
        <v>A</v>
      </c>
      <c r="DS210" s="51" t="str">
        <f>$Y38</f>
        <v>B</v>
      </c>
      <c r="DT210" s="51" t="str">
        <f>$Y39</f>
        <v>C</v>
      </c>
      <c r="DU210" s="51" t="str">
        <f>$Y40</f>
        <v>A</v>
      </c>
      <c r="DV210" s="51" t="str">
        <f>$Y41</f>
        <v>B</v>
      </c>
      <c r="DW210" s="51" t="str">
        <f>$Y42</f>
        <v>C</v>
      </c>
      <c r="DX210" s="51" t="str">
        <f>$Y43</f>
        <v>A</v>
      </c>
      <c r="DY210" s="51" t="str">
        <f>$Y44</f>
        <v>B</v>
      </c>
      <c r="DZ210" s="51" t="str">
        <f>$Y45</f>
        <v>C</v>
      </c>
      <c r="EA210" s="51" t="str">
        <f>$Y46</f>
        <v>x</v>
      </c>
      <c r="EB210" s="51" t="str">
        <f>$Y47</f>
        <v>x</v>
      </c>
      <c r="EC210" s="51" t="str">
        <f>$Y48</f>
        <v>x</v>
      </c>
      <c r="ED210" s="51" t="str">
        <f>$Y49</f>
        <v>x</v>
      </c>
      <c r="EE210" s="51" t="str">
        <f>$Y50</f>
        <v>x</v>
      </c>
      <c r="EF210" s="51" t="str">
        <f>$Y51</f>
        <v>x</v>
      </c>
      <c r="EG210" s="51" t="str">
        <f>$Y52</f>
        <v>x</v>
      </c>
      <c r="EH210" s="51" t="str">
        <f>$Y53</f>
        <v>x</v>
      </c>
      <c r="EI210" s="51" t="str">
        <f>$Y54</f>
        <v>x</v>
      </c>
      <c r="EJ210" s="51" t="str">
        <f>$Y55</f>
        <v>x</v>
      </c>
      <c r="EK210" s="51" t="str">
        <f>$Y56</f>
        <v>x</v>
      </c>
      <c r="EL210" s="51" t="str">
        <f>$Y57</f>
        <v>x</v>
      </c>
      <c r="EM210" s="51" t="str">
        <f>$Y58</f>
        <v>x</v>
      </c>
      <c r="EN210" s="51" t="str">
        <f>$Y59</f>
        <v>x</v>
      </c>
      <c r="EO210" s="51" t="str">
        <f>$Y60</f>
        <v>x</v>
      </c>
      <c r="EP210" s="51" t="str">
        <f>$Y61</f>
        <v>x</v>
      </c>
      <c r="EQ210" s="51" t="str">
        <f>$Y62</f>
        <v>x</v>
      </c>
      <c r="ER210" s="51" t="str">
        <f>$Y63</f>
        <v>x</v>
      </c>
      <c r="ES210" s="51" t="str">
        <f>$Y64</f>
        <v>x</v>
      </c>
      <c r="ET210" s="51" t="str">
        <f>$Y65</f>
        <v>x</v>
      </c>
      <c r="EU210" s="51" t="str">
        <f>$Y66</f>
        <v>x</v>
      </c>
      <c r="EV210" s="51" t="str">
        <f>$Y67</f>
        <v>x</v>
      </c>
      <c r="EW210" s="51" t="str">
        <f>$Y68</f>
        <v>x</v>
      </c>
      <c r="EX210" s="51" t="str">
        <f>$Y69</f>
        <v>x</v>
      </c>
      <c r="EY210" s="51" t="str">
        <f>$Y70</f>
        <v>x</v>
      </c>
      <c r="EZ210" s="51" t="str">
        <f>$Y71</f>
        <v>x</v>
      </c>
      <c r="FA210" s="51" t="str">
        <f>$Y72</f>
        <v>x</v>
      </c>
      <c r="FB210" s="51" t="str">
        <f>$Y73</f>
        <v>x</v>
      </c>
      <c r="FC210" s="51" t="str">
        <f>$Y74</f>
        <v>x</v>
      </c>
      <c r="FD210" s="51" t="str">
        <f>$Y75</f>
        <v>x</v>
      </c>
      <c r="FE210" s="51" t="str">
        <f>$Y76</f>
        <v>x</v>
      </c>
      <c r="FF210" s="51" t="str">
        <f>$Y77</f>
        <v>x</v>
      </c>
      <c r="FG210" s="51" t="str">
        <f>$Y78</f>
        <v>x</v>
      </c>
      <c r="FH210" s="51" t="str">
        <f>$Y79</f>
        <v>x</v>
      </c>
      <c r="FI210" s="51" t="str">
        <f>$Y80</f>
        <v>x</v>
      </c>
      <c r="FJ210" s="51" t="str">
        <f>$Y81</f>
        <v>x</v>
      </c>
      <c r="FK210" s="51" t="str">
        <f>$Y82</f>
        <v>x</v>
      </c>
      <c r="FL210" s="51" t="str">
        <f>$Y83</f>
        <v>x</v>
      </c>
      <c r="FM210" s="51" t="str">
        <f>$Y84</f>
        <v>x</v>
      </c>
      <c r="FN210" s="51" t="str">
        <f>$Y85</f>
        <v>x</v>
      </c>
      <c r="FO210" s="51" t="str">
        <f>$Y86</f>
        <v>x</v>
      </c>
      <c r="FP210" s="51" t="str">
        <f>$Y87</f>
        <v>x</v>
      </c>
      <c r="FQ210" s="51" t="str">
        <f>$Y88</f>
        <v>x</v>
      </c>
      <c r="FR210" s="51" t="str">
        <f>$Y89</f>
        <v>x</v>
      </c>
      <c r="FS210" s="51" t="str">
        <f>$Y90</f>
        <v>x</v>
      </c>
      <c r="FT210" s="51" t="str">
        <f>$Y91</f>
        <v>x</v>
      </c>
      <c r="FU210" s="51" t="str">
        <f>$Y92</f>
        <v>x</v>
      </c>
      <c r="FV210" s="51" t="str">
        <f>$Y93</f>
        <v>x</v>
      </c>
      <c r="FW210" s="51" t="str">
        <f>$Y94</f>
        <v>x</v>
      </c>
      <c r="FX210" s="51" t="str">
        <f>$Y95</f>
        <v>x</v>
      </c>
      <c r="FY210" s="51" t="str">
        <f>$Y96</f>
        <v>x</v>
      </c>
      <c r="FZ210" s="51" t="str">
        <f>$Y97</f>
        <v>x</v>
      </c>
      <c r="GA210" s="51" t="str">
        <f>$Y98</f>
        <v>x</v>
      </c>
      <c r="GB210" s="51" t="str">
        <f>$Y99</f>
        <v>x</v>
      </c>
      <c r="GC210" s="51" t="str">
        <f>$Y100</f>
        <v>x</v>
      </c>
      <c r="GD210" s="51" t="str">
        <f>$Y101</f>
        <v>x</v>
      </c>
      <c r="GE210" s="51" t="str">
        <f>$Y102</f>
        <v>x</v>
      </c>
      <c r="GF210" s="51" t="str">
        <f>$Y103</f>
        <v>x</v>
      </c>
      <c r="GG210" s="51" t="str">
        <f>$Y104</f>
        <v>x</v>
      </c>
      <c r="GH210" s="51" t="str">
        <f>$Y105</f>
        <v>x</v>
      </c>
      <c r="GI210" s="51"/>
      <c r="GJ210" s="51"/>
      <c r="GK210" s="51"/>
      <c r="GL210" s="51"/>
      <c r="GM210" s="51"/>
      <c r="GN210" s="51"/>
      <c r="GO210" s="51"/>
      <c r="GP210" s="51"/>
      <c r="GQ210" s="51"/>
      <c r="GR210" s="51"/>
      <c r="GS210" s="51"/>
      <c r="GT210" s="51"/>
      <c r="GU210" s="51"/>
      <c r="GV210" s="51"/>
      <c r="GW210" s="51"/>
      <c r="GX210" s="51"/>
      <c r="GY210" s="51"/>
      <c r="GZ210" s="51"/>
      <c r="HA210" s="51"/>
      <c r="HB210" s="51"/>
      <c r="HC210" s="51"/>
      <c r="HD210" s="51"/>
      <c r="HE210" s="51"/>
      <c r="HF210" s="51"/>
      <c r="HG210" s="51"/>
      <c r="HH210" s="51"/>
      <c r="HI210" s="51"/>
      <c r="HJ210" s="51"/>
      <c r="HK210" s="51"/>
      <c r="HL210" s="51"/>
      <c r="HM210" s="51"/>
      <c r="HN210" s="51"/>
      <c r="HO210" s="51"/>
      <c r="HP210" s="51"/>
      <c r="HQ210" s="51"/>
      <c r="HR210" s="51"/>
      <c r="HS210" s="51"/>
      <c r="HT210" s="51"/>
      <c r="HU210" s="51"/>
      <c r="HV210" s="51"/>
      <c r="HW210" s="51"/>
      <c r="HX210" s="51"/>
      <c r="HY210" s="51"/>
      <c r="HZ210" s="51"/>
      <c r="IA210" s="51"/>
      <c r="IB210" s="51"/>
      <c r="IC210" s="51"/>
      <c r="ID210" s="51"/>
      <c r="IE210" s="51" t="s">
        <v>90</v>
      </c>
    </row>
    <row r="211" spans="1:239">
      <c r="A211" s="4" t="str">
        <f t="shared" si="236"/>
        <v>x</v>
      </c>
      <c r="B211" s="4" t="str">
        <f t="shared" si="237"/>
        <v>x</v>
      </c>
      <c r="D211" s="4">
        <v>18.3</v>
      </c>
      <c r="E211" s="4">
        <f t="shared" si="195"/>
        <v>-0.66905166882929668</v>
      </c>
      <c r="F211" s="4">
        <v>18.3</v>
      </c>
      <c r="G211" s="4">
        <f t="shared" si="196"/>
        <v>-0.66905166882929668</v>
      </c>
      <c r="H211" s="4">
        <v>91</v>
      </c>
      <c r="I211" s="4">
        <f>I210</f>
        <v>0</v>
      </c>
      <c r="X211" s="4">
        <v>178</v>
      </c>
      <c r="Y211" s="4" t="str">
        <f t="shared" si="251"/>
        <v>x</v>
      </c>
      <c r="Z211" s="4" t="str">
        <f t="shared" si="222"/>
        <v>x</v>
      </c>
      <c r="AA211" s="4">
        <v>0</v>
      </c>
      <c r="AB211" s="4">
        <v>0</v>
      </c>
      <c r="AC211" s="4">
        <v>178</v>
      </c>
      <c r="AD211" s="129" t="str">
        <f t="shared" si="254"/>
        <v>x</v>
      </c>
      <c r="AE211" s="129" t="str">
        <f t="shared" si="254"/>
        <v>x</v>
      </c>
      <c r="AF211" s="46">
        <f t="shared" si="255"/>
        <v>1</v>
      </c>
      <c r="AG211" s="46">
        <f t="shared" si="255"/>
        <v>1</v>
      </c>
      <c r="AH211" s="4">
        <f t="shared" si="262"/>
        <v>0</v>
      </c>
      <c r="AI211" s="4">
        <f t="shared" si="262"/>
        <v>0</v>
      </c>
      <c r="AJ211" s="4">
        <f t="shared" si="197"/>
        <v>0</v>
      </c>
      <c r="AK211" s="4">
        <f>SUM($AJ$33:AJ211)</f>
        <v>2.6645352591003757E-15</v>
      </c>
      <c r="AL211" s="4">
        <f t="shared" si="238"/>
        <v>0</v>
      </c>
      <c r="AM211" s="4">
        <f t="shared" si="198"/>
        <v>0</v>
      </c>
      <c r="AN211" s="4">
        <f t="shared" si="199"/>
        <v>0</v>
      </c>
      <c r="AP211" s="4" t="str">
        <f t="shared" si="256"/>
        <v/>
      </c>
      <c r="AQ211" s="4" t="str">
        <f t="shared" si="256"/>
        <v/>
      </c>
      <c r="AR211" s="4" t="str">
        <f t="shared" si="257"/>
        <v/>
      </c>
      <c r="AS211" s="4" t="str">
        <f t="shared" si="257"/>
        <v/>
      </c>
      <c r="AT211" s="4" t="str">
        <f t="shared" si="258"/>
        <v/>
      </c>
      <c r="AU211" s="4" t="str">
        <f t="shared" si="258"/>
        <v/>
      </c>
      <c r="AV211" s="4" t="str">
        <f t="shared" si="259"/>
        <v/>
      </c>
      <c r="AW211" s="4" t="str">
        <f t="shared" si="259"/>
        <v/>
      </c>
      <c r="AX211" s="4" t="str">
        <f t="shared" si="260"/>
        <v/>
      </c>
      <c r="AY211" s="4" t="str">
        <f t="shared" si="260"/>
        <v/>
      </c>
      <c r="AZ211" s="4" t="str">
        <f t="shared" si="261"/>
        <v/>
      </c>
      <c r="BA211" s="4" t="str">
        <f t="shared" si="261"/>
        <v/>
      </c>
      <c r="BB211" s="4" t="str">
        <f t="shared" si="234"/>
        <v/>
      </c>
      <c r="BC211" s="4" t="str">
        <f t="shared" si="235"/>
        <v/>
      </c>
      <c r="BD211" s="4" t="str">
        <f t="shared" si="200"/>
        <v/>
      </c>
      <c r="BE211" s="4" t="str">
        <f t="shared" si="239"/>
        <v/>
      </c>
      <c r="BF211" s="4" t="str">
        <f t="shared" si="201"/>
        <v/>
      </c>
      <c r="BG211" s="4" t="str">
        <f t="shared" si="240"/>
        <v/>
      </c>
      <c r="BH211" s="16">
        <f t="shared" si="202"/>
        <v>0</v>
      </c>
      <c r="BI211" s="4">
        <f t="shared" si="203"/>
        <v>0</v>
      </c>
      <c r="BJ211" s="16">
        <f t="shared" si="204"/>
        <v>0</v>
      </c>
      <c r="BK211" s="4">
        <f t="shared" si="205"/>
        <v>0</v>
      </c>
      <c r="BL211" s="16">
        <f t="shared" si="206"/>
        <v>0</v>
      </c>
      <c r="BM211" s="4">
        <f t="shared" si="207"/>
        <v>0</v>
      </c>
      <c r="BN211" s="4">
        <f t="shared" si="241"/>
        <v>0</v>
      </c>
      <c r="BO211" s="4">
        <f t="shared" si="242"/>
        <v>0</v>
      </c>
      <c r="BP211" s="4">
        <f t="shared" si="243"/>
        <v>0</v>
      </c>
      <c r="BQ211" s="4">
        <f t="shared" si="244"/>
        <v>0</v>
      </c>
      <c r="BR211" s="4">
        <f t="shared" si="245"/>
        <v>0</v>
      </c>
      <c r="BS211" s="4">
        <f t="shared" si="246"/>
        <v>0</v>
      </c>
      <c r="BT211" s="4" t="str">
        <f t="shared" si="208"/>
        <v/>
      </c>
      <c r="BU211" s="4" t="str">
        <f t="shared" si="209"/>
        <v/>
      </c>
      <c r="BV211" s="4" t="str">
        <f t="shared" si="210"/>
        <v/>
      </c>
      <c r="BW211" s="4" t="str">
        <f t="shared" si="223"/>
        <v/>
      </c>
      <c r="BX211" s="4" t="str">
        <f t="shared" si="224"/>
        <v/>
      </c>
      <c r="BY211" s="4" t="str">
        <f t="shared" si="225"/>
        <v/>
      </c>
      <c r="BZ211" s="4">
        <f t="shared" si="226"/>
        <v>0</v>
      </c>
      <c r="CA211" s="17" t="str">
        <f t="shared" si="211"/>
        <v/>
      </c>
      <c r="CB211" s="17" t="str">
        <f t="shared" si="212"/>
        <v/>
      </c>
      <c r="CC211" s="17" t="str">
        <f t="shared" si="213"/>
        <v/>
      </c>
      <c r="CD211" s="17" t="str">
        <f t="shared" si="214"/>
        <v/>
      </c>
      <c r="CE211" s="4" t="str">
        <f t="shared" si="215"/>
        <v/>
      </c>
      <c r="CF211" s="4" t="str">
        <f t="shared" si="216"/>
        <v/>
      </c>
      <c r="CG211" s="4" t="str">
        <f t="shared" si="217"/>
        <v/>
      </c>
      <c r="CH211" s="4" t="str">
        <f t="shared" si="247"/>
        <v/>
      </c>
      <c r="CI211" s="4" t="str">
        <f t="shared" si="248"/>
        <v/>
      </c>
      <c r="CJ211" s="4" t="str">
        <f t="shared" si="227"/>
        <v/>
      </c>
      <c r="CK211" s="4" t="str">
        <f t="shared" si="228"/>
        <v/>
      </c>
      <c r="CL211" s="4" t="str">
        <f t="shared" si="249"/>
        <v/>
      </c>
      <c r="CM211" s="4" t="str">
        <f t="shared" si="250"/>
        <v/>
      </c>
      <c r="CN211" s="4">
        <f t="shared" si="229"/>
        <v>0</v>
      </c>
      <c r="CO211" s="16">
        <f t="shared" si="218"/>
        <v>0</v>
      </c>
      <c r="CQ211" s="4">
        <f t="shared" si="230"/>
        <v>0</v>
      </c>
      <c r="CS211" s="4">
        <v>177</v>
      </c>
      <c r="CT211" s="4">
        <f t="shared" si="231"/>
        <v>88.5</v>
      </c>
      <c r="CU211" s="4">
        <f t="shared" si="232"/>
        <v>89</v>
      </c>
      <c r="CV211" s="4">
        <f t="shared" si="219"/>
        <v>0</v>
      </c>
      <c r="CW211" s="4">
        <v>178</v>
      </c>
      <c r="CX211" s="4">
        <f t="shared" si="263"/>
        <v>90</v>
      </c>
      <c r="CY211" s="4" t="s">
        <v>100</v>
      </c>
      <c r="CZ211" s="16" t="str">
        <f t="shared" si="233"/>
        <v>A</v>
      </c>
      <c r="DA211" s="16">
        <f t="shared" si="220"/>
        <v>0</v>
      </c>
      <c r="DB211" s="4" t="str">
        <f t="shared" si="221"/>
        <v>x</v>
      </c>
      <c r="DJ211" s="57"/>
      <c r="DK211" s="58" t="s">
        <v>482</v>
      </c>
      <c r="DL211" s="59"/>
      <c r="DM211" s="59"/>
      <c r="DN211" s="60"/>
      <c r="DO211" s="142" t="str">
        <f>$Z34</f>
        <v>C'</v>
      </c>
      <c r="DP211" s="61" t="str">
        <f>$Z35</f>
        <v>A'</v>
      </c>
      <c r="DQ211" s="61" t="str">
        <f>$Z36</f>
        <v>B'</v>
      </c>
      <c r="DR211" s="61" t="str">
        <f>$Z37</f>
        <v>C'</v>
      </c>
      <c r="DS211" s="61" t="str">
        <f>$Z38</f>
        <v>A'</v>
      </c>
      <c r="DT211" s="61" t="str">
        <f>$Z39</f>
        <v>B'</v>
      </c>
      <c r="DU211" s="61" t="str">
        <f>$Z40</f>
        <v>C'</v>
      </c>
      <c r="DV211" s="61" t="str">
        <f>$Z41</f>
        <v>A'</v>
      </c>
      <c r="DW211" s="51" t="str">
        <f>$Z43</f>
        <v>C'</v>
      </c>
      <c r="DX211" s="51" t="str">
        <f>$Z44</f>
        <v>A'</v>
      </c>
      <c r="DY211" s="51" t="str">
        <f>$Z45</f>
        <v>B'</v>
      </c>
      <c r="DZ211" s="51" t="str">
        <f>$Z46</f>
        <v>x</v>
      </c>
      <c r="EA211" s="51" t="str">
        <f>$Z47</f>
        <v>x</v>
      </c>
      <c r="EB211" s="51" t="str">
        <f>$Z48</f>
        <v>x</v>
      </c>
      <c r="EC211" s="51" t="str">
        <f>$Z49</f>
        <v>x</v>
      </c>
      <c r="ED211" s="51" t="str">
        <f>$Z50</f>
        <v>x</v>
      </c>
      <c r="EE211" s="51" t="str">
        <f>$Z51</f>
        <v>x</v>
      </c>
      <c r="EF211" s="51" t="str">
        <f>$Z52</f>
        <v>x</v>
      </c>
      <c r="EG211" s="51" t="str">
        <f>$Z53</f>
        <v>x</v>
      </c>
      <c r="EH211" s="51" t="str">
        <f>$Z54</f>
        <v>x</v>
      </c>
      <c r="EI211" s="51" t="str">
        <f>$Z55</f>
        <v>x</v>
      </c>
      <c r="EJ211" s="51" t="str">
        <f>$Z56</f>
        <v>x</v>
      </c>
      <c r="EK211" s="51" t="str">
        <f>$Z57</f>
        <v>x</v>
      </c>
      <c r="EL211" s="51" t="str">
        <f>$Z58</f>
        <v>x</v>
      </c>
      <c r="EM211" s="51" t="str">
        <f>$Z59</f>
        <v>x</v>
      </c>
      <c r="EN211" s="51" t="str">
        <f>$Z60</f>
        <v>x</v>
      </c>
      <c r="EO211" s="51" t="str">
        <f>$Z61</f>
        <v>x</v>
      </c>
      <c r="EP211" s="51" t="str">
        <f>$Z62</f>
        <v>x</v>
      </c>
      <c r="EQ211" s="51" t="str">
        <f>$Z63</f>
        <v>x</v>
      </c>
      <c r="ER211" s="51" t="str">
        <f>$Z64</f>
        <v>x</v>
      </c>
      <c r="ES211" s="51" t="str">
        <f>$Z65</f>
        <v>x</v>
      </c>
      <c r="ET211" s="51" t="str">
        <f>$Z66</f>
        <v>x</v>
      </c>
      <c r="EU211" s="51" t="str">
        <f>$Z67</f>
        <v>x</v>
      </c>
      <c r="EV211" s="51" t="str">
        <f>$Z68</f>
        <v>x</v>
      </c>
      <c r="EW211" s="51" t="str">
        <f>$Z69</f>
        <v>x</v>
      </c>
      <c r="EX211" s="51" t="str">
        <f>$Z70</f>
        <v>x</v>
      </c>
      <c r="EY211" s="51" t="str">
        <f>$Z71</f>
        <v>x</v>
      </c>
      <c r="EZ211" s="51" t="str">
        <f>$Z72</f>
        <v>x</v>
      </c>
      <c r="FA211" s="51" t="str">
        <f>$Z73</f>
        <v>x</v>
      </c>
      <c r="FB211" s="51" t="str">
        <f>$Z74</f>
        <v>x</v>
      </c>
      <c r="FC211" s="51" t="str">
        <f>$Z75</f>
        <v>x</v>
      </c>
      <c r="FD211" s="51" t="str">
        <f>$Z76</f>
        <v>x</v>
      </c>
      <c r="FE211" s="51" t="str">
        <f>$Z77</f>
        <v>x</v>
      </c>
      <c r="FF211" s="51" t="str">
        <f>$Z78</f>
        <v>x</v>
      </c>
      <c r="FG211" s="51" t="str">
        <f>$Z79</f>
        <v>x</v>
      </c>
      <c r="FH211" s="51" t="str">
        <f>$Z80</f>
        <v>x</v>
      </c>
      <c r="FI211" s="51" t="str">
        <f>$Z81</f>
        <v>x</v>
      </c>
      <c r="FJ211" s="51" t="str">
        <f>$Z82</f>
        <v>x</v>
      </c>
      <c r="FK211" s="51" t="str">
        <f>$Z83</f>
        <v>x</v>
      </c>
      <c r="FL211" s="51" t="str">
        <f>$Z84</f>
        <v>x</v>
      </c>
      <c r="FM211" s="51" t="str">
        <f>$Z85</f>
        <v>x</v>
      </c>
      <c r="FN211" s="51" t="str">
        <f>$Z86</f>
        <v>x</v>
      </c>
      <c r="FO211" s="51" t="str">
        <f>$Z87</f>
        <v>x</v>
      </c>
      <c r="FP211" s="51" t="str">
        <f>$Z88</f>
        <v>x</v>
      </c>
      <c r="FQ211" s="51" t="str">
        <f>$Z89</f>
        <v>x</v>
      </c>
      <c r="FR211" s="51" t="str">
        <f>$Z90</f>
        <v>x</v>
      </c>
      <c r="FS211" s="51" t="str">
        <f>$Z91</f>
        <v>x</v>
      </c>
      <c r="FT211" s="51" t="str">
        <f>$Z92</f>
        <v>x</v>
      </c>
      <c r="FU211" s="51" t="str">
        <f>$Z93</f>
        <v>x</v>
      </c>
      <c r="FV211" s="51" t="str">
        <f>$Z94</f>
        <v>x</v>
      </c>
      <c r="FW211" s="51" t="str">
        <f>$Z95</f>
        <v>x</v>
      </c>
      <c r="FX211" s="51" t="str">
        <f>$Z96</f>
        <v>x</v>
      </c>
      <c r="FY211" s="51" t="str">
        <f>$Z97</f>
        <v>x</v>
      </c>
      <c r="FZ211" s="51" t="str">
        <f>$Z98</f>
        <v>x</v>
      </c>
      <c r="GA211" s="51" t="str">
        <f>$Z99</f>
        <v>x</v>
      </c>
      <c r="GB211" s="51" t="str">
        <f>$Z100</f>
        <v>x</v>
      </c>
      <c r="GC211" s="51" t="str">
        <f>$Z101</f>
        <v>x</v>
      </c>
      <c r="GD211" s="51" t="str">
        <f>$Z102</f>
        <v>x</v>
      </c>
      <c r="GE211" s="51" t="str">
        <f>$Z103</f>
        <v>x</v>
      </c>
      <c r="GF211" s="51" t="str">
        <f>$Z104</f>
        <v>x</v>
      </c>
      <c r="GG211" s="51" t="str">
        <f>$Z105</f>
        <v>x</v>
      </c>
      <c r="GH211" s="51" t="str">
        <f>$Z105</f>
        <v>x</v>
      </c>
      <c r="GI211" s="51"/>
      <c r="GJ211" s="51"/>
      <c r="GK211" s="51"/>
      <c r="GL211" s="51"/>
      <c r="GM211" s="51"/>
      <c r="GN211" s="51"/>
      <c r="GO211" s="51"/>
      <c r="GP211" s="51"/>
      <c r="GQ211" s="51"/>
      <c r="GR211" s="51"/>
      <c r="GS211" s="51"/>
      <c r="GT211" s="51"/>
      <c r="GU211" s="51"/>
      <c r="GV211" s="51"/>
      <c r="GW211" s="51"/>
      <c r="GX211" s="51"/>
      <c r="GY211" s="51"/>
      <c r="GZ211" s="51"/>
      <c r="HA211" s="51"/>
      <c r="HB211" s="51"/>
      <c r="HC211" s="51"/>
      <c r="HD211" s="51"/>
      <c r="HE211" s="51"/>
      <c r="HF211" s="51"/>
      <c r="HG211" s="51"/>
      <c r="HH211" s="51"/>
      <c r="HI211" s="51"/>
      <c r="HJ211" s="51"/>
      <c r="HK211" s="51"/>
      <c r="HL211" s="51"/>
      <c r="HM211" s="51"/>
      <c r="HN211" s="51"/>
      <c r="HO211" s="51"/>
      <c r="HP211" s="51"/>
      <c r="HQ211" s="51"/>
      <c r="HR211" s="51"/>
      <c r="HS211" s="51"/>
      <c r="HT211" s="51"/>
      <c r="HU211" s="51"/>
      <c r="HV211" s="51"/>
      <c r="HW211" s="51"/>
      <c r="HX211" s="51"/>
      <c r="HY211" s="51"/>
      <c r="HZ211" s="51"/>
      <c r="IA211" s="51"/>
      <c r="IB211" s="51"/>
      <c r="IC211" s="51"/>
      <c r="ID211" s="51"/>
      <c r="IE211" s="51" t="s">
        <v>90</v>
      </c>
    </row>
    <row r="212" spans="1:239">
      <c r="A212" s="4" t="str">
        <f t="shared" si="236"/>
        <v>x</v>
      </c>
      <c r="B212" s="4" t="str">
        <f t="shared" si="237"/>
        <v>x</v>
      </c>
      <c r="D212" s="4">
        <v>18.399999999999999</v>
      </c>
      <c r="E212" s="4">
        <f t="shared" si="195"/>
        <v>-0.55336655714511396</v>
      </c>
      <c r="F212" s="4">
        <v>18.399999999999999</v>
      </c>
      <c r="G212" s="4">
        <f t="shared" si="196"/>
        <v>-0.55336655714511396</v>
      </c>
      <c r="H212" s="4">
        <v>91</v>
      </c>
      <c r="I212" s="4">
        <f>AL123</f>
        <v>0</v>
      </c>
      <c r="X212" s="4">
        <v>179</v>
      </c>
      <c r="Y212" s="4" t="str">
        <f t="shared" si="251"/>
        <v>x</v>
      </c>
      <c r="Z212" s="4" t="str">
        <f t="shared" si="222"/>
        <v>x</v>
      </c>
      <c r="AA212" s="4">
        <v>0</v>
      </c>
      <c r="AB212" s="4">
        <v>0</v>
      </c>
      <c r="AC212" s="4">
        <v>179</v>
      </c>
      <c r="AD212" s="129" t="str">
        <f t="shared" si="254"/>
        <v>x</v>
      </c>
      <c r="AE212" s="129" t="str">
        <f t="shared" si="254"/>
        <v>x</v>
      </c>
      <c r="AF212" s="46">
        <f t="shared" si="255"/>
        <v>1</v>
      </c>
      <c r="AG212" s="46">
        <f t="shared" si="255"/>
        <v>1</v>
      </c>
      <c r="AH212" s="4">
        <f t="shared" si="262"/>
        <v>0</v>
      </c>
      <c r="AI212" s="4">
        <f t="shared" si="262"/>
        <v>0</v>
      </c>
      <c r="AJ212" s="4">
        <f t="shared" si="197"/>
        <v>0</v>
      </c>
      <c r="AK212" s="4">
        <f>SUM($AJ$33:AJ212)</f>
        <v>2.6645352591003757E-15</v>
      </c>
      <c r="AL212" s="4">
        <f t="shared" si="238"/>
        <v>0</v>
      </c>
      <c r="AM212" s="4">
        <f t="shared" si="198"/>
        <v>0</v>
      </c>
      <c r="AN212" s="4">
        <f t="shared" si="199"/>
        <v>0</v>
      </c>
      <c r="AP212" s="4" t="str">
        <f t="shared" si="256"/>
        <v/>
      </c>
      <c r="AQ212" s="4" t="str">
        <f t="shared" si="256"/>
        <v/>
      </c>
      <c r="AR212" s="4" t="str">
        <f t="shared" si="257"/>
        <v/>
      </c>
      <c r="AS212" s="4" t="str">
        <f t="shared" si="257"/>
        <v/>
      </c>
      <c r="AT212" s="4" t="str">
        <f t="shared" si="258"/>
        <v/>
      </c>
      <c r="AU212" s="4" t="str">
        <f t="shared" si="258"/>
        <v/>
      </c>
      <c r="AV212" s="4" t="str">
        <f t="shared" si="259"/>
        <v/>
      </c>
      <c r="AW212" s="4" t="str">
        <f t="shared" si="259"/>
        <v/>
      </c>
      <c r="AX212" s="4" t="str">
        <f t="shared" si="260"/>
        <v/>
      </c>
      <c r="AY212" s="4" t="str">
        <f t="shared" si="260"/>
        <v/>
      </c>
      <c r="AZ212" s="4" t="str">
        <f t="shared" si="261"/>
        <v/>
      </c>
      <c r="BA212" s="4" t="str">
        <f t="shared" si="261"/>
        <v/>
      </c>
      <c r="BB212" s="4" t="str">
        <f t="shared" si="234"/>
        <v/>
      </c>
      <c r="BC212" s="4" t="str">
        <f t="shared" si="235"/>
        <v/>
      </c>
      <c r="BD212" s="4" t="str">
        <f t="shared" si="200"/>
        <v/>
      </c>
      <c r="BE212" s="4" t="str">
        <f t="shared" si="239"/>
        <v/>
      </c>
      <c r="BF212" s="4" t="str">
        <f t="shared" si="201"/>
        <v/>
      </c>
      <c r="BG212" s="4" t="str">
        <f t="shared" si="240"/>
        <v/>
      </c>
      <c r="BH212" s="16">
        <f t="shared" si="202"/>
        <v>0</v>
      </c>
      <c r="BI212" s="4">
        <f t="shared" si="203"/>
        <v>0</v>
      </c>
      <c r="BJ212" s="16">
        <f t="shared" si="204"/>
        <v>0</v>
      </c>
      <c r="BK212" s="4">
        <f t="shared" si="205"/>
        <v>0</v>
      </c>
      <c r="BL212" s="16">
        <f t="shared" si="206"/>
        <v>0</v>
      </c>
      <c r="BM212" s="4">
        <f t="shared" si="207"/>
        <v>0</v>
      </c>
      <c r="BN212" s="4">
        <f t="shared" si="241"/>
        <v>0</v>
      </c>
      <c r="BO212" s="4">
        <f t="shared" si="242"/>
        <v>0</v>
      </c>
      <c r="BP212" s="4">
        <f t="shared" si="243"/>
        <v>0</v>
      </c>
      <c r="BQ212" s="4">
        <f t="shared" si="244"/>
        <v>0</v>
      </c>
      <c r="BR212" s="4">
        <f t="shared" si="245"/>
        <v>0</v>
      </c>
      <c r="BS212" s="4">
        <f t="shared" si="246"/>
        <v>0</v>
      </c>
      <c r="BT212" s="4" t="str">
        <f t="shared" si="208"/>
        <v/>
      </c>
      <c r="BU212" s="4" t="str">
        <f t="shared" si="209"/>
        <v/>
      </c>
      <c r="BV212" s="4" t="str">
        <f t="shared" si="210"/>
        <v/>
      </c>
      <c r="BW212" s="4" t="str">
        <f t="shared" si="223"/>
        <v/>
      </c>
      <c r="BX212" s="4" t="str">
        <f t="shared" si="224"/>
        <v/>
      </c>
      <c r="BY212" s="4" t="str">
        <f t="shared" si="225"/>
        <v/>
      </c>
      <c r="BZ212" s="4">
        <f t="shared" si="226"/>
        <v>0</v>
      </c>
      <c r="CA212" s="17" t="str">
        <f t="shared" si="211"/>
        <v/>
      </c>
      <c r="CB212" s="17" t="str">
        <f t="shared" si="212"/>
        <v/>
      </c>
      <c r="CC212" s="17" t="str">
        <f t="shared" si="213"/>
        <v/>
      </c>
      <c r="CD212" s="17" t="str">
        <f t="shared" si="214"/>
        <v/>
      </c>
      <c r="CE212" s="4" t="str">
        <f t="shared" si="215"/>
        <v/>
      </c>
      <c r="CF212" s="4" t="str">
        <f t="shared" si="216"/>
        <v/>
      </c>
      <c r="CG212" s="4" t="str">
        <f t="shared" si="217"/>
        <v/>
      </c>
      <c r="CH212" s="4" t="str">
        <f t="shared" si="247"/>
        <v/>
      </c>
      <c r="CI212" s="4" t="str">
        <f t="shared" si="248"/>
        <v/>
      </c>
      <c r="CJ212" s="4" t="str">
        <f t="shared" si="227"/>
        <v/>
      </c>
      <c r="CK212" s="4" t="str">
        <f t="shared" si="228"/>
        <v/>
      </c>
      <c r="CL212" s="4" t="str">
        <f t="shared" si="249"/>
        <v/>
      </c>
      <c r="CM212" s="4" t="str">
        <f t="shared" si="250"/>
        <v/>
      </c>
      <c r="CN212" s="4">
        <f t="shared" si="229"/>
        <v>0</v>
      </c>
      <c r="CO212" s="16">
        <f t="shared" si="218"/>
        <v>0</v>
      </c>
      <c r="CQ212" s="4">
        <f t="shared" si="230"/>
        <v>0</v>
      </c>
      <c r="CS212" s="4">
        <v>178</v>
      </c>
      <c r="CT212" s="4">
        <f t="shared" si="231"/>
        <v>89</v>
      </c>
      <c r="CU212" s="4">
        <f t="shared" si="232"/>
        <v>89</v>
      </c>
      <c r="CV212" s="4">
        <f t="shared" si="219"/>
        <v>1</v>
      </c>
      <c r="CW212" s="4">
        <v>179</v>
      </c>
      <c r="CX212" s="4">
        <f t="shared" si="263"/>
        <v>90</v>
      </c>
      <c r="CY212" s="4" t="s">
        <v>89</v>
      </c>
      <c r="CZ212" s="16" t="str">
        <f t="shared" si="233"/>
        <v>B</v>
      </c>
      <c r="DA212" s="16">
        <f t="shared" si="220"/>
        <v>0</v>
      </c>
      <c r="DB212" s="4" t="str">
        <f t="shared" si="221"/>
        <v>x</v>
      </c>
      <c r="DJ212" s="57"/>
      <c r="DK212" s="58"/>
      <c r="DL212" s="59"/>
      <c r="DM212" s="59"/>
      <c r="DN212" s="60"/>
      <c r="DO212" s="142"/>
      <c r="DP212" s="61"/>
      <c r="DQ212" s="61"/>
      <c r="DR212" s="61"/>
      <c r="DS212" s="61"/>
      <c r="DT212" s="61"/>
      <c r="DU212" s="61"/>
      <c r="DV212" s="61"/>
      <c r="DW212" s="61"/>
      <c r="DX212" s="61"/>
      <c r="DY212" s="61"/>
      <c r="DZ212" s="61"/>
      <c r="EA212" s="61"/>
      <c r="EB212" s="61"/>
      <c r="EC212" s="61"/>
      <c r="ED212" s="61"/>
      <c r="EE212" s="61"/>
      <c r="EF212" s="61"/>
      <c r="EG212" s="61"/>
      <c r="EH212" s="61"/>
      <c r="EI212" s="61"/>
      <c r="EJ212" s="61"/>
      <c r="EK212" s="61"/>
      <c r="EL212" s="61"/>
      <c r="EM212" s="61"/>
      <c r="EN212" s="61"/>
      <c r="EO212" s="61"/>
      <c r="EP212" s="61"/>
      <c r="EQ212" s="61"/>
      <c r="ER212" s="61"/>
      <c r="ES212" s="61"/>
      <c r="ET212" s="61"/>
      <c r="EU212" s="61"/>
      <c r="EV212" s="61"/>
      <c r="EW212" s="61"/>
      <c r="EX212" s="61"/>
      <c r="EY212" s="61"/>
      <c r="EZ212" s="61"/>
      <c r="FA212" s="61"/>
      <c r="FB212" s="61"/>
      <c r="FC212" s="61"/>
      <c r="FD212" s="61"/>
      <c r="FE212" s="61"/>
      <c r="FF212" s="61"/>
      <c r="FG212" s="61"/>
      <c r="FH212" s="61"/>
      <c r="FI212" s="61"/>
      <c r="FJ212" s="61"/>
      <c r="FK212" s="61"/>
      <c r="FL212" s="61"/>
      <c r="FM212" s="61"/>
      <c r="FN212" s="61"/>
      <c r="FO212" s="61"/>
      <c r="FP212" s="61"/>
      <c r="FQ212" s="61"/>
      <c r="FR212" s="61"/>
      <c r="FS212" s="61"/>
      <c r="FT212" s="61"/>
      <c r="FU212" s="61"/>
      <c r="FV212" s="61"/>
      <c r="FW212" s="61"/>
      <c r="FX212" s="61"/>
      <c r="FY212" s="61"/>
      <c r="FZ212" s="61"/>
      <c r="GA212" s="61"/>
      <c r="GB212" s="61"/>
      <c r="GC212" s="61"/>
      <c r="GD212" s="61"/>
      <c r="GE212" s="61"/>
      <c r="GF212" s="61"/>
      <c r="GG212" s="61"/>
      <c r="GH212" s="61"/>
      <c r="GI212" s="61"/>
      <c r="GJ212" s="61"/>
      <c r="GK212" s="61"/>
      <c r="GL212" s="61"/>
      <c r="GM212" s="61"/>
      <c r="GN212" s="61"/>
      <c r="GO212" s="61"/>
      <c r="GP212" s="61"/>
      <c r="GQ212" s="61"/>
      <c r="GR212" s="61"/>
      <c r="GS212" s="61"/>
      <c r="GT212" s="61"/>
      <c r="GU212" s="61"/>
      <c r="GV212" s="61"/>
      <c r="GW212" s="61"/>
      <c r="GX212" s="61"/>
      <c r="GY212" s="61"/>
      <c r="GZ212" s="61"/>
      <c r="HA212" s="61"/>
      <c r="HB212" s="61"/>
      <c r="HC212" s="61"/>
      <c r="HD212" s="61"/>
      <c r="HE212" s="61"/>
      <c r="HF212" s="61"/>
      <c r="HG212" s="61"/>
      <c r="HH212" s="61"/>
      <c r="HI212" s="61"/>
      <c r="HJ212" s="61"/>
      <c r="HK212" s="61"/>
      <c r="HL212" s="61"/>
      <c r="HM212" s="61"/>
      <c r="HN212" s="61"/>
      <c r="HO212" s="61"/>
      <c r="HP212" s="61"/>
      <c r="HQ212" s="61"/>
      <c r="HR212" s="61"/>
      <c r="HS212" s="61"/>
      <c r="HT212" s="61"/>
      <c r="HU212" s="61"/>
      <c r="HV212" s="61"/>
      <c r="HW212" s="61"/>
      <c r="HX212" s="61"/>
      <c r="HY212" s="61"/>
      <c r="HZ212" s="61"/>
      <c r="IA212" s="61"/>
      <c r="IB212" s="61"/>
      <c r="IC212" s="61"/>
      <c r="ID212" s="61"/>
      <c r="IE212" s="61" t="s">
        <v>90</v>
      </c>
    </row>
    <row r="213" spans="1:239">
      <c r="A213" s="4" t="str">
        <f t="shared" si="236"/>
        <v>x</v>
      </c>
      <c r="B213" s="4" t="str">
        <f t="shared" si="237"/>
        <v>x</v>
      </c>
      <c r="D213" s="4">
        <v>18.5</v>
      </c>
      <c r="E213" s="4">
        <f t="shared" si="195"/>
        <v>-0.41349667156634712</v>
      </c>
      <c r="F213" s="4">
        <v>18.5</v>
      </c>
      <c r="G213" s="4">
        <f t="shared" si="196"/>
        <v>-0.41349667156634712</v>
      </c>
      <c r="H213" s="4">
        <v>92</v>
      </c>
      <c r="I213" s="4">
        <f>I212</f>
        <v>0</v>
      </c>
      <c r="X213" s="4">
        <v>180</v>
      </c>
      <c r="Y213" s="4" t="str">
        <f t="shared" si="251"/>
        <v>x</v>
      </c>
      <c r="Z213" s="4" t="str">
        <f t="shared" si="222"/>
        <v>x</v>
      </c>
      <c r="AA213" s="4">
        <v>0</v>
      </c>
      <c r="AB213" s="4">
        <v>0</v>
      </c>
      <c r="AC213" s="4">
        <v>180</v>
      </c>
      <c r="AD213" s="129" t="str">
        <f t="shared" si="254"/>
        <v>x</v>
      </c>
      <c r="AE213" s="129" t="str">
        <f t="shared" si="254"/>
        <v>x</v>
      </c>
      <c r="AF213" s="46">
        <f t="shared" si="255"/>
        <v>1</v>
      </c>
      <c r="AG213" s="46">
        <f t="shared" si="255"/>
        <v>1</v>
      </c>
      <c r="AH213" s="4">
        <f t="shared" si="262"/>
        <v>0</v>
      </c>
      <c r="AI213" s="4">
        <f t="shared" si="262"/>
        <v>0</v>
      </c>
      <c r="AJ213" s="4">
        <f t="shared" si="197"/>
        <v>0</v>
      </c>
      <c r="AK213" s="4">
        <f>SUM($AJ$33:AJ213)</f>
        <v>2.6645352591003757E-15</v>
      </c>
      <c r="AL213" s="4">
        <f t="shared" si="238"/>
        <v>0</v>
      </c>
      <c r="AM213" s="4">
        <f t="shared" si="198"/>
        <v>0</v>
      </c>
      <c r="AN213" s="4">
        <f t="shared" si="199"/>
        <v>0</v>
      </c>
      <c r="AP213" s="4" t="str">
        <f t="shared" si="256"/>
        <v/>
      </c>
      <c r="AQ213" s="4" t="str">
        <f t="shared" si="256"/>
        <v/>
      </c>
      <c r="AR213" s="4" t="str">
        <f t="shared" si="257"/>
        <v/>
      </c>
      <c r="AS213" s="4" t="str">
        <f t="shared" si="257"/>
        <v/>
      </c>
      <c r="AT213" s="4" t="str">
        <f t="shared" si="258"/>
        <v/>
      </c>
      <c r="AU213" s="4" t="str">
        <f t="shared" si="258"/>
        <v/>
      </c>
      <c r="AV213" s="4" t="str">
        <f t="shared" si="259"/>
        <v/>
      </c>
      <c r="AW213" s="4" t="str">
        <f t="shared" si="259"/>
        <v/>
      </c>
      <c r="AX213" s="4" t="str">
        <f t="shared" si="260"/>
        <v/>
      </c>
      <c r="AY213" s="4" t="str">
        <f t="shared" si="260"/>
        <v/>
      </c>
      <c r="AZ213" s="4" t="str">
        <f t="shared" si="261"/>
        <v/>
      </c>
      <c r="BA213" s="4" t="str">
        <f t="shared" si="261"/>
        <v/>
      </c>
      <c r="BB213" s="4" t="str">
        <f t="shared" si="234"/>
        <v/>
      </c>
      <c r="BC213" s="4" t="str">
        <f t="shared" si="235"/>
        <v/>
      </c>
      <c r="BD213" s="4" t="str">
        <f t="shared" si="200"/>
        <v/>
      </c>
      <c r="BE213" s="4" t="str">
        <f t="shared" si="239"/>
        <v/>
      </c>
      <c r="BF213" s="4" t="str">
        <f t="shared" si="201"/>
        <v/>
      </c>
      <c r="BG213" s="4" t="str">
        <f t="shared" si="240"/>
        <v/>
      </c>
      <c r="BH213" s="16">
        <f t="shared" si="202"/>
        <v>0</v>
      </c>
      <c r="BI213" s="4">
        <f t="shared" si="203"/>
        <v>0</v>
      </c>
      <c r="BJ213" s="16">
        <f t="shared" si="204"/>
        <v>0</v>
      </c>
      <c r="BK213" s="4">
        <f t="shared" si="205"/>
        <v>0</v>
      </c>
      <c r="BL213" s="16">
        <f t="shared" si="206"/>
        <v>0</v>
      </c>
      <c r="BM213" s="4">
        <f t="shared" si="207"/>
        <v>0</v>
      </c>
      <c r="BN213" s="4">
        <f t="shared" si="241"/>
        <v>0</v>
      </c>
      <c r="BO213" s="4">
        <f t="shared" si="242"/>
        <v>0</v>
      </c>
      <c r="BP213" s="4">
        <f t="shared" si="243"/>
        <v>0</v>
      </c>
      <c r="BQ213" s="4">
        <f t="shared" si="244"/>
        <v>0</v>
      </c>
      <c r="BR213" s="4">
        <f t="shared" si="245"/>
        <v>0</v>
      </c>
      <c r="BS213" s="4">
        <f t="shared" si="246"/>
        <v>0</v>
      </c>
      <c r="BT213" s="4" t="str">
        <f t="shared" si="208"/>
        <v/>
      </c>
      <c r="BU213" s="4" t="str">
        <f t="shared" si="209"/>
        <v/>
      </c>
      <c r="BV213" s="4" t="str">
        <f t="shared" si="210"/>
        <v/>
      </c>
      <c r="BW213" s="4" t="str">
        <f t="shared" si="223"/>
        <v/>
      </c>
      <c r="BX213" s="4" t="str">
        <f t="shared" si="224"/>
        <v/>
      </c>
      <c r="BY213" s="4" t="str">
        <f t="shared" si="225"/>
        <v/>
      </c>
      <c r="BZ213" s="4">
        <f t="shared" si="226"/>
        <v>0</v>
      </c>
      <c r="CA213" s="17" t="str">
        <f t="shared" si="211"/>
        <v/>
      </c>
      <c r="CB213" s="17" t="str">
        <f t="shared" si="212"/>
        <v/>
      </c>
      <c r="CC213" s="17" t="str">
        <f t="shared" si="213"/>
        <v/>
      </c>
      <c r="CD213" s="17" t="str">
        <f t="shared" si="214"/>
        <v/>
      </c>
      <c r="CE213" s="4" t="str">
        <f t="shared" si="215"/>
        <v/>
      </c>
      <c r="CF213" s="4" t="str">
        <f t="shared" si="216"/>
        <v/>
      </c>
      <c r="CG213" s="4" t="str">
        <f t="shared" si="217"/>
        <v/>
      </c>
      <c r="CH213" s="4" t="str">
        <f t="shared" si="247"/>
        <v/>
      </c>
      <c r="CI213" s="4" t="str">
        <f t="shared" si="248"/>
        <v/>
      </c>
      <c r="CJ213" s="4" t="str">
        <f t="shared" si="227"/>
        <v/>
      </c>
      <c r="CK213" s="4" t="str">
        <f t="shared" si="228"/>
        <v/>
      </c>
      <c r="CL213" s="4" t="str">
        <f t="shared" si="249"/>
        <v/>
      </c>
      <c r="CM213" s="4" t="str">
        <f t="shared" si="250"/>
        <v/>
      </c>
      <c r="CN213" s="4">
        <f t="shared" si="229"/>
        <v>0</v>
      </c>
      <c r="CO213" s="16">
        <f t="shared" si="218"/>
        <v>0</v>
      </c>
      <c r="CQ213" s="4">
        <f t="shared" si="230"/>
        <v>0</v>
      </c>
      <c r="CS213" s="4">
        <v>179</v>
      </c>
      <c r="CT213" s="4">
        <f t="shared" si="231"/>
        <v>89.5</v>
      </c>
      <c r="CU213" s="4">
        <f t="shared" si="232"/>
        <v>90</v>
      </c>
      <c r="CV213" s="4">
        <f t="shared" si="219"/>
        <v>0</v>
      </c>
      <c r="CW213" s="4">
        <v>180</v>
      </c>
      <c r="CX213" s="4">
        <f t="shared" si="263"/>
        <v>91</v>
      </c>
      <c r="CY213" s="4" t="s">
        <v>98</v>
      </c>
      <c r="CZ213" s="16" t="str">
        <f t="shared" si="233"/>
        <v>C</v>
      </c>
      <c r="DA213" s="16">
        <f t="shared" si="220"/>
        <v>0</v>
      </c>
      <c r="DB213" s="4" t="str">
        <f t="shared" si="221"/>
        <v>x</v>
      </c>
      <c r="DJ213" s="66"/>
      <c r="DK213" s="67"/>
      <c r="DL213" s="68"/>
      <c r="DM213" s="68"/>
      <c r="DN213" s="69"/>
      <c r="DO213" s="143"/>
      <c r="DP213" s="144"/>
      <c r="DQ213" s="144"/>
      <c r="DR213" s="144"/>
      <c r="DS213" s="144"/>
      <c r="DT213" s="144"/>
      <c r="DU213" s="144"/>
      <c r="DV213" s="144"/>
      <c r="DW213" s="144"/>
      <c r="DX213" s="144"/>
      <c r="DY213" s="144"/>
      <c r="DZ213" s="144"/>
      <c r="EA213" s="144"/>
      <c r="EB213" s="144"/>
      <c r="EC213" s="144"/>
      <c r="ED213" s="144"/>
      <c r="EE213" s="144"/>
      <c r="EF213" s="144"/>
      <c r="EG213" s="144"/>
      <c r="EH213" s="144"/>
      <c r="EI213" s="144"/>
      <c r="EJ213" s="144"/>
      <c r="EK213" s="144"/>
      <c r="EL213" s="144"/>
      <c r="EM213" s="144"/>
      <c r="EN213" s="144"/>
      <c r="EO213" s="144"/>
      <c r="EP213" s="144"/>
      <c r="EQ213" s="144"/>
      <c r="ER213" s="144"/>
      <c r="ES213" s="144"/>
      <c r="ET213" s="144"/>
      <c r="EU213" s="144"/>
      <c r="EV213" s="144"/>
      <c r="EW213" s="144"/>
      <c r="EX213" s="144"/>
      <c r="EY213" s="144"/>
      <c r="EZ213" s="144"/>
      <c r="FA213" s="144"/>
      <c r="FB213" s="144"/>
      <c r="FC213" s="144"/>
      <c r="FD213" s="144"/>
      <c r="FE213" s="144"/>
      <c r="FF213" s="144"/>
      <c r="FG213" s="144"/>
      <c r="FH213" s="144"/>
      <c r="FI213" s="144"/>
      <c r="FJ213" s="144"/>
      <c r="FK213" s="144"/>
      <c r="FL213" s="144"/>
      <c r="FM213" s="144"/>
      <c r="FN213" s="144"/>
      <c r="FO213" s="144"/>
      <c r="FP213" s="144"/>
      <c r="FQ213" s="144"/>
      <c r="FR213" s="144"/>
      <c r="FS213" s="144"/>
      <c r="FT213" s="144"/>
      <c r="FU213" s="144"/>
      <c r="FV213" s="144"/>
      <c r="FW213" s="144"/>
      <c r="FX213" s="144"/>
      <c r="FY213" s="144"/>
      <c r="FZ213" s="144"/>
      <c r="GA213" s="144"/>
      <c r="GB213" s="144"/>
      <c r="GC213" s="144"/>
      <c r="GD213" s="144"/>
      <c r="GE213" s="144"/>
      <c r="GF213" s="144"/>
      <c r="GG213" s="144"/>
      <c r="GH213" s="144"/>
      <c r="GI213" s="144"/>
      <c r="GJ213" s="144"/>
      <c r="GK213" s="144"/>
      <c r="GL213" s="144"/>
      <c r="GM213" s="144"/>
      <c r="GN213" s="144"/>
      <c r="GO213" s="144"/>
      <c r="GP213" s="144"/>
      <c r="GQ213" s="144"/>
      <c r="GR213" s="144"/>
      <c r="GS213" s="144"/>
      <c r="GT213" s="144"/>
      <c r="GU213" s="144"/>
      <c r="GV213" s="144"/>
      <c r="GW213" s="144"/>
      <c r="GX213" s="144"/>
      <c r="GY213" s="144"/>
      <c r="GZ213" s="144"/>
      <c r="HA213" s="144"/>
      <c r="HB213" s="144"/>
      <c r="HC213" s="144"/>
      <c r="HD213" s="144"/>
      <c r="HE213" s="144"/>
      <c r="HF213" s="144"/>
      <c r="HG213" s="144"/>
      <c r="HH213" s="144"/>
      <c r="HI213" s="144"/>
      <c r="HJ213" s="144"/>
      <c r="HK213" s="144"/>
      <c r="HL213" s="144"/>
      <c r="HM213" s="144"/>
      <c r="HN213" s="144"/>
      <c r="HO213" s="144"/>
      <c r="HP213" s="144"/>
      <c r="HQ213" s="144"/>
      <c r="HR213" s="144"/>
      <c r="HS213" s="144"/>
      <c r="HT213" s="144"/>
      <c r="HU213" s="144"/>
      <c r="HV213" s="144"/>
      <c r="HW213" s="144"/>
      <c r="HX213" s="144"/>
      <c r="HY213" s="144"/>
      <c r="HZ213" s="144"/>
      <c r="IA213" s="144"/>
      <c r="IB213" s="144"/>
      <c r="IC213" s="144"/>
      <c r="ID213" s="144"/>
      <c r="IE213" s="144" t="s">
        <v>90</v>
      </c>
    </row>
    <row r="214" spans="1:239">
      <c r="A214" s="4" t="str">
        <f t="shared" si="236"/>
        <v>x</v>
      </c>
      <c r="B214" s="4" t="str">
        <f t="shared" si="237"/>
        <v>x</v>
      </c>
      <c r="D214" s="4">
        <v>18.600000000000001</v>
      </c>
      <c r="E214" s="4">
        <f t="shared" si="195"/>
        <v>-0.25555499726295539</v>
      </c>
      <c r="F214" s="4">
        <v>18.600000000000001</v>
      </c>
      <c r="G214" s="4">
        <f t="shared" si="196"/>
        <v>-0.25555499726295539</v>
      </c>
      <c r="H214" s="4">
        <v>92</v>
      </c>
      <c r="I214" s="4">
        <f>AL124</f>
        <v>0</v>
      </c>
      <c r="X214" s="4">
        <v>181</v>
      </c>
      <c r="Y214" s="4" t="str">
        <f t="shared" si="251"/>
        <v>x</v>
      </c>
      <c r="Z214" s="4" t="str">
        <f t="shared" si="222"/>
        <v>x</v>
      </c>
      <c r="AA214" s="4">
        <v>0</v>
      </c>
      <c r="AB214" s="4">
        <v>0</v>
      </c>
      <c r="AC214" s="4">
        <v>181</v>
      </c>
      <c r="AD214" s="129" t="str">
        <f t="shared" si="254"/>
        <v>x</v>
      </c>
      <c r="AE214" s="129" t="str">
        <f t="shared" si="254"/>
        <v>x</v>
      </c>
      <c r="AF214" s="46">
        <f t="shared" si="255"/>
        <v>1</v>
      </c>
      <c r="AG214" s="46">
        <f t="shared" si="255"/>
        <v>1</v>
      </c>
      <c r="AH214" s="4">
        <f t="shared" si="262"/>
        <v>0</v>
      </c>
      <c r="AI214" s="4">
        <f t="shared" si="262"/>
        <v>0</v>
      </c>
      <c r="AJ214" s="4">
        <f t="shared" si="197"/>
        <v>0</v>
      </c>
      <c r="AK214" s="4">
        <f>SUM($AJ$33:AJ214)</f>
        <v>2.6645352591003757E-15</v>
      </c>
      <c r="AL214" s="4">
        <f t="shared" si="238"/>
        <v>0</v>
      </c>
      <c r="AM214" s="4">
        <f t="shared" si="198"/>
        <v>0</v>
      </c>
      <c r="AN214" s="4">
        <f t="shared" si="199"/>
        <v>0</v>
      </c>
      <c r="AP214" s="4" t="str">
        <f t="shared" si="256"/>
        <v/>
      </c>
      <c r="AQ214" s="4" t="str">
        <f t="shared" si="256"/>
        <v/>
      </c>
      <c r="AR214" s="4" t="str">
        <f t="shared" si="257"/>
        <v/>
      </c>
      <c r="AS214" s="4" t="str">
        <f t="shared" si="257"/>
        <v/>
      </c>
      <c r="AT214" s="4" t="str">
        <f t="shared" si="258"/>
        <v/>
      </c>
      <c r="AU214" s="4" t="str">
        <f t="shared" si="258"/>
        <v/>
      </c>
      <c r="AV214" s="4" t="str">
        <f t="shared" si="259"/>
        <v/>
      </c>
      <c r="AW214" s="4" t="str">
        <f t="shared" si="259"/>
        <v/>
      </c>
      <c r="AX214" s="4" t="str">
        <f t="shared" si="260"/>
        <v/>
      </c>
      <c r="AY214" s="4" t="str">
        <f t="shared" si="260"/>
        <v/>
      </c>
      <c r="AZ214" s="4" t="str">
        <f t="shared" si="261"/>
        <v/>
      </c>
      <c r="BA214" s="4" t="str">
        <f t="shared" si="261"/>
        <v/>
      </c>
      <c r="BB214" s="4" t="str">
        <f t="shared" si="234"/>
        <v/>
      </c>
      <c r="BC214" s="4" t="str">
        <f t="shared" si="235"/>
        <v/>
      </c>
      <c r="BD214" s="4" t="str">
        <f t="shared" si="200"/>
        <v/>
      </c>
      <c r="BE214" s="4" t="str">
        <f t="shared" si="239"/>
        <v/>
      </c>
      <c r="BF214" s="4" t="str">
        <f t="shared" si="201"/>
        <v/>
      </c>
      <c r="BG214" s="4" t="str">
        <f t="shared" si="240"/>
        <v/>
      </c>
      <c r="BH214" s="16">
        <f t="shared" si="202"/>
        <v>0</v>
      </c>
      <c r="BI214" s="4">
        <f t="shared" si="203"/>
        <v>0</v>
      </c>
      <c r="BJ214" s="16">
        <f t="shared" si="204"/>
        <v>0</v>
      </c>
      <c r="BK214" s="4">
        <f t="shared" si="205"/>
        <v>0</v>
      </c>
      <c r="BL214" s="16">
        <f t="shared" si="206"/>
        <v>0</v>
      </c>
      <c r="BM214" s="4">
        <f t="shared" si="207"/>
        <v>0</v>
      </c>
      <c r="BN214" s="4">
        <f t="shared" si="241"/>
        <v>0</v>
      </c>
      <c r="BO214" s="4">
        <f t="shared" si="242"/>
        <v>0</v>
      </c>
      <c r="BP214" s="4">
        <f t="shared" si="243"/>
        <v>0</v>
      </c>
      <c r="BQ214" s="4">
        <f t="shared" si="244"/>
        <v>0</v>
      </c>
      <c r="BR214" s="4">
        <f t="shared" si="245"/>
        <v>0</v>
      </c>
      <c r="BS214" s="4">
        <f t="shared" si="246"/>
        <v>0</v>
      </c>
      <c r="BT214" s="4" t="str">
        <f t="shared" si="208"/>
        <v/>
      </c>
      <c r="BU214" s="4" t="str">
        <f t="shared" si="209"/>
        <v/>
      </c>
      <c r="BV214" s="4" t="str">
        <f t="shared" si="210"/>
        <v/>
      </c>
      <c r="BW214" s="4" t="str">
        <f t="shared" si="223"/>
        <v/>
      </c>
      <c r="BX214" s="4" t="str">
        <f t="shared" si="224"/>
        <v/>
      </c>
      <c r="BY214" s="4" t="str">
        <f t="shared" si="225"/>
        <v/>
      </c>
      <c r="BZ214" s="4">
        <f t="shared" si="226"/>
        <v>0</v>
      </c>
      <c r="CA214" s="17" t="str">
        <f t="shared" si="211"/>
        <v/>
      </c>
      <c r="CB214" s="17" t="str">
        <f t="shared" si="212"/>
        <v/>
      </c>
      <c r="CC214" s="17" t="str">
        <f t="shared" si="213"/>
        <v/>
      </c>
      <c r="CD214" s="17" t="str">
        <f t="shared" si="214"/>
        <v/>
      </c>
      <c r="CE214" s="4" t="str">
        <f t="shared" si="215"/>
        <v/>
      </c>
      <c r="CF214" s="4" t="str">
        <f t="shared" si="216"/>
        <v/>
      </c>
      <c r="CG214" s="4" t="str">
        <f t="shared" si="217"/>
        <v/>
      </c>
      <c r="CH214" s="4" t="str">
        <f t="shared" si="247"/>
        <v/>
      </c>
      <c r="CI214" s="4" t="str">
        <f t="shared" si="248"/>
        <v/>
      </c>
      <c r="CJ214" s="4" t="str">
        <f t="shared" si="227"/>
        <v/>
      </c>
      <c r="CK214" s="4" t="str">
        <f t="shared" si="228"/>
        <v/>
      </c>
      <c r="CL214" s="4" t="str">
        <f t="shared" si="249"/>
        <v/>
      </c>
      <c r="CM214" s="4" t="str">
        <f t="shared" si="250"/>
        <v/>
      </c>
      <c r="CN214" s="4">
        <f t="shared" si="229"/>
        <v>0</v>
      </c>
      <c r="CO214" s="16">
        <f t="shared" si="218"/>
        <v>0</v>
      </c>
      <c r="CQ214" s="4">
        <f t="shared" si="230"/>
        <v>0</v>
      </c>
      <c r="CS214" s="4">
        <v>180</v>
      </c>
      <c r="CT214" s="4">
        <f t="shared" si="231"/>
        <v>90</v>
      </c>
      <c r="CU214" s="4">
        <f t="shared" si="232"/>
        <v>90</v>
      </c>
      <c r="CV214" s="4">
        <f t="shared" si="219"/>
        <v>1</v>
      </c>
      <c r="CW214" s="4">
        <v>181</v>
      </c>
      <c r="CX214" s="4">
        <f t="shared" si="263"/>
        <v>91</v>
      </c>
      <c r="CY214" s="4" t="s">
        <v>87</v>
      </c>
      <c r="CZ214" s="16" t="str">
        <f t="shared" si="233"/>
        <v>A</v>
      </c>
      <c r="DA214" s="16">
        <f t="shared" si="220"/>
        <v>0</v>
      </c>
      <c r="DB214" s="4" t="str">
        <f t="shared" si="221"/>
        <v>x</v>
      </c>
      <c r="DJ214" s="4" t="s">
        <v>483</v>
      </c>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9"/>
      <c r="EK214" s="59"/>
      <c r="EL214" s="59"/>
      <c r="EM214" s="59"/>
      <c r="EN214" s="59"/>
      <c r="EO214" s="59"/>
      <c r="EP214" s="59"/>
      <c r="EQ214" s="59"/>
      <c r="ER214" s="59"/>
      <c r="ES214" s="59"/>
      <c r="ET214" s="59"/>
      <c r="EU214" s="59"/>
      <c r="EV214" s="59"/>
      <c r="EW214" s="59"/>
      <c r="EX214" s="59"/>
      <c r="EY214" s="59"/>
      <c r="EZ214" s="59"/>
      <c r="FA214" s="59"/>
      <c r="FB214" s="59"/>
      <c r="FC214" s="59"/>
      <c r="FD214" s="59"/>
      <c r="FE214" s="59"/>
      <c r="FF214" s="59"/>
      <c r="FG214" s="59"/>
      <c r="FH214" s="59"/>
      <c r="FI214" s="59"/>
      <c r="FJ214" s="59"/>
      <c r="FK214" s="59"/>
      <c r="FL214" s="59"/>
      <c r="FM214" s="59"/>
      <c r="FN214" s="59"/>
      <c r="FO214" s="59"/>
      <c r="FP214" s="59"/>
      <c r="FQ214" s="59"/>
      <c r="FR214" s="59"/>
      <c r="FS214" s="59"/>
      <c r="FT214" s="59"/>
      <c r="FU214" s="59"/>
      <c r="FV214" s="59"/>
      <c r="FW214" s="59"/>
      <c r="FX214" s="59"/>
      <c r="FY214" s="59"/>
      <c r="FZ214" s="59"/>
      <c r="GA214" s="59"/>
      <c r="GB214" s="59"/>
      <c r="GC214" s="59"/>
      <c r="GD214" s="59"/>
      <c r="GE214" s="59"/>
      <c r="GF214" s="59"/>
      <c r="GG214" s="59"/>
      <c r="GH214" s="59"/>
      <c r="GI214" s="59"/>
      <c r="GJ214" s="59"/>
      <c r="GK214" s="59"/>
      <c r="GL214" s="59"/>
      <c r="GM214" s="59"/>
      <c r="GN214" s="59"/>
      <c r="GO214" s="59"/>
      <c r="GP214" s="59"/>
      <c r="GQ214" s="59"/>
      <c r="GR214" s="59"/>
      <c r="GS214" s="59"/>
      <c r="GT214" s="59"/>
      <c r="GU214" s="59"/>
      <c r="GV214" s="59"/>
      <c r="GW214" s="59"/>
      <c r="GX214" s="59"/>
      <c r="GY214" s="59"/>
      <c r="GZ214" s="59"/>
      <c r="HA214" s="59"/>
      <c r="HB214" s="59"/>
      <c r="HC214" s="59"/>
      <c r="HD214" s="59"/>
      <c r="HE214" s="59"/>
      <c r="HF214" s="59"/>
      <c r="HG214" s="59"/>
      <c r="HH214" s="59"/>
      <c r="HI214" s="59"/>
      <c r="HJ214" s="59"/>
      <c r="HK214" s="59"/>
      <c r="HL214" s="59"/>
      <c r="HM214" s="59"/>
      <c r="HN214" s="59"/>
      <c r="HO214" s="59"/>
      <c r="HP214" s="59"/>
      <c r="HQ214" s="59"/>
      <c r="HR214" s="59"/>
      <c r="HS214" s="59"/>
      <c r="HT214" s="59"/>
      <c r="HU214" s="59"/>
      <c r="HV214" s="59"/>
      <c r="HW214" s="59"/>
      <c r="HX214" s="59"/>
      <c r="HY214" s="59"/>
      <c r="HZ214" s="59"/>
      <c r="IA214" s="59"/>
      <c r="IB214" s="59"/>
      <c r="IC214" s="59"/>
      <c r="ID214" s="59"/>
      <c r="IE214" s="59"/>
    </row>
    <row r="215" spans="1:239">
      <c r="A215" s="4" t="str">
        <f t="shared" si="236"/>
        <v>x</v>
      </c>
      <c r="B215" s="4" t="str">
        <f t="shared" si="237"/>
        <v>x</v>
      </c>
      <c r="D215" s="4">
        <v>18.7</v>
      </c>
      <c r="E215" s="4">
        <f t="shared" si="195"/>
        <v>-8.6444343290240824E-2</v>
      </c>
      <c r="F215" s="4">
        <v>18.7</v>
      </c>
      <c r="G215" s="4">
        <f t="shared" si="196"/>
        <v>-8.6444343290240824E-2</v>
      </c>
      <c r="H215" s="4">
        <v>93</v>
      </c>
      <c r="I215" s="4">
        <f>I214</f>
        <v>0</v>
      </c>
      <c r="X215" s="4">
        <v>182</v>
      </c>
      <c r="Y215" s="4" t="str">
        <f t="shared" si="251"/>
        <v>x</v>
      </c>
      <c r="Z215" s="4" t="str">
        <f t="shared" si="222"/>
        <v>x</v>
      </c>
      <c r="AA215" s="4">
        <v>0</v>
      </c>
      <c r="AB215" s="4">
        <v>0</v>
      </c>
      <c r="AC215" s="4">
        <v>182</v>
      </c>
      <c r="AD215" s="129" t="str">
        <f t="shared" si="254"/>
        <v>x</v>
      </c>
      <c r="AE215" s="129" t="str">
        <f t="shared" si="254"/>
        <v>x</v>
      </c>
      <c r="AF215" s="46">
        <f t="shared" si="255"/>
        <v>1</v>
      </c>
      <c r="AG215" s="46">
        <f t="shared" si="255"/>
        <v>1</v>
      </c>
      <c r="AH215" s="4">
        <f t="shared" si="262"/>
        <v>0</v>
      </c>
      <c r="AI215" s="4">
        <f t="shared" si="262"/>
        <v>0</v>
      </c>
      <c r="AJ215" s="4">
        <f t="shared" si="197"/>
        <v>0</v>
      </c>
      <c r="AK215" s="4">
        <f>SUM($AJ$33:AJ215)</f>
        <v>2.6645352591003757E-15</v>
      </c>
      <c r="AL215" s="4">
        <f t="shared" si="238"/>
        <v>0</v>
      </c>
      <c r="AM215" s="4">
        <f t="shared" si="198"/>
        <v>0</v>
      </c>
      <c r="AN215" s="4">
        <f t="shared" si="199"/>
        <v>0</v>
      </c>
      <c r="AP215" s="4" t="str">
        <f t="shared" si="256"/>
        <v/>
      </c>
      <c r="AQ215" s="4" t="str">
        <f t="shared" si="256"/>
        <v/>
      </c>
      <c r="AR215" s="4" t="str">
        <f t="shared" si="257"/>
        <v/>
      </c>
      <c r="AS215" s="4" t="str">
        <f t="shared" si="257"/>
        <v/>
      </c>
      <c r="AT215" s="4" t="str">
        <f t="shared" si="258"/>
        <v/>
      </c>
      <c r="AU215" s="4" t="str">
        <f t="shared" si="258"/>
        <v/>
      </c>
      <c r="AV215" s="4" t="str">
        <f t="shared" si="259"/>
        <v/>
      </c>
      <c r="AW215" s="4" t="str">
        <f t="shared" si="259"/>
        <v/>
      </c>
      <c r="AX215" s="4" t="str">
        <f t="shared" si="260"/>
        <v/>
      </c>
      <c r="AY215" s="4" t="str">
        <f t="shared" si="260"/>
        <v/>
      </c>
      <c r="AZ215" s="4" t="str">
        <f t="shared" si="261"/>
        <v/>
      </c>
      <c r="BA215" s="4" t="str">
        <f t="shared" si="261"/>
        <v/>
      </c>
      <c r="BB215" s="4" t="str">
        <f t="shared" si="234"/>
        <v/>
      </c>
      <c r="BC215" s="4" t="str">
        <f t="shared" si="235"/>
        <v/>
      </c>
      <c r="BD215" s="4" t="str">
        <f t="shared" si="200"/>
        <v/>
      </c>
      <c r="BE215" s="4" t="str">
        <f t="shared" si="239"/>
        <v/>
      </c>
      <c r="BF215" s="4" t="str">
        <f t="shared" si="201"/>
        <v/>
      </c>
      <c r="BG215" s="4" t="str">
        <f t="shared" si="240"/>
        <v/>
      </c>
      <c r="BH215" s="16">
        <f t="shared" si="202"/>
        <v>0</v>
      </c>
      <c r="BI215" s="4">
        <f t="shared" si="203"/>
        <v>0</v>
      </c>
      <c r="BJ215" s="16">
        <f t="shared" si="204"/>
        <v>0</v>
      </c>
      <c r="BK215" s="4">
        <f t="shared" si="205"/>
        <v>0</v>
      </c>
      <c r="BL215" s="16">
        <f t="shared" si="206"/>
        <v>0</v>
      </c>
      <c r="BM215" s="4">
        <f t="shared" si="207"/>
        <v>0</v>
      </c>
      <c r="BN215" s="4">
        <f t="shared" si="241"/>
        <v>0</v>
      </c>
      <c r="BO215" s="4">
        <f t="shared" si="242"/>
        <v>0</v>
      </c>
      <c r="BP215" s="4">
        <f t="shared" si="243"/>
        <v>0</v>
      </c>
      <c r="BQ215" s="4">
        <f t="shared" si="244"/>
        <v>0</v>
      </c>
      <c r="BR215" s="4">
        <f t="shared" si="245"/>
        <v>0</v>
      </c>
      <c r="BS215" s="4">
        <f t="shared" si="246"/>
        <v>0</v>
      </c>
      <c r="BT215" s="4" t="str">
        <f t="shared" si="208"/>
        <v/>
      </c>
      <c r="BU215" s="4" t="str">
        <f t="shared" si="209"/>
        <v/>
      </c>
      <c r="BV215" s="4" t="str">
        <f t="shared" si="210"/>
        <v/>
      </c>
      <c r="BW215" s="4" t="str">
        <f t="shared" si="223"/>
        <v/>
      </c>
      <c r="BX215" s="4" t="str">
        <f t="shared" si="224"/>
        <v/>
      </c>
      <c r="BY215" s="4" t="str">
        <f t="shared" si="225"/>
        <v/>
      </c>
      <c r="BZ215" s="4">
        <f t="shared" si="226"/>
        <v>0</v>
      </c>
      <c r="CA215" s="17" t="str">
        <f t="shared" si="211"/>
        <v/>
      </c>
      <c r="CB215" s="17" t="str">
        <f t="shared" si="212"/>
        <v/>
      </c>
      <c r="CC215" s="17" t="str">
        <f t="shared" si="213"/>
        <v/>
      </c>
      <c r="CD215" s="17" t="str">
        <f t="shared" si="214"/>
        <v/>
      </c>
      <c r="CE215" s="4" t="str">
        <f t="shared" si="215"/>
        <v/>
      </c>
      <c r="CF215" s="4" t="str">
        <f t="shared" si="216"/>
        <v/>
      </c>
      <c r="CG215" s="4" t="str">
        <f t="shared" si="217"/>
        <v/>
      </c>
      <c r="CH215" s="4" t="str">
        <f t="shared" si="247"/>
        <v/>
      </c>
      <c r="CI215" s="4" t="str">
        <f t="shared" si="248"/>
        <v/>
      </c>
      <c r="CJ215" s="4" t="str">
        <f t="shared" si="227"/>
        <v/>
      </c>
      <c r="CK215" s="4" t="str">
        <f t="shared" si="228"/>
        <v/>
      </c>
      <c r="CL215" s="4" t="str">
        <f t="shared" si="249"/>
        <v/>
      </c>
      <c r="CM215" s="4" t="str">
        <f t="shared" si="250"/>
        <v/>
      </c>
      <c r="CN215" s="4">
        <f t="shared" si="229"/>
        <v>0</v>
      </c>
      <c r="CO215" s="16">
        <f t="shared" si="218"/>
        <v>0</v>
      </c>
      <c r="CQ215" s="4">
        <f t="shared" si="230"/>
        <v>0</v>
      </c>
      <c r="CS215" s="4">
        <v>181</v>
      </c>
      <c r="CT215" s="4">
        <f t="shared" si="231"/>
        <v>90.5</v>
      </c>
      <c r="CU215" s="4">
        <f t="shared" si="232"/>
        <v>91</v>
      </c>
      <c r="CV215" s="4">
        <f t="shared" si="219"/>
        <v>0</v>
      </c>
      <c r="CW215" s="4">
        <v>182</v>
      </c>
      <c r="CX215" s="4">
        <f t="shared" si="263"/>
        <v>92</v>
      </c>
      <c r="CY215" s="4" t="s">
        <v>99</v>
      </c>
      <c r="CZ215" s="16" t="str">
        <f t="shared" si="233"/>
        <v>B</v>
      </c>
      <c r="DA215" s="16">
        <f t="shared" si="220"/>
        <v>0</v>
      </c>
      <c r="DB215" s="4" t="str">
        <f t="shared" si="221"/>
        <v>x</v>
      </c>
      <c r="DJ215" s="4" t="s">
        <v>484</v>
      </c>
      <c r="DK215" s="59"/>
      <c r="DL215" s="59"/>
      <c r="DM215" s="59"/>
      <c r="DN215" s="59"/>
      <c r="DO215" s="59"/>
      <c r="DP215" s="59"/>
      <c r="DQ215" s="59"/>
      <c r="DR215" s="59"/>
      <c r="DS215" s="59"/>
      <c r="DT215" s="59"/>
      <c r="DU215" s="59"/>
      <c r="DV215" s="59"/>
      <c r="DW215" s="59"/>
      <c r="DX215" s="59"/>
      <c r="DY215" s="59"/>
      <c r="DZ215" s="59"/>
      <c r="EA215" s="59"/>
      <c r="EB215" s="59"/>
      <c r="EC215" s="59"/>
      <c r="ED215" s="59"/>
      <c r="EE215" s="59"/>
      <c r="EF215" s="59"/>
      <c r="EG215" s="59"/>
      <c r="EH215" s="59"/>
      <c r="EI215" s="59"/>
      <c r="EJ215" s="59"/>
      <c r="EK215" s="59"/>
      <c r="EL215" s="59"/>
      <c r="EM215" s="59"/>
      <c r="EN215" s="59"/>
      <c r="EO215" s="59"/>
      <c r="EP215" s="59"/>
      <c r="EQ215" s="59"/>
      <c r="ER215" s="59"/>
      <c r="ES215" s="59"/>
      <c r="ET215" s="59"/>
      <c r="EU215" s="59"/>
      <c r="EV215" s="59"/>
      <c r="EW215" s="59"/>
      <c r="EX215" s="59"/>
      <c r="EY215" s="59"/>
      <c r="EZ215" s="59"/>
      <c r="FA215" s="59"/>
      <c r="FB215" s="59"/>
      <c r="FC215" s="59"/>
      <c r="FD215" s="59"/>
      <c r="FE215" s="59"/>
      <c r="FF215" s="59"/>
      <c r="FG215" s="59"/>
      <c r="FH215" s="59"/>
      <c r="FI215" s="59"/>
      <c r="FJ215" s="59"/>
      <c r="FK215" s="59"/>
      <c r="FL215" s="59"/>
      <c r="FM215" s="59"/>
      <c r="FN215" s="59"/>
      <c r="FO215" s="59"/>
      <c r="FP215" s="59"/>
      <c r="FQ215" s="59"/>
      <c r="FR215" s="59"/>
      <c r="FS215" s="59"/>
      <c r="FT215" s="59"/>
      <c r="FU215" s="59"/>
      <c r="FV215" s="59"/>
      <c r="FW215" s="59"/>
      <c r="FX215" s="59"/>
      <c r="FY215" s="59"/>
      <c r="FZ215" s="59"/>
      <c r="GA215" s="59"/>
      <c r="GB215" s="59"/>
      <c r="GC215" s="59"/>
      <c r="GD215" s="59"/>
      <c r="GE215" s="59"/>
      <c r="GF215" s="59"/>
      <c r="GG215" s="59"/>
      <c r="GH215" s="59"/>
      <c r="GI215" s="59"/>
      <c r="GJ215" s="59"/>
      <c r="GK215" s="59"/>
      <c r="GL215" s="59"/>
      <c r="GM215" s="59"/>
      <c r="GN215" s="59"/>
      <c r="GO215" s="59"/>
      <c r="GP215" s="59"/>
      <c r="GQ215" s="59"/>
      <c r="GR215" s="59"/>
      <c r="GS215" s="59"/>
      <c r="GT215" s="59"/>
      <c r="GU215" s="59"/>
      <c r="GV215" s="59"/>
      <c r="GW215" s="59"/>
      <c r="GX215" s="59"/>
      <c r="GY215" s="59"/>
      <c r="GZ215" s="59"/>
      <c r="HA215" s="59"/>
      <c r="HB215" s="59"/>
      <c r="HC215" s="59"/>
      <c r="HD215" s="59"/>
      <c r="HE215" s="59"/>
      <c r="HF215" s="59"/>
      <c r="HG215" s="59"/>
      <c r="HH215" s="59"/>
      <c r="HI215" s="59"/>
      <c r="HJ215" s="59"/>
      <c r="HK215" s="59"/>
      <c r="HL215" s="59"/>
      <c r="HM215" s="59"/>
      <c r="HN215" s="59"/>
      <c r="HO215" s="59"/>
      <c r="HP215" s="59"/>
      <c r="HQ215" s="59"/>
      <c r="HR215" s="59"/>
      <c r="HS215" s="59"/>
      <c r="HT215" s="59"/>
      <c r="HU215" s="59"/>
      <c r="HV215" s="59"/>
      <c r="HW215" s="59"/>
      <c r="HX215" s="59"/>
      <c r="HY215" s="59"/>
      <c r="HZ215" s="59"/>
      <c r="IA215" s="59"/>
      <c r="IB215" s="59"/>
      <c r="IC215" s="59"/>
      <c r="ID215" s="59"/>
      <c r="IE215" s="59"/>
    </row>
    <row r="216" spans="1:239">
      <c r="A216" s="4" t="str">
        <f t="shared" si="236"/>
        <v>x</v>
      </c>
      <c r="B216" s="4" t="str">
        <f t="shared" si="237"/>
        <v>x</v>
      </c>
      <c r="D216" s="4">
        <v>18.8</v>
      </c>
      <c r="E216" s="4">
        <f t="shared" si="195"/>
        <v>8.6444343290238396E-2</v>
      </c>
      <c r="F216" s="4">
        <v>18.8</v>
      </c>
      <c r="G216" s="4">
        <f t="shared" si="196"/>
        <v>8.6444343290238396E-2</v>
      </c>
      <c r="H216" s="4">
        <v>93</v>
      </c>
      <c r="I216" s="4">
        <f>AL125</f>
        <v>0</v>
      </c>
      <c r="X216" s="4">
        <v>183</v>
      </c>
      <c r="Y216" s="4" t="str">
        <f t="shared" si="251"/>
        <v>x</v>
      </c>
      <c r="Z216" s="4" t="str">
        <f t="shared" si="222"/>
        <v>x</v>
      </c>
      <c r="AA216" s="4">
        <v>0</v>
      </c>
      <c r="AB216" s="4">
        <v>0</v>
      </c>
      <c r="AC216" s="4">
        <v>183</v>
      </c>
      <c r="AD216" s="129" t="str">
        <f t="shared" si="254"/>
        <v>x</v>
      </c>
      <c r="AE216" s="129" t="str">
        <f t="shared" si="254"/>
        <v>x</v>
      </c>
      <c r="AF216" s="46">
        <f t="shared" si="255"/>
        <v>1</v>
      </c>
      <c r="AG216" s="46">
        <f t="shared" si="255"/>
        <v>1</v>
      </c>
      <c r="AH216" s="4">
        <f t="shared" si="262"/>
        <v>0</v>
      </c>
      <c r="AI216" s="4">
        <f t="shared" si="262"/>
        <v>0</v>
      </c>
      <c r="AJ216" s="4">
        <f t="shared" si="197"/>
        <v>0</v>
      </c>
      <c r="AK216" s="4">
        <f>SUM($AJ$33:AJ216)</f>
        <v>2.6645352591003757E-15</v>
      </c>
      <c r="AL216" s="4">
        <f t="shared" si="238"/>
        <v>0</v>
      </c>
      <c r="AM216" s="4">
        <f t="shared" si="198"/>
        <v>0</v>
      </c>
      <c r="AN216" s="4">
        <f t="shared" si="199"/>
        <v>0</v>
      </c>
      <c r="AP216" s="4" t="str">
        <f t="shared" si="256"/>
        <v/>
      </c>
      <c r="AQ216" s="4" t="str">
        <f t="shared" si="256"/>
        <v/>
      </c>
      <c r="AR216" s="4" t="str">
        <f t="shared" si="257"/>
        <v/>
      </c>
      <c r="AS216" s="4" t="str">
        <f t="shared" si="257"/>
        <v/>
      </c>
      <c r="AT216" s="4" t="str">
        <f t="shared" si="258"/>
        <v/>
      </c>
      <c r="AU216" s="4" t="str">
        <f t="shared" si="258"/>
        <v/>
      </c>
      <c r="AV216" s="4" t="str">
        <f t="shared" si="259"/>
        <v/>
      </c>
      <c r="AW216" s="4" t="str">
        <f t="shared" si="259"/>
        <v/>
      </c>
      <c r="AX216" s="4" t="str">
        <f t="shared" si="260"/>
        <v/>
      </c>
      <c r="AY216" s="4" t="str">
        <f t="shared" si="260"/>
        <v/>
      </c>
      <c r="AZ216" s="4" t="str">
        <f t="shared" si="261"/>
        <v/>
      </c>
      <c r="BA216" s="4" t="str">
        <f t="shared" si="261"/>
        <v/>
      </c>
      <c r="BB216" s="4" t="str">
        <f t="shared" si="234"/>
        <v/>
      </c>
      <c r="BC216" s="4" t="str">
        <f t="shared" si="235"/>
        <v/>
      </c>
      <c r="BD216" s="4" t="str">
        <f t="shared" si="200"/>
        <v/>
      </c>
      <c r="BE216" s="4" t="str">
        <f t="shared" si="239"/>
        <v/>
      </c>
      <c r="BF216" s="4" t="str">
        <f t="shared" si="201"/>
        <v/>
      </c>
      <c r="BG216" s="4" t="str">
        <f t="shared" si="240"/>
        <v/>
      </c>
      <c r="BH216" s="16">
        <f t="shared" si="202"/>
        <v>0</v>
      </c>
      <c r="BI216" s="4">
        <f t="shared" si="203"/>
        <v>0</v>
      </c>
      <c r="BJ216" s="16">
        <f t="shared" si="204"/>
        <v>0</v>
      </c>
      <c r="BK216" s="4">
        <f t="shared" si="205"/>
        <v>0</v>
      </c>
      <c r="BL216" s="16">
        <f t="shared" si="206"/>
        <v>0</v>
      </c>
      <c r="BM216" s="4">
        <f t="shared" si="207"/>
        <v>0</v>
      </c>
      <c r="BN216" s="4">
        <f t="shared" si="241"/>
        <v>0</v>
      </c>
      <c r="BO216" s="4">
        <f t="shared" si="242"/>
        <v>0</v>
      </c>
      <c r="BP216" s="4">
        <f t="shared" si="243"/>
        <v>0</v>
      </c>
      <c r="BQ216" s="4">
        <f t="shared" si="244"/>
        <v>0</v>
      </c>
      <c r="BR216" s="4">
        <f t="shared" si="245"/>
        <v>0</v>
      </c>
      <c r="BS216" s="4">
        <f t="shared" si="246"/>
        <v>0</v>
      </c>
      <c r="BT216" s="4" t="str">
        <f t="shared" si="208"/>
        <v/>
      </c>
      <c r="BU216" s="4" t="str">
        <f t="shared" si="209"/>
        <v/>
      </c>
      <c r="BV216" s="4" t="str">
        <f t="shared" si="210"/>
        <v/>
      </c>
      <c r="BW216" s="4" t="str">
        <f t="shared" si="223"/>
        <v/>
      </c>
      <c r="BX216" s="4" t="str">
        <f t="shared" si="224"/>
        <v/>
      </c>
      <c r="BY216" s="4" t="str">
        <f t="shared" si="225"/>
        <v/>
      </c>
      <c r="BZ216" s="4">
        <f t="shared" si="226"/>
        <v>0</v>
      </c>
      <c r="CA216" s="17" t="str">
        <f t="shared" si="211"/>
        <v/>
      </c>
      <c r="CB216" s="17" t="str">
        <f t="shared" si="212"/>
        <v/>
      </c>
      <c r="CC216" s="17" t="str">
        <f t="shared" si="213"/>
        <v/>
      </c>
      <c r="CD216" s="17" t="str">
        <f t="shared" si="214"/>
        <v/>
      </c>
      <c r="CE216" s="4" t="str">
        <f t="shared" si="215"/>
        <v/>
      </c>
      <c r="CF216" s="4" t="str">
        <f t="shared" si="216"/>
        <v/>
      </c>
      <c r="CG216" s="4" t="str">
        <f t="shared" si="217"/>
        <v/>
      </c>
      <c r="CH216" s="4" t="str">
        <f t="shared" si="247"/>
        <v/>
      </c>
      <c r="CI216" s="4" t="str">
        <f t="shared" si="248"/>
        <v/>
      </c>
      <c r="CJ216" s="4" t="str">
        <f t="shared" si="227"/>
        <v/>
      </c>
      <c r="CK216" s="4" t="str">
        <f t="shared" si="228"/>
        <v/>
      </c>
      <c r="CL216" s="4" t="str">
        <f t="shared" si="249"/>
        <v/>
      </c>
      <c r="CM216" s="4" t="str">
        <f t="shared" si="250"/>
        <v/>
      </c>
      <c r="CN216" s="4">
        <f t="shared" si="229"/>
        <v>0</v>
      </c>
      <c r="CO216" s="16">
        <f t="shared" si="218"/>
        <v>0</v>
      </c>
      <c r="CQ216" s="4">
        <f t="shared" si="230"/>
        <v>0</v>
      </c>
      <c r="CS216" s="4">
        <v>182</v>
      </c>
      <c r="CT216" s="4">
        <f t="shared" si="231"/>
        <v>91</v>
      </c>
      <c r="CU216" s="4">
        <f t="shared" si="232"/>
        <v>91</v>
      </c>
      <c r="CV216" s="4">
        <f t="shared" si="219"/>
        <v>1</v>
      </c>
      <c r="CW216" s="4">
        <v>183</v>
      </c>
      <c r="CX216" s="4">
        <f t="shared" si="263"/>
        <v>92</v>
      </c>
      <c r="CY216" s="4" t="s">
        <v>88</v>
      </c>
      <c r="CZ216" s="16" t="str">
        <f t="shared" si="233"/>
        <v>C</v>
      </c>
      <c r="DA216" s="16">
        <f t="shared" si="220"/>
        <v>0</v>
      </c>
      <c r="DB216" s="4" t="str">
        <f t="shared" si="221"/>
        <v>x</v>
      </c>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9"/>
      <c r="EK216" s="59"/>
      <c r="EL216" s="59"/>
      <c r="EM216" s="59"/>
      <c r="EN216" s="59"/>
      <c r="EO216" s="59"/>
      <c r="EP216" s="59"/>
      <c r="EQ216" s="59"/>
      <c r="ER216" s="59"/>
      <c r="ES216" s="59"/>
      <c r="ET216" s="59"/>
      <c r="EU216" s="59"/>
      <c r="EV216" s="59"/>
      <c r="EW216" s="59"/>
      <c r="EX216" s="59"/>
      <c r="EY216" s="59"/>
      <c r="EZ216" s="59"/>
      <c r="FA216" s="59"/>
      <c r="FB216" s="59"/>
      <c r="FC216" s="59"/>
      <c r="FD216" s="59"/>
      <c r="FE216" s="59"/>
      <c r="FF216" s="59"/>
      <c r="FG216" s="59"/>
      <c r="FH216" s="59"/>
      <c r="FI216" s="59"/>
      <c r="FJ216" s="59"/>
      <c r="FK216" s="59"/>
      <c r="FL216" s="59"/>
      <c r="FM216" s="59"/>
      <c r="FN216" s="59"/>
      <c r="FO216" s="59"/>
      <c r="FP216" s="59"/>
      <c r="FQ216" s="59"/>
      <c r="FR216" s="59"/>
      <c r="FS216" s="59"/>
      <c r="FT216" s="59"/>
      <c r="FU216" s="59"/>
      <c r="FV216" s="59"/>
      <c r="FW216" s="59"/>
      <c r="FX216" s="59"/>
      <c r="FY216" s="59"/>
      <c r="FZ216" s="59"/>
      <c r="GA216" s="59"/>
      <c r="GB216" s="59"/>
      <c r="GC216" s="59"/>
      <c r="GD216" s="59"/>
      <c r="GE216" s="59"/>
      <c r="GF216" s="59"/>
      <c r="GG216" s="59"/>
      <c r="GH216" s="59"/>
      <c r="GI216" s="59"/>
      <c r="GJ216" s="59"/>
      <c r="GK216" s="59"/>
      <c r="GL216" s="59"/>
      <c r="GM216" s="59"/>
      <c r="GN216" s="59"/>
      <c r="GO216" s="59"/>
      <c r="GP216" s="59"/>
      <c r="GQ216" s="59"/>
      <c r="GR216" s="59"/>
      <c r="GS216" s="59"/>
      <c r="GT216" s="59"/>
      <c r="GU216" s="59"/>
      <c r="GV216" s="59"/>
      <c r="GW216" s="59"/>
      <c r="GX216" s="59"/>
      <c r="GY216" s="59"/>
      <c r="GZ216" s="59"/>
      <c r="HA216" s="59"/>
      <c r="HB216" s="59"/>
      <c r="HC216" s="59"/>
      <c r="HD216" s="59"/>
      <c r="HE216" s="59"/>
      <c r="HF216" s="59"/>
      <c r="HG216" s="59"/>
      <c r="HH216" s="59"/>
      <c r="HI216" s="59"/>
      <c r="HJ216" s="59"/>
      <c r="HK216" s="59"/>
      <c r="HL216" s="59"/>
      <c r="HM216" s="59"/>
      <c r="HN216" s="59"/>
      <c r="HO216" s="59"/>
      <c r="HP216" s="59"/>
      <c r="HQ216" s="59"/>
      <c r="HR216" s="59"/>
      <c r="HS216" s="59"/>
      <c r="HT216" s="59"/>
      <c r="HU216" s="59"/>
      <c r="HV216" s="59"/>
      <c r="HW216" s="59"/>
      <c r="HX216" s="59"/>
      <c r="HY216" s="59"/>
      <c r="HZ216" s="59"/>
      <c r="IA216" s="59"/>
      <c r="IB216" s="59"/>
      <c r="IC216" s="59"/>
      <c r="ID216" s="59"/>
      <c r="IE216" s="59"/>
    </row>
    <row r="217" spans="1:239">
      <c r="A217" s="4" t="str">
        <f t="shared" si="236"/>
        <v>x</v>
      </c>
      <c r="B217" s="4" t="str">
        <f t="shared" si="237"/>
        <v>x</v>
      </c>
      <c r="D217" s="4">
        <v>18.899999999999999</v>
      </c>
      <c r="E217" s="4">
        <f t="shared" si="195"/>
        <v>0.25555499726295305</v>
      </c>
      <c r="F217" s="4">
        <v>18.899999999999999</v>
      </c>
      <c r="G217" s="4">
        <f t="shared" si="196"/>
        <v>0.25555499726295305</v>
      </c>
      <c r="H217" s="4">
        <v>94</v>
      </c>
      <c r="I217" s="4">
        <f>I216</f>
        <v>0</v>
      </c>
      <c r="X217" s="4">
        <v>184</v>
      </c>
      <c r="Y217" s="4" t="str">
        <f t="shared" si="251"/>
        <v>x</v>
      </c>
      <c r="Z217" s="4" t="str">
        <f t="shared" si="222"/>
        <v>x</v>
      </c>
      <c r="AA217" s="4">
        <v>0</v>
      </c>
      <c r="AB217" s="4">
        <v>0</v>
      </c>
      <c r="AC217" s="4">
        <v>184</v>
      </c>
      <c r="AD217" s="129" t="str">
        <f t="shared" si="254"/>
        <v>x</v>
      </c>
      <c r="AE217" s="129" t="str">
        <f t="shared" si="254"/>
        <v>x</v>
      </c>
      <c r="AF217" s="46">
        <f t="shared" si="255"/>
        <v>1</v>
      </c>
      <c r="AG217" s="46">
        <f t="shared" si="255"/>
        <v>1</v>
      </c>
      <c r="AH217" s="4">
        <f t="shared" si="262"/>
        <v>0</v>
      </c>
      <c r="AI217" s="4">
        <f t="shared" si="262"/>
        <v>0</v>
      </c>
      <c r="AJ217" s="4">
        <f t="shared" si="197"/>
        <v>0</v>
      </c>
      <c r="AK217" s="4">
        <f>SUM($AJ$33:AJ217)</f>
        <v>2.6645352591003757E-15</v>
      </c>
      <c r="AL217" s="4">
        <f t="shared" si="238"/>
        <v>0</v>
      </c>
      <c r="AM217" s="4">
        <f t="shared" si="198"/>
        <v>0</v>
      </c>
      <c r="AN217" s="4">
        <f t="shared" si="199"/>
        <v>0</v>
      </c>
      <c r="AP217" s="4" t="str">
        <f t="shared" si="256"/>
        <v/>
      </c>
      <c r="AQ217" s="4" t="str">
        <f t="shared" si="256"/>
        <v/>
      </c>
      <c r="AR217" s="4" t="str">
        <f t="shared" si="257"/>
        <v/>
      </c>
      <c r="AS217" s="4" t="str">
        <f t="shared" si="257"/>
        <v/>
      </c>
      <c r="AT217" s="4" t="str">
        <f t="shared" si="258"/>
        <v/>
      </c>
      <c r="AU217" s="4" t="str">
        <f t="shared" si="258"/>
        <v/>
      </c>
      <c r="AV217" s="4" t="str">
        <f t="shared" si="259"/>
        <v/>
      </c>
      <c r="AW217" s="4" t="str">
        <f t="shared" si="259"/>
        <v/>
      </c>
      <c r="AX217" s="4" t="str">
        <f t="shared" si="260"/>
        <v/>
      </c>
      <c r="AY217" s="4" t="str">
        <f t="shared" si="260"/>
        <v/>
      </c>
      <c r="AZ217" s="4" t="str">
        <f t="shared" si="261"/>
        <v/>
      </c>
      <c r="BA217" s="4" t="str">
        <f t="shared" si="261"/>
        <v/>
      </c>
      <c r="BB217" s="4" t="str">
        <f t="shared" si="234"/>
        <v/>
      </c>
      <c r="BC217" s="4" t="str">
        <f t="shared" si="235"/>
        <v/>
      </c>
      <c r="BD217" s="4" t="str">
        <f t="shared" si="200"/>
        <v/>
      </c>
      <c r="BE217" s="4" t="str">
        <f t="shared" si="239"/>
        <v/>
      </c>
      <c r="BF217" s="4" t="str">
        <f t="shared" si="201"/>
        <v/>
      </c>
      <c r="BG217" s="4" t="str">
        <f t="shared" si="240"/>
        <v/>
      </c>
      <c r="BH217" s="16">
        <f t="shared" si="202"/>
        <v>0</v>
      </c>
      <c r="BI217" s="4">
        <f t="shared" si="203"/>
        <v>0</v>
      </c>
      <c r="BJ217" s="16">
        <f t="shared" si="204"/>
        <v>0</v>
      </c>
      <c r="BK217" s="4">
        <f t="shared" si="205"/>
        <v>0</v>
      </c>
      <c r="BL217" s="16">
        <f t="shared" si="206"/>
        <v>0</v>
      </c>
      <c r="BM217" s="4">
        <f t="shared" si="207"/>
        <v>0</v>
      </c>
      <c r="BN217" s="4">
        <f t="shared" si="241"/>
        <v>0</v>
      </c>
      <c r="BO217" s="4">
        <f t="shared" si="242"/>
        <v>0</v>
      </c>
      <c r="BP217" s="4">
        <f t="shared" si="243"/>
        <v>0</v>
      </c>
      <c r="BQ217" s="4">
        <f t="shared" si="244"/>
        <v>0</v>
      </c>
      <c r="BR217" s="4">
        <f t="shared" si="245"/>
        <v>0</v>
      </c>
      <c r="BS217" s="4">
        <f t="shared" si="246"/>
        <v>0</v>
      </c>
      <c r="BT217" s="4" t="str">
        <f t="shared" si="208"/>
        <v/>
      </c>
      <c r="BU217" s="4" t="str">
        <f t="shared" si="209"/>
        <v/>
      </c>
      <c r="BV217" s="4" t="str">
        <f t="shared" si="210"/>
        <v/>
      </c>
      <c r="BW217" s="4" t="str">
        <f t="shared" si="223"/>
        <v/>
      </c>
      <c r="BX217" s="4" t="str">
        <f t="shared" si="224"/>
        <v/>
      </c>
      <c r="BY217" s="4" t="str">
        <f t="shared" si="225"/>
        <v/>
      </c>
      <c r="BZ217" s="4">
        <f t="shared" si="226"/>
        <v>0</v>
      </c>
      <c r="CA217" s="17" t="str">
        <f t="shared" si="211"/>
        <v/>
      </c>
      <c r="CB217" s="17" t="str">
        <f t="shared" si="212"/>
        <v/>
      </c>
      <c r="CC217" s="17" t="str">
        <f t="shared" si="213"/>
        <v/>
      </c>
      <c r="CD217" s="17" t="str">
        <f t="shared" si="214"/>
        <v/>
      </c>
      <c r="CE217" s="4" t="str">
        <f t="shared" si="215"/>
        <v/>
      </c>
      <c r="CF217" s="4" t="str">
        <f t="shared" si="216"/>
        <v/>
      </c>
      <c r="CG217" s="4" t="str">
        <f t="shared" si="217"/>
        <v/>
      </c>
      <c r="CH217" s="4" t="str">
        <f t="shared" si="247"/>
        <v/>
      </c>
      <c r="CI217" s="4" t="str">
        <f t="shared" si="248"/>
        <v/>
      </c>
      <c r="CJ217" s="4" t="str">
        <f t="shared" si="227"/>
        <v/>
      </c>
      <c r="CK217" s="4" t="str">
        <f t="shared" si="228"/>
        <v/>
      </c>
      <c r="CL217" s="4" t="str">
        <f t="shared" si="249"/>
        <v/>
      </c>
      <c r="CM217" s="4" t="str">
        <f t="shared" si="250"/>
        <v/>
      </c>
      <c r="CN217" s="4">
        <f t="shared" si="229"/>
        <v>0</v>
      </c>
      <c r="CO217" s="16">
        <f t="shared" si="218"/>
        <v>0</v>
      </c>
      <c r="CQ217" s="4">
        <f t="shared" si="230"/>
        <v>0</v>
      </c>
      <c r="CS217" s="4">
        <v>183</v>
      </c>
      <c r="CT217" s="4">
        <f t="shared" si="231"/>
        <v>91.5</v>
      </c>
      <c r="CU217" s="4">
        <f t="shared" si="232"/>
        <v>92</v>
      </c>
      <c r="CV217" s="4">
        <f t="shared" si="219"/>
        <v>0</v>
      </c>
      <c r="CW217" s="4">
        <v>184</v>
      </c>
      <c r="CX217" s="4">
        <f t="shared" si="263"/>
        <v>93</v>
      </c>
      <c r="CY217" s="4" t="s">
        <v>100</v>
      </c>
      <c r="CZ217" s="16" t="str">
        <f t="shared" si="233"/>
        <v>A</v>
      </c>
      <c r="DA217" s="16">
        <f t="shared" si="220"/>
        <v>0</v>
      </c>
      <c r="DB217" s="4" t="str">
        <f t="shared" si="221"/>
        <v>x</v>
      </c>
      <c r="DJ217" s="145" t="s">
        <v>485</v>
      </c>
      <c r="DK217" s="59"/>
      <c r="DL217" s="59"/>
      <c r="DM217" s="59"/>
      <c r="DN217" s="59"/>
      <c r="DO217" s="59"/>
      <c r="DP217" s="59"/>
      <c r="DQ217" s="59"/>
      <c r="DR217" s="59"/>
      <c r="DS217" s="59"/>
      <c r="DT217" s="59"/>
      <c r="DU217" s="59"/>
      <c r="DV217" s="59"/>
      <c r="DW217" s="59"/>
      <c r="DX217" s="59"/>
      <c r="DY217" s="59"/>
      <c r="DZ217" s="59"/>
      <c r="EA217" s="59"/>
      <c r="EB217" s="59"/>
      <c r="EC217" s="59"/>
      <c r="ED217" s="59"/>
      <c r="EE217" s="59"/>
      <c r="EF217" s="59"/>
      <c r="EG217" s="59"/>
      <c r="EH217" s="59"/>
      <c r="EI217" s="59"/>
      <c r="EJ217" s="59"/>
      <c r="EK217" s="59"/>
      <c r="EL217" s="59"/>
      <c r="EM217" s="59"/>
      <c r="EN217" s="59"/>
      <c r="EO217" s="59"/>
      <c r="EP217" s="59"/>
      <c r="EQ217" s="59"/>
      <c r="ER217" s="59"/>
      <c r="ES217" s="59"/>
      <c r="ET217" s="59"/>
      <c r="EU217" s="59"/>
      <c r="EV217" s="59"/>
      <c r="EW217" s="59"/>
      <c r="EX217" s="59"/>
      <c r="EY217" s="59"/>
      <c r="EZ217" s="59"/>
      <c r="FA217" s="59"/>
      <c r="FB217" s="59"/>
      <c r="FC217" s="59"/>
      <c r="FD217" s="59"/>
      <c r="FE217" s="59"/>
      <c r="FF217" s="59"/>
      <c r="FG217" s="59"/>
      <c r="FH217" s="59"/>
      <c r="FI217" s="59"/>
      <c r="FJ217" s="59"/>
      <c r="FK217" s="59"/>
      <c r="FL217" s="59"/>
      <c r="FM217" s="59"/>
      <c r="FN217" s="59"/>
      <c r="FO217" s="59"/>
      <c r="FP217" s="59"/>
      <c r="FQ217" s="59"/>
      <c r="FR217" s="59"/>
      <c r="FS217" s="59"/>
      <c r="FT217" s="59"/>
      <c r="FU217" s="59"/>
      <c r="FV217" s="59"/>
      <c r="FW217" s="59"/>
      <c r="FX217" s="59"/>
      <c r="FY217" s="59"/>
      <c r="FZ217" s="59"/>
      <c r="GA217" s="59"/>
      <c r="GB217" s="59"/>
      <c r="GC217" s="59"/>
      <c r="GD217" s="59"/>
      <c r="GE217" s="59"/>
      <c r="GF217" s="59"/>
      <c r="GG217" s="59"/>
      <c r="GH217" s="59"/>
      <c r="GI217" s="59"/>
      <c r="GJ217" s="59"/>
      <c r="GK217" s="59"/>
      <c r="GL217" s="59"/>
      <c r="GM217" s="59"/>
      <c r="GN217" s="59"/>
      <c r="GO217" s="59"/>
      <c r="GP217" s="59"/>
      <c r="GQ217" s="59"/>
      <c r="GR217" s="59"/>
      <c r="GS217" s="59"/>
      <c r="GT217" s="59"/>
      <c r="GU217" s="59"/>
      <c r="GV217" s="59"/>
      <c r="GW217" s="59"/>
      <c r="GX217" s="59"/>
      <c r="GY217" s="59"/>
      <c r="GZ217" s="59"/>
      <c r="HA217" s="59"/>
      <c r="HB217" s="59"/>
      <c r="HC217" s="59"/>
      <c r="HD217" s="59"/>
      <c r="HE217" s="59"/>
      <c r="HF217" s="59"/>
      <c r="HG217" s="59"/>
      <c r="HH217" s="59"/>
      <c r="HI217" s="59"/>
      <c r="HJ217" s="59"/>
      <c r="HK217" s="59"/>
      <c r="HL217" s="59"/>
      <c r="HM217" s="59"/>
      <c r="HN217" s="59"/>
      <c r="HO217" s="59"/>
      <c r="HP217" s="59"/>
      <c r="HQ217" s="59"/>
      <c r="HR217" s="59"/>
      <c r="HS217" s="59"/>
      <c r="HT217" s="59"/>
      <c r="HU217" s="59"/>
      <c r="HV217" s="59"/>
      <c r="HW217" s="59"/>
      <c r="HX217" s="59"/>
      <c r="HY217" s="59"/>
      <c r="HZ217" s="59"/>
      <c r="IA217" s="59"/>
      <c r="IB217" s="59"/>
      <c r="IC217" s="59"/>
      <c r="ID217" s="59"/>
      <c r="IE217" s="59"/>
    </row>
    <row r="218" spans="1:239">
      <c r="A218" s="4" t="str">
        <f t="shared" si="236"/>
        <v>x</v>
      </c>
      <c r="B218" s="4" t="str">
        <f t="shared" si="237"/>
        <v>x</v>
      </c>
      <c r="D218" s="4">
        <v>19</v>
      </c>
      <c r="E218" s="4">
        <f t="shared" si="195"/>
        <v>0.41349667156633996</v>
      </c>
      <c r="F218" s="4">
        <v>19</v>
      </c>
      <c r="G218" s="4">
        <f t="shared" si="196"/>
        <v>0.41349667156633996</v>
      </c>
      <c r="H218" s="4">
        <v>94</v>
      </c>
      <c r="I218" s="4">
        <f>AL126</f>
        <v>0</v>
      </c>
      <c r="X218" s="4">
        <v>185</v>
      </c>
      <c r="Y218" s="4" t="str">
        <f t="shared" si="251"/>
        <v>x</v>
      </c>
      <c r="Z218" s="4" t="str">
        <f t="shared" si="222"/>
        <v>x</v>
      </c>
      <c r="AA218" s="4">
        <v>0</v>
      </c>
      <c r="AB218" s="4">
        <v>0</v>
      </c>
      <c r="AC218" s="4">
        <v>185</v>
      </c>
      <c r="AD218" s="129" t="str">
        <f t="shared" si="254"/>
        <v>x</v>
      </c>
      <c r="AE218" s="129" t="str">
        <f t="shared" si="254"/>
        <v>x</v>
      </c>
      <c r="AF218" s="46">
        <f t="shared" si="255"/>
        <v>1</v>
      </c>
      <c r="AG218" s="46">
        <f t="shared" si="255"/>
        <v>1</v>
      </c>
      <c r="AH218" s="4">
        <f t="shared" si="262"/>
        <v>0</v>
      </c>
      <c r="AI218" s="4">
        <f t="shared" si="262"/>
        <v>0</v>
      </c>
      <c r="AJ218" s="4">
        <f t="shared" si="197"/>
        <v>0</v>
      </c>
      <c r="AK218" s="4">
        <f>SUM($AJ$33:AJ218)</f>
        <v>2.6645352591003757E-15</v>
      </c>
      <c r="AL218" s="4">
        <f t="shared" si="238"/>
        <v>0</v>
      </c>
      <c r="AM218" s="4">
        <f t="shared" si="198"/>
        <v>0</v>
      </c>
      <c r="AN218" s="4">
        <f t="shared" si="199"/>
        <v>0</v>
      </c>
      <c r="AP218" s="4" t="str">
        <f t="shared" si="256"/>
        <v/>
      </c>
      <c r="AQ218" s="4" t="str">
        <f t="shared" si="256"/>
        <v/>
      </c>
      <c r="AR218" s="4" t="str">
        <f t="shared" si="257"/>
        <v/>
      </c>
      <c r="AS218" s="4" t="str">
        <f t="shared" si="257"/>
        <v/>
      </c>
      <c r="AT218" s="4" t="str">
        <f t="shared" si="258"/>
        <v/>
      </c>
      <c r="AU218" s="4" t="str">
        <f t="shared" si="258"/>
        <v/>
      </c>
      <c r="AV218" s="4" t="str">
        <f t="shared" si="259"/>
        <v/>
      </c>
      <c r="AW218" s="4" t="str">
        <f t="shared" si="259"/>
        <v/>
      </c>
      <c r="AX218" s="4" t="str">
        <f t="shared" si="260"/>
        <v/>
      </c>
      <c r="AY218" s="4" t="str">
        <f t="shared" si="260"/>
        <v/>
      </c>
      <c r="AZ218" s="4" t="str">
        <f t="shared" si="261"/>
        <v/>
      </c>
      <c r="BA218" s="4" t="str">
        <f t="shared" si="261"/>
        <v/>
      </c>
      <c r="BB218" s="4" t="str">
        <f t="shared" si="234"/>
        <v/>
      </c>
      <c r="BC218" s="4" t="str">
        <f t="shared" si="235"/>
        <v/>
      </c>
      <c r="BD218" s="4" t="str">
        <f t="shared" si="200"/>
        <v/>
      </c>
      <c r="BE218" s="4" t="str">
        <f t="shared" si="239"/>
        <v/>
      </c>
      <c r="BF218" s="4" t="str">
        <f t="shared" si="201"/>
        <v/>
      </c>
      <c r="BG218" s="4" t="str">
        <f t="shared" si="240"/>
        <v/>
      </c>
      <c r="BH218" s="16">
        <f t="shared" si="202"/>
        <v>0</v>
      </c>
      <c r="BI218" s="4">
        <f t="shared" si="203"/>
        <v>0</v>
      </c>
      <c r="BJ218" s="16">
        <f t="shared" si="204"/>
        <v>0</v>
      </c>
      <c r="BK218" s="4">
        <f t="shared" si="205"/>
        <v>0</v>
      </c>
      <c r="BL218" s="16">
        <f t="shared" si="206"/>
        <v>0</v>
      </c>
      <c r="BM218" s="4">
        <f t="shared" si="207"/>
        <v>0</v>
      </c>
      <c r="BN218" s="4">
        <f t="shared" si="241"/>
        <v>0</v>
      </c>
      <c r="BO218" s="4">
        <f t="shared" si="242"/>
        <v>0</v>
      </c>
      <c r="BP218" s="4">
        <f t="shared" si="243"/>
        <v>0</v>
      </c>
      <c r="BQ218" s="4">
        <f t="shared" si="244"/>
        <v>0</v>
      </c>
      <c r="BR218" s="4">
        <f t="shared" si="245"/>
        <v>0</v>
      </c>
      <c r="BS218" s="4">
        <f t="shared" si="246"/>
        <v>0</v>
      </c>
      <c r="BT218" s="4" t="str">
        <f t="shared" si="208"/>
        <v/>
      </c>
      <c r="BU218" s="4" t="str">
        <f t="shared" si="209"/>
        <v/>
      </c>
      <c r="BV218" s="4" t="str">
        <f t="shared" si="210"/>
        <v/>
      </c>
      <c r="BW218" s="4" t="str">
        <f t="shared" si="223"/>
        <v/>
      </c>
      <c r="BX218" s="4" t="str">
        <f t="shared" si="224"/>
        <v/>
      </c>
      <c r="BY218" s="4" t="str">
        <f t="shared" si="225"/>
        <v/>
      </c>
      <c r="BZ218" s="4">
        <f t="shared" si="226"/>
        <v>0</v>
      </c>
      <c r="CA218" s="17" t="str">
        <f t="shared" si="211"/>
        <v/>
      </c>
      <c r="CB218" s="17" t="str">
        <f t="shared" si="212"/>
        <v/>
      </c>
      <c r="CC218" s="17" t="str">
        <f t="shared" si="213"/>
        <v/>
      </c>
      <c r="CD218" s="17" t="str">
        <f t="shared" si="214"/>
        <v/>
      </c>
      <c r="CE218" s="4" t="str">
        <f t="shared" si="215"/>
        <v/>
      </c>
      <c r="CF218" s="4" t="str">
        <f t="shared" si="216"/>
        <v/>
      </c>
      <c r="CG218" s="4" t="str">
        <f t="shared" si="217"/>
        <v/>
      </c>
      <c r="CH218" s="4" t="str">
        <f t="shared" si="247"/>
        <v/>
      </c>
      <c r="CI218" s="4" t="str">
        <f t="shared" si="248"/>
        <v/>
      </c>
      <c r="CJ218" s="4" t="str">
        <f t="shared" si="227"/>
        <v/>
      </c>
      <c r="CK218" s="4" t="str">
        <f t="shared" si="228"/>
        <v/>
      </c>
      <c r="CL218" s="4" t="str">
        <f t="shared" si="249"/>
        <v/>
      </c>
      <c r="CM218" s="4" t="str">
        <f t="shared" si="250"/>
        <v/>
      </c>
      <c r="CN218" s="4">
        <f t="shared" si="229"/>
        <v>0</v>
      </c>
      <c r="CO218" s="16">
        <f t="shared" si="218"/>
        <v>0</v>
      </c>
      <c r="CQ218" s="4">
        <f t="shared" si="230"/>
        <v>0</v>
      </c>
      <c r="CS218" s="4">
        <v>184</v>
      </c>
      <c r="CT218" s="4">
        <f t="shared" si="231"/>
        <v>92</v>
      </c>
      <c r="CU218" s="4">
        <f t="shared" si="232"/>
        <v>92</v>
      </c>
      <c r="CV218" s="4">
        <f t="shared" si="219"/>
        <v>1</v>
      </c>
      <c r="CW218" s="4">
        <v>185</v>
      </c>
      <c r="CX218" s="4">
        <f t="shared" si="263"/>
        <v>93</v>
      </c>
      <c r="CY218" s="4" t="s">
        <v>89</v>
      </c>
      <c r="CZ218" s="16" t="str">
        <f t="shared" si="233"/>
        <v>B</v>
      </c>
      <c r="DA218" s="16">
        <f t="shared" si="220"/>
        <v>0</v>
      </c>
      <c r="DB218" s="4" t="str">
        <f t="shared" si="221"/>
        <v>x</v>
      </c>
      <c r="DJ218" s="40"/>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9"/>
      <c r="EK218" s="59"/>
      <c r="EL218" s="59"/>
      <c r="EM218" s="59"/>
      <c r="EN218" s="59"/>
      <c r="EO218" s="59"/>
      <c r="EP218" s="59"/>
      <c r="EQ218" s="59"/>
      <c r="ER218" s="59"/>
      <c r="ES218" s="59"/>
      <c r="ET218" s="59"/>
      <c r="EU218" s="59"/>
      <c r="EV218" s="59"/>
      <c r="EW218" s="59"/>
      <c r="EX218" s="59"/>
      <c r="EY218" s="59"/>
      <c r="EZ218" s="59"/>
      <c r="FA218" s="59"/>
      <c r="FB218" s="59"/>
      <c r="FC218" s="59"/>
      <c r="FD218" s="59"/>
      <c r="FE218" s="59"/>
      <c r="FF218" s="59"/>
      <c r="FG218" s="59"/>
      <c r="FH218" s="59"/>
      <c r="FI218" s="59"/>
      <c r="FJ218" s="59"/>
      <c r="FK218" s="59"/>
      <c r="FL218" s="59"/>
      <c r="FM218" s="59"/>
      <c r="FN218" s="59"/>
      <c r="FO218" s="59"/>
      <c r="FP218" s="59"/>
      <c r="FQ218" s="59"/>
      <c r="FR218" s="59"/>
      <c r="FS218" s="59"/>
      <c r="FT218" s="59"/>
      <c r="FU218" s="59"/>
      <c r="FV218" s="59"/>
      <c r="FW218" s="59"/>
      <c r="FX218" s="59"/>
      <c r="FY218" s="59"/>
      <c r="FZ218" s="59"/>
      <c r="GA218" s="59"/>
      <c r="GB218" s="59"/>
      <c r="GC218" s="59"/>
      <c r="GD218" s="59"/>
      <c r="GE218" s="59"/>
      <c r="GF218" s="59"/>
      <c r="GG218" s="59"/>
      <c r="GH218" s="59"/>
      <c r="GI218" s="59"/>
      <c r="GJ218" s="59"/>
      <c r="GK218" s="59"/>
      <c r="GL218" s="59"/>
      <c r="GM218" s="59"/>
      <c r="GN218" s="59"/>
      <c r="GO218" s="59"/>
      <c r="GP218" s="59"/>
      <c r="GQ218" s="59"/>
      <c r="GR218" s="59"/>
      <c r="GS218" s="59"/>
      <c r="GT218" s="59"/>
      <c r="GU218" s="59"/>
      <c r="GV218" s="59"/>
      <c r="GW218" s="59"/>
      <c r="GX218" s="59"/>
      <c r="GY218" s="59"/>
      <c r="GZ218" s="59"/>
      <c r="HA218" s="59"/>
      <c r="HB218" s="59"/>
      <c r="HC218" s="59"/>
      <c r="HD218" s="59"/>
      <c r="HE218" s="59"/>
      <c r="HF218" s="59"/>
      <c r="HG218" s="59"/>
      <c r="HH218" s="59"/>
      <c r="HI218" s="59"/>
      <c r="HJ218" s="59"/>
      <c r="HK218" s="59"/>
      <c r="HL218" s="59"/>
      <c r="HM218" s="59"/>
      <c r="HN218" s="59"/>
      <c r="HO218" s="59"/>
      <c r="HP218" s="59"/>
      <c r="HQ218" s="59"/>
      <c r="HR218" s="59"/>
      <c r="HS218" s="59"/>
      <c r="HT218" s="59"/>
      <c r="HU218" s="59"/>
      <c r="HV218" s="59"/>
      <c r="HW218" s="59"/>
      <c r="HX218" s="59"/>
      <c r="HY218" s="59"/>
      <c r="HZ218" s="59"/>
      <c r="IA218" s="59"/>
      <c r="IB218" s="59"/>
      <c r="IC218" s="59"/>
      <c r="ID218" s="59"/>
      <c r="IE218" s="59"/>
    </row>
    <row r="219" spans="1:239">
      <c r="A219" s="4" t="str">
        <f t="shared" si="236"/>
        <v>x</v>
      </c>
      <c r="B219" s="4" t="str">
        <f t="shared" si="237"/>
        <v>x</v>
      </c>
      <c r="D219" s="4">
        <v>19.100000000000001</v>
      </c>
      <c r="E219" s="4">
        <f t="shared" si="195"/>
        <v>0.55336655714511207</v>
      </c>
      <c r="F219" s="4">
        <v>19.100000000000001</v>
      </c>
      <c r="G219" s="4">
        <f t="shared" si="196"/>
        <v>0.55336655714511207</v>
      </c>
      <c r="H219" s="4">
        <v>95</v>
      </c>
      <c r="I219" s="4">
        <f>I218</f>
        <v>0</v>
      </c>
      <c r="X219" s="4">
        <v>186</v>
      </c>
      <c r="Y219" s="4" t="str">
        <f t="shared" si="251"/>
        <v>x</v>
      </c>
      <c r="Z219" s="4" t="str">
        <f t="shared" si="222"/>
        <v>x</v>
      </c>
      <c r="AA219" s="4">
        <v>0</v>
      </c>
      <c r="AB219" s="4">
        <v>0</v>
      </c>
      <c r="AC219" s="4">
        <v>186</v>
      </c>
      <c r="AD219" s="129" t="str">
        <f t="shared" si="254"/>
        <v>x</v>
      </c>
      <c r="AE219" s="129" t="str">
        <f t="shared" si="254"/>
        <v>x</v>
      </c>
      <c r="AF219" s="46">
        <f t="shared" si="255"/>
        <v>1</v>
      </c>
      <c r="AG219" s="46">
        <f t="shared" si="255"/>
        <v>1</v>
      </c>
      <c r="AH219" s="4">
        <f t="shared" si="262"/>
        <v>0</v>
      </c>
      <c r="AI219" s="4">
        <f t="shared" si="262"/>
        <v>0</v>
      </c>
      <c r="AJ219" s="4">
        <f t="shared" si="197"/>
        <v>0</v>
      </c>
      <c r="AK219" s="4">
        <f>SUM($AJ$33:AJ219)</f>
        <v>2.6645352591003757E-15</v>
      </c>
      <c r="AL219" s="4">
        <f t="shared" si="238"/>
        <v>0</v>
      </c>
      <c r="AM219" s="4">
        <f t="shared" si="198"/>
        <v>0</v>
      </c>
      <c r="AN219" s="4">
        <f t="shared" si="199"/>
        <v>0</v>
      </c>
      <c r="AP219" s="4" t="str">
        <f t="shared" si="256"/>
        <v/>
      </c>
      <c r="AQ219" s="4" t="str">
        <f t="shared" si="256"/>
        <v/>
      </c>
      <c r="AR219" s="4" t="str">
        <f t="shared" si="257"/>
        <v/>
      </c>
      <c r="AS219" s="4" t="str">
        <f t="shared" si="257"/>
        <v/>
      </c>
      <c r="AT219" s="4" t="str">
        <f t="shared" si="258"/>
        <v/>
      </c>
      <c r="AU219" s="4" t="str">
        <f t="shared" si="258"/>
        <v/>
      </c>
      <c r="AV219" s="4" t="str">
        <f t="shared" si="259"/>
        <v/>
      </c>
      <c r="AW219" s="4" t="str">
        <f t="shared" si="259"/>
        <v/>
      </c>
      <c r="AX219" s="4" t="str">
        <f t="shared" si="260"/>
        <v/>
      </c>
      <c r="AY219" s="4" t="str">
        <f t="shared" si="260"/>
        <v/>
      </c>
      <c r="AZ219" s="4" t="str">
        <f t="shared" si="261"/>
        <v/>
      </c>
      <c r="BA219" s="4" t="str">
        <f t="shared" si="261"/>
        <v/>
      </c>
      <c r="BB219" s="4" t="str">
        <f t="shared" si="234"/>
        <v/>
      </c>
      <c r="BC219" s="4" t="str">
        <f t="shared" si="235"/>
        <v/>
      </c>
      <c r="BD219" s="4" t="str">
        <f t="shared" si="200"/>
        <v/>
      </c>
      <c r="BE219" s="4" t="str">
        <f t="shared" si="239"/>
        <v/>
      </c>
      <c r="BF219" s="4" t="str">
        <f t="shared" si="201"/>
        <v/>
      </c>
      <c r="BG219" s="4" t="str">
        <f t="shared" si="240"/>
        <v/>
      </c>
      <c r="BH219" s="16">
        <f t="shared" si="202"/>
        <v>0</v>
      </c>
      <c r="BI219" s="4">
        <f t="shared" si="203"/>
        <v>0</v>
      </c>
      <c r="BJ219" s="16">
        <f t="shared" si="204"/>
        <v>0</v>
      </c>
      <c r="BK219" s="4">
        <f t="shared" si="205"/>
        <v>0</v>
      </c>
      <c r="BL219" s="16">
        <f t="shared" si="206"/>
        <v>0</v>
      </c>
      <c r="BM219" s="4">
        <f t="shared" si="207"/>
        <v>0</v>
      </c>
      <c r="BN219" s="4">
        <f t="shared" si="241"/>
        <v>0</v>
      </c>
      <c r="BO219" s="4">
        <f t="shared" si="242"/>
        <v>0</v>
      </c>
      <c r="BP219" s="4">
        <f t="shared" si="243"/>
        <v>0</v>
      </c>
      <c r="BQ219" s="4">
        <f t="shared" si="244"/>
        <v>0</v>
      </c>
      <c r="BR219" s="4">
        <f t="shared" si="245"/>
        <v>0</v>
      </c>
      <c r="BS219" s="4">
        <f t="shared" si="246"/>
        <v>0</v>
      </c>
      <c r="BT219" s="4" t="str">
        <f t="shared" si="208"/>
        <v/>
      </c>
      <c r="BU219" s="4" t="str">
        <f t="shared" si="209"/>
        <v/>
      </c>
      <c r="BV219" s="4" t="str">
        <f t="shared" si="210"/>
        <v/>
      </c>
      <c r="BW219" s="4" t="str">
        <f t="shared" si="223"/>
        <v/>
      </c>
      <c r="BX219" s="4" t="str">
        <f t="shared" si="224"/>
        <v/>
      </c>
      <c r="BY219" s="4" t="str">
        <f t="shared" si="225"/>
        <v/>
      </c>
      <c r="BZ219" s="4">
        <f t="shared" si="226"/>
        <v>0</v>
      </c>
      <c r="CA219" s="17" t="str">
        <f t="shared" si="211"/>
        <v/>
      </c>
      <c r="CB219" s="17" t="str">
        <f t="shared" si="212"/>
        <v/>
      </c>
      <c r="CC219" s="17" t="str">
        <f t="shared" si="213"/>
        <v/>
      </c>
      <c r="CD219" s="17" t="str">
        <f t="shared" si="214"/>
        <v/>
      </c>
      <c r="CE219" s="4" t="str">
        <f t="shared" si="215"/>
        <v/>
      </c>
      <c r="CF219" s="4" t="str">
        <f t="shared" si="216"/>
        <v/>
      </c>
      <c r="CG219" s="4" t="str">
        <f t="shared" si="217"/>
        <v/>
      </c>
      <c r="CH219" s="4" t="str">
        <f t="shared" si="247"/>
        <v/>
      </c>
      <c r="CI219" s="4" t="str">
        <f t="shared" si="248"/>
        <v/>
      </c>
      <c r="CJ219" s="4" t="str">
        <f t="shared" si="227"/>
        <v/>
      </c>
      <c r="CK219" s="4" t="str">
        <f t="shared" si="228"/>
        <v/>
      </c>
      <c r="CL219" s="4" t="str">
        <f t="shared" si="249"/>
        <v/>
      </c>
      <c r="CM219" s="4" t="str">
        <f t="shared" si="250"/>
        <v/>
      </c>
      <c r="CN219" s="4">
        <f t="shared" si="229"/>
        <v>0</v>
      </c>
      <c r="CO219" s="16">
        <f t="shared" si="218"/>
        <v>0</v>
      </c>
      <c r="CQ219" s="4">
        <f t="shared" si="230"/>
        <v>0</v>
      </c>
      <c r="CS219" s="4">
        <v>185</v>
      </c>
      <c r="CT219" s="4">
        <f t="shared" si="231"/>
        <v>92.5</v>
      </c>
      <c r="CU219" s="4">
        <f t="shared" si="232"/>
        <v>93</v>
      </c>
      <c r="CV219" s="4">
        <f t="shared" si="219"/>
        <v>0</v>
      </c>
      <c r="CW219" s="4">
        <v>186</v>
      </c>
      <c r="CX219" s="4">
        <f t="shared" si="263"/>
        <v>94</v>
      </c>
      <c r="CY219" s="4" t="s">
        <v>98</v>
      </c>
      <c r="CZ219" s="16" t="str">
        <f t="shared" si="233"/>
        <v>C</v>
      </c>
      <c r="DA219" s="16">
        <f t="shared" si="220"/>
        <v>0</v>
      </c>
      <c r="DB219" s="4" t="str">
        <f t="shared" si="221"/>
        <v>x</v>
      </c>
      <c r="DJ219" s="40"/>
      <c r="DK219" s="59"/>
      <c r="DL219" s="59"/>
      <c r="DM219" s="59"/>
      <c r="DN219" s="59"/>
      <c r="DO219" s="59"/>
      <c r="DP219" s="59"/>
      <c r="DQ219" s="59"/>
      <c r="DR219" s="59"/>
      <c r="DS219" s="59"/>
      <c r="DT219" s="59"/>
      <c r="DU219" s="59"/>
      <c r="DV219" s="59"/>
      <c r="DW219" s="59"/>
      <c r="DX219" s="59"/>
      <c r="DY219" s="59"/>
      <c r="DZ219" s="59"/>
      <c r="EA219" s="59"/>
      <c r="EB219" s="59"/>
      <c r="EC219" s="59"/>
      <c r="ED219" s="59"/>
      <c r="EE219" s="59"/>
      <c r="EF219" s="59"/>
      <c r="EG219" s="59"/>
      <c r="EH219" s="59"/>
      <c r="EI219" s="59"/>
      <c r="EJ219" s="59"/>
      <c r="EK219" s="59"/>
      <c r="EL219" s="59"/>
      <c r="EM219" s="59"/>
      <c r="EN219" s="59"/>
      <c r="EO219" s="59"/>
      <c r="EP219" s="59"/>
      <c r="EQ219" s="59"/>
      <c r="ER219" s="59"/>
      <c r="ES219" s="59"/>
      <c r="ET219" s="59"/>
      <c r="EU219" s="59"/>
      <c r="EV219" s="59"/>
      <c r="EW219" s="59"/>
      <c r="EX219" s="59"/>
      <c r="EY219" s="59"/>
      <c r="EZ219" s="59"/>
      <c r="FA219" s="59"/>
      <c r="FB219" s="59"/>
      <c r="FC219" s="59"/>
      <c r="FD219" s="59"/>
      <c r="FE219" s="59"/>
      <c r="FF219" s="59"/>
      <c r="FG219" s="59"/>
      <c r="FH219" s="59"/>
      <c r="FI219" s="59"/>
      <c r="FJ219" s="59"/>
      <c r="FK219" s="59"/>
      <c r="FL219" s="59"/>
      <c r="FM219" s="59"/>
      <c r="FN219" s="59"/>
      <c r="FO219" s="59"/>
      <c r="FP219" s="59"/>
      <c r="FQ219" s="59"/>
      <c r="FR219" s="59"/>
      <c r="FS219" s="59"/>
      <c r="FT219" s="59"/>
      <c r="FU219" s="59"/>
      <c r="FV219" s="59"/>
      <c r="FW219" s="59"/>
      <c r="FX219" s="59"/>
      <c r="FY219" s="59"/>
      <c r="FZ219" s="59"/>
      <c r="GA219" s="59"/>
      <c r="GB219" s="59"/>
      <c r="GC219" s="59"/>
      <c r="GD219" s="59"/>
      <c r="GE219" s="59"/>
      <c r="GF219" s="59"/>
      <c r="GG219" s="59"/>
      <c r="GH219" s="59"/>
      <c r="GI219" s="59"/>
      <c r="GJ219" s="59"/>
      <c r="GK219" s="59"/>
      <c r="GL219" s="59"/>
      <c r="GM219" s="59"/>
      <c r="GN219" s="59"/>
      <c r="GO219" s="59"/>
      <c r="GP219" s="59"/>
      <c r="GQ219" s="59"/>
      <c r="GR219" s="59"/>
      <c r="GS219" s="59"/>
      <c r="GT219" s="59"/>
      <c r="GU219" s="59"/>
      <c r="GV219" s="59"/>
      <c r="GW219" s="59"/>
      <c r="GX219" s="59"/>
      <c r="GY219" s="59"/>
      <c r="GZ219" s="59"/>
      <c r="HA219" s="59"/>
      <c r="HB219" s="59"/>
      <c r="HC219" s="59"/>
      <c r="HD219" s="59"/>
      <c r="HE219" s="59"/>
      <c r="HF219" s="59"/>
      <c r="HG219" s="59"/>
      <c r="HH219" s="59"/>
      <c r="HI219" s="59"/>
      <c r="HJ219" s="59"/>
      <c r="HK219" s="59"/>
      <c r="HL219" s="59"/>
      <c r="HM219" s="59"/>
      <c r="HN219" s="59"/>
      <c r="HO219" s="59"/>
      <c r="HP219" s="59"/>
      <c r="HQ219" s="59"/>
      <c r="HR219" s="59"/>
      <c r="HS219" s="59"/>
      <c r="HT219" s="59"/>
      <c r="HU219" s="59"/>
      <c r="HV219" s="59"/>
      <c r="HW219" s="59"/>
      <c r="HX219" s="59"/>
      <c r="HY219" s="59"/>
      <c r="HZ219" s="59"/>
      <c r="IA219" s="59"/>
      <c r="IB219" s="59"/>
      <c r="IC219" s="59"/>
      <c r="ID219" s="59"/>
      <c r="IE219" s="59"/>
    </row>
    <row r="220" spans="1:239">
      <c r="A220" s="4" t="str">
        <f t="shared" si="236"/>
        <v>x</v>
      </c>
      <c r="B220" s="4" t="str">
        <f t="shared" si="237"/>
        <v>x</v>
      </c>
      <c r="D220" s="4">
        <v>19.2</v>
      </c>
      <c r="E220" s="4">
        <f t="shared" si="195"/>
        <v>0.66905166882929523</v>
      </c>
      <c r="F220" s="4">
        <v>19.2</v>
      </c>
      <c r="G220" s="4">
        <f t="shared" si="196"/>
        <v>0.66905166882929523</v>
      </c>
      <c r="H220" s="4">
        <v>95</v>
      </c>
      <c r="I220" s="4">
        <f>AL127</f>
        <v>0</v>
      </c>
      <c r="X220" s="4">
        <v>187</v>
      </c>
      <c r="Y220" s="4" t="str">
        <f t="shared" si="251"/>
        <v>x</v>
      </c>
      <c r="Z220" s="4" t="str">
        <f t="shared" si="222"/>
        <v>x</v>
      </c>
      <c r="AA220" s="4">
        <v>0</v>
      </c>
      <c r="AB220" s="4">
        <v>0</v>
      </c>
      <c r="AC220" s="4">
        <v>187</v>
      </c>
      <c r="AD220" s="129" t="str">
        <f t="shared" si="254"/>
        <v>x</v>
      </c>
      <c r="AE220" s="129" t="str">
        <f t="shared" si="254"/>
        <v>x</v>
      </c>
      <c r="AF220" s="46">
        <f t="shared" si="255"/>
        <v>1</v>
      </c>
      <c r="AG220" s="46">
        <f t="shared" si="255"/>
        <v>1</v>
      </c>
      <c r="AH220" s="4">
        <f t="shared" si="262"/>
        <v>0</v>
      </c>
      <c r="AI220" s="4">
        <f t="shared" si="262"/>
        <v>0</v>
      </c>
      <c r="AJ220" s="4">
        <f t="shared" si="197"/>
        <v>0</v>
      </c>
      <c r="AK220" s="4">
        <f>SUM($AJ$33:AJ220)</f>
        <v>2.6645352591003757E-15</v>
      </c>
      <c r="AL220" s="4">
        <f t="shared" si="238"/>
        <v>0</v>
      </c>
      <c r="AM220" s="4">
        <f t="shared" si="198"/>
        <v>0</v>
      </c>
      <c r="AN220" s="4">
        <f t="shared" si="199"/>
        <v>0</v>
      </c>
      <c r="AP220" s="4" t="str">
        <f t="shared" si="256"/>
        <v/>
      </c>
      <c r="AQ220" s="4" t="str">
        <f t="shared" si="256"/>
        <v/>
      </c>
      <c r="AR220" s="4" t="str">
        <f t="shared" si="257"/>
        <v/>
      </c>
      <c r="AS220" s="4" t="str">
        <f t="shared" si="257"/>
        <v/>
      </c>
      <c r="AT220" s="4" t="str">
        <f t="shared" si="258"/>
        <v/>
      </c>
      <c r="AU220" s="4" t="str">
        <f t="shared" si="258"/>
        <v/>
      </c>
      <c r="AV220" s="4" t="str">
        <f t="shared" si="259"/>
        <v/>
      </c>
      <c r="AW220" s="4" t="str">
        <f t="shared" si="259"/>
        <v/>
      </c>
      <c r="AX220" s="4" t="str">
        <f t="shared" si="260"/>
        <v/>
      </c>
      <c r="AY220" s="4" t="str">
        <f t="shared" si="260"/>
        <v/>
      </c>
      <c r="AZ220" s="4" t="str">
        <f t="shared" si="261"/>
        <v/>
      </c>
      <c r="BA220" s="4" t="str">
        <f t="shared" si="261"/>
        <v/>
      </c>
      <c r="BB220" s="4" t="str">
        <f t="shared" si="234"/>
        <v/>
      </c>
      <c r="BC220" s="4" t="str">
        <f t="shared" si="235"/>
        <v/>
      </c>
      <c r="BD220" s="4" t="str">
        <f t="shared" si="200"/>
        <v/>
      </c>
      <c r="BE220" s="4" t="str">
        <f t="shared" si="239"/>
        <v/>
      </c>
      <c r="BF220" s="4" t="str">
        <f t="shared" si="201"/>
        <v/>
      </c>
      <c r="BG220" s="4" t="str">
        <f t="shared" si="240"/>
        <v/>
      </c>
      <c r="BH220" s="16">
        <f t="shared" si="202"/>
        <v>0</v>
      </c>
      <c r="BI220" s="4">
        <f t="shared" si="203"/>
        <v>0</v>
      </c>
      <c r="BJ220" s="16">
        <f t="shared" si="204"/>
        <v>0</v>
      </c>
      <c r="BK220" s="4">
        <f t="shared" si="205"/>
        <v>0</v>
      </c>
      <c r="BL220" s="16">
        <f t="shared" si="206"/>
        <v>0</v>
      </c>
      <c r="BM220" s="4">
        <f t="shared" si="207"/>
        <v>0</v>
      </c>
      <c r="BN220" s="4">
        <f t="shared" si="241"/>
        <v>0</v>
      </c>
      <c r="BO220" s="4">
        <f t="shared" si="242"/>
        <v>0</v>
      </c>
      <c r="BP220" s="4">
        <f t="shared" si="243"/>
        <v>0</v>
      </c>
      <c r="BQ220" s="4">
        <f t="shared" si="244"/>
        <v>0</v>
      </c>
      <c r="BR220" s="4">
        <f t="shared" si="245"/>
        <v>0</v>
      </c>
      <c r="BS220" s="4">
        <f t="shared" si="246"/>
        <v>0</v>
      </c>
      <c r="BT220" s="4" t="str">
        <f t="shared" si="208"/>
        <v/>
      </c>
      <c r="BU220" s="4" t="str">
        <f t="shared" si="209"/>
        <v/>
      </c>
      <c r="BV220" s="4" t="str">
        <f t="shared" si="210"/>
        <v/>
      </c>
      <c r="BW220" s="4" t="str">
        <f t="shared" si="223"/>
        <v/>
      </c>
      <c r="BX220" s="4" t="str">
        <f t="shared" si="224"/>
        <v/>
      </c>
      <c r="BY220" s="4" t="str">
        <f t="shared" si="225"/>
        <v/>
      </c>
      <c r="BZ220" s="4">
        <f t="shared" si="226"/>
        <v>0</v>
      </c>
      <c r="CA220" s="17" t="str">
        <f t="shared" si="211"/>
        <v/>
      </c>
      <c r="CB220" s="17" t="str">
        <f t="shared" si="212"/>
        <v/>
      </c>
      <c r="CC220" s="17" t="str">
        <f t="shared" si="213"/>
        <v/>
      </c>
      <c r="CD220" s="17" t="str">
        <f t="shared" si="214"/>
        <v/>
      </c>
      <c r="CE220" s="4" t="str">
        <f t="shared" si="215"/>
        <v/>
      </c>
      <c r="CF220" s="4" t="str">
        <f t="shared" si="216"/>
        <v/>
      </c>
      <c r="CG220" s="4" t="str">
        <f t="shared" si="217"/>
        <v/>
      </c>
      <c r="CH220" s="4" t="str">
        <f t="shared" si="247"/>
        <v/>
      </c>
      <c r="CI220" s="4" t="str">
        <f t="shared" si="248"/>
        <v/>
      </c>
      <c r="CJ220" s="4" t="str">
        <f t="shared" si="227"/>
        <v/>
      </c>
      <c r="CK220" s="4" t="str">
        <f t="shared" si="228"/>
        <v/>
      </c>
      <c r="CL220" s="4" t="str">
        <f t="shared" si="249"/>
        <v/>
      </c>
      <c r="CM220" s="4" t="str">
        <f t="shared" si="250"/>
        <v/>
      </c>
      <c r="CN220" s="4">
        <f t="shared" si="229"/>
        <v>0</v>
      </c>
      <c r="CO220" s="16">
        <f t="shared" si="218"/>
        <v>0</v>
      </c>
      <c r="CQ220" s="4">
        <f t="shared" si="230"/>
        <v>0</v>
      </c>
      <c r="CS220" s="4">
        <v>186</v>
      </c>
      <c r="CT220" s="4">
        <f t="shared" si="231"/>
        <v>93</v>
      </c>
      <c r="CU220" s="4">
        <f t="shared" si="232"/>
        <v>93</v>
      </c>
      <c r="CV220" s="4">
        <f t="shared" si="219"/>
        <v>1</v>
      </c>
      <c r="CW220" s="4">
        <v>187</v>
      </c>
      <c r="CX220" s="4">
        <f t="shared" si="263"/>
        <v>94</v>
      </c>
      <c r="CY220" s="4" t="s">
        <v>87</v>
      </c>
      <c r="CZ220" s="16" t="str">
        <f t="shared" si="233"/>
        <v>A</v>
      </c>
      <c r="DA220" s="16">
        <f t="shared" si="220"/>
        <v>0</v>
      </c>
      <c r="DB220" s="4" t="str">
        <f t="shared" si="221"/>
        <v>x</v>
      </c>
      <c r="DJ220" s="40"/>
      <c r="DK220" s="59"/>
      <c r="DL220" s="59"/>
      <c r="DM220" s="59"/>
      <c r="DN220" s="59"/>
      <c r="DO220" s="59"/>
      <c r="DP220" s="59"/>
      <c r="DQ220" s="59"/>
      <c r="DR220" s="59"/>
      <c r="DS220" s="59"/>
      <c r="DT220" s="59"/>
      <c r="DU220" s="59"/>
      <c r="DV220" s="59"/>
      <c r="DW220" s="59"/>
      <c r="DX220" s="59"/>
      <c r="DY220" s="59"/>
      <c r="DZ220" s="59"/>
      <c r="EA220" s="59"/>
      <c r="EB220" s="59"/>
      <c r="EC220" s="59"/>
      <c r="ED220" s="59"/>
      <c r="EE220" s="59"/>
      <c r="EF220" s="59"/>
      <c r="EG220" s="59"/>
      <c r="EH220" s="59"/>
      <c r="EI220" s="59"/>
      <c r="EJ220" s="59"/>
      <c r="EK220" s="59"/>
      <c r="EL220" s="59"/>
      <c r="EM220" s="59"/>
      <c r="EN220" s="59"/>
      <c r="EO220" s="59"/>
      <c r="EP220" s="59"/>
      <c r="EQ220" s="59"/>
      <c r="ER220" s="59"/>
      <c r="ES220" s="59"/>
      <c r="ET220" s="59"/>
      <c r="EU220" s="59"/>
      <c r="EV220" s="59"/>
      <c r="EW220" s="59"/>
      <c r="EX220" s="59"/>
      <c r="EY220" s="59"/>
      <c r="EZ220" s="59"/>
      <c r="FA220" s="59"/>
      <c r="FB220" s="59"/>
      <c r="FC220" s="59"/>
      <c r="FD220" s="59"/>
      <c r="FE220" s="59"/>
      <c r="FF220" s="59"/>
      <c r="FG220" s="59"/>
      <c r="FH220" s="59"/>
      <c r="FI220" s="59"/>
      <c r="FJ220" s="59"/>
      <c r="FK220" s="59"/>
      <c r="FL220" s="59"/>
      <c r="FM220" s="59"/>
      <c r="FN220" s="59"/>
      <c r="FO220" s="59"/>
      <c r="FP220" s="59"/>
      <c r="FQ220" s="59"/>
      <c r="FR220" s="59"/>
      <c r="FS220" s="59"/>
      <c r="FT220" s="59"/>
      <c r="FU220" s="59"/>
      <c r="FV220" s="59"/>
      <c r="FW220" s="59"/>
      <c r="FX220" s="59"/>
      <c r="FY220" s="59"/>
      <c r="FZ220" s="59"/>
      <c r="GA220" s="59"/>
      <c r="GB220" s="59"/>
      <c r="GC220" s="59"/>
      <c r="GD220" s="59"/>
      <c r="GE220" s="59"/>
      <c r="GF220" s="59"/>
      <c r="GG220" s="59"/>
      <c r="GH220" s="59"/>
      <c r="GI220" s="59"/>
      <c r="GJ220" s="59"/>
      <c r="GK220" s="59"/>
      <c r="GL220" s="59"/>
      <c r="GM220" s="59"/>
      <c r="GN220" s="59"/>
      <c r="GO220" s="59"/>
      <c r="GP220" s="59"/>
      <c r="GQ220" s="59"/>
      <c r="GR220" s="59"/>
      <c r="GS220" s="59"/>
      <c r="GT220" s="59"/>
      <c r="GU220" s="59"/>
      <c r="GV220" s="59"/>
      <c r="GW220" s="59"/>
      <c r="GX220" s="59"/>
      <c r="GY220" s="59"/>
      <c r="GZ220" s="59"/>
      <c r="HA220" s="59"/>
      <c r="HB220" s="59"/>
      <c r="HC220" s="59"/>
      <c r="HD220" s="59"/>
      <c r="HE220" s="59"/>
      <c r="HF220" s="59"/>
      <c r="HG220" s="59"/>
      <c r="HH220" s="59"/>
      <c r="HI220" s="59"/>
      <c r="HJ220" s="59"/>
      <c r="HK220" s="59"/>
      <c r="HL220" s="59"/>
      <c r="HM220" s="59"/>
      <c r="HN220" s="59"/>
      <c r="HO220" s="59"/>
      <c r="HP220" s="59"/>
      <c r="HQ220" s="59"/>
      <c r="HR220" s="59"/>
      <c r="HS220" s="59"/>
      <c r="HT220" s="59"/>
      <c r="HU220" s="59"/>
      <c r="HV220" s="59"/>
      <c r="HW220" s="59"/>
      <c r="HX220" s="59"/>
      <c r="HY220" s="59"/>
      <c r="HZ220" s="59"/>
      <c r="IA220" s="59"/>
      <c r="IB220" s="59"/>
      <c r="IC220" s="59"/>
      <c r="ID220" s="59"/>
      <c r="IE220" s="59"/>
    </row>
    <row r="221" spans="1:239">
      <c r="A221" s="4" t="str">
        <f t="shared" si="236"/>
        <v>x</v>
      </c>
      <c r="B221" s="4" t="str">
        <f t="shared" si="237"/>
        <v>x</v>
      </c>
      <c r="D221" s="4">
        <v>19.3</v>
      </c>
      <c r="E221" s="4">
        <f t="shared" si="195"/>
        <v>0.75549601211953532</v>
      </c>
      <c r="F221" s="4">
        <v>19.3</v>
      </c>
      <c r="G221" s="4">
        <f t="shared" si="196"/>
        <v>0.75549601211953532</v>
      </c>
      <c r="H221" s="4">
        <v>96</v>
      </c>
      <c r="I221" s="4">
        <f>I220</f>
        <v>0</v>
      </c>
      <c r="X221" s="4">
        <v>188</v>
      </c>
      <c r="Y221" s="4" t="str">
        <f t="shared" si="251"/>
        <v>x</v>
      </c>
      <c r="Z221" s="4" t="str">
        <f t="shared" si="222"/>
        <v>x</v>
      </c>
      <c r="AA221" s="4">
        <v>0</v>
      </c>
      <c r="AB221" s="4">
        <v>0</v>
      </c>
      <c r="AC221" s="4">
        <v>188</v>
      </c>
      <c r="AD221" s="129" t="str">
        <f t="shared" si="254"/>
        <v>x</v>
      </c>
      <c r="AE221" s="129" t="str">
        <f t="shared" si="254"/>
        <v>x</v>
      </c>
      <c r="AF221" s="46">
        <f t="shared" si="255"/>
        <v>1</v>
      </c>
      <c r="AG221" s="46">
        <f t="shared" si="255"/>
        <v>1</v>
      </c>
      <c r="AH221" s="4">
        <f t="shared" si="262"/>
        <v>0</v>
      </c>
      <c r="AI221" s="4">
        <f t="shared" si="262"/>
        <v>0</v>
      </c>
      <c r="AJ221" s="4">
        <f t="shared" si="197"/>
        <v>0</v>
      </c>
      <c r="AK221" s="4">
        <f>SUM($AJ$33:AJ221)</f>
        <v>2.6645352591003757E-15</v>
      </c>
      <c r="AL221" s="4">
        <f t="shared" si="238"/>
        <v>0</v>
      </c>
      <c r="AM221" s="4">
        <f t="shared" si="198"/>
        <v>0</v>
      </c>
      <c r="AN221" s="4">
        <f t="shared" si="199"/>
        <v>0</v>
      </c>
      <c r="AP221" s="4" t="str">
        <f t="shared" si="256"/>
        <v/>
      </c>
      <c r="AQ221" s="4" t="str">
        <f t="shared" si="256"/>
        <v/>
      </c>
      <c r="AR221" s="4" t="str">
        <f t="shared" si="257"/>
        <v/>
      </c>
      <c r="AS221" s="4" t="str">
        <f t="shared" si="257"/>
        <v/>
      </c>
      <c r="AT221" s="4" t="str">
        <f t="shared" si="258"/>
        <v/>
      </c>
      <c r="AU221" s="4" t="str">
        <f t="shared" si="258"/>
        <v/>
      </c>
      <c r="AV221" s="4" t="str">
        <f t="shared" si="259"/>
        <v/>
      </c>
      <c r="AW221" s="4" t="str">
        <f t="shared" si="259"/>
        <v/>
      </c>
      <c r="AX221" s="4" t="str">
        <f t="shared" si="260"/>
        <v/>
      </c>
      <c r="AY221" s="4" t="str">
        <f t="shared" si="260"/>
        <v/>
      </c>
      <c r="AZ221" s="4" t="str">
        <f t="shared" si="261"/>
        <v/>
      </c>
      <c r="BA221" s="4" t="str">
        <f t="shared" si="261"/>
        <v/>
      </c>
      <c r="BB221" s="4" t="str">
        <f t="shared" si="234"/>
        <v/>
      </c>
      <c r="BC221" s="4" t="str">
        <f t="shared" si="235"/>
        <v/>
      </c>
      <c r="BD221" s="4" t="str">
        <f t="shared" si="200"/>
        <v/>
      </c>
      <c r="BE221" s="4" t="str">
        <f t="shared" si="239"/>
        <v/>
      </c>
      <c r="BF221" s="4" t="str">
        <f t="shared" si="201"/>
        <v/>
      </c>
      <c r="BG221" s="4" t="str">
        <f t="shared" si="240"/>
        <v/>
      </c>
      <c r="BH221" s="16">
        <f t="shared" si="202"/>
        <v>0</v>
      </c>
      <c r="BI221" s="4">
        <f t="shared" si="203"/>
        <v>0</v>
      </c>
      <c r="BJ221" s="16">
        <f t="shared" si="204"/>
        <v>0</v>
      </c>
      <c r="BK221" s="4">
        <f t="shared" si="205"/>
        <v>0</v>
      </c>
      <c r="BL221" s="16">
        <f t="shared" si="206"/>
        <v>0</v>
      </c>
      <c r="BM221" s="4">
        <f t="shared" si="207"/>
        <v>0</v>
      </c>
      <c r="BN221" s="4">
        <f t="shared" si="241"/>
        <v>0</v>
      </c>
      <c r="BO221" s="4">
        <f t="shared" si="242"/>
        <v>0</v>
      </c>
      <c r="BP221" s="4">
        <f t="shared" si="243"/>
        <v>0</v>
      </c>
      <c r="BQ221" s="4">
        <f t="shared" si="244"/>
        <v>0</v>
      </c>
      <c r="BR221" s="4">
        <f t="shared" si="245"/>
        <v>0</v>
      </c>
      <c r="BS221" s="4">
        <f t="shared" si="246"/>
        <v>0</v>
      </c>
      <c r="BT221" s="4" t="str">
        <f t="shared" si="208"/>
        <v/>
      </c>
      <c r="BU221" s="4" t="str">
        <f t="shared" si="209"/>
        <v/>
      </c>
      <c r="BV221" s="4" t="str">
        <f t="shared" si="210"/>
        <v/>
      </c>
      <c r="BW221" s="4" t="str">
        <f t="shared" si="223"/>
        <v/>
      </c>
      <c r="BX221" s="4" t="str">
        <f t="shared" si="224"/>
        <v/>
      </c>
      <c r="BY221" s="4" t="str">
        <f t="shared" si="225"/>
        <v/>
      </c>
      <c r="BZ221" s="4">
        <f t="shared" si="226"/>
        <v>0</v>
      </c>
      <c r="CA221" s="17" t="str">
        <f t="shared" si="211"/>
        <v/>
      </c>
      <c r="CB221" s="17" t="str">
        <f t="shared" si="212"/>
        <v/>
      </c>
      <c r="CC221" s="17" t="str">
        <f t="shared" si="213"/>
        <v/>
      </c>
      <c r="CD221" s="17" t="str">
        <f t="shared" si="214"/>
        <v/>
      </c>
      <c r="CE221" s="4" t="str">
        <f t="shared" si="215"/>
        <v/>
      </c>
      <c r="CF221" s="4" t="str">
        <f t="shared" si="216"/>
        <v/>
      </c>
      <c r="CG221" s="4" t="str">
        <f t="shared" si="217"/>
        <v/>
      </c>
      <c r="CH221" s="4" t="str">
        <f t="shared" si="247"/>
        <v/>
      </c>
      <c r="CI221" s="4" t="str">
        <f t="shared" si="248"/>
        <v/>
      </c>
      <c r="CJ221" s="4" t="str">
        <f t="shared" si="227"/>
        <v/>
      </c>
      <c r="CK221" s="4" t="str">
        <f t="shared" si="228"/>
        <v/>
      </c>
      <c r="CL221" s="4" t="str">
        <f t="shared" si="249"/>
        <v/>
      </c>
      <c r="CM221" s="4" t="str">
        <f t="shared" si="250"/>
        <v/>
      </c>
      <c r="CN221" s="4">
        <f t="shared" si="229"/>
        <v>0</v>
      </c>
      <c r="CO221" s="16">
        <f t="shared" si="218"/>
        <v>0</v>
      </c>
      <c r="CQ221" s="4">
        <f t="shared" si="230"/>
        <v>0</v>
      </c>
      <c r="CS221" s="4">
        <v>187</v>
      </c>
      <c r="CT221" s="4">
        <f t="shared" si="231"/>
        <v>93.5</v>
      </c>
      <c r="CU221" s="4">
        <f t="shared" si="232"/>
        <v>94</v>
      </c>
      <c r="CV221" s="4">
        <f t="shared" si="219"/>
        <v>0</v>
      </c>
      <c r="CW221" s="4">
        <v>188</v>
      </c>
      <c r="CX221" s="4">
        <f t="shared" si="263"/>
        <v>95</v>
      </c>
      <c r="CY221" s="4" t="s">
        <v>99</v>
      </c>
      <c r="CZ221" s="16" t="str">
        <f t="shared" si="233"/>
        <v>B</v>
      </c>
      <c r="DA221" s="16">
        <f t="shared" si="220"/>
        <v>0</v>
      </c>
      <c r="DB221" s="4" t="str">
        <f t="shared" si="221"/>
        <v>x</v>
      </c>
      <c r="DJ221" s="40"/>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9"/>
      <c r="EK221" s="59"/>
      <c r="EL221" s="59"/>
      <c r="EM221" s="59"/>
      <c r="EN221" s="59"/>
      <c r="EO221" s="59"/>
      <c r="EP221" s="59"/>
      <c r="EQ221" s="59"/>
      <c r="ER221" s="59"/>
      <c r="ES221" s="59"/>
      <c r="ET221" s="59"/>
      <c r="EU221" s="59"/>
      <c r="EV221" s="59"/>
      <c r="EW221" s="59"/>
      <c r="EX221" s="59"/>
      <c r="EY221" s="59"/>
      <c r="EZ221" s="59"/>
      <c r="FA221" s="59"/>
      <c r="FB221" s="59"/>
      <c r="FC221" s="59"/>
      <c r="FD221" s="59"/>
      <c r="FE221" s="59"/>
      <c r="FF221" s="59"/>
      <c r="FG221" s="59"/>
      <c r="FH221" s="59"/>
      <c r="FI221" s="59"/>
      <c r="FJ221" s="59"/>
      <c r="FK221" s="59"/>
      <c r="FL221" s="59"/>
      <c r="FM221" s="59"/>
      <c r="FN221" s="59"/>
      <c r="FO221" s="59"/>
      <c r="FP221" s="59"/>
      <c r="FQ221" s="59"/>
      <c r="FR221" s="59"/>
      <c r="FS221" s="59"/>
      <c r="FT221" s="59"/>
      <c r="FU221" s="59"/>
      <c r="FV221" s="59"/>
      <c r="FW221" s="59"/>
      <c r="FX221" s="59"/>
      <c r="FY221" s="59"/>
      <c r="FZ221" s="59"/>
      <c r="GA221" s="59"/>
      <c r="GB221" s="59"/>
      <c r="GC221" s="59"/>
      <c r="GD221" s="59"/>
      <c r="GE221" s="59"/>
      <c r="GF221" s="59"/>
      <c r="GG221" s="59"/>
      <c r="GH221" s="59"/>
      <c r="GI221" s="59"/>
      <c r="GJ221" s="59"/>
      <c r="GK221" s="59"/>
      <c r="GL221" s="59"/>
      <c r="GM221" s="59"/>
      <c r="GN221" s="59"/>
      <c r="GO221" s="59"/>
      <c r="GP221" s="59"/>
      <c r="GQ221" s="59"/>
      <c r="GR221" s="59"/>
      <c r="GS221" s="59"/>
      <c r="GT221" s="59"/>
      <c r="GU221" s="59"/>
      <c r="GV221" s="59"/>
      <c r="GW221" s="59"/>
      <c r="GX221" s="59"/>
      <c r="GY221" s="59"/>
      <c r="GZ221" s="59"/>
      <c r="HA221" s="59"/>
      <c r="HB221" s="59"/>
      <c r="HC221" s="59"/>
      <c r="HD221" s="59"/>
      <c r="HE221" s="59"/>
      <c r="HF221" s="59"/>
      <c r="HG221" s="59"/>
      <c r="HH221" s="59"/>
      <c r="HI221" s="59"/>
      <c r="HJ221" s="59"/>
      <c r="HK221" s="59"/>
      <c r="HL221" s="59"/>
      <c r="HM221" s="59"/>
      <c r="HN221" s="59"/>
      <c r="HO221" s="59"/>
      <c r="HP221" s="59"/>
      <c r="HQ221" s="59"/>
      <c r="HR221" s="59"/>
      <c r="HS221" s="59"/>
      <c r="HT221" s="59"/>
      <c r="HU221" s="59"/>
      <c r="HV221" s="59"/>
      <c r="HW221" s="59"/>
      <c r="HX221" s="59"/>
      <c r="HY221" s="59"/>
      <c r="HZ221" s="59"/>
      <c r="IA221" s="59"/>
      <c r="IB221" s="59"/>
      <c r="IC221" s="59"/>
      <c r="ID221" s="59"/>
      <c r="IE221" s="59"/>
    </row>
    <row r="222" spans="1:239">
      <c r="A222" s="4" t="str">
        <f t="shared" si="236"/>
        <v>x</v>
      </c>
      <c r="B222" s="4" t="str">
        <f t="shared" si="237"/>
        <v>x</v>
      </c>
      <c r="D222" s="4">
        <v>19.399999999999999</v>
      </c>
      <c r="E222" s="4">
        <f t="shared" si="195"/>
        <v>0.80892155440806746</v>
      </c>
      <c r="F222" s="4">
        <v>19.399999999999999</v>
      </c>
      <c r="G222" s="4">
        <f t="shared" si="196"/>
        <v>0.80892155440806746</v>
      </c>
      <c r="H222" s="4">
        <v>96</v>
      </c>
      <c r="I222" s="4">
        <f>AL128</f>
        <v>0</v>
      </c>
      <c r="X222" s="4">
        <v>189</v>
      </c>
      <c r="Y222" s="4" t="str">
        <f t="shared" si="251"/>
        <v>x</v>
      </c>
      <c r="Z222" s="4" t="str">
        <f t="shared" si="222"/>
        <v>x</v>
      </c>
      <c r="AA222" s="4">
        <v>0</v>
      </c>
      <c r="AB222" s="4">
        <v>0</v>
      </c>
      <c r="AC222" s="4">
        <v>189</v>
      </c>
      <c r="AD222" s="129" t="str">
        <f t="shared" si="254"/>
        <v>x</v>
      </c>
      <c r="AE222" s="129" t="str">
        <f t="shared" si="254"/>
        <v>x</v>
      </c>
      <c r="AF222" s="46">
        <f t="shared" si="255"/>
        <v>1</v>
      </c>
      <c r="AG222" s="46">
        <f t="shared" si="255"/>
        <v>1</v>
      </c>
      <c r="AH222" s="4">
        <f t="shared" si="262"/>
        <v>0</v>
      </c>
      <c r="AI222" s="4">
        <f t="shared" si="262"/>
        <v>0</v>
      </c>
      <c r="AJ222" s="4">
        <f t="shared" si="197"/>
        <v>0</v>
      </c>
      <c r="AK222" s="4">
        <f>SUM($AJ$33:AJ222)</f>
        <v>2.6645352591003757E-15</v>
      </c>
      <c r="AL222" s="4">
        <f t="shared" si="238"/>
        <v>0</v>
      </c>
      <c r="AM222" s="4">
        <f t="shared" si="198"/>
        <v>0</v>
      </c>
      <c r="AN222" s="4">
        <f t="shared" si="199"/>
        <v>0</v>
      </c>
      <c r="AP222" s="4" t="str">
        <f t="shared" si="256"/>
        <v/>
      </c>
      <c r="AQ222" s="4" t="str">
        <f t="shared" si="256"/>
        <v/>
      </c>
      <c r="AR222" s="4" t="str">
        <f t="shared" si="257"/>
        <v/>
      </c>
      <c r="AS222" s="4" t="str">
        <f t="shared" si="257"/>
        <v/>
      </c>
      <c r="AT222" s="4" t="str">
        <f t="shared" si="258"/>
        <v/>
      </c>
      <c r="AU222" s="4" t="str">
        <f t="shared" si="258"/>
        <v/>
      </c>
      <c r="AV222" s="4" t="str">
        <f t="shared" si="259"/>
        <v/>
      </c>
      <c r="AW222" s="4" t="str">
        <f t="shared" si="259"/>
        <v/>
      </c>
      <c r="AX222" s="4" t="str">
        <f t="shared" si="260"/>
        <v/>
      </c>
      <c r="AY222" s="4" t="str">
        <f t="shared" si="260"/>
        <v/>
      </c>
      <c r="AZ222" s="4" t="str">
        <f t="shared" si="261"/>
        <v/>
      </c>
      <c r="BA222" s="4" t="str">
        <f t="shared" si="261"/>
        <v/>
      </c>
      <c r="BB222" s="4" t="str">
        <f t="shared" si="234"/>
        <v/>
      </c>
      <c r="BC222" s="4" t="str">
        <f t="shared" si="235"/>
        <v/>
      </c>
      <c r="BD222" s="4" t="str">
        <f t="shared" si="200"/>
        <v/>
      </c>
      <c r="BE222" s="4" t="str">
        <f t="shared" si="239"/>
        <v/>
      </c>
      <c r="BF222" s="4" t="str">
        <f t="shared" si="201"/>
        <v/>
      </c>
      <c r="BG222" s="4" t="str">
        <f t="shared" si="240"/>
        <v/>
      </c>
      <c r="BH222" s="16">
        <f t="shared" si="202"/>
        <v>0</v>
      </c>
      <c r="BI222" s="4">
        <f t="shared" si="203"/>
        <v>0</v>
      </c>
      <c r="BJ222" s="16">
        <f t="shared" si="204"/>
        <v>0</v>
      </c>
      <c r="BK222" s="4">
        <f t="shared" si="205"/>
        <v>0</v>
      </c>
      <c r="BL222" s="16">
        <f t="shared" si="206"/>
        <v>0</v>
      </c>
      <c r="BM222" s="4">
        <f t="shared" si="207"/>
        <v>0</v>
      </c>
      <c r="BN222" s="4">
        <f t="shared" si="241"/>
        <v>0</v>
      </c>
      <c r="BO222" s="4">
        <f t="shared" si="242"/>
        <v>0</v>
      </c>
      <c r="BP222" s="4">
        <f t="shared" si="243"/>
        <v>0</v>
      </c>
      <c r="BQ222" s="4">
        <f t="shared" si="244"/>
        <v>0</v>
      </c>
      <c r="BR222" s="4">
        <f t="shared" si="245"/>
        <v>0</v>
      </c>
      <c r="BS222" s="4">
        <f t="shared" si="246"/>
        <v>0</v>
      </c>
      <c r="BT222" s="4" t="str">
        <f t="shared" si="208"/>
        <v/>
      </c>
      <c r="BU222" s="4" t="str">
        <f t="shared" si="209"/>
        <v/>
      </c>
      <c r="BV222" s="4" t="str">
        <f t="shared" si="210"/>
        <v/>
      </c>
      <c r="BW222" s="4" t="str">
        <f t="shared" si="223"/>
        <v/>
      </c>
      <c r="BX222" s="4" t="str">
        <f t="shared" si="224"/>
        <v/>
      </c>
      <c r="BY222" s="4" t="str">
        <f t="shared" si="225"/>
        <v/>
      </c>
      <c r="BZ222" s="4">
        <f t="shared" si="226"/>
        <v>0</v>
      </c>
      <c r="CA222" s="17" t="str">
        <f t="shared" si="211"/>
        <v/>
      </c>
      <c r="CB222" s="17" t="str">
        <f t="shared" si="212"/>
        <v/>
      </c>
      <c r="CC222" s="17" t="str">
        <f t="shared" si="213"/>
        <v/>
      </c>
      <c r="CD222" s="17" t="str">
        <f t="shared" si="214"/>
        <v/>
      </c>
      <c r="CE222" s="4" t="str">
        <f t="shared" si="215"/>
        <v/>
      </c>
      <c r="CF222" s="4" t="str">
        <f t="shared" si="216"/>
        <v/>
      </c>
      <c r="CG222" s="4" t="str">
        <f t="shared" si="217"/>
        <v/>
      </c>
      <c r="CH222" s="4" t="str">
        <f t="shared" si="247"/>
        <v/>
      </c>
      <c r="CI222" s="4" t="str">
        <f t="shared" si="248"/>
        <v/>
      </c>
      <c r="CJ222" s="4" t="str">
        <f t="shared" si="227"/>
        <v/>
      </c>
      <c r="CK222" s="4" t="str">
        <f t="shared" si="228"/>
        <v/>
      </c>
      <c r="CL222" s="4" t="str">
        <f t="shared" si="249"/>
        <v/>
      </c>
      <c r="CM222" s="4" t="str">
        <f t="shared" si="250"/>
        <v/>
      </c>
      <c r="CN222" s="4">
        <f t="shared" si="229"/>
        <v>0</v>
      </c>
      <c r="CO222" s="16">
        <f t="shared" si="218"/>
        <v>0</v>
      </c>
      <c r="CQ222" s="4">
        <f t="shared" si="230"/>
        <v>0</v>
      </c>
      <c r="CS222" s="4">
        <v>188</v>
      </c>
      <c r="CT222" s="4">
        <f t="shared" si="231"/>
        <v>94</v>
      </c>
      <c r="CU222" s="4">
        <f t="shared" si="232"/>
        <v>94</v>
      </c>
      <c r="CV222" s="4">
        <f t="shared" si="219"/>
        <v>1</v>
      </c>
      <c r="CW222" s="4">
        <v>189</v>
      </c>
      <c r="CX222" s="4">
        <f t="shared" si="263"/>
        <v>95</v>
      </c>
      <c r="CY222" s="4" t="s">
        <v>88</v>
      </c>
      <c r="CZ222" s="16" t="str">
        <f t="shared" si="233"/>
        <v>C</v>
      </c>
      <c r="DA222" s="16">
        <f t="shared" si="220"/>
        <v>0</v>
      </c>
      <c r="DB222" s="4" t="str">
        <f t="shared" si="221"/>
        <v>x</v>
      </c>
    </row>
    <row r="223" spans="1:239">
      <c r="A223" s="4" t="str">
        <f t="shared" si="236"/>
        <v>x</v>
      </c>
      <c r="B223" s="4" t="str">
        <f t="shared" si="237"/>
        <v>x</v>
      </c>
      <c r="D223" s="4">
        <v>19.5</v>
      </c>
      <c r="E223" s="4">
        <f t="shared" si="195"/>
        <v>0.82699334313268802</v>
      </c>
      <c r="F223" s="4">
        <v>19.5</v>
      </c>
      <c r="G223" s="4">
        <f t="shared" si="196"/>
        <v>0.82699334313268802</v>
      </c>
      <c r="H223" s="4">
        <v>97</v>
      </c>
      <c r="I223" s="4">
        <f>I222</f>
        <v>0</v>
      </c>
      <c r="X223" s="4">
        <v>190</v>
      </c>
      <c r="Y223" s="4" t="str">
        <f t="shared" si="251"/>
        <v>x</v>
      </c>
      <c r="Z223" s="4" t="str">
        <f t="shared" si="222"/>
        <v>x</v>
      </c>
      <c r="AA223" s="4">
        <v>0</v>
      </c>
      <c r="AB223" s="4">
        <v>0</v>
      </c>
      <c r="AC223" s="4">
        <v>190</v>
      </c>
      <c r="AD223" s="129" t="str">
        <f t="shared" si="254"/>
        <v>x</v>
      </c>
      <c r="AE223" s="129" t="str">
        <f t="shared" si="254"/>
        <v>x</v>
      </c>
      <c r="AF223" s="46">
        <f t="shared" si="255"/>
        <v>1</v>
      </c>
      <c r="AG223" s="46">
        <f t="shared" si="255"/>
        <v>1</v>
      </c>
      <c r="AH223" s="4">
        <f t="shared" si="262"/>
        <v>0</v>
      </c>
      <c r="AI223" s="4">
        <f t="shared" si="262"/>
        <v>0</v>
      </c>
      <c r="AJ223" s="4">
        <f t="shared" si="197"/>
        <v>0</v>
      </c>
      <c r="AK223" s="4">
        <f>SUM($AJ$33:AJ223)</f>
        <v>2.6645352591003757E-15</v>
      </c>
      <c r="AL223" s="4">
        <f t="shared" si="238"/>
        <v>0</v>
      </c>
      <c r="AM223" s="4">
        <f t="shared" si="198"/>
        <v>0</v>
      </c>
      <c r="AN223" s="4">
        <f t="shared" si="199"/>
        <v>0</v>
      </c>
      <c r="AP223" s="4" t="str">
        <f t="shared" si="256"/>
        <v/>
      </c>
      <c r="AQ223" s="4" t="str">
        <f t="shared" si="256"/>
        <v/>
      </c>
      <c r="AR223" s="4" t="str">
        <f t="shared" si="257"/>
        <v/>
      </c>
      <c r="AS223" s="4" t="str">
        <f t="shared" si="257"/>
        <v/>
      </c>
      <c r="AT223" s="4" t="str">
        <f t="shared" si="258"/>
        <v/>
      </c>
      <c r="AU223" s="4" t="str">
        <f t="shared" si="258"/>
        <v/>
      </c>
      <c r="AV223" s="4" t="str">
        <f t="shared" si="259"/>
        <v/>
      </c>
      <c r="AW223" s="4" t="str">
        <f t="shared" si="259"/>
        <v/>
      </c>
      <c r="AX223" s="4" t="str">
        <f t="shared" si="260"/>
        <v/>
      </c>
      <c r="AY223" s="4" t="str">
        <f t="shared" si="260"/>
        <v/>
      </c>
      <c r="AZ223" s="4" t="str">
        <f t="shared" si="261"/>
        <v/>
      </c>
      <c r="BA223" s="4" t="str">
        <f t="shared" si="261"/>
        <v/>
      </c>
      <c r="BB223" s="4" t="str">
        <f t="shared" si="234"/>
        <v/>
      </c>
      <c r="BC223" s="4" t="str">
        <f t="shared" si="235"/>
        <v/>
      </c>
      <c r="BD223" s="4" t="str">
        <f t="shared" si="200"/>
        <v/>
      </c>
      <c r="BE223" s="4" t="str">
        <f t="shared" si="239"/>
        <v/>
      </c>
      <c r="BF223" s="4" t="str">
        <f t="shared" si="201"/>
        <v/>
      </c>
      <c r="BG223" s="4" t="str">
        <f t="shared" si="240"/>
        <v/>
      </c>
      <c r="BH223" s="16">
        <f t="shared" si="202"/>
        <v>0</v>
      </c>
      <c r="BI223" s="4">
        <f t="shared" si="203"/>
        <v>0</v>
      </c>
      <c r="BJ223" s="16">
        <f t="shared" si="204"/>
        <v>0</v>
      </c>
      <c r="BK223" s="4">
        <f t="shared" si="205"/>
        <v>0</v>
      </c>
      <c r="BL223" s="16">
        <f t="shared" si="206"/>
        <v>0</v>
      </c>
      <c r="BM223" s="4">
        <f t="shared" si="207"/>
        <v>0</v>
      </c>
      <c r="BN223" s="4">
        <f t="shared" si="241"/>
        <v>0</v>
      </c>
      <c r="BO223" s="4">
        <f t="shared" si="242"/>
        <v>0</v>
      </c>
      <c r="BP223" s="4">
        <f t="shared" si="243"/>
        <v>0</v>
      </c>
      <c r="BQ223" s="4">
        <f t="shared" si="244"/>
        <v>0</v>
      </c>
      <c r="BR223" s="4">
        <f t="shared" si="245"/>
        <v>0</v>
      </c>
      <c r="BS223" s="4">
        <f t="shared" si="246"/>
        <v>0</v>
      </c>
      <c r="BT223" s="4" t="str">
        <f t="shared" si="208"/>
        <v/>
      </c>
      <c r="BU223" s="4" t="str">
        <f t="shared" si="209"/>
        <v/>
      </c>
      <c r="BV223" s="4" t="str">
        <f t="shared" si="210"/>
        <v/>
      </c>
      <c r="BW223" s="4" t="str">
        <f t="shared" si="223"/>
        <v/>
      </c>
      <c r="BX223" s="4" t="str">
        <f t="shared" si="224"/>
        <v/>
      </c>
      <c r="BY223" s="4" t="str">
        <f t="shared" si="225"/>
        <v/>
      </c>
      <c r="BZ223" s="4">
        <f t="shared" si="226"/>
        <v>0</v>
      </c>
      <c r="CA223" s="17" t="str">
        <f t="shared" si="211"/>
        <v/>
      </c>
      <c r="CB223" s="17" t="str">
        <f t="shared" si="212"/>
        <v/>
      </c>
      <c r="CC223" s="17" t="str">
        <f t="shared" si="213"/>
        <v/>
      </c>
      <c r="CD223" s="17" t="str">
        <f t="shared" si="214"/>
        <v/>
      </c>
      <c r="CE223" s="4" t="str">
        <f t="shared" si="215"/>
        <v/>
      </c>
      <c r="CF223" s="4" t="str">
        <f t="shared" si="216"/>
        <v/>
      </c>
      <c r="CG223" s="4" t="str">
        <f t="shared" si="217"/>
        <v/>
      </c>
      <c r="CH223" s="4" t="str">
        <f t="shared" si="247"/>
        <v/>
      </c>
      <c r="CI223" s="4" t="str">
        <f t="shared" si="248"/>
        <v/>
      </c>
      <c r="CJ223" s="4" t="str">
        <f t="shared" si="227"/>
        <v/>
      </c>
      <c r="CK223" s="4" t="str">
        <f t="shared" si="228"/>
        <v/>
      </c>
      <c r="CL223" s="4" t="str">
        <f t="shared" si="249"/>
        <v/>
      </c>
      <c r="CM223" s="4" t="str">
        <f t="shared" si="250"/>
        <v/>
      </c>
      <c r="CN223" s="4">
        <f t="shared" si="229"/>
        <v>0</v>
      </c>
      <c r="CO223" s="16">
        <f t="shared" si="218"/>
        <v>0</v>
      </c>
      <c r="CQ223" s="4">
        <f t="shared" si="230"/>
        <v>0</v>
      </c>
      <c r="CS223" s="4">
        <v>189</v>
      </c>
      <c r="CT223" s="4">
        <f t="shared" si="231"/>
        <v>94.5</v>
      </c>
      <c r="CU223" s="4">
        <f t="shared" si="232"/>
        <v>95</v>
      </c>
      <c r="CV223" s="4">
        <f t="shared" si="219"/>
        <v>0</v>
      </c>
      <c r="CW223" s="4">
        <v>190</v>
      </c>
      <c r="CX223" s="4">
        <f t="shared" si="263"/>
        <v>96</v>
      </c>
      <c r="CY223" s="4" t="s">
        <v>100</v>
      </c>
      <c r="CZ223" s="16" t="str">
        <f t="shared" si="233"/>
        <v>A</v>
      </c>
      <c r="DA223" s="16">
        <f t="shared" si="220"/>
        <v>0</v>
      </c>
      <c r="DB223" s="4" t="str">
        <f t="shared" si="221"/>
        <v>x</v>
      </c>
    </row>
    <row r="224" spans="1:239">
      <c r="A224" s="4" t="str">
        <f t="shared" si="236"/>
        <v>x</v>
      </c>
      <c r="B224" s="4" t="str">
        <f t="shared" si="237"/>
        <v>x</v>
      </c>
      <c r="D224" s="4">
        <v>19.600000000000001</v>
      </c>
      <c r="E224" s="4">
        <f t="shared" si="195"/>
        <v>0.80892155440806857</v>
      </c>
      <c r="F224" s="4">
        <v>19.600000000000001</v>
      </c>
      <c r="G224" s="4">
        <f t="shared" si="196"/>
        <v>0.80892155440806857</v>
      </c>
      <c r="H224" s="4">
        <v>97</v>
      </c>
      <c r="I224" s="4">
        <f>AL129</f>
        <v>0</v>
      </c>
      <c r="X224" s="4">
        <v>191</v>
      </c>
      <c r="Y224" s="4" t="str">
        <f t="shared" si="251"/>
        <v>x</v>
      </c>
      <c r="Z224" s="4" t="str">
        <f t="shared" si="222"/>
        <v>x</v>
      </c>
      <c r="AA224" s="4">
        <v>0</v>
      </c>
      <c r="AB224" s="4">
        <v>0</v>
      </c>
      <c r="AC224" s="4">
        <v>191</v>
      </c>
      <c r="AD224" s="129" t="str">
        <f t="shared" si="254"/>
        <v>x</v>
      </c>
      <c r="AE224" s="129" t="str">
        <f t="shared" si="254"/>
        <v>x</v>
      </c>
      <c r="AF224" s="46">
        <f t="shared" si="255"/>
        <v>1</v>
      </c>
      <c r="AG224" s="46">
        <f t="shared" si="255"/>
        <v>1</v>
      </c>
      <c r="AH224" s="4">
        <f t="shared" si="262"/>
        <v>0</v>
      </c>
      <c r="AI224" s="4">
        <f t="shared" si="262"/>
        <v>0</v>
      </c>
      <c r="AJ224" s="4">
        <f t="shared" si="197"/>
        <v>0</v>
      </c>
      <c r="AK224" s="4">
        <f>SUM($AJ$33:AJ224)</f>
        <v>2.6645352591003757E-15</v>
      </c>
      <c r="AL224" s="4">
        <f t="shared" si="238"/>
        <v>0</v>
      </c>
      <c r="AM224" s="4">
        <f t="shared" si="198"/>
        <v>0</v>
      </c>
      <c r="AN224" s="4">
        <f t="shared" si="199"/>
        <v>0</v>
      </c>
      <c r="AP224" s="4" t="str">
        <f t="shared" si="256"/>
        <v/>
      </c>
      <c r="AQ224" s="4" t="str">
        <f t="shared" si="256"/>
        <v/>
      </c>
      <c r="AR224" s="4" t="str">
        <f t="shared" si="257"/>
        <v/>
      </c>
      <c r="AS224" s="4" t="str">
        <f t="shared" si="257"/>
        <v/>
      </c>
      <c r="AT224" s="4" t="str">
        <f t="shared" si="258"/>
        <v/>
      </c>
      <c r="AU224" s="4" t="str">
        <f t="shared" si="258"/>
        <v/>
      </c>
      <c r="AV224" s="4" t="str">
        <f t="shared" si="259"/>
        <v/>
      </c>
      <c r="AW224" s="4" t="str">
        <f t="shared" si="259"/>
        <v/>
      </c>
      <c r="AX224" s="4" t="str">
        <f t="shared" si="260"/>
        <v/>
      </c>
      <c r="AY224" s="4" t="str">
        <f t="shared" si="260"/>
        <v/>
      </c>
      <c r="AZ224" s="4" t="str">
        <f t="shared" si="261"/>
        <v/>
      </c>
      <c r="BA224" s="4" t="str">
        <f t="shared" si="261"/>
        <v/>
      </c>
      <c r="BB224" s="4" t="str">
        <f t="shared" si="234"/>
        <v/>
      </c>
      <c r="BC224" s="4" t="str">
        <f t="shared" si="235"/>
        <v/>
      </c>
      <c r="BD224" s="4" t="str">
        <f t="shared" si="200"/>
        <v/>
      </c>
      <c r="BE224" s="4" t="str">
        <f t="shared" si="239"/>
        <v/>
      </c>
      <c r="BF224" s="4" t="str">
        <f t="shared" si="201"/>
        <v/>
      </c>
      <c r="BG224" s="4" t="str">
        <f t="shared" si="240"/>
        <v/>
      </c>
      <c r="BH224" s="16">
        <f t="shared" si="202"/>
        <v>0</v>
      </c>
      <c r="BI224" s="4">
        <f t="shared" si="203"/>
        <v>0</v>
      </c>
      <c r="BJ224" s="16">
        <f t="shared" si="204"/>
        <v>0</v>
      </c>
      <c r="BK224" s="4">
        <f t="shared" si="205"/>
        <v>0</v>
      </c>
      <c r="BL224" s="16">
        <f t="shared" si="206"/>
        <v>0</v>
      </c>
      <c r="BM224" s="4">
        <f t="shared" si="207"/>
        <v>0</v>
      </c>
      <c r="BN224" s="4">
        <f t="shared" si="241"/>
        <v>0</v>
      </c>
      <c r="BO224" s="4">
        <f t="shared" si="242"/>
        <v>0</v>
      </c>
      <c r="BP224" s="4">
        <f t="shared" si="243"/>
        <v>0</v>
      </c>
      <c r="BQ224" s="4">
        <f t="shared" si="244"/>
        <v>0</v>
      </c>
      <c r="BR224" s="4">
        <f t="shared" si="245"/>
        <v>0</v>
      </c>
      <c r="BS224" s="4">
        <f t="shared" si="246"/>
        <v>0</v>
      </c>
      <c r="BT224" s="4" t="str">
        <f t="shared" si="208"/>
        <v/>
      </c>
      <c r="BU224" s="4" t="str">
        <f t="shared" si="209"/>
        <v/>
      </c>
      <c r="BV224" s="4" t="str">
        <f t="shared" si="210"/>
        <v/>
      </c>
      <c r="BW224" s="4" t="str">
        <f t="shared" si="223"/>
        <v/>
      </c>
      <c r="BX224" s="4" t="str">
        <f t="shared" si="224"/>
        <v/>
      </c>
      <c r="BY224" s="4" t="str">
        <f t="shared" si="225"/>
        <v/>
      </c>
      <c r="BZ224" s="4">
        <f t="shared" si="226"/>
        <v>0</v>
      </c>
      <c r="CA224" s="17" t="str">
        <f t="shared" si="211"/>
        <v/>
      </c>
      <c r="CB224" s="17" t="str">
        <f t="shared" si="212"/>
        <v/>
      </c>
      <c r="CC224" s="17" t="str">
        <f t="shared" si="213"/>
        <v/>
      </c>
      <c r="CD224" s="17" t="str">
        <f t="shared" si="214"/>
        <v/>
      </c>
      <c r="CE224" s="4" t="str">
        <f t="shared" si="215"/>
        <v/>
      </c>
      <c r="CF224" s="4" t="str">
        <f t="shared" si="216"/>
        <v/>
      </c>
      <c r="CG224" s="4" t="str">
        <f t="shared" si="217"/>
        <v/>
      </c>
      <c r="CH224" s="4" t="str">
        <f t="shared" si="247"/>
        <v/>
      </c>
      <c r="CI224" s="4" t="str">
        <f t="shared" si="248"/>
        <v/>
      </c>
      <c r="CJ224" s="4" t="str">
        <f t="shared" si="227"/>
        <v/>
      </c>
      <c r="CK224" s="4" t="str">
        <f t="shared" si="228"/>
        <v/>
      </c>
      <c r="CL224" s="4" t="str">
        <f t="shared" si="249"/>
        <v/>
      </c>
      <c r="CM224" s="4" t="str">
        <f t="shared" si="250"/>
        <v/>
      </c>
      <c r="CN224" s="4">
        <f t="shared" si="229"/>
        <v>0</v>
      </c>
      <c r="CO224" s="16">
        <f t="shared" si="218"/>
        <v>0</v>
      </c>
      <c r="CQ224" s="4">
        <f t="shared" si="230"/>
        <v>0</v>
      </c>
      <c r="CS224" s="4">
        <v>190</v>
      </c>
      <c r="CT224" s="4">
        <f t="shared" si="231"/>
        <v>95</v>
      </c>
      <c r="CU224" s="4">
        <f t="shared" si="232"/>
        <v>95</v>
      </c>
      <c r="CV224" s="4">
        <f t="shared" si="219"/>
        <v>1</v>
      </c>
      <c r="CW224" s="4">
        <v>191</v>
      </c>
      <c r="CX224" s="4">
        <f t="shared" si="263"/>
        <v>96</v>
      </c>
      <c r="CY224" s="4" t="s">
        <v>89</v>
      </c>
      <c r="CZ224" s="16" t="str">
        <f t="shared" si="233"/>
        <v>B</v>
      </c>
      <c r="DA224" s="16">
        <f t="shared" si="220"/>
        <v>0</v>
      </c>
      <c r="DB224" s="4" t="str">
        <f t="shared" si="221"/>
        <v>x</v>
      </c>
    </row>
    <row r="225" spans="1:106">
      <c r="A225" s="4" t="str">
        <f t="shared" si="236"/>
        <v>x</v>
      </c>
      <c r="B225" s="4" t="str">
        <f t="shared" si="237"/>
        <v>x</v>
      </c>
      <c r="D225" s="4">
        <v>19.7</v>
      </c>
      <c r="E225" s="4">
        <f t="shared" ref="E225:E288" si="264">SIN((360/$AE$30*(D225+$D$31)/2*$AG$30+$AM$31-$AI$30)*PI()/180)*$E$32</f>
        <v>0.75549601211953754</v>
      </c>
      <c r="F225" s="4">
        <v>19.7</v>
      </c>
      <c r="G225" s="4">
        <f t="shared" ref="G225:G288" si="265">SIN((360/$AE$30*(F225+$D$31)/2*$AG$31+$CO$31-$AL$25)*PI()/180)*$G$32</f>
        <v>0.75549601211953754</v>
      </c>
      <c r="H225" s="4">
        <v>98</v>
      </c>
      <c r="I225" s="4">
        <f>I224</f>
        <v>0</v>
      </c>
      <c r="X225" s="4">
        <v>192</v>
      </c>
      <c r="Y225" s="4" t="str">
        <f t="shared" si="251"/>
        <v>x</v>
      </c>
      <c r="Z225" s="4" t="str">
        <f t="shared" si="222"/>
        <v>x</v>
      </c>
      <c r="AA225" s="4">
        <v>0</v>
      </c>
      <c r="AB225" s="4">
        <v>0</v>
      </c>
      <c r="AC225" s="4">
        <v>192</v>
      </c>
      <c r="AD225" s="129" t="str">
        <f t="shared" si="254"/>
        <v>x</v>
      </c>
      <c r="AE225" s="129" t="str">
        <f t="shared" si="254"/>
        <v>x</v>
      </c>
      <c r="AF225" s="46">
        <f t="shared" si="255"/>
        <v>1</v>
      </c>
      <c r="AG225" s="46">
        <f t="shared" si="255"/>
        <v>1</v>
      </c>
      <c r="AH225" s="4">
        <f t="shared" si="262"/>
        <v>0</v>
      </c>
      <c r="AI225" s="4">
        <f t="shared" si="262"/>
        <v>0</v>
      </c>
      <c r="AJ225" s="4">
        <f t="shared" si="197"/>
        <v>0</v>
      </c>
      <c r="AK225" s="4">
        <f>SUM($AJ$33:AJ225)</f>
        <v>2.6645352591003757E-15</v>
      </c>
      <c r="AL225" s="4">
        <f t="shared" si="238"/>
        <v>0</v>
      </c>
      <c r="AM225" s="4">
        <f t="shared" si="198"/>
        <v>0</v>
      </c>
      <c r="AN225" s="4">
        <f t="shared" si="199"/>
        <v>0</v>
      </c>
      <c r="AP225" s="4" t="str">
        <f t="shared" si="256"/>
        <v/>
      </c>
      <c r="AQ225" s="4" t="str">
        <f t="shared" si="256"/>
        <v/>
      </c>
      <c r="AR225" s="4" t="str">
        <f t="shared" si="257"/>
        <v/>
      </c>
      <c r="AS225" s="4" t="str">
        <f t="shared" si="257"/>
        <v/>
      </c>
      <c r="AT225" s="4" t="str">
        <f t="shared" si="258"/>
        <v/>
      </c>
      <c r="AU225" s="4" t="str">
        <f t="shared" si="258"/>
        <v/>
      </c>
      <c r="AV225" s="4" t="str">
        <f t="shared" si="259"/>
        <v/>
      </c>
      <c r="AW225" s="4" t="str">
        <f t="shared" si="259"/>
        <v/>
      </c>
      <c r="AX225" s="4" t="str">
        <f t="shared" si="260"/>
        <v/>
      </c>
      <c r="AY225" s="4" t="str">
        <f t="shared" si="260"/>
        <v/>
      </c>
      <c r="AZ225" s="4" t="str">
        <f t="shared" si="261"/>
        <v/>
      </c>
      <c r="BA225" s="4" t="str">
        <f t="shared" si="261"/>
        <v/>
      </c>
      <c r="BB225" s="4" t="str">
        <f t="shared" si="234"/>
        <v/>
      </c>
      <c r="BC225" s="4" t="str">
        <f t="shared" si="235"/>
        <v/>
      </c>
      <c r="BD225" s="4" t="str">
        <f t="shared" si="200"/>
        <v/>
      </c>
      <c r="BE225" s="4" t="str">
        <f t="shared" si="239"/>
        <v/>
      </c>
      <c r="BF225" s="4" t="str">
        <f t="shared" si="201"/>
        <v/>
      </c>
      <c r="BG225" s="4" t="str">
        <f t="shared" si="240"/>
        <v/>
      </c>
      <c r="BH225" s="16">
        <f t="shared" si="202"/>
        <v>0</v>
      </c>
      <c r="BI225" s="4">
        <f t="shared" si="203"/>
        <v>0</v>
      </c>
      <c r="BJ225" s="16">
        <f t="shared" si="204"/>
        <v>0</v>
      </c>
      <c r="BK225" s="4">
        <f t="shared" si="205"/>
        <v>0</v>
      </c>
      <c r="BL225" s="16">
        <f t="shared" si="206"/>
        <v>0</v>
      </c>
      <c r="BM225" s="4">
        <f t="shared" si="207"/>
        <v>0</v>
      </c>
      <c r="BN225" s="4">
        <f t="shared" si="241"/>
        <v>0</v>
      </c>
      <c r="BO225" s="4">
        <f t="shared" si="242"/>
        <v>0</v>
      </c>
      <c r="BP225" s="4">
        <f t="shared" si="243"/>
        <v>0</v>
      </c>
      <c r="BQ225" s="4">
        <f t="shared" si="244"/>
        <v>0</v>
      </c>
      <c r="BR225" s="4">
        <f t="shared" si="245"/>
        <v>0</v>
      </c>
      <c r="BS225" s="4">
        <f t="shared" si="246"/>
        <v>0</v>
      </c>
      <c r="BT225" s="4" t="str">
        <f t="shared" si="208"/>
        <v/>
      </c>
      <c r="BU225" s="4" t="str">
        <f t="shared" si="209"/>
        <v/>
      </c>
      <c r="BV225" s="4" t="str">
        <f t="shared" si="210"/>
        <v/>
      </c>
      <c r="BW225" s="4" t="str">
        <f t="shared" si="223"/>
        <v/>
      </c>
      <c r="BX225" s="4" t="str">
        <f t="shared" si="224"/>
        <v/>
      </c>
      <c r="BY225" s="4" t="str">
        <f t="shared" si="225"/>
        <v/>
      </c>
      <c r="BZ225" s="4">
        <f t="shared" si="226"/>
        <v>0</v>
      </c>
      <c r="CA225" s="17" t="str">
        <f t="shared" si="211"/>
        <v/>
      </c>
      <c r="CB225" s="17" t="str">
        <f t="shared" si="212"/>
        <v/>
      </c>
      <c r="CC225" s="17" t="str">
        <f t="shared" si="213"/>
        <v/>
      </c>
      <c r="CD225" s="17" t="str">
        <f t="shared" si="214"/>
        <v/>
      </c>
      <c r="CE225" s="4" t="str">
        <f t="shared" si="215"/>
        <v/>
      </c>
      <c r="CF225" s="4" t="str">
        <f t="shared" si="216"/>
        <v/>
      </c>
      <c r="CG225" s="4" t="str">
        <f t="shared" si="217"/>
        <v/>
      </c>
      <c r="CH225" s="4" t="str">
        <f t="shared" si="247"/>
        <v/>
      </c>
      <c r="CI225" s="4" t="str">
        <f t="shared" si="248"/>
        <v/>
      </c>
      <c r="CJ225" s="4" t="str">
        <f t="shared" si="227"/>
        <v/>
      </c>
      <c r="CK225" s="4" t="str">
        <f t="shared" si="228"/>
        <v/>
      </c>
      <c r="CL225" s="4" t="str">
        <f t="shared" si="249"/>
        <v/>
      </c>
      <c r="CM225" s="4" t="str">
        <f t="shared" si="250"/>
        <v/>
      </c>
      <c r="CN225" s="4">
        <f t="shared" si="229"/>
        <v>0</v>
      </c>
      <c r="CO225" s="16">
        <f t="shared" si="218"/>
        <v>0</v>
      </c>
      <c r="CQ225" s="4">
        <f t="shared" si="230"/>
        <v>0</v>
      </c>
      <c r="CS225" s="4">
        <v>191</v>
      </c>
      <c r="CT225" s="4">
        <f t="shared" si="231"/>
        <v>95.5</v>
      </c>
      <c r="CU225" s="4">
        <f t="shared" si="232"/>
        <v>96</v>
      </c>
      <c r="CV225" s="4">
        <f t="shared" si="219"/>
        <v>0</v>
      </c>
      <c r="CW225" s="4">
        <v>192</v>
      </c>
      <c r="CX225" s="4">
        <f t="shared" si="263"/>
        <v>97</v>
      </c>
      <c r="CY225" s="4" t="s">
        <v>98</v>
      </c>
      <c r="CZ225" s="16" t="str">
        <f t="shared" si="233"/>
        <v>C</v>
      </c>
      <c r="DA225" s="16">
        <f t="shared" si="220"/>
        <v>0</v>
      </c>
      <c r="DB225" s="4" t="str">
        <f t="shared" si="221"/>
        <v>x</v>
      </c>
    </row>
    <row r="226" spans="1:106">
      <c r="A226" s="4" t="str">
        <f t="shared" si="236"/>
        <v>x</v>
      </c>
      <c r="B226" s="4" t="str">
        <f t="shared" si="237"/>
        <v>x</v>
      </c>
      <c r="D226" s="4">
        <v>19.8</v>
      </c>
      <c r="E226" s="4">
        <f t="shared" si="264"/>
        <v>0.66905166882929501</v>
      </c>
      <c r="F226" s="4">
        <v>19.8</v>
      </c>
      <c r="G226" s="4">
        <f t="shared" si="265"/>
        <v>0.66905166882929501</v>
      </c>
      <c r="H226" s="4">
        <v>98</v>
      </c>
      <c r="I226" s="4">
        <f>AL130</f>
        <v>0</v>
      </c>
      <c r="X226" s="4">
        <v>193</v>
      </c>
      <c r="Y226" s="4" t="str">
        <f t="shared" si="251"/>
        <v>x</v>
      </c>
      <c r="Z226" s="4" t="str">
        <f t="shared" si="222"/>
        <v>x</v>
      </c>
      <c r="AA226" s="4">
        <v>0</v>
      </c>
      <c r="AB226" s="4">
        <v>0</v>
      </c>
      <c r="AC226" s="4">
        <v>193</v>
      </c>
      <c r="AD226" s="129" t="str">
        <f t="shared" si="254"/>
        <v>x</v>
      </c>
      <c r="AE226" s="129" t="str">
        <f t="shared" si="254"/>
        <v>x</v>
      </c>
      <c r="AF226" s="46">
        <f t="shared" si="255"/>
        <v>1</v>
      </c>
      <c r="AG226" s="46">
        <f t="shared" si="255"/>
        <v>1</v>
      </c>
      <c r="AH226" s="4">
        <f t="shared" si="262"/>
        <v>0</v>
      </c>
      <c r="AI226" s="4">
        <f t="shared" si="262"/>
        <v>0</v>
      </c>
      <c r="AJ226" s="4">
        <f t="shared" ref="AJ226:AJ289" si="266">AH226+AI226</f>
        <v>0</v>
      </c>
      <c r="AK226" s="4">
        <f>SUM($AJ$33:AJ226)</f>
        <v>2.6645352591003757E-15</v>
      </c>
      <c r="AL226" s="4">
        <f t="shared" si="238"/>
        <v>0</v>
      </c>
      <c r="AM226" s="4">
        <f t="shared" ref="AM226:AM289" si="267">AJ226*COS((AC226-1)*$AI$32)</f>
        <v>0</v>
      </c>
      <c r="AN226" s="4">
        <f t="shared" ref="AN226:AN289" si="268">AJ226*SIN((AC226-1)*$AI$32)</f>
        <v>0</v>
      </c>
      <c r="AP226" s="4" t="str">
        <f t="shared" si="256"/>
        <v/>
      </c>
      <c r="AQ226" s="4" t="str">
        <f t="shared" si="256"/>
        <v/>
      </c>
      <c r="AR226" s="4" t="str">
        <f t="shared" si="257"/>
        <v/>
      </c>
      <c r="AS226" s="4" t="str">
        <f t="shared" si="257"/>
        <v/>
      </c>
      <c r="AT226" s="4" t="str">
        <f t="shared" si="258"/>
        <v/>
      </c>
      <c r="AU226" s="4" t="str">
        <f t="shared" si="258"/>
        <v/>
      </c>
      <c r="AV226" s="4" t="str">
        <f t="shared" si="259"/>
        <v/>
      </c>
      <c r="AW226" s="4" t="str">
        <f t="shared" si="259"/>
        <v/>
      </c>
      <c r="AX226" s="4" t="str">
        <f t="shared" si="260"/>
        <v/>
      </c>
      <c r="AY226" s="4" t="str">
        <f t="shared" si="260"/>
        <v/>
      </c>
      <c r="AZ226" s="4" t="str">
        <f t="shared" si="261"/>
        <v/>
      </c>
      <c r="BA226" s="4" t="str">
        <f t="shared" si="261"/>
        <v/>
      </c>
      <c r="BB226" s="4" t="str">
        <f t="shared" si="234"/>
        <v/>
      </c>
      <c r="BC226" s="4" t="str">
        <f t="shared" si="235"/>
        <v/>
      </c>
      <c r="BD226" s="4" t="str">
        <f t="shared" ref="BD226:BD289" si="269">IF(ROW()&gt;33+$AE$30,"",AT226+AU226)</f>
        <v/>
      </c>
      <c r="BE226" s="4" t="str">
        <f t="shared" si="239"/>
        <v/>
      </c>
      <c r="BF226" s="4" t="str">
        <f t="shared" ref="BF226:BF289" si="270">IF(ROW()&gt;33+$AE$30,"",AX226+AY226)</f>
        <v/>
      </c>
      <c r="BG226" s="4" t="str">
        <f t="shared" si="240"/>
        <v/>
      </c>
      <c r="BH226" s="16">
        <f t="shared" ref="BH226:BH289" si="271">IF(ROW()&gt;33+$AE$30,0,BB226*COS(($AC226-1)*$AI$32))</f>
        <v>0</v>
      </c>
      <c r="BI226" s="4">
        <f t="shared" ref="BI226:BI289" si="272">IF(ROW()&gt;33+$AE$30,0,BB226*SIN(($AC226-1)*$AI$32))</f>
        <v>0</v>
      </c>
      <c r="BJ226" s="16">
        <f t="shared" ref="BJ226:BJ289" si="273">IF(ROW()&gt;33+$AE$30,0,BC226*COS(($AC226-1)*$AI$32))</f>
        <v>0</v>
      </c>
      <c r="BK226" s="4">
        <f t="shared" ref="BK226:BK289" si="274">IF(ROW()&gt;33+$AE$30,0,BC226*SIN(($AC226-1)*$AI$32))</f>
        <v>0</v>
      </c>
      <c r="BL226" s="16">
        <f t="shared" ref="BL226:BL289" si="275">IF(ROW()&gt;33+$AE$30,0,BD226*COS(($AC226-1)*$AI$32))</f>
        <v>0</v>
      </c>
      <c r="BM226" s="4">
        <f t="shared" ref="BM226:BM289" si="276">IF(ROW()&gt;33+$AE$30,0,BD226*SIN(($AC226-1)*$AI$32))</f>
        <v>0</v>
      </c>
      <c r="BN226" s="4">
        <f t="shared" si="241"/>
        <v>0</v>
      </c>
      <c r="BO226" s="4">
        <f t="shared" si="242"/>
        <v>0</v>
      </c>
      <c r="BP226" s="4">
        <f t="shared" si="243"/>
        <v>0</v>
      </c>
      <c r="BQ226" s="4">
        <f t="shared" si="244"/>
        <v>0</v>
      </c>
      <c r="BR226" s="4">
        <f t="shared" si="245"/>
        <v>0</v>
      </c>
      <c r="BS226" s="4">
        <f t="shared" si="246"/>
        <v>0</v>
      </c>
      <c r="BT226" s="4" t="str">
        <f t="shared" ref="BT226:BT289" si="277">IF(AP226="","",ABS(AP226)+ABS(AQ226))</f>
        <v/>
      </c>
      <c r="BU226" s="4" t="str">
        <f t="shared" ref="BU226:BU289" si="278">IF(AR226="","",ABS(AR226)+ABS(AS226))</f>
        <v/>
      </c>
      <c r="BV226" s="4" t="str">
        <f t="shared" ref="BV226:BV289" si="279">IF(AT226="","",ABS(AT226)+ABS(AU226))</f>
        <v/>
      </c>
      <c r="BW226" s="4" t="str">
        <f t="shared" si="223"/>
        <v/>
      </c>
      <c r="BX226" s="4" t="str">
        <f t="shared" si="224"/>
        <v/>
      </c>
      <c r="BY226" s="4" t="str">
        <f t="shared" si="225"/>
        <v/>
      </c>
      <c r="BZ226" s="4">
        <f t="shared" si="226"/>
        <v>0</v>
      </c>
      <c r="CA226" s="17" t="str">
        <f t="shared" ref="CA226:CA289" si="280">IF(ROW()&gt;33+$AE$30,"",IF(X226-$AE$31-1&lt;0,$AE$30+(X226-$AE$31),X226-$AE$31))</f>
        <v/>
      </c>
      <c r="CB226" s="17" t="str">
        <f t="shared" ref="CB226:CB289" si="281">IF(ROW()&gt;33+$AE$30,"",BB226*COS((AC226-1)*$CG$26))</f>
        <v/>
      </c>
      <c r="CC226" s="17" t="str">
        <f t="shared" ref="CC226:CC289" si="282">IF(ROW()&gt;33+$AE$30,"",BB226*SIN((AC226-1)*$CG$26))</f>
        <v/>
      </c>
      <c r="CD226" s="17" t="str">
        <f t="shared" ref="CD226:CD289" si="283">IF(ROW()&gt;33+$AE$30,"",BC226*COS((AC226-1)*$CG$26))</f>
        <v/>
      </c>
      <c r="CE226" s="4" t="str">
        <f t="shared" ref="CE226:CE289" si="284">IF(ROW()&gt;33+$AE$30,"",BC226*SIN((AC226-1)*$CG$26))</f>
        <v/>
      </c>
      <c r="CF226" s="4" t="str">
        <f t="shared" ref="CF226:CF289" si="285">IF(ROW()&gt;33+$AE$30,"",BD226*COS((AC226-1)*$CG$26))</f>
        <v/>
      </c>
      <c r="CG226" s="4" t="str">
        <f t="shared" ref="CG226:CG289" si="286">IF(ROW()&gt;33+$AE$30,"",BD226*SIN((AC226-1)*$CG$26))</f>
        <v/>
      </c>
      <c r="CH226" s="4" t="str">
        <f t="shared" si="247"/>
        <v/>
      </c>
      <c r="CI226" s="4" t="str">
        <f t="shared" si="248"/>
        <v/>
      </c>
      <c r="CJ226" s="4" t="str">
        <f t="shared" si="227"/>
        <v/>
      </c>
      <c r="CK226" s="4" t="str">
        <f t="shared" si="228"/>
        <v/>
      </c>
      <c r="CL226" s="4" t="str">
        <f t="shared" si="249"/>
        <v/>
      </c>
      <c r="CM226" s="4" t="str">
        <f t="shared" si="250"/>
        <v/>
      </c>
      <c r="CN226" s="4">
        <f t="shared" si="229"/>
        <v>0</v>
      </c>
      <c r="CO226" s="16">
        <f t="shared" ref="CO226:CO289" si="287">AJ226*SIN((AC226-1)*$CG$26)</f>
        <v>0</v>
      </c>
      <c r="CQ226" s="4">
        <f t="shared" si="230"/>
        <v>0</v>
      </c>
      <c r="CS226" s="4">
        <v>192</v>
      </c>
      <c r="CT226" s="4">
        <f t="shared" si="231"/>
        <v>96</v>
      </c>
      <c r="CU226" s="4">
        <f t="shared" si="232"/>
        <v>96</v>
      </c>
      <c r="CV226" s="4">
        <f t="shared" ref="CV226:CV289" si="288">CU227-CU226</f>
        <v>1</v>
      </c>
      <c r="CW226" s="4">
        <v>193</v>
      </c>
      <c r="CX226" s="4">
        <f t="shared" si="263"/>
        <v>97</v>
      </c>
      <c r="CY226" s="4" t="s">
        <v>87</v>
      </c>
      <c r="CZ226" s="16" t="str">
        <f t="shared" si="233"/>
        <v>A</v>
      </c>
      <c r="DA226" s="16">
        <f t="shared" ref="DA226:DA289" si="289">IF(Y226="x",0,IF(AC226-$Z$31-1&lt;0,$Z$29+(AC226-$Z$31),AC226-$Z$31))</f>
        <v>0</v>
      </c>
      <c r="DB226" s="4" t="str">
        <f t="shared" ref="DB226:DB289" si="290">IF(AC226&gt;$Z$29,"x",INDEX($AH$14:$AH$19,MATCH(Y226,$AF$14:$AF$19,0)))</f>
        <v>x</v>
      </c>
    </row>
    <row r="227" spans="1:106">
      <c r="A227" s="4" t="str">
        <f t="shared" si="236"/>
        <v>x</v>
      </c>
      <c r="B227" s="4" t="str">
        <f t="shared" si="237"/>
        <v>x</v>
      </c>
      <c r="D227" s="4">
        <v>19.899999999999999</v>
      </c>
      <c r="E227" s="4">
        <f t="shared" si="264"/>
        <v>0.55336655714511618</v>
      </c>
      <c r="F227" s="4">
        <v>19.899999999999999</v>
      </c>
      <c r="G227" s="4">
        <f t="shared" si="265"/>
        <v>0.55336655714511618</v>
      </c>
      <c r="H227" s="4">
        <v>99</v>
      </c>
      <c r="I227" s="4">
        <f>I226</f>
        <v>0</v>
      </c>
      <c r="X227" s="4">
        <v>194</v>
      </c>
      <c r="Y227" s="4" t="str">
        <f t="shared" si="251"/>
        <v>x</v>
      </c>
      <c r="Z227" s="4" t="str">
        <f t="shared" ref="Z227:Z290" si="291">IF(AC227&gt;$Z$29,"x",INDEX($DB$34:$DB$333,MATCH(DA227,$AC$34:$AC$333,0)))</f>
        <v>x</v>
      </c>
      <c r="AA227" s="4">
        <v>0</v>
      </c>
      <c r="AB227" s="4">
        <v>0</v>
      </c>
      <c r="AC227" s="4">
        <v>194</v>
      </c>
      <c r="AD227" s="129" t="str">
        <f t="shared" si="254"/>
        <v>x</v>
      </c>
      <c r="AE227" s="129" t="str">
        <f t="shared" si="254"/>
        <v>x</v>
      </c>
      <c r="AF227" s="46">
        <f t="shared" si="255"/>
        <v>1</v>
      </c>
      <c r="AG227" s="46">
        <f t="shared" si="255"/>
        <v>1</v>
      </c>
      <c r="AH227" s="4">
        <f t="shared" si="262"/>
        <v>0</v>
      </c>
      <c r="AI227" s="4">
        <f t="shared" si="262"/>
        <v>0</v>
      </c>
      <c r="AJ227" s="4">
        <f t="shared" si="266"/>
        <v>0</v>
      </c>
      <c r="AK227" s="4">
        <f>SUM($AJ$33:AJ227)</f>
        <v>2.6645352591003757E-15</v>
      </c>
      <c r="AL227" s="4">
        <f t="shared" si="238"/>
        <v>0</v>
      </c>
      <c r="AM227" s="4">
        <f t="shared" si="267"/>
        <v>0</v>
      </c>
      <c r="AN227" s="4">
        <f t="shared" si="268"/>
        <v>0</v>
      </c>
      <c r="AP227" s="4" t="str">
        <f t="shared" si="256"/>
        <v/>
      </c>
      <c r="AQ227" s="4" t="str">
        <f t="shared" si="256"/>
        <v/>
      </c>
      <c r="AR227" s="4" t="str">
        <f t="shared" si="257"/>
        <v/>
      </c>
      <c r="AS227" s="4" t="str">
        <f t="shared" si="257"/>
        <v/>
      </c>
      <c r="AT227" s="4" t="str">
        <f t="shared" si="258"/>
        <v/>
      </c>
      <c r="AU227" s="4" t="str">
        <f t="shared" si="258"/>
        <v/>
      </c>
      <c r="AV227" s="4" t="str">
        <f t="shared" si="259"/>
        <v/>
      </c>
      <c r="AW227" s="4" t="str">
        <f t="shared" si="259"/>
        <v/>
      </c>
      <c r="AX227" s="4" t="str">
        <f t="shared" si="260"/>
        <v/>
      </c>
      <c r="AY227" s="4" t="str">
        <f t="shared" si="260"/>
        <v/>
      </c>
      <c r="AZ227" s="4" t="str">
        <f t="shared" si="261"/>
        <v/>
      </c>
      <c r="BA227" s="4" t="str">
        <f t="shared" si="261"/>
        <v/>
      </c>
      <c r="BB227" s="4" t="str">
        <f t="shared" si="234"/>
        <v/>
      </c>
      <c r="BC227" s="4" t="str">
        <f t="shared" si="235"/>
        <v/>
      </c>
      <c r="BD227" s="4" t="str">
        <f t="shared" si="269"/>
        <v/>
      </c>
      <c r="BE227" s="4" t="str">
        <f t="shared" si="239"/>
        <v/>
      </c>
      <c r="BF227" s="4" t="str">
        <f t="shared" si="270"/>
        <v/>
      </c>
      <c r="BG227" s="4" t="str">
        <f t="shared" si="240"/>
        <v/>
      </c>
      <c r="BH227" s="16">
        <f t="shared" si="271"/>
        <v>0</v>
      </c>
      <c r="BI227" s="4">
        <f t="shared" si="272"/>
        <v>0</v>
      </c>
      <c r="BJ227" s="16">
        <f t="shared" si="273"/>
        <v>0</v>
      </c>
      <c r="BK227" s="4">
        <f t="shared" si="274"/>
        <v>0</v>
      </c>
      <c r="BL227" s="16">
        <f t="shared" si="275"/>
        <v>0</v>
      </c>
      <c r="BM227" s="4">
        <f t="shared" si="276"/>
        <v>0</v>
      </c>
      <c r="BN227" s="4">
        <f t="shared" si="241"/>
        <v>0</v>
      </c>
      <c r="BO227" s="4">
        <f t="shared" si="242"/>
        <v>0</v>
      </c>
      <c r="BP227" s="4">
        <f t="shared" si="243"/>
        <v>0</v>
      </c>
      <c r="BQ227" s="4">
        <f t="shared" si="244"/>
        <v>0</v>
      </c>
      <c r="BR227" s="4">
        <f t="shared" si="245"/>
        <v>0</v>
      </c>
      <c r="BS227" s="4">
        <f t="shared" si="246"/>
        <v>0</v>
      </c>
      <c r="BT227" s="4" t="str">
        <f t="shared" si="277"/>
        <v/>
      </c>
      <c r="BU227" s="4" t="str">
        <f t="shared" si="278"/>
        <v/>
      </c>
      <c r="BV227" s="4" t="str">
        <f t="shared" si="279"/>
        <v/>
      </c>
      <c r="BW227" s="4" t="str">
        <f t="shared" ref="BW227:BW290" si="292">IF(AV227="","",ABS(AV227)+ABS(AW227))</f>
        <v/>
      </c>
      <c r="BX227" s="4" t="str">
        <f t="shared" ref="BX227:BX290" si="293">IF(AX227="","",ABS(AX227)+ABS(AY227))</f>
        <v/>
      </c>
      <c r="BY227" s="4" t="str">
        <f t="shared" ref="BY227:BY290" si="294">IF(AZ227="","",ABS(AZ227)+ABS(BA227))</f>
        <v/>
      </c>
      <c r="BZ227" s="4">
        <f t="shared" ref="BZ227:BZ290" si="295">AL227^2</f>
        <v>0</v>
      </c>
      <c r="CA227" s="17" t="str">
        <f t="shared" si="280"/>
        <v/>
      </c>
      <c r="CB227" s="17" t="str">
        <f t="shared" si="281"/>
        <v/>
      </c>
      <c r="CC227" s="17" t="str">
        <f t="shared" si="282"/>
        <v/>
      </c>
      <c r="CD227" s="17" t="str">
        <f t="shared" si="283"/>
        <v/>
      </c>
      <c r="CE227" s="4" t="str">
        <f t="shared" si="284"/>
        <v/>
      </c>
      <c r="CF227" s="4" t="str">
        <f t="shared" si="285"/>
        <v/>
      </c>
      <c r="CG227" s="4" t="str">
        <f t="shared" si="286"/>
        <v/>
      </c>
      <c r="CH227" s="4" t="str">
        <f t="shared" si="247"/>
        <v/>
      </c>
      <c r="CI227" s="4" t="str">
        <f t="shared" si="248"/>
        <v/>
      </c>
      <c r="CJ227" s="4" t="str">
        <f t="shared" ref="CJ227:CJ290" si="296">IF(ROW()&gt;33+$AE$30,"",BF227*COS((AC227-1)*$CG$26))</f>
        <v/>
      </c>
      <c r="CK227" s="4" t="str">
        <f t="shared" ref="CK227:CK290" si="297">IF(ROW()&gt;33+$AE$30,"",BF227*SIN((AC227-1)*$CG$26))</f>
        <v/>
      </c>
      <c r="CL227" s="4" t="str">
        <f t="shared" si="249"/>
        <v/>
      </c>
      <c r="CM227" s="4" t="str">
        <f t="shared" si="250"/>
        <v/>
      </c>
      <c r="CN227" s="4">
        <f t="shared" ref="CN227:CN290" si="298">AJ227*COS((AC227-1)*$CG$26)</f>
        <v>0</v>
      </c>
      <c r="CO227" s="16">
        <f t="shared" si="287"/>
        <v>0</v>
      </c>
      <c r="CQ227" s="4">
        <f t="shared" ref="CQ227:CQ290" si="299">IF(AD226=AD227,0,1)</f>
        <v>0</v>
      </c>
      <c r="CS227" s="4">
        <v>193</v>
      </c>
      <c r="CT227" s="4">
        <f t="shared" ref="CT227:CT290" si="300">CS227*$CT$11</f>
        <v>96.5</v>
      </c>
      <c r="CU227" s="4">
        <f t="shared" ref="CU227:CU290" si="301">IF(CT227-INT(CT227)&gt;0.00001,INT(CT227)+1,CT227)</f>
        <v>97</v>
      </c>
      <c r="CV227" s="4">
        <f t="shared" si="288"/>
        <v>0</v>
      </c>
      <c r="CW227" s="4">
        <v>194</v>
      </c>
      <c r="CX227" s="4">
        <f t="shared" si="263"/>
        <v>98</v>
      </c>
      <c r="CY227" s="4" t="s">
        <v>99</v>
      </c>
      <c r="CZ227" s="16" t="str">
        <f t="shared" ref="CZ227:CZ290" si="302">VLOOKUP(CW227,$CX$34:$CY$833,2)</f>
        <v>B</v>
      </c>
      <c r="DA227" s="16">
        <f t="shared" si="289"/>
        <v>0</v>
      </c>
      <c r="DB227" s="4" t="str">
        <f t="shared" si="290"/>
        <v>x</v>
      </c>
    </row>
    <row r="228" spans="1:106">
      <c r="A228" s="4" t="str">
        <f t="shared" si="236"/>
        <v>x</v>
      </c>
      <c r="B228" s="4" t="str">
        <f t="shared" si="237"/>
        <v>x</v>
      </c>
      <c r="D228" s="4">
        <v>20</v>
      </c>
      <c r="E228" s="4">
        <f t="shared" si="264"/>
        <v>0.41349667156634473</v>
      </c>
      <c r="F228" s="4">
        <v>20</v>
      </c>
      <c r="G228" s="4">
        <f t="shared" si="265"/>
        <v>0.41349667156634473</v>
      </c>
      <c r="H228" s="4">
        <v>99</v>
      </c>
      <c r="I228" s="4">
        <f>AL131</f>
        <v>0</v>
      </c>
      <c r="X228" s="4">
        <v>195</v>
      </c>
      <c r="Y228" s="4" t="str">
        <f t="shared" si="251"/>
        <v>x</v>
      </c>
      <c r="Z228" s="4" t="str">
        <f t="shared" si="291"/>
        <v>x</v>
      </c>
      <c r="AA228" s="4">
        <v>0</v>
      </c>
      <c r="AB228" s="4">
        <v>0</v>
      </c>
      <c r="AC228" s="4">
        <v>195</v>
      </c>
      <c r="AD228" s="129" t="str">
        <f t="shared" si="254"/>
        <v>x</v>
      </c>
      <c r="AE228" s="129" t="str">
        <f t="shared" si="254"/>
        <v>x</v>
      </c>
      <c r="AF228" s="46">
        <f t="shared" si="255"/>
        <v>1</v>
      </c>
      <c r="AG228" s="46">
        <f t="shared" si="255"/>
        <v>1</v>
      </c>
      <c r="AH228" s="4">
        <f t="shared" si="262"/>
        <v>0</v>
      </c>
      <c r="AI228" s="4">
        <f t="shared" si="262"/>
        <v>0</v>
      </c>
      <c r="AJ228" s="4">
        <f t="shared" si="266"/>
        <v>0</v>
      </c>
      <c r="AK228" s="4">
        <f>SUM($AJ$33:AJ228)</f>
        <v>2.6645352591003757E-15</v>
      </c>
      <c r="AL228" s="4">
        <f t="shared" si="238"/>
        <v>0</v>
      </c>
      <c r="AM228" s="4">
        <f t="shared" si="267"/>
        <v>0</v>
      </c>
      <c r="AN228" s="4">
        <f t="shared" si="268"/>
        <v>0</v>
      </c>
      <c r="AP228" s="4" t="str">
        <f t="shared" si="256"/>
        <v/>
      </c>
      <c r="AQ228" s="4" t="str">
        <f t="shared" si="256"/>
        <v/>
      </c>
      <c r="AR228" s="4" t="str">
        <f t="shared" si="257"/>
        <v/>
      </c>
      <c r="AS228" s="4" t="str">
        <f t="shared" si="257"/>
        <v/>
      </c>
      <c r="AT228" s="4" t="str">
        <f t="shared" si="258"/>
        <v/>
      </c>
      <c r="AU228" s="4" t="str">
        <f t="shared" si="258"/>
        <v/>
      </c>
      <c r="AV228" s="4" t="str">
        <f t="shared" si="259"/>
        <v/>
      </c>
      <c r="AW228" s="4" t="str">
        <f t="shared" si="259"/>
        <v/>
      </c>
      <c r="AX228" s="4" t="str">
        <f t="shared" si="260"/>
        <v/>
      </c>
      <c r="AY228" s="4" t="str">
        <f t="shared" si="260"/>
        <v/>
      </c>
      <c r="AZ228" s="4" t="str">
        <f t="shared" si="261"/>
        <v/>
      </c>
      <c r="BA228" s="4" t="str">
        <f t="shared" si="261"/>
        <v/>
      </c>
      <c r="BB228" s="4" t="str">
        <f t="shared" ref="BB228:BB291" si="303">IF(ROW()&gt;33+$AE$30,"",AP228+AQ228)</f>
        <v/>
      </c>
      <c r="BC228" s="4" t="str">
        <f t="shared" ref="BC228:BC291" si="304">IF(ROW()&gt;33+$AE$30,"",AR228+AS228)</f>
        <v/>
      </c>
      <c r="BD228" s="4" t="str">
        <f t="shared" si="269"/>
        <v/>
      </c>
      <c r="BE228" s="4" t="str">
        <f t="shared" si="239"/>
        <v/>
      </c>
      <c r="BF228" s="4" t="str">
        <f t="shared" si="270"/>
        <v/>
      </c>
      <c r="BG228" s="4" t="str">
        <f t="shared" si="240"/>
        <v/>
      </c>
      <c r="BH228" s="16">
        <f t="shared" si="271"/>
        <v>0</v>
      </c>
      <c r="BI228" s="4">
        <f t="shared" si="272"/>
        <v>0</v>
      </c>
      <c r="BJ228" s="16">
        <f t="shared" si="273"/>
        <v>0</v>
      </c>
      <c r="BK228" s="4">
        <f t="shared" si="274"/>
        <v>0</v>
      </c>
      <c r="BL228" s="16">
        <f t="shared" si="275"/>
        <v>0</v>
      </c>
      <c r="BM228" s="4">
        <f t="shared" si="276"/>
        <v>0</v>
      </c>
      <c r="BN228" s="4">
        <f t="shared" si="241"/>
        <v>0</v>
      </c>
      <c r="BO228" s="4">
        <f t="shared" si="242"/>
        <v>0</v>
      </c>
      <c r="BP228" s="4">
        <f t="shared" si="243"/>
        <v>0</v>
      </c>
      <c r="BQ228" s="4">
        <f t="shared" si="244"/>
        <v>0</v>
      </c>
      <c r="BR228" s="4">
        <f t="shared" si="245"/>
        <v>0</v>
      </c>
      <c r="BS228" s="4">
        <f t="shared" si="246"/>
        <v>0</v>
      </c>
      <c r="BT228" s="4" t="str">
        <f t="shared" si="277"/>
        <v/>
      </c>
      <c r="BU228" s="4" t="str">
        <f t="shared" si="278"/>
        <v/>
      </c>
      <c r="BV228" s="4" t="str">
        <f t="shared" si="279"/>
        <v/>
      </c>
      <c r="BW228" s="4" t="str">
        <f t="shared" si="292"/>
        <v/>
      </c>
      <c r="BX228" s="4" t="str">
        <f t="shared" si="293"/>
        <v/>
      </c>
      <c r="BY228" s="4" t="str">
        <f t="shared" si="294"/>
        <v/>
      </c>
      <c r="BZ228" s="4">
        <f t="shared" si="295"/>
        <v>0</v>
      </c>
      <c r="CA228" s="17" t="str">
        <f t="shared" si="280"/>
        <v/>
      </c>
      <c r="CB228" s="17" t="str">
        <f t="shared" si="281"/>
        <v/>
      </c>
      <c r="CC228" s="17" t="str">
        <f t="shared" si="282"/>
        <v/>
      </c>
      <c r="CD228" s="17" t="str">
        <f t="shared" si="283"/>
        <v/>
      </c>
      <c r="CE228" s="4" t="str">
        <f t="shared" si="284"/>
        <v/>
      </c>
      <c r="CF228" s="4" t="str">
        <f t="shared" si="285"/>
        <v/>
      </c>
      <c r="CG228" s="4" t="str">
        <f t="shared" si="286"/>
        <v/>
      </c>
      <c r="CH228" s="4" t="str">
        <f t="shared" si="247"/>
        <v/>
      </c>
      <c r="CI228" s="4" t="str">
        <f t="shared" si="248"/>
        <v/>
      </c>
      <c r="CJ228" s="4" t="str">
        <f t="shared" si="296"/>
        <v/>
      </c>
      <c r="CK228" s="4" t="str">
        <f t="shared" si="297"/>
        <v/>
      </c>
      <c r="CL228" s="4" t="str">
        <f t="shared" si="249"/>
        <v/>
      </c>
      <c r="CM228" s="4" t="str">
        <f t="shared" si="250"/>
        <v/>
      </c>
      <c r="CN228" s="4">
        <f t="shared" si="298"/>
        <v>0</v>
      </c>
      <c r="CO228" s="16">
        <f t="shared" si="287"/>
        <v>0</v>
      </c>
      <c r="CQ228" s="4">
        <f t="shared" si="299"/>
        <v>0</v>
      </c>
      <c r="CS228" s="4">
        <v>194</v>
      </c>
      <c r="CT228" s="4">
        <f t="shared" si="300"/>
        <v>97</v>
      </c>
      <c r="CU228" s="4">
        <f t="shared" si="301"/>
        <v>97</v>
      </c>
      <c r="CV228" s="4">
        <f t="shared" si="288"/>
        <v>1</v>
      </c>
      <c r="CW228" s="4">
        <v>195</v>
      </c>
      <c r="CX228" s="4">
        <f t="shared" si="263"/>
        <v>98</v>
      </c>
      <c r="CY228" s="4" t="s">
        <v>88</v>
      </c>
      <c r="CZ228" s="16" t="str">
        <f t="shared" si="302"/>
        <v>C</v>
      </c>
      <c r="DA228" s="16">
        <f t="shared" si="289"/>
        <v>0</v>
      </c>
      <c r="DB228" s="4" t="str">
        <f t="shared" si="290"/>
        <v>x</v>
      </c>
    </row>
    <row r="229" spans="1:106">
      <c r="A229" s="4" t="str">
        <f t="shared" ref="A229:A292" si="305">AD226</f>
        <v>x</v>
      </c>
      <c r="B229" s="4" t="str">
        <f t="shared" ref="B229:B292" si="306">AE226</f>
        <v>x</v>
      </c>
      <c r="D229" s="4">
        <v>20.100000000000001</v>
      </c>
      <c r="E229" s="4">
        <f t="shared" si="264"/>
        <v>0.25555499726295827</v>
      </c>
      <c r="F229" s="4">
        <v>20.100000000000001</v>
      </c>
      <c r="G229" s="4">
        <f t="shared" si="265"/>
        <v>0.25555499726295827</v>
      </c>
      <c r="H229" s="4">
        <v>100</v>
      </c>
      <c r="I229" s="4">
        <f>I228</f>
        <v>0</v>
      </c>
      <c r="X229" s="4">
        <v>196</v>
      </c>
      <c r="Y229" s="4" t="str">
        <f t="shared" si="251"/>
        <v>x</v>
      </c>
      <c r="Z229" s="4" t="str">
        <f t="shared" si="291"/>
        <v>x</v>
      </c>
      <c r="AA229" s="4">
        <v>0</v>
      </c>
      <c r="AB229" s="4">
        <v>0</v>
      </c>
      <c r="AC229" s="4">
        <v>196</v>
      </c>
      <c r="AD229" s="129" t="str">
        <f t="shared" si="254"/>
        <v>x</v>
      </c>
      <c r="AE229" s="129" t="str">
        <f t="shared" si="254"/>
        <v>x</v>
      </c>
      <c r="AF229" s="46">
        <f t="shared" si="255"/>
        <v>1</v>
      </c>
      <c r="AG229" s="46">
        <f t="shared" si="255"/>
        <v>1</v>
      </c>
      <c r="AH229" s="4">
        <f t="shared" si="262"/>
        <v>0</v>
      </c>
      <c r="AI229" s="4">
        <f t="shared" si="262"/>
        <v>0</v>
      </c>
      <c r="AJ229" s="4">
        <f t="shared" si="266"/>
        <v>0</v>
      </c>
      <c r="AK229" s="4">
        <f>SUM($AJ$33:AJ229)</f>
        <v>2.6645352591003757E-15</v>
      </c>
      <c r="AL229" s="4">
        <f t="shared" ref="AL229:AL292" si="307">IF(ROW()&gt;33+$AE$30,0,AK229-$AL$32)</f>
        <v>0</v>
      </c>
      <c r="AM229" s="4">
        <f t="shared" si="267"/>
        <v>0</v>
      </c>
      <c r="AN229" s="4">
        <f t="shared" si="268"/>
        <v>0</v>
      </c>
      <c r="AP229" s="4" t="str">
        <f t="shared" si="256"/>
        <v/>
      </c>
      <c r="AQ229" s="4" t="str">
        <f t="shared" si="256"/>
        <v/>
      </c>
      <c r="AR229" s="4" t="str">
        <f t="shared" si="257"/>
        <v/>
      </c>
      <c r="AS229" s="4" t="str">
        <f t="shared" si="257"/>
        <v/>
      </c>
      <c r="AT229" s="4" t="str">
        <f t="shared" si="258"/>
        <v/>
      </c>
      <c r="AU229" s="4" t="str">
        <f t="shared" si="258"/>
        <v/>
      </c>
      <c r="AV229" s="4" t="str">
        <f t="shared" si="259"/>
        <v/>
      </c>
      <c r="AW229" s="4" t="str">
        <f t="shared" si="259"/>
        <v/>
      </c>
      <c r="AX229" s="4" t="str">
        <f t="shared" si="260"/>
        <v/>
      </c>
      <c r="AY229" s="4" t="str">
        <f t="shared" si="260"/>
        <v/>
      </c>
      <c r="AZ229" s="4" t="str">
        <f t="shared" si="261"/>
        <v/>
      </c>
      <c r="BA229" s="4" t="str">
        <f t="shared" si="261"/>
        <v/>
      </c>
      <c r="BB229" s="4" t="str">
        <f t="shared" si="303"/>
        <v/>
      </c>
      <c r="BC229" s="4" t="str">
        <f t="shared" si="304"/>
        <v/>
      </c>
      <c r="BD229" s="4" t="str">
        <f t="shared" si="269"/>
        <v/>
      </c>
      <c r="BE229" s="4" t="str">
        <f t="shared" ref="BE229:BE292" si="308">IF(ROW()&gt;33+$AE$30,"",AV229+AW229)</f>
        <v/>
      </c>
      <c r="BF229" s="4" t="str">
        <f t="shared" si="270"/>
        <v/>
      </c>
      <c r="BG229" s="4" t="str">
        <f t="shared" ref="BG229:BG292" si="309">IF(ROW()&gt;33+$AE$30,"",AZ229+BA229)</f>
        <v/>
      </c>
      <c r="BH229" s="16">
        <f t="shared" si="271"/>
        <v>0</v>
      </c>
      <c r="BI229" s="4">
        <f t="shared" si="272"/>
        <v>0</v>
      </c>
      <c r="BJ229" s="16">
        <f t="shared" si="273"/>
        <v>0</v>
      </c>
      <c r="BK229" s="4">
        <f t="shared" si="274"/>
        <v>0</v>
      </c>
      <c r="BL229" s="16">
        <f t="shared" si="275"/>
        <v>0</v>
      </c>
      <c r="BM229" s="4">
        <f t="shared" si="276"/>
        <v>0</v>
      </c>
      <c r="BN229" s="4">
        <f t="shared" ref="BN229:BN292" si="310">IF(ROW()&gt;33+$AE$30,0,BE229*COS(($AC229-1)*$AI$32))</f>
        <v>0</v>
      </c>
      <c r="BO229" s="4">
        <f t="shared" ref="BO229:BO292" si="311">IF(ROW()&gt;33+$AE$30,0,BE229*SIN(($AC229-1)*$AI$32))</f>
        <v>0</v>
      </c>
      <c r="BP229" s="4">
        <f t="shared" ref="BP229:BP292" si="312">IF(ROW()&gt;33+$AE$30,0,BF229*COS(($AC229-1)*$AI$32))</f>
        <v>0</v>
      </c>
      <c r="BQ229" s="4">
        <f t="shared" ref="BQ229:BQ292" si="313">IF(ROW()&gt;33+$AE$30,0,BF229*SIN(($AC229-1)*$AI$32))</f>
        <v>0</v>
      </c>
      <c r="BR229" s="4">
        <f t="shared" ref="BR229:BR292" si="314">IF(ROW()&gt;33+$AE$30,0,BG229*COS(($AC229-1)*$AI$32))</f>
        <v>0</v>
      </c>
      <c r="BS229" s="4">
        <f t="shared" ref="BS229:BS292" si="315">IF(ROW()&gt;33+$AE$30,0,BG229*SIN(($AC229-1)*$AI$32))</f>
        <v>0</v>
      </c>
      <c r="BT229" s="4" t="str">
        <f t="shared" si="277"/>
        <v/>
      </c>
      <c r="BU229" s="4" t="str">
        <f t="shared" si="278"/>
        <v/>
      </c>
      <c r="BV229" s="4" t="str">
        <f t="shared" si="279"/>
        <v/>
      </c>
      <c r="BW229" s="4" t="str">
        <f t="shared" si="292"/>
        <v/>
      </c>
      <c r="BX229" s="4" t="str">
        <f t="shared" si="293"/>
        <v/>
      </c>
      <c r="BY229" s="4" t="str">
        <f t="shared" si="294"/>
        <v/>
      </c>
      <c r="BZ229" s="4">
        <f t="shared" si="295"/>
        <v>0</v>
      </c>
      <c r="CA229" s="17" t="str">
        <f t="shared" si="280"/>
        <v/>
      </c>
      <c r="CB229" s="17" t="str">
        <f t="shared" si="281"/>
        <v/>
      </c>
      <c r="CC229" s="17" t="str">
        <f t="shared" si="282"/>
        <v/>
      </c>
      <c r="CD229" s="17" t="str">
        <f t="shared" si="283"/>
        <v/>
      </c>
      <c r="CE229" s="4" t="str">
        <f t="shared" si="284"/>
        <v/>
      </c>
      <c r="CF229" s="4" t="str">
        <f t="shared" si="285"/>
        <v/>
      </c>
      <c r="CG229" s="4" t="str">
        <f t="shared" si="286"/>
        <v/>
      </c>
      <c r="CH229" s="4" t="str">
        <f t="shared" ref="CH229:CH292" si="316">IF(ROW()&gt;33+$AE$30,"",BE229*COS((AC229-1)*$CG$26))</f>
        <v/>
      </c>
      <c r="CI229" s="4" t="str">
        <f t="shared" ref="CI229:CI292" si="317">IF(ROW()&gt;33+$AE$30,"",BE229*SIN((AC229-1)*$CG$26))</f>
        <v/>
      </c>
      <c r="CJ229" s="4" t="str">
        <f t="shared" si="296"/>
        <v/>
      </c>
      <c r="CK229" s="4" t="str">
        <f t="shared" si="297"/>
        <v/>
      </c>
      <c r="CL229" s="4" t="str">
        <f t="shared" ref="CL229:CL292" si="318">IF(ROW()&gt;33+$AE$30,"",BG229*COS((AC229-1)*$CG$26))</f>
        <v/>
      </c>
      <c r="CM229" s="4" t="str">
        <f t="shared" ref="CM229:CM292" si="319">IF(ROW()&gt;33+$AE$30,"",BG229*SIN((AC229-1)*$CG$26))</f>
        <v/>
      </c>
      <c r="CN229" s="4">
        <f t="shared" si="298"/>
        <v>0</v>
      </c>
      <c r="CO229" s="16">
        <f t="shared" si="287"/>
        <v>0</v>
      </c>
      <c r="CQ229" s="4">
        <f t="shared" si="299"/>
        <v>0</v>
      </c>
      <c r="CS229" s="4">
        <v>195</v>
      </c>
      <c r="CT229" s="4">
        <f t="shared" si="300"/>
        <v>97.5</v>
      </c>
      <c r="CU229" s="4">
        <f t="shared" si="301"/>
        <v>98</v>
      </c>
      <c r="CV229" s="4">
        <f t="shared" si="288"/>
        <v>0</v>
      </c>
      <c r="CW229" s="4">
        <v>196</v>
      </c>
      <c r="CX229" s="4">
        <f t="shared" si="263"/>
        <v>99</v>
      </c>
      <c r="CY229" s="4" t="s">
        <v>100</v>
      </c>
      <c r="CZ229" s="16" t="str">
        <f t="shared" si="302"/>
        <v>A</v>
      </c>
      <c r="DA229" s="16">
        <f t="shared" si="289"/>
        <v>0</v>
      </c>
      <c r="DB229" s="4" t="str">
        <f t="shared" si="290"/>
        <v>x</v>
      </c>
    </row>
    <row r="230" spans="1:106">
      <c r="A230" s="4" t="str">
        <f t="shared" si="305"/>
        <v>x</v>
      </c>
      <c r="B230" s="4" t="str">
        <f t="shared" si="306"/>
        <v>x</v>
      </c>
      <c r="D230" s="4">
        <v>20.2</v>
      </c>
      <c r="E230" s="4">
        <f t="shared" si="264"/>
        <v>8.6444343290237993E-2</v>
      </c>
      <c r="F230" s="4">
        <v>20.2</v>
      </c>
      <c r="G230" s="4">
        <f t="shared" si="265"/>
        <v>8.6444343290237993E-2</v>
      </c>
      <c r="H230" s="4">
        <v>100</v>
      </c>
      <c r="I230" s="4">
        <f>AL132</f>
        <v>0</v>
      </c>
      <c r="X230" s="4">
        <v>197</v>
      </c>
      <c r="Y230" s="4" t="str">
        <f t="shared" si="251"/>
        <v>x</v>
      </c>
      <c r="Z230" s="4" t="str">
        <f t="shared" si="291"/>
        <v>x</v>
      </c>
      <c r="AA230" s="4">
        <v>0</v>
      </c>
      <c r="AB230" s="4">
        <v>0</v>
      </c>
      <c r="AC230" s="4">
        <v>197</v>
      </c>
      <c r="AD230" s="129" t="str">
        <f t="shared" si="254"/>
        <v>x</v>
      </c>
      <c r="AE230" s="129" t="str">
        <f t="shared" si="254"/>
        <v>x</v>
      </c>
      <c r="AF230" s="46">
        <f t="shared" si="255"/>
        <v>1</v>
      </c>
      <c r="AG230" s="46">
        <f t="shared" si="255"/>
        <v>1</v>
      </c>
      <c r="AH230" s="4">
        <f t="shared" si="262"/>
        <v>0</v>
      </c>
      <c r="AI230" s="4">
        <f t="shared" si="262"/>
        <v>0</v>
      </c>
      <c r="AJ230" s="4">
        <f t="shared" si="266"/>
        <v>0</v>
      </c>
      <c r="AK230" s="4">
        <f>SUM($AJ$33:AJ230)</f>
        <v>2.6645352591003757E-15</v>
      </c>
      <c r="AL230" s="4">
        <f t="shared" si="307"/>
        <v>0</v>
      </c>
      <c r="AM230" s="4">
        <f t="shared" si="267"/>
        <v>0</v>
      </c>
      <c r="AN230" s="4">
        <f t="shared" si="268"/>
        <v>0</v>
      </c>
      <c r="AP230" s="4" t="str">
        <f t="shared" si="256"/>
        <v/>
      </c>
      <c r="AQ230" s="4" t="str">
        <f t="shared" si="256"/>
        <v/>
      </c>
      <c r="AR230" s="4" t="str">
        <f t="shared" si="257"/>
        <v/>
      </c>
      <c r="AS230" s="4" t="str">
        <f t="shared" si="257"/>
        <v/>
      </c>
      <c r="AT230" s="4" t="str">
        <f t="shared" si="258"/>
        <v/>
      </c>
      <c r="AU230" s="4" t="str">
        <f t="shared" si="258"/>
        <v/>
      </c>
      <c r="AV230" s="4" t="str">
        <f t="shared" si="259"/>
        <v/>
      </c>
      <c r="AW230" s="4" t="str">
        <f t="shared" si="259"/>
        <v/>
      </c>
      <c r="AX230" s="4" t="str">
        <f t="shared" si="260"/>
        <v/>
      </c>
      <c r="AY230" s="4" t="str">
        <f t="shared" si="260"/>
        <v/>
      </c>
      <c r="AZ230" s="4" t="str">
        <f t="shared" si="261"/>
        <v/>
      </c>
      <c r="BA230" s="4" t="str">
        <f t="shared" si="261"/>
        <v/>
      </c>
      <c r="BB230" s="4" t="str">
        <f t="shared" si="303"/>
        <v/>
      </c>
      <c r="BC230" s="4" t="str">
        <f t="shared" si="304"/>
        <v/>
      </c>
      <c r="BD230" s="4" t="str">
        <f t="shared" si="269"/>
        <v/>
      </c>
      <c r="BE230" s="4" t="str">
        <f t="shared" si="308"/>
        <v/>
      </c>
      <c r="BF230" s="4" t="str">
        <f t="shared" si="270"/>
        <v/>
      </c>
      <c r="BG230" s="4" t="str">
        <f t="shared" si="309"/>
        <v/>
      </c>
      <c r="BH230" s="16">
        <f t="shared" si="271"/>
        <v>0</v>
      </c>
      <c r="BI230" s="4">
        <f t="shared" si="272"/>
        <v>0</v>
      </c>
      <c r="BJ230" s="16">
        <f t="shared" si="273"/>
        <v>0</v>
      </c>
      <c r="BK230" s="4">
        <f t="shared" si="274"/>
        <v>0</v>
      </c>
      <c r="BL230" s="16">
        <f t="shared" si="275"/>
        <v>0</v>
      </c>
      <c r="BM230" s="4">
        <f t="shared" si="276"/>
        <v>0</v>
      </c>
      <c r="BN230" s="4">
        <f t="shared" si="310"/>
        <v>0</v>
      </c>
      <c r="BO230" s="4">
        <f t="shared" si="311"/>
        <v>0</v>
      </c>
      <c r="BP230" s="4">
        <f t="shared" si="312"/>
        <v>0</v>
      </c>
      <c r="BQ230" s="4">
        <f t="shared" si="313"/>
        <v>0</v>
      </c>
      <c r="BR230" s="4">
        <f t="shared" si="314"/>
        <v>0</v>
      </c>
      <c r="BS230" s="4">
        <f t="shared" si="315"/>
        <v>0</v>
      </c>
      <c r="BT230" s="4" t="str">
        <f t="shared" si="277"/>
        <v/>
      </c>
      <c r="BU230" s="4" t="str">
        <f t="shared" si="278"/>
        <v/>
      </c>
      <c r="BV230" s="4" t="str">
        <f t="shared" si="279"/>
        <v/>
      </c>
      <c r="BW230" s="4" t="str">
        <f t="shared" si="292"/>
        <v/>
      </c>
      <c r="BX230" s="4" t="str">
        <f t="shared" si="293"/>
        <v/>
      </c>
      <c r="BY230" s="4" t="str">
        <f t="shared" si="294"/>
        <v/>
      </c>
      <c r="BZ230" s="4">
        <f t="shared" si="295"/>
        <v>0</v>
      </c>
      <c r="CA230" s="17" t="str">
        <f t="shared" si="280"/>
        <v/>
      </c>
      <c r="CB230" s="17" t="str">
        <f t="shared" si="281"/>
        <v/>
      </c>
      <c r="CC230" s="17" t="str">
        <f t="shared" si="282"/>
        <v/>
      </c>
      <c r="CD230" s="17" t="str">
        <f t="shared" si="283"/>
        <v/>
      </c>
      <c r="CE230" s="4" t="str">
        <f t="shared" si="284"/>
        <v/>
      </c>
      <c r="CF230" s="4" t="str">
        <f t="shared" si="285"/>
        <v/>
      </c>
      <c r="CG230" s="4" t="str">
        <f t="shared" si="286"/>
        <v/>
      </c>
      <c r="CH230" s="4" t="str">
        <f t="shared" si="316"/>
        <v/>
      </c>
      <c r="CI230" s="4" t="str">
        <f t="shared" si="317"/>
        <v/>
      </c>
      <c r="CJ230" s="4" t="str">
        <f t="shared" si="296"/>
        <v/>
      </c>
      <c r="CK230" s="4" t="str">
        <f t="shared" si="297"/>
        <v/>
      </c>
      <c r="CL230" s="4" t="str">
        <f t="shared" si="318"/>
        <v/>
      </c>
      <c r="CM230" s="4" t="str">
        <f t="shared" si="319"/>
        <v/>
      </c>
      <c r="CN230" s="4">
        <f t="shared" si="298"/>
        <v>0</v>
      </c>
      <c r="CO230" s="16">
        <f t="shared" si="287"/>
        <v>0</v>
      </c>
      <c r="CQ230" s="4">
        <f t="shared" si="299"/>
        <v>0</v>
      </c>
      <c r="CS230" s="4">
        <v>196</v>
      </c>
      <c r="CT230" s="4">
        <f t="shared" si="300"/>
        <v>98</v>
      </c>
      <c r="CU230" s="4">
        <f t="shared" si="301"/>
        <v>98</v>
      </c>
      <c r="CV230" s="4">
        <f t="shared" si="288"/>
        <v>1</v>
      </c>
      <c r="CW230" s="4">
        <v>197</v>
      </c>
      <c r="CX230" s="4">
        <f t="shared" si="263"/>
        <v>99</v>
      </c>
      <c r="CY230" s="4" t="s">
        <v>89</v>
      </c>
      <c r="CZ230" s="16" t="str">
        <f t="shared" si="302"/>
        <v>B</v>
      </c>
      <c r="DA230" s="16">
        <f t="shared" si="289"/>
        <v>0</v>
      </c>
      <c r="DB230" s="4" t="str">
        <f t="shared" si="290"/>
        <v>x</v>
      </c>
    </row>
    <row r="231" spans="1:106">
      <c r="A231" s="4" t="str">
        <f t="shared" si="305"/>
        <v>x</v>
      </c>
      <c r="B231" s="4" t="str">
        <f t="shared" si="306"/>
        <v>x</v>
      </c>
      <c r="D231" s="4">
        <v>20.3</v>
      </c>
      <c r="E231" s="4">
        <f t="shared" si="264"/>
        <v>-8.6444343290241227E-2</v>
      </c>
      <c r="F231" s="4">
        <v>20.3</v>
      </c>
      <c r="G231" s="4">
        <f t="shared" si="265"/>
        <v>-8.6444343290241227E-2</v>
      </c>
      <c r="H231" s="4">
        <v>101</v>
      </c>
      <c r="I231" s="4">
        <f>I230</f>
        <v>0</v>
      </c>
      <c r="X231" s="4">
        <v>198</v>
      </c>
      <c r="Y231" s="4" t="str">
        <f t="shared" si="251"/>
        <v>x</v>
      </c>
      <c r="Z231" s="4" t="str">
        <f t="shared" si="291"/>
        <v>x</v>
      </c>
      <c r="AA231" s="4">
        <v>0</v>
      </c>
      <c r="AB231" s="4">
        <v>0</v>
      </c>
      <c r="AC231" s="4">
        <v>198</v>
      </c>
      <c r="AD231" s="129" t="str">
        <f t="shared" si="254"/>
        <v>x</v>
      </c>
      <c r="AE231" s="129" t="str">
        <f t="shared" si="254"/>
        <v>x</v>
      </c>
      <c r="AF231" s="46">
        <f t="shared" si="255"/>
        <v>1</v>
      </c>
      <c r="AG231" s="46">
        <f t="shared" si="255"/>
        <v>1</v>
      </c>
      <c r="AH231" s="4">
        <f t="shared" si="262"/>
        <v>0</v>
      </c>
      <c r="AI231" s="4">
        <f t="shared" si="262"/>
        <v>0</v>
      </c>
      <c r="AJ231" s="4">
        <f t="shared" si="266"/>
        <v>0</v>
      </c>
      <c r="AK231" s="4">
        <f>SUM($AJ$33:AJ231)</f>
        <v>2.6645352591003757E-15</v>
      </c>
      <c r="AL231" s="4">
        <f t="shared" si="307"/>
        <v>0</v>
      </c>
      <c r="AM231" s="4">
        <f t="shared" si="267"/>
        <v>0</v>
      </c>
      <c r="AN231" s="4">
        <f t="shared" si="268"/>
        <v>0</v>
      </c>
      <c r="AP231" s="4" t="str">
        <f t="shared" si="256"/>
        <v/>
      </c>
      <c r="AQ231" s="4" t="str">
        <f t="shared" si="256"/>
        <v/>
      </c>
      <c r="AR231" s="4" t="str">
        <f t="shared" si="257"/>
        <v/>
      </c>
      <c r="AS231" s="4" t="str">
        <f t="shared" si="257"/>
        <v/>
      </c>
      <c r="AT231" s="4" t="str">
        <f t="shared" si="258"/>
        <v/>
      </c>
      <c r="AU231" s="4" t="str">
        <f t="shared" si="258"/>
        <v/>
      </c>
      <c r="AV231" s="4" t="str">
        <f t="shared" si="259"/>
        <v/>
      </c>
      <c r="AW231" s="4" t="str">
        <f t="shared" si="259"/>
        <v/>
      </c>
      <c r="AX231" s="4" t="str">
        <f t="shared" si="260"/>
        <v/>
      </c>
      <c r="AY231" s="4" t="str">
        <f t="shared" si="260"/>
        <v/>
      </c>
      <c r="AZ231" s="4" t="str">
        <f t="shared" si="261"/>
        <v/>
      </c>
      <c r="BA231" s="4" t="str">
        <f t="shared" si="261"/>
        <v/>
      </c>
      <c r="BB231" s="4" t="str">
        <f t="shared" si="303"/>
        <v/>
      </c>
      <c r="BC231" s="4" t="str">
        <f t="shared" si="304"/>
        <v/>
      </c>
      <c r="BD231" s="4" t="str">
        <f t="shared" si="269"/>
        <v/>
      </c>
      <c r="BE231" s="4" t="str">
        <f t="shared" si="308"/>
        <v/>
      </c>
      <c r="BF231" s="4" t="str">
        <f t="shared" si="270"/>
        <v/>
      </c>
      <c r="BG231" s="4" t="str">
        <f t="shared" si="309"/>
        <v/>
      </c>
      <c r="BH231" s="16">
        <f t="shared" si="271"/>
        <v>0</v>
      </c>
      <c r="BI231" s="4">
        <f t="shared" si="272"/>
        <v>0</v>
      </c>
      <c r="BJ231" s="16">
        <f t="shared" si="273"/>
        <v>0</v>
      </c>
      <c r="BK231" s="4">
        <f t="shared" si="274"/>
        <v>0</v>
      </c>
      <c r="BL231" s="16">
        <f t="shared" si="275"/>
        <v>0</v>
      </c>
      <c r="BM231" s="4">
        <f t="shared" si="276"/>
        <v>0</v>
      </c>
      <c r="BN231" s="4">
        <f t="shared" si="310"/>
        <v>0</v>
      </c>
      <c r="BO231" s="4">
        <f t="shared" si="311"/>
        <v>0</v>
      </c>
      <c r="BP231" s="4">
        <f t="shared" si="312"/>
        <v>0</v>
      </c>
      <c r="BQ231" s="4">
        <f t="shared" si="313"/>
        <v>0</v>
      </c>
      <c r="BR231" s="4">
        <f t="shared" si="314"/>
        <v>0</v>
      </c>
      <c r="BS231" s="4">
        <f t="shared" si="315"/>
        <v>0</v>
      </c>
      <c r="BT231" s="4" t="str">
        <f t="shared" si="277"/>
        <v/>
      </c>
      <c r="BU231" s="4" t="str">
        <f t="shared" si="278"/>
        <v/>
      </c>
      <c r="BV231" s="4" t="str">
        <f t="shared" si="279"/>
        <v/>
      </c>
      <c r="BW231" s="4" t="str">
        <f t="shared" si="292"/>
        <v/>
      </c>
      <c r="BX231" s="4" t="str">
        <f t="shared" si="293"/>
        <v/>
      </c>
      <c r="BY231" s="4" t="str">
        <f t="shared" si="294"/>
        <v/>
      </c>
      <c r="BZ231" s="4">
        <f t="shared" si="295"/>
        <v>0</v>
      </c>
      <c r="CA231" s="17" t="str">
        <f t="shared" si="280"/>
        <v/>
      </c>
      <c r="CB231" s="17" t="str">
        <f t="shared" si="281"/>
        <v/>
      </c>
      <c r="CC231" s="17" t="str">
        <f t="shared" si="282"/>
        <v/>
      </c>
      <c r="CD231" s="17" t="str">
        <f t="shared" si="283"/>
        <v/>
      </c>
      <c r="CE231" s="4" t="str">
        <f t="shared" si="284"/>
        <v/>
      </c>
      <c r="CF231" s="4" t="str">
        <f t="shared" si="285"/>
        <v/>
      </c>
      <c r="CG231" s="4" t="str">
        <f t="shared" si="286"/>
        <v/>
      </c>
      <c r="CH231" s="4" t="str">
        <f t="shared" si="316"/>
        <v/>
      </c>
      <c r="CI231" s="4" t="str">
        <f t="shared" si="317"/>
        <v/>
      </c>
      <c r="CJ231" s="4" t="str">
        <f t="shared" si="296"/>
        <v/>
      </c>
      <c r="CK231" s="4" t="str">
        <f t="shared" si="297"/>
        <v/>
      </c>
      <c r="CL231" s="4" t="str">
        <f t="shared" si="318"/>
        <v/>
      </c>
      <c r="CM231" s="4" t="str">
        <f t="shared" si="319"/>
        <v/>
      </c>
      <c r="CN231" s="4">
        <f t="shared" si="298"/>
        <v>0</v>
      </c>
      <c r="CO231" s="16">
        <f t="shared" si="287"/>
        <v>0</v>
      </c>
      <c r="CQ231" s="4">
        <f t="shared" si="299"/>
        <v>0</v>
      </c>
      <c r="CS231" s="4">
        <v>197</v>
      </c>
      <c r="CT231" s="4">
        <f t="shared" si="300"/>
        <v>98.5</v>
      </c>
      <c r="CU231" s="4">
        <f t="shared" si="301"/>
        <v>99</v>
      </c>
      <c r="CV231" s="4">
        <f t="shared" si="288"/>
        <v>0</v>
      </c>
      <c r="CW231" s="4">
        <v>198</v>
      </c>
      <c r="CX231" s="4">
        <f t="shared" si="263"/>
        <v>100</v>
      </c>
      <c r="CY231" s="4" t="s">
        <v>98</v>
      </c>
      <c r="CZ231" s="16" t="str">
        <f t="shared" si="302"/>
        <v>C</v>
      </c>
      <c r="DA231" s="16">
        <f t="shared" si="289"/>
        <v>0</v>
      </c>
      <c r="DB231" s="4" t="str">
        <f t="shared" si="290"/>
        <v>x</v>
      </c>
    </row>
    <row r="232" spans="1:106">
      <c r="A232" s="4" t="str">
        <f t="shared" si="305"/>
        <v>x</v>
      </c>
      <c r="B232" s="4" t="str">
        <f t="shared" si="306"/>
        <v>x</v>
      </c>
      <c r="D232" s="4">
        <v>20.399999999999999</v>
      </c>
      <c r="E232" s="4">
        <f t="shared" si="264"/>
        <v>-0.25555499726295017</v>
      </c>
      <c r="F232" s="4">
        <v>20.399999999999999</v>
      </c>
      <c r="G232" s="4">
        <f t="shared" si="265"/>
        <v>-0.25555499726295017</v>
      </c>
      <c r="H232" s="4">
        <v>101</v>
      </c>
      <c r="I232" s="4">
        <f>AL133</f>
        <v>0</v>
      </c>
      <c r="X232" s="4">
        <v>199</v>
      </c>
      <c r="Y232" s="4" t="str">
        <f t="shared" si="251"/>
        <v>x</v>
      </c>
      <c r="Z232" s="4" t="str">
        <f t="shared" si="291"/>
        <v>x</v>
      </c>
      <c r="AA232" s="4">
        <v>0</v>
      </c>
      <c r="AB232" s="4">
        <v>0</v>
      </c>
      <c r="AC232" s="4">
        <v>199</v>
      </c>
      <c r="AD232" s="129" t="str">
        <f t="shared" si="254"/>
        <v>x</v>
      </c>
      <c r="AE232" s="129" t="str">
        <f t="shared" si="254"/>
        <v>x</v>
      </c>
      <c r="AF232" s="46">
        <f t="shared" si="255"/>
        <v>1</v>
      </c>
      <c r="AG232" s="46">
        <f t="shared" si="255"/>
        <v>1</v>
      </c>
      <c r="AH232" s="4">
        <f t="shared" si="262"/>
        <v>0</v>
      </c>
      <c r="AI232" s="4">
        <f t="shared" si="262"/>
        <v>0</v>
      </c>
      <c r="AJ232" s="4">
        <f t="shared" si="266"/>
        <v>0</v>
      </c>
      <c r="AK232" s="4">
        <f>SUM($AJ$33:AJ232)</f>
        <v>2.6645352591003757E-15</v>
      </c>
      <c r="AL232" s="4">
        <f t="shared" si="307"/>
        <v>0</v>
      </c>
      <c r="AM232" s="4">
        <f t="shared" si="267"/>
        <v>0</v>
      </c>
      <c r="AN232" s="4">
        <f t="shared" si="268"/>
        <v>0</v>
      </c>
      <c r="AP232" s="4" t="str">
        <f t="shared" si="256"/>
        <v/>
      </c>
      <c r="AQ232" s="4" t="str">
        <f t="shared" si="256"/>
        <v/>
      </c>
      <c r="AR232" s="4" t="str">
        <f t="shared" si="257"/>
        <v/>
      </c>
      <c r="AS232" s="4" t="str">
        <f t="shared" si="257"/>
        <v/>
      </c>
      <c r="AT232" s="4" t="str">
        <f t="shared" si="258"/>
        <v/>
      </c>
      <c r="AU232" s="4" t="str">
        <f t="shared" si="258"/>
        <v/>
      </c>
      <c r="AV232" s="4" t="str">
        <f t="shared" si="259"/>
        <v/>
      </c>
      <c r="AW232" s="4" t="str">
        <f t="shared" si="259"/>
        <v/>
      </c>
      <c r="AX232" s="4" t="str">
        <f t="shared" si="260"/>
        <v/>
      </c>
      <c r="AY232" s="4" t="str">
        <f t="shared" si="260"/>
        <v/>
      </c>
      <c r="AZ232" s="4" t="str">
        <f t="shared" si="261"/>
        <v/>
      </c>
      <c r="BA232" s="4" t="str">
        <f t="shared" si="261"/>
        <v/>
      </c>
      <c r="BB232" s="4" t="str">
        <f t="shared" si="303"/>
        <v/>
      </c>
      <c r="BC232" s="4" t="str">
        <f t="shared" si="304"/>
        <v/>
      </c>
      <c r="BD232" s="4" t="str">
        <f t="shared" si="269"/>
        <v/>
      </c>
      <c r="BE232" s="4" t="str">
        <f t="shared" si="308"/>
        <v/>
      </c>
      <c r="BF232" s="4" t="str">
        <f t="shared" si="270"/>
        <v/>
      </c>
      <c r="BG232" s="4" t="str">
        <f t="shared" si="309"/>
        <v/>
      </c>
      <c r="BH232" s="16">
        <f t="shared" si="271"/>
        <v>0</v>
      </c>
      <c r="BI232" s="4">
        <f t="shared" si="272"/>
        <v>0</v>
      </c>
      <c r="BJ232" s="16">
        <f t="shared" si="273"/>
        <v>0</v>
      </c>
      <c r="BK232" s="4">
        <f t="shared" si="274"/>
        <v>0</v>
      </c>
      <c r="BL232" s="16">
        <f t="shared" si="275"/>
        <v>0</v>
      </c>
      <c r="BM232" s="4">
        <f t="shared" si="276"/>
        <v>0</v>
      </c>
      <c r="BN232" s="4">
        <f t="shared" si="310"/>
        <v>0</v>
      </c>
      <c r="BO232" s="4">
        <f t="shared" si="311"/>
        <v>0</v>
      </c>
      <c r="BP232" s="4">
        <f t="shared" si="312"/>
        <v>0</v>
      </c>
      <c r="BQ232" s="4">
        <f t="shared" si="313"/>
        <v>0</v>
      </c>
      <c r="BR232" s="4">
        <f t="shared" si="314"/>
        <v>0</v>
      </c>
      <c r="BS232" s="4">
        <f t="shared" si="315"/>
        <v>0</v>
      </c>
      <c r="BT232" s="4" t="str">
        <f t="shared" si="277"/>
        <v/>
      </c>
      <c r="BU232" s="4" t="str">
        <f t="shared" si="278"/>
        <v/>
      </c>
      <c r="BV232" s="4" t="str">
        <f t="shared" si="279"/>
        <v/>
      </c>
      <c r="BW232" s="4" t="str">
        <f t="shared" si="292"/>
        <v/>
      </c>
      <c r="BX232" s="4" t="str">
        <f t="shared" si="293"/>
        <v/>
      </c>
      <c r="BY232" s="4" t="str">
        <f t="shared" si="294"/>
        <v/>
      </c>
      <c r="BZ232" s="4">
        <f t="shared" si="295"/>
        <v>0</v>
      </c>
      <c r="CA232" s="17" t="str">
        <f t="shared" si="280"/>
        <v/>
      </c>
      <c r="CB232" s="17" t="str">
        <f t="shared" si="281"/>
        <v/>
      </c>
      <c r="CC232" s="17" t="str">
        <f t="shared" si="282"/>
        <v/>
      </c>
      <c r="CD232" s="17" t="str">
        <f t="shared" si="283"/>
        <v/>
      </c>
      <c r="CE232" s="4" t="str">
        <f t="shared" si="284"/>
        <v/>
      </c>
      <c r="CF232" s="4" t="str">
        <f t="shared" si="285"/>
        <v/>
      </c>
      <c r="CG232" s="4" t="str">
        <f t="shared" si="286"/>
        <v/>
      </c>
      <c r="CH232" s="4" t="str">
        <f t="shared" si="316"/>
        <v/>
      </c>
      <c r="CI232" s="4" t="str">
        <f t="shared" si="317"/>
        <v/>
      </c>
      <c r="CJ232" s="4" t="str">
        <f t="shared" si="296"/>
        <v/>
      </c>
      <c r="CK232" s="4" t="str">
        <f t="shared" si="297"/>
        <v/>
      </c>
      <c r="CL232" s="4" t="str">
        <f t="shared" si="318"/>
        <v/>
      </c>
      <c r="CM232" s="4" t="str">
        <f t="shared" si="319"/>
        <v/>
      </c>
      <c r="CN232" s="4">
        <f t="shared" si="298"/>
        <v>0</v>
      </c>
      <c r="CO232" s="16">
        <f t="shared" si="287"/>
        <v>0</v>
      </c>
      <c r="CQ232" s="4">
        <f t="shared" si="299"/>
        <v>0</v>
      </c>
      <c r="CS232" s="4">
        <v>198</v>
      </c>
      <c r="CT232" s="4">
        <f t="shared" si="300"/>
        <v>99</v>
      </c>
      <c r="CU232" s="4">
        <f t="shared" si="301"/>
        <v>99</v>
      </c>
      <c r="CV232" s="4">
        <f t="shared" si="288"/>
        <v>1</v>
      </c>
      <c r="CW232" s="4">
        <v>199</v>
      </c>
      <c r="CX232" s="4">
        <f t="shared" si="263"/>
        <v>100</v>
      </c>
      <c r="CY232" s="4" t="s">
        <v>87</v>
      </c>
      <c r="CZ232" s="16" t="str">
        <f t="shared" si="302"/>
        <v>A</v>
      </c>
      <c r="DA232" s="16">
        <f t="shared" si="289"/>
        <v>0</v>
      </c>
      <c r="DB232" s="4" t="str">
        <f t="shared" si="290"/>
        <v>x</v>
      </c>
    </row>
    <row r="233" spans="1:106">
      <c r="A233" s="4" t="str">
        <f t="shared" si="305"/>
        <v>x</v>
      </c>
      <c r="B233" s="4" t="str">
        <f t="shared" si="306"/>
        <v>x</v>
      </c>
      <c r="D233" s="4">
        <v>20.5</v>
      </c>
      <c r="E233" s="4">
        <f t="shared" si="264"/>
        <v>-0.41349667156634246</v>
      </c>
      <c r="F233" s="4">
        <v>20.5</v>
      </c>
      <c r="G233" s="4">
        <f t="shared" si="265"/>
        <v>-0.41349667156634246</v>
      </c>
      <c r="H233" s="4">
        <v>102</v>
      </c>
      <c r="I233" s="4">
        <f>I232</f>
        <v>0</v>
      </c>
      <c r="X233" s="4">
        <v>200</v>
      </c>
      <c r="Y233" s="4" t="str">
        <f t="shared" si="251"/>
        <v>x</v>
      </c>
      <c r="Z233" s="4" t="str">
        <f t="shared" si="291"/>
        <v>x</v>
      </c>
      <c r="AA233" s="4">
        <v>0</v>
      </c>
      <c r="AB233" s="4">
        <v>0</v>
      </c>
      <c r="AC233" s="4">
        <v>200</v>
      </c>
      <c r="AD233" s="129" t="str">
        <f t="shared" si="254"/>
        <v>x</v>
      </c>
      <c r="AE233" s="129" t="str">
        <f t="shared" si="254"/>
        <v>x</v>
      </c>
      <c r="AF233" s="46">
        <f t="shared" si="255"/>
        <v>1</v>
      </c>
      <c r="AG233" s="46">
        <f t="shared" si="255"/>
        <v>1</v>
      </c>
      <c r="AH233" s="4">
        <f t="shared" si="262"/>
        <v>0</v>
      </c>
      <c r="AI233" s="4">
        <f t="shared" si="262"/>
        <v>0</v>
      </c>
      <c r="AJ233" s="4">
        <f t="shared" si="266"/>
        <v>0</v>
      </c>
      <c r="AK233" s="4">
        <f>SUM($AJ$33:AJ233)</f>
        <v>2.6645352591003757E-15</v>
      </c>
      <c r="AL233" s="4">
        <f t="shared" si="307"/>
        <v>0</v>
      </c>
      <c r="AM233" s="4">
        <f t="shared" si="267"/>
        <v>0</v>
      </c>
      <c r="AN233" s="4">
        <f t="shared" si="268"/>
        <v>0</v>
      </c>
      <c r="AP233" s="4" t="str">
        <f t="shared" si="256"/>
        <v/>
      </c>
      <c r="AQ233" s="4" t="str">
        <f t="shared" si="256"/>
        <v/>
      </c>
      <c r="AR233" s="4" t="str">
        <f t="shared" si="257"/>
        <v/>
      </c>
      <c r="AS233" s="4" t="str">
        <f t="shared" si="257"/>
        <v/>
      </c>
      <c r="AT233" s="4" t="str">
        <f t="shared" si="258"/>
        <v/>
      </c>
      <c r="AU233" s="4" t="str">
        <f t="shared" si="258"/>
        <v/>
      </c>
      <c r="AV233" s="4" t="str">
        <f t="shared" si="259"/>
        <v/>
      </c>
      <c r="AW233" s="4" t="str">
        <f t="shared" si="259"/>
        <v/>
      </c>
      <c r="AX233" s="4" t="str">
        <f t="shared" si="260"/>
        <v/>
      </c>
      <c r="AY233" s="4" t="str">
        <f t="shared" si="260"/>
        <v/>
      </c>
      <c r="AZ233" s="4" t="str">
        <f t="shared" si="261"/>
        <v/>
      </c>
      <c r="BA233" s="4" t="str">
        <f t="shared" si="261"/>
        <v/>
      </c>
      <c r="BB233" s="4" t="str">
        <f t="shared" si="303"/>
        <v/>
      </c>
      <c r="BC233" s="4" t="str">
        <f t="shared" si="304"/>
        <v/>
      </c>
      <c r="BD233" s="4" t="str">
        <f t="shared" si="269"/>
        <v/>
      </c>
      <c r="BE233" s="4" t="str">
        <f t="shared" si="308"/>
        <v/>
      </c>
      <c r="BF233" s="4" t="str">
        <f t="shared" si="270"/>
        <v/>
      </c>
      <c r="BG233" s="4" t="str">
        <f t="shared" si="309"/>
        <v/>
      </c>
      <c r="BH233" s="16">
        <f t="shared" si="271"/>
        <v>0</v>
      </c>
      <c r="BI233" s="4">
        <f t="shared" si="272"/>
        <v>0</v>
      </c>
      <c r="BJ233" s="16">
        <f t="shared" si="273"/>
        <v>0</v>
      </c>
      <c r="BK233" s="4">
        <f t="shared" si="274"/>
        <v>0</v>
      </c>
      <c r="BL233" s="16">
        <f t="shared" si="275"/>
        <v>0</v>
      </c>
      <c r="BM233" s="4">
        <f t="shared" si="276"/>
        <v>0</v>
      </c>
      <c r="BN233" s="4">
        <f t="shared" si="310"/>
        <v>0</v>
      </c>
      <c r="BO233" s="4">
        <f t="shared" si="311"/>
        <v>0</v>
      </c>
      <c r="BP233" s="4">
        <f t="shared" si="312"/>
        <v>0</v>
      </c>
      <c r="BQ233" s="4">
        <f t="shared" si="313"/>
        <v>0</v>
      </c>
      <c r="BR233" s="4">
        <f t="shared" si="314"/>
        <v>0</v>
      </c>
      <c r="BS233" s="4">
        <f t="shared" si="315"/>
        <v>0</v>
      </c>
      <c r="BT233" s="4" t="str">
        <f t="shared" si="277"/>
        <v/>
      </c>
      <c r="BU233" s="4" t="str">
        <f t="shared" si="278"/>
        <v/>
      </c>
      <c r="BV233" s="4" t="str">
        <f t="shared" si="279"/>
        <v/>
      </c>
      <c r="BW233" s="4" t="str">
        <f t="shared" si="292"/>
        <v/>
      </c>
      <c r="BX233" s="4" t="str">
        <f t="shared" si="293"/>
        <v/>
      </c>
      <c r="BY233" s="4" t="str">
        <f t="shared" si="294"/>
        <v/>
      </c>
      <c r="BZ233" s="4">
        <f t="shared" si="295"/>
        <v>0</v>
      </c>
      <c r="CA233" s="17" t="str">
        <f t="shared" si="280"/>
        <v/>
      </c>
      <c r="CB233" s="17" t="str">
        <f t="shared" si="281"/>
        <v/>
      </c>
      <c r="CC233" s="17" t="str">
        <f t="shared" si="282"/>
        <v/>
      </c>
      <c r="CD233" s="17" t="str">
        <f t="shared" si="283"/>
        <v/>
      </c>
      <c r="CE233" s="4" t="str">
        <f t="shared" si="284"/>
        <v/>
      </c>
      <c r="CF233" s="4" t="str">
        <f t="shared" si="285"/>
        <v/>
      </c>
      <c r="CG233" s="4" t="str">
        <f t="shared" si="286"/>
        <v/>
      </c>
      <c r="CH233" s="4" t="str">
        <f t="shared" si="316"/>
        <v/>
      </c>
      <c r="CI233" s="4" t="str">
        <f t="shared" si="317"/>
        <v/>
      </c>
      <c r="CJ233" s="4" t="str">
        <f t="shared" si="296"/>
        <v/>
      </c>
      <c r="CK233" s="4" t="str">
        <f t="shared" si="297"/>
        <v/>
      </c>
      <c r="CL233" s="4" t="str">
        <f t="shared" si="318"/>
        <v/>
      </c>
      <c r="CM233" s="4" t="str">
        <f t="shared" si="319"/>
        <v/>
      </c>
      <c r="CN233" s="4">
        <f t="shared" si="298"/>
        <v>0</v>
      </c>
      <c r="CO233" s="16">
        <f t="shared" si="287"/>
        <v>0</v>
      </c>
      <c r="CQ233" s="4">
        <f t="shared" si="299"/>
        <v>0</v>
      </c>
      <c r="CS233" s="4">
        <v>199</v>
      </c>
      <c r="CT233" s="4">
        <f t="shared" si="300"/>
        <v>99.5</v>
      </c>
      <c r="CU233" s="4">
        <f t="shared" si="301"/>
        <v>100</v>
      </c>
      <c r="CV233" s="4">
        <f t="shared" si="288"/>
        <v>0</v>
      </c>
      <c r="CW233" s="4">
        <v>200</v>
      </c>
      <c r="CX233" s="4">
        <f t="shared" si="263"/>
        <v>101</v>
      </c>
      <c r="CY233" s="4" t="s">
        <v>99</v>
      </c>
      <c r="CZ233" s="16" t="str">
        <f t="shared" si="302"/>
        <v>B</v>
      </c>
      <c r="DA233" s="16">
        <f t="shared" si="289"/>
        <v>0</v>
      </c>
      <c r="DB233" s="4" t="str">
        <f t="shared" si="290"/>
        <v>x</v>
      </c>
    </row>
    <row r="234" spans="1:106">
      <c r="A234" s="4" t="str">
        <f t="shared" si="305"/>
        <v>x</v>
      </c>
      <c r="B234" s="4" t="str">
        <f t="shared" si="306"/>
        <v>x</v>
      </c>
      <c r="D234" s="4">
        <v>20.6</v>
      </c>
      <c r="E234" s="4">
        <f t="shared" si="264"/>
        <v>-0.55336655714511418</v>
      </c>
      <c r="F234" s="4">
        <v>20.6</v>
      </c>
      <c r="G234" s="4">
        <f t="shared" si="265"/>
        <v>-0.55336655714511418</v>
      </c>
      <c r="H234" s="4">
        <v>102</v>
      </c>
      <c r="I234" s="4">
        <f>AL134</f>
        <v>0</v>
      </c>
      <c r="X234" s="4">
        <v>201</v>
      </c>
      <c r="Y234" s="4" t="str">
        <f t="shared" si="251"/>
        <v>x</v>
      </c>
      <c r="Z234" s="4" t="str">
        <f t="shared" si="291"/>
        <v>x</v>
      </c>
      <c r="AA234" s="4">
        <v>0</v>
      </c>
      <c r="AB234" s="4">
        <v>0</v>
      </c>
      <c r="AC234" s="4">
        <v>201</v>
      </c>
      <c r="AD234" s="129" t="str">
        <f t="shared" si="254"/>
        <v>x</v>
      </c>
      <c r="AE234" s="129" t="str">
        <f t="shared" si="254"/>
        <v>x</v>
      </c>
      <c r="AF234" s="46">
        <f t="shared" si="255"/>
        <v>1</v>
      </c>
      <c r="AG234" s="46">
        <f t="shared" si="255"/>
        <v>1</v>
      </c>
      <c r="AH234" s="4">
        <f t="shared" si="262"/>
        <v>0</v>
      </c>
      <c r="AI234" s="4">
        <f t="shared" si="262"/>
        <v>0</v>
      </c>
      <c r="AJ234" s="4">
        <f t="shared" si="266"/>
        <v>0</v>
      </c>
      <c r="AK234" s="4">
        <f>SUM($AJ$33:AJ234)</f>
        <v>2.6645352591003757E-15</v>
      </c>
      <c r="AL234" s="4">
        <f t="shared" si="307"/>
        <v>0</v>
      </c>
      <c r="AM234" s="4">
        <f t="shared" si="267"/>
        <v>0</v>
      </c>
      <c r="AN234" s="4">
        <f t="shared" si="268"/>
        <v>0</v>
      </c>
      <c r="AP234" s="4" t="str">
        <f t="shared" si="256"/>
        <v/>
      </c>
      <c r="AQ234" s="4" t="str">
        <f t="shared" si="256"/>
        <v/>
      </c>
      <c r="AR234" s="4" t="str">
        <f t="shared" si="257"/>
        <v/>
      </c>
      <c r="AS234" s="4" t="str">
        <f t="shared" si="257"/>
        <v/>
      </c>
      <c r="AT234" s="4" t="str">
        <f t="shared" si="258"/>
        <v/>
      </c>
      <c r="AU234" s="4" t="str">
        <f t="shared" si="258"/>
        <v/>
      </c>
      <c r="AV234" s="4" t="str">
        <f t="shared" si="259"/>
        <v/>
      </c>
      <c r="AW234" s="4" t="str">
        <f t="shared" si="259"/>
        <v/>
      </c>
      <c r="AX234" s="4" t="str">
        <f t="shared" si="260"/>
        <v/>
      </c>
      <c r="AY234" s="4" t="str">
        <f t="shared" si="260"/>
        <v/>
      </c>
      <c r="AZ234" s="4" t="str">
        <f t="shared" si="261"/>
        <v/>
      </c>
      <c r="BA234" s="4" t="str">
        <f t="shared" si="261"/>
        <v/>
      </c>
      <c r="BB234" s="4" t="str">
        <f t="shared" si="303"/>
        <v/>
      </c>
      <c r="BC234" s="4" t="str">
        <f t="shared" si="304"/>
        <v/>
      </c>
      <c r="BD234" s="4" t="str">
        <f t="shared" si="269"/>
        <v/>
      </c>
      <c r="BE234" s="4" t="str">
        <f t="shared" si="308"/>
        <v/>
      </c>
      <c r="BF234" s="4" t="str">
        <f t="shared" si="270"/>
        <v/>
      </c>
      <c r="BG234" s="4" t="str">
        <f t="shared" si="309"/>
        <v/>
      </c>
      <c r="BH234" s="16">
        <f t="shared" si="271"/>
        <v>0</v>
      </c>
      <c r="BI234" s="4">
        <f t="shared" si="272"/>
        <v>0</v>
      </c>
      <c r="BJ234" s="16">
        <f t="shared" si="273"/>
        <v>0</v>
      </c>
      <c r="BK234" s="4">
        <f t="shared" si="274"/>
        <v>0</v>
      </c>
      <c r="BL234" s="16">
        <f t="shared" si="275"/>
        <v>0</v>
      </c>
      <c r="BM234" s="4">
        <f t="shared" si="276"/>
        <v>0</v>
      </c>
      <c r="BN234" s="4">
        <f t="shared" si="310"/>
        <v>0</v>
      </c>
      <c r="BO234" s="4">
        <f t="shared" si="311"/>
        <v>0</v>
      </c>
      <c r="BP234" s="4">
        <f t="shared" si="312"/>
        <v>0</v>
      </c>
      <c r="BQ234" s="4">
        <f t="shared" si="313"/>
        <v>0</v>
      </c>
      <c r="BR234" s="4">
        <f t="shared" si="314"/>
        <v>0</v>
      </c>
      <c r="BS234" s="4">
        <f t="shared" si="315"/>
        <v>0</v>
      </c>
      <c r="BT234" s="4" t="str">
        <f t="shared" si="277"/>
        <v/>
      </c>
      <c r="BU234" s="4" t="str">
        <f t="shared" si="278"/>
        <v/>
      </c>
      <c r="BV234" s="4" t="str">
        <f t="shared" si="279"/>
        <v/>
      </c>
      <c r="BW234" s="4" t="str">
        <f t="shared" si="292"/>
        <v/>
      </c>
      <c r="BX234" s="4" t="str">
        <f t="shared" si="293"/>
        <v/>
      </c>
      <c r="BY234" s="4" t="str">
        <f t="shared" si="294"/>
        <v/>
      </c>
      <c r="BZ234" s="4">
        <f t="shared" si="295"/>
        <v>0</v>
      </c>
      <c r="CA234" s="17" t="str">
        <f t="shared" si="280"/>
        <v/>
      </c>
      <c r="CB234" s="17" t="str">
        <f t="shared" si="281"/>
        <v/>
      </c>
      <c r="CC234" s="17" t="str">
        <f t="shared" si="282"/>
        <v/>
      </c>
      <c r="CD234" s="17" t="str">
        <f t="shared" si="283"/>
        <v/>
      </c>
      <c r="CE234" s="4" t="str">
        <f t="shared" si="284"/>
        <v/>
      </c>
      <c r="CF234" s="4" t="str">
        <f t="shared" si="285"/>
        <v/>
      </c>
      <c r="CG234" s="4" t="str">
        <f t="shared" si="286"/>
        <v/>
      </c>
      <c r="CH234" s="4" t="str">
        <f t="shared" si="316"/>
        <v/>
      </c>
      <c r="CI234" s="4" t="str">
        <f t="shared" si="317"/>
        <v/>
      </c>
      <c r="CJ234" s="4" t="str">
        <f t="shared" si="296"/>
        <v/>
      </c>
      <c r="CK234" s="4" t="str">
        <f t="shared" si="297"/>
        <v/>
      </c>
      <c r="CL234" s="4" t="str">
        <f t="shared" si="318"/>
        <v/>
      </c>
      <c r="CM234" s="4" t="str">
        <f t="shared" si="319"/>
        <v/>
      </c>
      <c r="CN234" s="4">
        <f t="shared" si="298"/>
        <v>0</v>
      </c>
      <c r="CO234" s="16">
        <f t="shared" si="287"/>
        <v>0</v>
      </c>
      <c r="CQ234" s="4">
        <f t="shared" si="299"/>
        <v>0</v>
      </c>
      <c r="CS234" s="4">
        <v>200</v>
      </c>
      <c r="CT234" s="4">
        <f t="shared" si="300"/>
        <v>100</v>
      </c>
      <c r="CU234" s="4">
        <f t="shared" si="301"/>
        <v>100</v>
      </c>
      <c r="CV234" s="4">
        <f t="shared" si="288"/>
        <v>1</v>
      </c>
      <c r="CW234" s="4">
        <v>201</v>
      </c>
      <c r="CX234" s="4">
        <f t="shared" si="263"/>
        <v>101</v>
      </c>
      <c r="CY234" s="4" t="s">
        <v>88</v>
      </c>
      <c r="CZ234" s="16" t="str">
        <f t="shared" si="302"/>
        <v>C</v>
      </c>
      <c r="DA234" s="16">
        <f t="shared" si="289"/>
        <v>0</v>
      </c>
      <c r="DB234" s="4" t="str">
        <f t="shared" si="290"/>
        <v>x</v>
      </c>
    </row>
    <row r="235" spans="1:106">
      <c r="A235" s="4" t="str">
        <f t="shared" si="305"/>
        <v>x</v>
      </c>
      <c r="B235" s="4" t="str">
        <f t="shared" si="306"/>
        <v>x</v>
      </c>
      <c r="D235" s="4">
        <v>20.7</v>
      </c>
      <c r="E235" s="4">
        <f t="shared" si="264"/>
        <v>-0.6690516688292969</v>
      </c>
      <c r="F235" s="4">
        <v>20.7</v>
      </c>
      <c r="G235" s="4">
        <f t="shared" si="265"/>
        <v>-0.6690516688292969</v>
      </c>
      <c r="H235" s="4">
        <v>103</v>
      </c>
      <c r="I235" s="4">
        <f>I234</f>
        <v>0</v>
      </c>
      <c r="X235" s="4">
        <v>202</v>
      </c>
      <c r="Y235" s="4" t="str">
        <f t="shared" ref="Y235:Y298" si="320">IF(AC235&lt;$Z$29+1,CZ235,"x")</f>
        <v>x</v>
      </c>
      <c r="Z235" s="4" t="str">
        <f t="shared" si="291"/>
        <v>x</v>
      </c>
      <c r="AA235" s="4">
        <v>0</v>
      </c>
      <c r="AB235" s="4">
        <v>0</v>
      </c>
      <c r="AC235" s="4">
        <v>202</v>
      </c>
      <c r="AD235" s="129" t="str">
        <f t="shared" si="254"/>
        <v>x</v>
      </c>
      <c r="AE235" s="129" t="str">
        <f t="shared" si="254"/>
        <v>x</v>
      </c>
      <c r="AF235" s="46">
        <f t="shared" si="255"/>
        <v>1</v>
      </c>
      <c r="AG235" s="46">
        <f t="shared" si="255"/>
        <v>1</v>
      </c>
      <c r="AH235" s="4">
        <f t="shared" si="262"/>
        <v>0</v>
      </c>
      <c r="AI235" s="4">
        <f t="shared" si="262"/>
        <v>0</v>
      </c>
      <c r="AJ235" s="4">
        <f t="shared" si="266"/>
        <v>0</v>
      </c>
      <c r="AK235" s="4">
        <f>SUM($AJ$33:AJ235)</f>
        <v>2.6645352591003757E-15</v>
      </c>
      <c r="AL235" s="4">
        <f t="shared" si="307"/>
        <v>0</v>
      </c>
      <c r="AM235" s="4">
        <f t="shared" si="267"/>
        <v>0</v>
      </c>
      <c r="AN235" s="4">
        <f t="shared" si="268"/>
        <v>0</v>
      </c>
      <c r="AP235" s="4" t="str">
        <f t="shared" si="256"/>
        <v/>
      </c>
      <c r="AQ235" s="4" t="str">
        <f t="shared" si="256"/>
        <v/>
      </c>
      <c r="AR235" s="4" t="str">
        <f t="shared" si="257"/>
        <v/>
      </c>
      <c r="AS235" s="4" t="str">
        <f t="shared" si="257"/>
        <v/>
      </c>
      <c r="AT235" s="4" t="str">
        <f t="shared" si="258"/>
        <v/>
      </c>
      <c r="AU235" s="4" t="str">
        <f t="shared" si="258"/>
        <v/>
      </c>
      <c r="AV235" s="4" t="str">
        <f t="shared" si="259"/>
        <v/>
      </c>
      <c r="AW235" s="4" t="str">
        <f t="shared" si="259"/>
        <v/>
      </c>
      <c r="AX235" s="4" t="str">
        <f t="shared" si="260"/>
        <v/>
      </c>
      <c r="AY235" s="4" t="str">
        <f t="shared" si="260"/>
        <v/>
      </c>
      <c r="AZ235" s="4" t="str">
        <f t="shared" si="261"/>
        <v/>
      </c>
      <c r="BA235" s="4" t="str">
        <f t="shared" si="261"/>
        <v/>
      </c>
      <c r="BB235" s="4" t="str">
        <f t="shared" si="303"/>
        <v/>
      </c>
      <c r="BC235" s="4" t="str">
        <f t="shared" si="304"/>
        <v/>
      </c>
      <c r="BD235" s="4" t="str">
        <f t="shared" si="269"/>
        <v/>
      </c>
      <c r="BE235" s="4" t="str">
        <f t="shared" si="308"/>
        <v/>
      </c>
      <c r="BF235" s="4" t="str">
        <f t="shared" si="270"/>
        <v/>
      </c>
      <c r="BG235" s="4" t="str">
        <f t="shared" si="309"/>
        <v/>
      </c>
      <c r="BH235" s="16">
        <f t="shared" si="271"/>
        <v>0</v>
      </c>
      <c r="BI235" s="4">
        <f t="shared" si="272"/>
        <v>0</v>
      </c>
      <c r="BJ235" s="16">
        <f t="shared" si="273"/>
        <v>0</v>
      </c>
      <c r="BK235" s="4">
        <f t="shared" si="274"/>
        <v>0</v>
      </c>
      <c r="BL235" s="16">
        <f t="shared" si="275"/>
        <v>0</v>
      </c>
      <c r="BM235" s="4">
        <f t="shared" si="276"/>
        <v>0</v>
      </c>
      <c r="BN235" s="4">
        <f t="shared" si="310"/>
        <v>0</v>
      </c>
      <c r="BO235" s="4">
        <f t="shared" si="311"/>
        <v>0</v>
      </c>
      <c r="BP235" s="4">
        <f t="shared" si="312"/>
        <v>0</v>
      </c>
      <c r="BQ235" s="4">
        <f t="shared" si="313"/>
        <v>0</v>
      </c>
      <c r="BR235" s="4">
        <f t="shared" si="314"/>
        <v>0</v>
      </c>
      <c r="BS235" s="4">
        <f t="shared" si="315"/>
        <v>0</v>
      </c>
      <c r="BT235" s="4" t="str">
        <f t="shared" si="277"/>
        <v/>
      </c>
      <c r="BU235" s="4" t="str">
        <f t="shared" si="278"/>
        <v/>
      </c>
      <c r="BV235" s="4" t="str">
        <f t="shared" si="279"/>
        <v/>
      </c>
      <c r="BW235" s="4" t="str">
        <f t="shared" si="292"/>
        <v/>
      </c>
      <c r="BX235" s="4" t="str">
        <f t="shared" si="293"/>
        <v/>
      </c>
      <c r="BY235" s="4" t="str">
        <f t="shared" si="294"/>
        <v/>
      </c>
      <c r="BZ235" s="4">
        <f t="shared" si="295"/>
        <v>0</v>
      </c>
      <c r="CA235" s="17" t="str">
        <f t="shared" si="280"/>
        <v/>
      </c>
      <c r="CB235" s="17" t="str">
        <f t="shared" si="281"/>
        <v/>
      </c>
      <c r="CC235" s="17" t="str">
        <f t="shared" si="282"/>
        <v/>
      </c>
      <c r="CD235" s="17" t="str">
        <f t="shared" si="283"/>
        <v/>
      </c>
      <c r="CE235" s="4" t="str">
        <f t="shared" si="284"/>
        <v/>
      </c>
      <c r="CF235" s="4" t="str">
        <f t="shared" si="285"/>
        <v/>
      </c>
      <c r="CG235" s="4" t="str">
        <f t="shared" si="286"/>
        <v/>
      </c>
      <c r="CH235" s="4" t="str">
        <f t="shared" si="316"/>
        <v/>
      </c>
      <c r="CI235" s="4" t="str">
        <f t="shared" si="317"/>
        <v/>
      </c>
      <c r="CJ235" s="4" t="str">
        <f t="shared" si="296"/>
        <v/>
      </c>
      <c r="CK235" s="4" t="str">
        <f t="shared" si="297"/>
        <v/>
      </c>
      <c r="CL235" s="4" t="str">
        <f t="shared" si="318"/>
        <v/>
      </c>
      <c r="CM235" s="4" t="str">
        <f t="shared" si="319"/>
        <v/>
      </c>
      <c r="CN235" s="4">
        <f t="shared" si="298"/>
        <v>0</v>
      </c>
      <c r="CO235" s="16">
        <f t="shared" si="287"/>
        <v>0</v>
      </c>
      <c r="CQ235" s="4">
        <f t="shared" si="299"/>
        <v>0</v>
      </c>
      <c r="CS235" s="4">
        <v>201</v>
      </c>
      <c r="CT235" s="4">
        <f t="shared" si="300"/>
        <v>100.5</v>
      </c>
      <c r="CU235" s="4">
        <f t="shared" si="301"/>
        <v>101</v>
      </c>
      <c r="CV235" s="4">
        <f t="shared" si="288"/>
        <v>0</v>
      </c>
      <c r="CW235" s="4">
        <v>202</v>
      </c>
      <c r="CX235" s="4">
        <f t="shared" si="263"/>
        <v>102</v>
      </c>
      <c r="CY235" s="4" t="s">
        <v>100</v>
      </c>
      <c r="CZ235" s="16" t="str">
        <f t="shared" si="302"/>
        <v>A</v>
      </c>
      <c r="DA235" s="16">
        <f t="shared" si="289"/>
        <v>0</v>
      </c>
      <c r="DB235" s="4" t="str">
        <f t="shared" si="290"/>
        <v>x</v>
      </c>
    </row>
    <row r="236" spans="1:106">
      <c r="A236" s="4" t="str">
        <f t="shared" si="305"/>
        <v>x</v>
      </c>
      <c r="B236" s="4" t="str">
        <f t="shared" si="306"/>
        <v>x</v>
      </c>
      <c r="D236" s="4">
        <v>20.8</v>
      </c>
      <c r="E236" s="4">
        <f t="shared" si="264"/>
        <v>-0.75549601211953643</v>
      </c>
      <c r="F236" s="4">
        <v>20.8</v>
      </c>
      <c r="G236" s="4">
        <f t="shared" si="265"/>
        <v>-0.75549601211953643</v>
      </c>
      <c r="H236" s="4">
        <v>103</v>
      </c>
      <c r="I236" s="4">
        <f>AL135</f>
        <v>0</v>
      </c>
      <c r="X236" s="4">
        <v>203</v>
      </c>
      <c r="Y236" s="4" t="str">
        <f t="shared" si="320"/>
        <v>x</v>
      </c>
      <c r="Z236" s="4" t="str">
        <f t="shared" si="291"/>
        <v>x</v>
      </c>
      <c r="AA236" s="4">
        <v>0</v>
      </c>
      <c r="AB236" s="4">
        <v>0</v>
      </c>
      <c r="AC236" s="4">
        <v>203</v>
      </c>
      <c r="AD236" s="129" t="str">
        <f t="shared" si="254"/>
        <v>x</v>
      </c>
      <c r="AE236" s="129" t="str">
        <f t="shared" si="254"/>
        <v>x</v>
      </c>
      <c r="AF236" s="46">
        <f t="shared" si="255"/>
        <v>1</v>
      </c>
      <c r="AG236" s="46">
        <f t="shared" si="255"/>
        <v>1</v>
      </c>
      <c r="AH236" s="4">
        <f t="shared" si="262"/>
        <v>0</v>
      </c>
      <c r="AI236" s="4">
        <f t="shared" si="262"/>
        <v>0</v>
      </c>
      <c r="AJ236" s="4">
        <f t="shared" si="266"/>
        <v>0</v>
      </c>
      <c r="AK236" s="4">
        <f>SUM($AJ$33:AJ236)</f>
        <v>2.6645352591003757E-15</v>
      </c>
      <c r="AL236" s="4">
        <f t="shared" si="307"/>
        <v>0</v>
      </c>
      <c r="AM236" s="4">
        <f t="shared" si="267"/>
        <v>0</v>
      </c>
      <c r="AN236" s="4">
        <f t="shared" si="268"/>
        <v>0</v>
      </c>
      <c r="AP236" s="4" t="str">
        <f t="shared" si="256"/>
        <v/>
      </c>
      <c r="AQ236" s="4" t="str">
        <f t="shared" si="256"/>
        <v/>
      </c>
      <c r="AR236" s="4" t="str">
        <f t="shared" si="257"/>
        <v/>
      </c>
      <c r="AS236" s="4" t="str">
        <f t="shared" si="257"/>
        <v/>
      </c>
      <c r="AT236" s="4" t="str">
        <f t="shared" si="258"/>
        <v/>
      </c>
      <c r="AU236" s="4" t="str">
        <f t="shared" si="258"/>
        <v/>
      </c>
      <c r="AV236" s="4" t="str">
        <f t="shared" si="259"/>
        <v/>
      </c>
      <c r="AW236" s="4" t="str">
        <f t="shared" si="259"/>
        <v/>
      </c>
      <c r="AX236" s="4" t="str">
        <f t="shared" si="260"/>
        <v/>
      </c>
      <c r="AY236" s="4" t="str">
        <f t="shared" si="260"/>
        <v/>
      </c>
      <c r="AZ236" s="4" t="str">
        <f t="shared" si="261"/>
        <v/>
      </c>
      <c r="BA236" s="4" t="str">
        <f t="shared" si="261"/>
        <v/>
      </c>
      <c r="BB236" s="4" t="str">
        <f t="shared" si="303"/>
        <v/>
      </c>
      <c r="BC236" s="4" t="str">
        <f t="shared" si="304"/>
        <v/>
      </c>
      <c r="BD236" s="4" t="str">
        <f t="shared" si="269"/>
        <v/>
      </c>
      <c r="BE236" s="4" t="str">
        <f t="shared" si="308"/>
        <v/>
      </c>
      <c r="BF236" s="4" t="str">
        <f t="shared" si="270"/>
        <v/>
      </c>
      <c r="BG236" s="4" t="str">
        <f t="shared" si="309"/>
        <v/>
      </c>
      <c r="BH236" s="16">
        <f t="shared" si="271"/>
        <v>0</v>
      </c>
      <c r="BI236" s="4">
        <f t="shared" si="272"/>
        <v>0</v>
      </c>
      <c r="BJ236" s="16">
        <f t="shared" si="273"/>
        <v>0</v>
      </c>
      <c r="BK236" s="4">
        <f t="shared" si="274"/>
        <v>0</v>
      </c>
      <c r="BL236" s="16">
        <f t="shared" si="275"/>
        <v>0</v>
      </c>
      <c r="BM236" s="4">
        <f t="shared" si="276"/>
        <v>0</v>
      </c>
      <c r="BN236" s="4">
        <f t="shared" si="310"/>
        <v>0</v>
      </c>
      <c r="BO236" s="4">
        <f t="shared" si="311"/>
        <v>0</v>
      </c>
      <c r="BP236" s="4">
        <f t="shared" si="312"/>
        <v>0</v>
      </c>
      <c r="BQ236" s="4">
        <f t="shared" si="313"/>
        <v>0</v>
      </c>
      <c r="BR236" s="4">
        <f t="shared" si="314"/>
        <v>0</v>
      </c>
      <c r="BS236" s="4">
        <f t="shared" si="315"/>
        <v>0</v>
      </c>
      <c r="BT236" s="4" t="str">
        <f t="shared" si="277"/>
        <v/>
      </c>
      <c r="BU236" s="4" t="str">
        <f t="shared" si="278"/>
        <v/>
      </c>
      <c r="BV236" s="4" t="str">
        <f t="shared" si="279"/>
        <v/>
      </c>
      <c r="BW236" s="4" t="str">
        <f t="shared" si="292"/>
        <v/>
      </c>
      <c r="BX236" s="4" t="str">
        <f t="shared" si="293"/>
        <v/>
      </c>
      <c r="BY236" s="4" t="str">
        <f t="shared" si="294"/>
        <v/>
      </c>
      <c r="BZ236" s="4">
        <f t="shared" si="295"/>
        <v>0</v>
      </c>
      <c r="CA236" s="17" t="str">
        <f t="shared" si="280"/>
        <v/>
      </c>
      <c r="CB236" s="17" t="str">
        <f t="shared" si="281"/>
        <v/>
      </c>
      <c r="CC236" s="17" t="str">
        <f t="shared" si="282"/>
        <v/>
      </c>
      <c r="CD236" s="17" t="str">
        <f t="shared" si="283"/>
        <v/>
      </c>
      <c r="CE236" s="4" t="str">
        <f t="shared" si="284"/>
        <v/>
      </c>
      <c r="CF236" s="4" t="str">
        <f t="shared" si="285"/>
        <v/>
      </c>
      <c r="CG236" s="4" t="str">
        <f t="shared" si="286"/>
        <v/>
      </c>
      <c r="CH236" s="4" t="str">
        <f t="shared" si="316"/>
        <v/>
      </c>
      <c r="CI236" s="4" t="str">
        <f t="shared" si="317"/>
        <v/>
      </c>
      <c r="CJ236" s="4" t="str">
        <f t="shared" si="296"/>
        <v/>
      </c>
      <c r="CK236" s="4" t="str">
        <f t="shared" si="297"/>
        <v/>
      </c>
      <c r="CL236" s="4" t="str">
        <f t="shared" si="318"/>
        <v/>
      </c>
      <c r="CM236" s="4" t="str">
        <f t="shared" si="319"/>
        <v/>
      </c>
      <c r="CN236" s="4">
        <f t="shared" si="298"/>
        <v>0</v>
      </c>
      <c r="CO236" s="16">
        <f t="shared" si="287"/>
        <v>0</v>
      </c>
      <c r="CQ236" s="4">
        <f t="shared" si="299"/>
        <v>0</v>
      </c>
      <c r="CS236" s="4">
        <v>202</v>
      </c>
      <c r="CT236" s="4">
        <f t="shared" si="300"/>
        <v>101</v>
      </c>
      <c r="CU236" s="4">
        <f t="shared" si="301"/>
        <v>101</v>
      </c>
      <c r="CV236" s="4">
        <f t="shared" si="288"/>
        <v>1</v>
      </c>
      <c r="CW236" s="4">
        <v>203</v>
      </c>
      <c r="CX236" s="4">
        <f t="shared" si="263"/>
        <v>102</v>
      </c>
      <c r="CY236" s="4" t="s">
        <v>89</v>
      </c>
      <c r="CZ236" s="16" t="str">
        <f t="shared" si="302"/>
        <v>B</v>
      </c>
      <c r="DA236" s="16">
        <f t="shared" si="289"/>
        <v>0</v>
      </c>
      <c r="DB236" s="4" t="str">
        <f t="shared" si="290"/>
        <v>x</v>
      </c>
    </row>
    <row r="237" spans="1:106">
      <c r="A237" s="4" t="str">
        <f t="shared" si="305"/>
        <v>x</v>
      </c>
      <c r="B237" s="4" t="str">
        <f t="shared" si="306"/>
        <v>x</v>
      </c>
      <c r="D237" s="4">
        <v>20.9</v>
      </c>
      <c r="E237" s="4">
        <f t="shared" si="264"/>
        <v>-0.80892155440806801</v>
      </c>
      <c r="F237" s="4">
        <v>20.9</v>
      </c>
      <c r="G237" s="4">
        <f t="shared" si="265"/>
        <v>-0.80892155440806801</v>
      </c>
      <c r="H237" s="4">
        <v>104</v>
      </c>
      <c r="I237" s="4">
        <f>I236</f>
        <v>0</v>
      </c>
      <c r="X237" s="4">
        <v>204</v>
      </c>
      <c r="Y237" s="4" t="str">
        <f t="shared" si="320"/>
        <v>x</v>
      </c>
      <c r="Z237" s="4" t="str">
        <f t="shared" si="291"/>
        <v>x</v>
      </c>
      <c r="AA237" s="4">
        <v>0</v>
      </c>
      <c r="AB237" s="4">
        <v>0</v>
      </c>
      <c r="AC237" s="4">
        <v>204</v>
      </c>
      <c r="AD237" s="129" t="str">
        <f t="shared" si="254"/>
        <v>x</v>
      </c>
      <c r="AE237" s="129" t="str">
        <f t="shared" si="254"/>
        <v>x</v>
      </c>
      <c r="AF237" s="46">
        <f t="shared" si="255"/>
        <v>1</v>
      </c>
      <c r="AG237" s="46">
        <f t="shared" si="255"/>
        <v>1</v>
      </c>
      <c r="AH237" s="4">
        <f t="shared" si="262"/>
        <v>0</v>
      </c>
      <c r="AI237" s="4">
        <f t="shared" si="262"/>
        <v>0</v>
      </c>
      <c r="AJ237" s="4">
        <f t="shared" si="266"/>
        <v>0</v>
      </c>
      <c r="AK237" s="4">
        <f>SUM($AJ$33:AJ237)</f>
        <v>2.6645352591003757E-15</v>
      </c>
      <c r="AL237" s="4">
        <f t="shared" si="307"/>
        <v>0</v>
      </c>
      <c r="AM237" s="4">
        <f t="shared" si="267"/>
        <v>0</v>
      </c>
      <c r="AN237" s="4">
        <f t="shared" si="268"/>
        <v>0</v>
      </c>
      <c r="AP237" s="4" t="str">
        <f t="shared" si="256"/>
        <v/>
      </c>
      <c r="AQ237" s="4" t="str">
        <f t="shared" si="256"/>
        <v/>
      </c>
      <c r="AR237" s="4" t="str">
        <f t="shared" si="257"/>
        <v/>
      </c>
      <c r="AS237" s="4" t="str">
        <f t="shared" si="257"/>
        <v/>
      </c>
      <c r="AT237" s="4" t="str">
        <f t="shared" si="258"/>
        <v/>
      </c>
      <c r="AU237" s="4" t="str">
        <f t="shared" si="258"/>
        <v/>
      </c>
      <c r="AV237" s="4" t="str">
        <f t="shared" si="259"/>
        <v/>
      </c>
      <c r="AW237" s="4" t="str">
        <f t="shared" si="259"/>
        <v/>
      </c>
      <c r="AX237" s="4" t="str">
        <f t="shared" si="260"/>
        <v/>
      </c>
      <c r="AY237" s="4" t="str">
        <f t="shared" si="260"/>
        <v/>
      </c>
      <c r="AZ237" s="4" t="str">
        <f t="shared" si="261"/>
        <v/>
      </c>
      <c r="BA237" s="4" t="str">
        <f t="shared" si="261"/>
        <v/>
      </c>
      <c r="BB237" s="4" t="str">
        <f t="shared" si="303"/>
        <v/>
      </c>
      <c r="BC237" s="4" t="str">
        <f t="shared" si="304"/>
        <v/>
      </c>
      <c r="BD237" s="4" t="str">
        <f t="shared" si="269"/>
        <v/>
      </c>
      <c r="BE237" s="4" t="str">
        <f t="shared" si="308"/>
        <v/>
      </c>
      <c r="BF237" s="4" t="str">
        <f t="shared" si="270"/>
        <v/>
      </c>
      <c r="BG237" s="4" t="str">
        <f t="shared" si="309"/>
        <v/>
      </c>
      <c r="BH237" s="16">
        <f t="shared" si="271"/>
        <v>0</v>
      </c>
      <c r="BI237" s="4">
        <f t="shared" si="272"/>
        <v>0</v>
      </c>
      <c r="BJ237" s="16">
        <f t="shared" si="273"/>
        <v>0</v>
      </c>
      <c r="BK237" s="4">
        <f t="shared" si="274"/>
        <v>0</v>
      </c>
      <c r="BL237" s="16">
        <f t="shared" si="275"/>
        <v>0</v>
      </c>
      <c r="BM237" s="4">
        <f t="shared" si="276"/>
        <v>0</v>
      </c>
      <c r="BN237" s="4">
        <f t="shared" si="310"/>
        <v>0</v>
      </c>
      <c r="BO237" s="4">
        <f t="shared" si="311"/>
        <v>0</v>
      </c>
      <c r="BP237" s="4">
        <f t="shared" si="312"/>
        <v>0</v>
      </c>
      <c r="BQ237" s="4">
        <f t="shared" si="313"/>
        <v>0</v>
      </c>
      <c r="BR237" s="4">
        <f t="shared" si="314"/>
        <v>0</v>
      </c>
      <c r="BS237" s="4">
        <f t="shared" si="315"/>
        <v>0</v>
      </c>
      <c r="BT237" s="4" t="str">
        <f t="shared" si="277"/>
        <v/>
      </c>
      <c r="BU237" s="4" t="str">
        <f t="shared" si="278"/>
        <v/>
      </c>
      <c r="BV237" s="4" t="str">
        <f t="shared" si="279"/>
        <v/>
      </c>
      <c r="BW237" s="4" t="str">
        <f t="shared" si="292"/>
        <v/>
      </c>
      <c r="BX237" s="4" t="str">
        <f t="shared" si="293"/>
        <v/>
      </c>
      <c r="BY237" s="4" t="str">
        <f t="shared" si="294"/>
        <v/>
      </c>
      <c r="BZ237" s="4">
        <f t="shared" si="295"/>
        <v>0</v>
      </c>
      <c r="CA237" s="17" t="str">
        <f t="shared" si="280"/>
        <v/>
      </c>
      <c r="CB237" s="17" t="str">
        <f t="shared" si="281"/>
        <v/>
      </c>
      <c r="CC237" s="17" t="str">
        <f t="shared" si="282"/>
        <v/>
      </c>
      <c r="CD237" s="17" t="str">
        <f t="shared" si="283"/>
        <v/>
      </c>
      <c r="CE237" s="4" t="str">
        <f t="shared" si="284"/>
        <v/>
      </c>
      <c r="CF237" s="4" t="str">
        <f t="shared" si="285"/>
        <v/>
      </c>
      <c r="CG237" s="4" t="str">
        <f t="shared" si="286"/>
        <v/>
      </c>
      <c r="CH237" s="4" t="str">
        <f t="shared" si="316"/>
        <v/>
      </c>
      <c r="CI237" s="4" t="str">
        <f t="shared" si="317"/>
        <v/>
      </c>
      <c r="CJ237" s="4" t="str">
        <f t="shared" si="296"/>
        <v/>
      </c>
      <c r="CK237" s="4" t="str">
        <f t="shared" si="297"/>
        <v/>
      </c>
      <c r="CL237" s="4" t="str">
        <f t="shared" si="318"/>
        <v/>
      </c>
      <c r="CM237" s="4" t="str">
        <f t="shared" si="319"/>
        <v/>
      </c>
      <c r="CN237" s="4">
        <f t="shared" si="298"/>
        <v>0</v>
      </c>
      <c r="CO237" s="16">
        <f t="shared" si="287"/>
        <v>0</v>
      </c>
      <c r="CQ237" s="4">
        <f t="shared" si="299"/>
        <v>0</v>
      </c>
      <c r="CS237" s="4">
        <v>203</v>
      </c>
      <c r="CT237" s="4">
        <f t="shared" si="300"/>
        <v>101.5</v>
      </c>
      <c r="CU237" s="4">
        <f t="shared" si="301"/>
        <v>102</v>
      </c>
      <c r="CV237" s="4">
        <f t="shared" si="288"/>
        <v>0</v>
      </c>
      <c r="CW237" s="4">
        <v>204</v>
      </c>
      <c r="CX237" s="4">
        <f t="shared" si="263"/>
        <v>103</v>
      </c>
      <c r="CY237" s="4" t="s">
        <v>98</v>
      </c>
      <c r="CZ237" s="16" t="str">
        <f t="shared" si="302"/>
        <v>C</v>
      </c>
      <c r="DA237" s="16">
        <f t="shared" si="289"/>
        <v>0</v>
      </c>
      <c r="DB237" s="4" t="str">
        <f t="shared" si="290"/>
        <v>x</v>
      </c>
    </row>
    <row r="238" spans="1:106">
      <c r="A238" s="4" t="str">
        <f t="shared" si="305"/>
        <v>x</v>
      </c>
      <c r="B238" s="4" t="str">
        <f t="shared" si="306"/>
        <v>x</v>
      </c>
      <c r="D238" s="4">
        <v>21</v>
      </c>
      <c r="E238" s="4">
        <f t="shared" si="264"/>
        <v>-0.82699334313268802</v>
      </c>
      <c r="F238" s="4">
        <v>21</v>
      </c>
      <c r="G238" s="4">
        <f t="shared" si="265"/>
        <v>-0.82699334313268802</v>
      </c>
      <c r="H238" s="4">
        <v>104</v>
      </c>
      <c r="I238" s="4">
        <f>AL136</f>
        <v>0</v>
      </c>
      <c r="X238" s="4">
        <v>205</v>
      </c>
      <c r="Y238" s="4" t="str">
        <f t="shared" si="320"/>
        <v>x</v>
      </c>
      <c r="Z238" s="4" t="str">
        <f t="shared" si="291"/>
        <v>x</v>
      </c>
      <c r="AA238" s="4">
        <v>0</v>
      </c>
      <c r="AB238" s="4">
        <v>0</v>
      </c>
      <c r="AC238" s="4">
        <v>205</v>
      </c>
      <c r="AD238" s="129" t="str">
        <f t="shared" si="254"/>
        <v>x</v>
      </c>
      <c r="AE238" s="129" t="str">
        <f t="shared" si="254"/>
        <v>x</v>
      </c>
      <c r="AF238" s="46">
        <f t="shared" si="255"/>
        <v>1</v>
      </c>
      <c r="AG238" s="46">
        <f t="shared" si="255"/>
        <v>1</v>
      </c>
      <c r="AH238" s="4">
        <f t="shared" si="262"/>
        <v>0</v>
      </c>
      <c r="AI238" s="4">
        <f t="shared" si="262"/>
        <v>0</v>
      </c>
      <c r="AJ238" s="4">
        <f t="shared" si="266"/>
        <v>0</v>
      </c>
      <c r="AK238" s="4">
        <f>SUM($AJ$33:AJ238)</f>
        <v>2.6645352591003757E-15</v>
      </c>
      <c r="AL238" s="4">
        <f t="shared" si="307"/>
        <v>0</v>
      </c>
      <c r="AM238" s="4">
        <f t="shared" si="267"/>
        <v>0</v>
      </c>
      <c r="AN238" s="4">
        <f t="shared" si="268"/>
        <v>0</v>
      </c>
      <c r="AP238" s="4" t="str">
        <f t="shared" si="256"/>
        <v/>
      </c>
      <c r="AQ238" s="4" t="str">
        <f t="shared" si="256"/>
        <v/>
      </c>
      <c r="AR238" s="4" t="str">
        <f t="shared" si="257"/>
        <v/>
      </c>
      <c r="AS238" s="4" t="str">
        <f t="shared" si="257"/>
        <v/>
      </c>
      <c r="AT238" s="4" t="str">
        <f t="shared" si="258"/>
        <v/>
      </c>
      <c r="AU238" s="4" t="str">
        <f t="shared" si="258"/>
        <v/>
      </c>
      <c r="AV238" s="4" t="str">
        <f t="shared" si="259"/>
        <v/>
      </c>
      <c r="AW238" s="4" t="str">
        <f t="shared" si="259"/>
        <v/>
      </c>
      <c r="AX238" s="4" t="str">
        <f t="shared" si="260"/>
        <v/>
      </c>
      <c r="AY238" s="4" t="str">
        <f t="shared" si="260"/>
        <v/>
      </c>
      <c r="AZ238" s="4" t="str">
        <f t="shared" si="261"/>
        <v/>
      </c>
      <c r="BA238" s="4" t="str">
        <f t="shared" si="261"/>
        <v/>
      </c>
      <c r="BB238" s="4" t="str">
        <f t="shared" si="303"/>
        <v/>
      </c>
      <c r="BC238" s="4" t="str">
        <f t="shared" si="304"/>
        <v/>
      </c>
      <c r="BD238" s="4" t="str">
        <f t="shared" si="269"/>
        <v/>
      </c>
      <c r="BE238" s="4" t="str">
        <f t="shared" si="308"/>
        <v/>
      </c>
      <c r="BF238" s="4" t="str">
        <f t="shared" si="270"/>
        <v/>
      </c>
      <c r="BG238" s="4" t="str">
        <f t="shared" si="309"/>
        <v/>
      </c>
      <c r="BH238" s="16">
        <f t="shared" si="271"/>
        <v>0</v>
      </c>
      <c r="BI238" s="4">
        <f t="shared" si="272"/>
        <v>0</v>
      </c>
      <c r="BJ238" s="16">
        <f t="shared" si="273"/>
        <v>0</v>
      </c>
      <c r="BK238" s="4">
        <f t="shared" si="274"/>
        <v>0</v>
      </c>
      <c r="BL238" s="16">
        <f t="shared" si="275"/>
        <v>0</v>
      </c>
      <c r="BM238" s="4">
        <f t="shared" si="276"/>
        <v>0</v>
      </c>
      <c r="BN238" s="4">
        <f t="shared" si="310"/>
        <v>0</v>
      </c>
      <c r="BO238" s="4">
        <f t="shared" si="311"/>
        <v>0</v>
      </c>
      <c r="BP238" s="4">
        <f t="shared" si="312"/>
        <v>0</v>
      </c>
      <c r="BQ238" s="4">
        <f t="shared" si="313"/>
        <v>0</v>
      </c>
      <c r="BR238" s="4">
        <f t="shared" si="314"/>
        <v>0</v>
      </c>
      <c r="BS238" s="4">
        <f t="shared" si="315"/>
        <v>0</v>
      </c>
      <c r="BT238" s="4" t="str">
        <f t="shared" si="277"/>
        <v/>
      </c>
      <c r="BU238" s="4" t="str">
        <f t="shared" si="278"/>
        <v/>
      </c>
      <c r="BV238" s="4" t="str">
        <f t="shared" si="279"/>
        <v/>
      </c>
      <c r="BW238" s="4" t="str">
        <f t="shared" si="292"/>
        <v/>
      </c>
      <c r="BX238" s="4" t="str">
        <f t="shared" si="293"/>
        <v/>
      </c>
      <c r="BY238" s="4" t="str">
        <f t="shared" si="294"/>
        <v/>
      </c>
      <c r="BZ238" s="4">
        <f t="shared" si="295"/>
        <v>0</v>
      </c>
      <c r="CA238" s="17" t="str">
        <f t="shared" si="280"/>
        <v/>
      </c>
      <c r="CB238" s="17" t="str">
        <f t="shared" si="281"/>
        <v/>
      </c>
      <c r="CC238" s="17" t="str">
        <f t="shared" si="282"/>
        <v/>
      </c>
      <c r="CD238" s="17" t="str">
        <f t="shared" si="283"/>
        <v/>
      </c>
      <c r="CE238" s="4" t="str">
        <f t="shared" si="284"/>
        <v/>
      </c>
      <c r="CF238" s="4" t="str">
        <f t="shared" si="285"/>
        <v/>
      </c>
      <c r="CG238" s="4" t="str">
        <f t="shared" si="286"/>
        <v/>
      </c>
      <c r="CH238" s="4" t="str">
        <f t="shared" si="316"/>
        <v/>
      </c>
      <c r="CI238" s="4" t="str">
        <f t="shared" si="317"/>
        <v/>
      </c>
      <c r="CJ238" s="4" t="str">
        <f t="shared" si="296"/>
        <v/>
      </c>
      <c r="CK238" s="4" t="str">
        <f t="shared" si="297"/>
        <v/>
      </c>
      <c r="CL238" s="4" t="str">
        <f t="shared" si="318"/>
        <v/>
      </c>
      <c r="CM238" s="4" t="str">
        <f t="shared" si="319"/>
        <v/>
      </c>
      <c r="CN238" s="4">
        <f t="shared" si="298"/>
        <v>0</v>
      </c>
      <c r="CO238" s="16">
        <f t="shared" si="287"/>
        <v>0</v>
      </c>
      <c r="CQ238" s="4">
        <f t="shared" si="299"/>
        <v>0</v>
      </c>
      <c r="CS238" s="4">
        <v>204</v>
      </c>
      <c r="CT238" s="4">
        <f t="shared" si="300"/>
        <v>102</v>
      </c>
      <c r="CU238" s="4">
        <f t="shared" si="301"/>
        <v>102</v>
      </c>
      <c r="CV238" s="4">
        <f t="shared" si="288"/>
        <v>1</v>
      </c>
      <c r="CW238" s="4">
        <v>205</v>
      </c>
      <c r="CX238" s="4">
        <f t="shared" si="263"/>
        <v>103</v>
      </c>
      <c r="CY238" s="4" t="s">
        <v>87</v>
      </c>
      <c r="CZ238" s="16" t="str">
        <f t="shared" si="302"/>
        <v>A</v>
      </c>
      <c r="DA238" s="16">
        <f t="shared" si="289"/>
        <v>0</v>
      </c>
      <c r="DB238" s="4" t="str">
        <f t="shared" si="290"/>
        <v>x</v>
      </c>
    </row>
    <row r="239" spans="1:106">
      <c r="A239" s="4" t="str">
        <f t="shared" si="305"/>
        <v>x</v>
      </c>
      <c r="B239" s="4" t="str">
        <f t="shared" si="306"/>
        <v>x</v>
      </c>
      <c r="D239" s="4">
        <v>21.1</v>
      </c>
      <c r="E239" s="4">
        <f t="shared" si="264"/>
        <v>-0.80892155440806801</v>
      </c>
      <c r="F239" s="4">
        <v>21.1</v>
      </c>
      <c r="G239" s="4">
        <f t="shared" si="265"/>
        <v>-0.80892155440806801</v>
      </c>
      <c r="H239" s="4">
        <v>105</v>
      </c>
      <c r="I239" s="4">
        <f>I238</f>
        <v>0</v>
      </c>
      <c r="X239" s="4">
        <v>206</v>
      </c>
      <c r="Y239" s="4" t="str">
        <f t="shared" si="320"/>
        <v>x</v>
      </c>
      <c r="Z239" s="4" t="str">
        <f t="shared" si="291"/>
        <v>x</v>
      </c>
      <c r="AA239" s="4">
        <v>0</v>
      </c>
      <c r="AB239" s="4">
        <v>0</v>
      </c>
      <c r="AC239" s="4">
        <v>206</v>
      </c>
      <c r="AD239" s="129" t="str">
        <f t="shared" si="254"/>
        <v>x</v>
      </c>
      <c r="AE239" s="129" t="str">
        <f t="shared" si="254"/>
        <v>x</v>
      </c>
      <c r="AF239" s="46">
        <f t="shared" si="255"/>
        <v>1</v>
      </c>
      <c r="AG239" s="46">
        <f t="shared" si="255"/>
        <v>1</v>
      </c>
      <c r="AH239" s="4">
        <f t="shared" si="262"/>
        <v>0</v>
      </c>
      <c r="AI239" s="4">
        <f t="shared" si="262"/>
        <v>0</v>
      </c>
      <c r="AJ239" s="4">
        <f t="shared" si="266"/>
        <v>0</v>
      </c>
      <c r="AK239" s="4">
        <f>SUM($AJ$33:AJ239)</f>
        <v>2.6645352591003757E-15</v>
      </c>
      <c r="AL239" s="4">
        <f t="shared" si="307"/>
        <v>0</v>
      </c>
      <c r="AM239" s="4">
        <f t="shared" si="267"/>
        <v>0</v>
      </c>
      <c r="AN239" s="4">
        <f t="shared" si="268"/>
        <v>0</v>
      </c>
      <c r="AP239" s="4" t="str">
        <f t="shared" si="256"/>
        <v/>
      </c>
      <c r="AQ239" s="4" t="str">
        <f t="shared" si="256"/>
        <v/>
      </c>
      <c r="AR239" s="4" t="str">
        <f t="shared" si="257"/>
        <v/>
      </c>
      <c r="AS239" s="4" t="str">
        <f t="shared" si="257"/>
        <v/>
      </c>
      <c r="AT239" s="4" t="str">
        <f t="shared" si="258"/>
        <v/>
      </c>
      <c r="AU239" s="4" t="str">
        <f t="shared" si="258"/>
        <v/>
      </c>
      <c r="AV239" s="4" t="str">
        <f t="shared" si="259"/>
        <v/>
      </c>
      <c r="AW239" s="4" t="str">
        <f t="shared" si="259"/>
        <v/>
      </c>
      <c r="AX239" s="4" t="str">
        <f t="shared" si="260"/>
        <v/>
      </c>
      <c r="AY239" s="4" t="str">
        <f t="shared" si="260"/>
        <v/>
      </c>
      <c r="AZ239" s="4" t="str">
        <f t="shared" si="261"/>
        <v/>
      </c>
      <c r="BA239" s="4" t="str">
        <f t="shared" si="261"/>
        <v/>
      </c>
      <c r="BB239" s="4" t="str">
        <f t="shared" si="303"/>
        <v/>
      </c>
      <c r="BC239" s="4" t="str">
        <f t="shared" si="304"/>
        <v/>
      </c>
      <c r="BD239" s="4" t="str">
        <f t="shared" si="269"/>
        <v/>
      </c>
      <c r="BE239" s="4" t="str">
        <f t="shared" si="308"/>
        <v/>
      </c>
      <c r="BF239" s="4" t="str">
        <f t="shared" si="270"/>
        <v/>
      </c>
      <c r="BG239" s="4" t="str">
        <f t="shared" si="309"/>
        <v/>
      </c>
      <c r="BH239" s="16">
        <f t="shared" si="271"/>
        <v>0</v>
      </c>
      <c r="BI239" s="4">
        <f t="shared" si="272"/>
        <v>0</v>
      </c>
      <c r="BJ239" s="16">
        <f t="shared" si="273"/>
        <v>0</v>
      </c>
      <c r="BK239" s="4">
        <f t="shared" si="274"/>
        <v>0</v>
      </c>
      <c r="BL239" s="16">
        <f t="shared" si="275"/>
        <v>0</v>
      </c>
      <c r="BM239" s="4">
        <f t="shared" si="276"/>
        <v>0</v>
      </c>
      <c r="BN239" s="4">
        <f t="shared" si="310"/>
        <v>0</v>
      </c>
      <c r="BO239" s="4">
        <f t="shared" si="311"/>
        <v>0</v>
      </c>
      <c r="BP239" s="4">
        <f t="shared" si="312"/>
        <v>0</v>
      </c>
      <c r="BQ239" s="4">
        <f t="shared" si="313"/>
        <v>0</v>
      </c>
      <c r="BR239" s="4">
        <f t="shared" si="314"/>
        <v>0</v>
      </c>
      <c r="BS239" s="4">
        <f t="shared" si="315"/>
        <v>0</v>
      </c>
      <c r="BT239" s="4" t="str">
        <f t="shared" si="277"/>
        <v/>
      </c>
      <c r="BU239" s="4" t="str">
        <f t="shared" si="278"/>
        <v/>
      </c>
      <c r="BV239" s="4" t="str">
        <f t="shared" si="279"/>
        <v/>
      </c>
      <c r="BW239" s="4" t="str">
        <f t="shared" si="292"/>
        <v/>
      </c>
      <c r="BX239" s="4" t="str">
        <f t="shared" si="293"/>
        <v/>
      </c>
      <c r="BY239" s="4" t="str">
        <f t="shared" si="294"/>
        <v/>
      </c>
      <c r="BZ239" s="4">
        <f t="shared" si="295"/>
        <v>0</v>
      </c>
      <c r="CA239" s="17" t="str">
        <f t="shared" si="280"/>
        <v/>
      </c>
      <c r="CB239" s="17" t="str">
        <f t="shared" si="281"/>
        <v/>
      </c>
      <c r="CC239" s="17" t="str">
        <f t="shared" si="282"/>
        <v/>
      </c>
      <c r="CD239" s="17" t="str">
        <f t="shared" si="283"/>
        <v/>
      </c>
      <c r="CE239" s="4" t="str">
        <f t="shared" si="284"/>
        <v/>
      </c>
      <c r="CF239" s="4" t="str">
        <f t="shared" si="285"/>
        <v/>
      </c>
      <c r="CG239" s="4" t="str">
        <f t="shared" si="286"/>
        <v/>
      </c>
      <c r="CH239" s="4" t="str">
        <f t="shared" si="316"/>
        <v/>
      </c>
      <c r="CI239" s="4" t="str">
        <f t="shared" si="317"/>
        <v/>
      </c>
      <c r="CJ239" s="4" t="str">
        <f t="shared" si="296"/>
        <v/>
      </c>
      <c r="CK239" s="4" t="str">
        <f t="shared" si="297"/>
        <v/>
      </c>
      <c r="CL239" s="4" t="str">
        <f t="shared" si="318"/>
        <v/>
      </c>
      <c r="CM239" s="4" t="str">
        <f t="shared" si="319"/>
        <v/>
      </c>
      <c r="CN239" s="4">
        <f t="shared" si="298"/>
        <v>0</v>
      </c>
      <c r="CO239" s="16">
        <f t="shared" si="287"/>
        <v>0</v>
      </c>
      <c r="CQ239" s="4">
        <f t="shared" si="299"/>
        <v>0</v>
      </c>
      <c r="CS239" s="4">
        <v>205</v>
      </c>
      <c r="CT239" s="4">
        <f t="shared" si="300"/>
        <v>102.5</v>
      </c>
      <c r="CU239" s="4">
        <f t="shared" si="301"/>
        <v>103</v>
      </c>
      <c r="CV239" s="4">
        <f t="shared" si="288"/>
        <v>0</v>
      </c>
      <c r="CW239" s="4">
        <v>206</v>
      </c>
      <c r="CX239" s="4">
        <f t="shared" si="263"/>
        <v>104</v>
      </c>
      <c r="CY239" s="4" t="s">
        <v>99</v>
      </c>
      <c r="CZ239" s="16" t="str">
        <f t="shared" si="302"/>
        <v>B</v>
      </c>
      <c r="DA239" s="16">
        <f t="shared" si="289"/>
        <v>0</v>
      </c>
      <c r="DB239" s="4" t="str">
        <f t="shared" si="290"/>
        <v>x</v>
      </c>
    </row>
    <row r="240" spans="1:106">
      <c r="A240" s="4" t="str">
        <f t="shared" si="305"/>
        <v>x</v>
      </c>
      <c r="B240" s="4" t="str">
        <f t="shared" si="306"/>
        <v>x</v>
      </c>
      <c r="D240" s="4">
        <v>21.2</v>
      </c>
      <c r="E240" s="4">
        <f t="shared" si="264"/>
        <v>-0.75549601211953632</v>
      </c>
      <c r="F240" s="4">
        <v>21.2</v>
      </c>
      <c r="G240" s="4">
        <f t="shared" si="265"/>
        <v>-0.75549601211953632</v>
      </c>
      <c r="H240" s="4">
        <v>105</v>
      </c>
      <c r="I240" s="4">
        <f>AL137</f>
        <v>0</v>
      </c>
      <c r="X240" s="4">
        <v>207</v>
      </c>
      <c r="Y240" s="4" t="str">
        <f t="shared" si="320"/>
        <v>x</v>
      </c>
      <c r="Z240" s="4" t="str">
        <f t="shared" si="291"/>
        <v>x</v>
      </c>
      <c r="AA240" s="4">
        <v>0</v>
      </c>
      <c r="AB240" s="4">
        <v>0</v>
      </c>
      <c r="AC240" s="4">
        <v>207</v>
      </c>
      <c r="AD240" s="129" t="str">
        <f t="shared" si="254"/>
        <v>x</v>
      </c>
      <c r="AE240" s="129" t="str">
        <f t="shared" si="254"/>
        <v>x</v>
      </c>
      <c r="AF240" s="46">
        <f t="shared" si="255"/>
        <v>1</v>
      </c>
      <c r="AG240" s="46">
        <f t="shared" si="255"/>
        <v>1</v>
      </c>
      <c r="AH240" s="4">
        <f t="shared" si="262"/>
        <v>0</v>
      </c>
      <c r="AI240" s="4">
        <f t="shared" si="262"/>
        <v>0</v>
      </c>
      <c r="AJ240" s="4">
        <f t="shared" si="266"/>
        <v>0</v>
      </c>
      <c r="AK240" s="4">
        <f>SUM($AJ$33:AJ240)</f>
        <v>2.6645352591003757E-15</v>
      </c>
      <c r="AL240" s="4">
        <f t="shared" si="307"/>
        <v>0</v>
      </c>
      <c r="AM240" s="4">
        <f t="shared" si="267"/>
        <v>0</v>
      </c>
      <c r="AN240" s="4">
        <f t="shared" si="268"/>
        <v>0</v>
      </c>
      <c r="AP240" s="4" t="str">
        <f t="shared" si="256"/>
        <v/>
      </c>
      <c r="AQ240" s="4" t="str">
        <f t="shared" si="256"/>
        <v/>
      </c>
      <c r="AR240" s="4" t="str">
        <f t="shared" si="257"/>
        <v/>
      </c>
      <c r="AS240" s="4" t="str">
        <f t="shared" si="257"/>
        <v/>
      </c>
      <c r="AT240" s="4" t="str">
        <f t="shared" si="258"/>
        <v/>
      </c>
      <c r="AU240" s="4" t="str">
        <f t="shared" si="258"/>
        <v/>
      </c>
      <c r="AV240" s="4" t="str">
        <f t="shared" si="259"/>
        <v/>
      </c>
      <c r="AW240" s="4" t="str">
        <f t="shared" si="259"/>
        <v/>
      </c>
      <c r="AX240" s="4" t="str">
        <f t="shared" si="260"/>
        <v/>
      </c>
      <c r="AY240" s="4" t="str">
        <f t="shared" si="260"/>
        <v/>
      </c>
      <c r="AZ240" s="4" t="str">
        <f t="shared" si="261"/>
        <v/>
      </c>
      <c r="BA240" s="4" t="str">
        <f t="shared" si="261"/>
        <v/>
      </c>
      <c r="BB240" s="4" t="str">
        <f t="shared" si="303"/>
        <v/>
      </c>
      <c r="BC240" s="4" t="str">
        <f t="shared" si="304"/>
        <v/>
      </c>
      <c r="BD240" s="4" t="str">
        <f t="shared" si="269"/>
        <v/>
      </c>
      <c r="BE240" s="4" t="str">
        <f t="shared" si="308"/>
        <v/>
      </c>
      <c r="BF240" s="4" t="str">
        <f t="shared" si="270"/>
        <v/>
      </c>
      <c r="BG240" s="4" t="str">
        <f t="shared" si="309"/>
        <v/>
      </c>
      <c r="BH240" s="16">
        <f t="shared" si="271"/>
        <v>0</v>
      </c>
      <c r="BI240" s="4">
        <f t="shared" si="272"/>
        <v>0</v>
      </c>
      <c r="BJ240" s="16">
        <f t="shared" si="273"/>
        <v>0</v>
      </c>
      <c r="BK240" s="4">
        <f t="shared" si="274"/>
        <v>0</v>
      </c>
      <c r="BL240" s="16">
        <f t="shared" si="275"/>
        <v>0</v>
      </c>
      <c r="BM240" s="4">
        <f t="shared" si="276"/>
        <v>0</v>
      </c>
      <c r="BN240" s="4">
        <f t="shared" si="310"/>
        <v>0</v>
      </c>
      <c r="BO240" s="4">
        <f t="shared" si="311"/>
        <v>0</v>
      </c>
      <c r="BP240" s="4">
        <f t="shared" si="312"/>
        <v>0</v>
      </c>
      <c r="BQ240" s="4">
        <f t="shared" si="313"/>
        <v>0</v>
      </c>
      <c r="BR240" s="4">
        <f t="shared" si="314"/>
        <v>0</v>
      </c>
      <c r="BS240" s="4">
        <f t="shared" si="315"/>
        <v>0</v>
      </c>
      <c r="BT240" s="4" t="str">
        <f t="shared" si="277"/>
        <v/>
      </c>
      <c r="BU240" s="4" t="str">
        <f t="shared" si="278"/>
        <v/>
      </c>
      <c r="BV240" s="4" t="str">
        <f t="shared" si="279"/>
        <v/>
      </c>
      <c r="BW240" s="4" t="str">
        <f t="shared" si="292"/>
        <v/>
      </c>
      <c r="BX240" s="4" t="str">
        <f t="shared" si="293"/>
        <v/>
      </c>
      <c r="BY240" s="4" t="str">
        <f t="shared" si="294"/>
        <v/>
      </c>
      <c r="BZ240" s="4">
        <f t="shared" si="295"/>
        <v>0</v>
      </c>
      <c r="CA240" s="17" t="str">
        <f t="shared" si="280"/>
        <v/>
      </c>
      <c r="CB240" s="17" t="str">
        <f t="shared" si="281"/>
        <v/>
      </c>
      <c r="CC240" s="17" t="str">
        <f t="shared" si="282"/>
        <v/>
      </c>
      <c r="CD240" s="17" t="str">
        <f t="shared" si="283"/>
        <v/>
      </c>
      <c r="CE240" s="4" t="str">
        <f t="shared" si="284"/>
        <v/>
      </c>
      <c r="CF240" s="4" t="str">
        <f t="shared" si="285"/>
        <v/>
      </c>
      <c r="CG240" s="4" t="str">
        <f t="shared" si="286"/>
        <v/>
      </c>
      <c r="CH240" s="4" t="str">
        <f t="shared" si="316"/>
        <v/>
      </c>
      <c r="CI240" s="4" t="str">
        <f t="shared" si="317"/>
        <v/>
      </c>
      <c r="CJ240" s="4" t="str">
        <f t="shared" si="296"/>
        <v/>
      </c>
      <c r="CK240" s="4" t="str">
        <f t="shared" si="297"/>
        <v/>
      </c>
      <c r="CL240" s="4" t="str">
        <f t="shared" si="318"/>
        <v/>
      </c>
      <c r="CM240" s="4" t="str">
        <f t="shared" si="319"/>
        <v/>
      </c>
      <c r="CN240" s="4">
        <f t="shared" si="298"/>
        <v>0</v>
      </c>
      <c r="CO240" s="16">
        <f t="shared" si="287"/>
        <v>0</v>
      </c>
      <c r="CQ240" s="4">
        <f t="shared" si="299"/>
        <v>0</v>
      </c>
      <c r="CS240" s="4">
        <v>206</v>
      </c>
      <c r="CT240" s="4">
        <f t="shared" si="300"/>
        <v>103</v>
      </c>
      <c r="CU240" s="4">
        <f t="shared" si="301"/>
        <v>103</v>
      </c>
      <c r="CV240" s="4">
        <f t="shared" si="288"/>
        <v>1</v>
      </c>
      <c r="CW240" s="4">
        <v>207</v>
      </c>
      <c r="CX240" s="4">
        <f t="shared" si="263"/>
        <v>104</v>
      </c>
      <c r="CY240" s="4" t="s">
        <v>88</v>
      </c>
      <c r="CZ240" s="16" t="str">
        <f t="shared" si="302"/>
        <v>C</v>
      </c>
      <c r="DA240" s="16">
        <f t="shared" si="289"/>
        <v>0</v>
      </c>
      <c r="DB240" s="4" t="str">
        <f t="shared" si="290"/>
        <v>x</v>
      </c>
    </row>
    <row r="241" spans="1:106">
      <c r="A241" s="4" t="str">
        <f t="shared" si="305"/>
        <v>x</v>
      </c>
      <c r="B241" s="4" t="str">
        <f t="shared" si="306"/>
        <v>x</v>
      </c>
      <c r="D241" s="4">
        <v>21.3</v>
      </c>
      <c r="E241" s="4">
        <f t="shared" si="264"/>
        <v>-0.66905166882929679</v>
      </c>
      <c r="F241" s="4">
        <v>21.3</v>
      </c>
      <c r="G241" s="4">
        <f t="shared" si="265"/>
        <v>-0.66905166882929679</v>
      </c>
      <c r="H241" s="4">
        <v>106</v>
      </c>
      <c r="I241" s="4">
        <f>I240</f>
        <v>0</v>
      </c>
      <c r="X241" s="4">
        <v>208</v>
      </c>
      <c r="Y241" s="4" t="str">
        <f t="shared" si="320"/>
        <v>x</v>
      </c>
      <c r="Z241" s="4" t="str">
        <f t="shared" si="291"/>
        <v>x</v>
      </c>
      <c r="AA241" s="4">
        <v>0</v>
      </c>
      <c r="AB241" s="4">
        <v>0</v>
      </c>
      <c r="AC241" s="4">
        <v>208</v>
      </c>
      <c r="AD241" s="129" t="str">
        <f t="shared" si="254"/>
        <v>x</v>
      </c>
      <c r="AE241" s="129" t="str">
        <f t="shared" si="254"/>
        <v>x</v>
      </c>
      <c r="AF241" s="46">
        <f t="shared" si="255"/>
        <v>1</v>
      </c>
      <c r="AG241" s="46">
        <f t="shared" si="255"/>
        <v>1</v>
      </c>
      <c r="AH241" s="4">
        <f t="shared" si="262"/>
        <v>0</v>
      </c>
      <c r="AI241" s="4">
        <f t="shared" si="262"/>
        <v>0</v>
      </c>
      <c r="AJ241" s="4">
        <f t="shared" si="266"/>
        <v>0</v>
      </c>
      <c r="AK241" s="4">
        <f>SUM($AJ$33:AJ241)</f>
        <v>2.6645352591003757E-15</v>
      </c>
      <c r="AL241" s="4">
        <f t="shared" si="307"/>
        <v>0</v>
      </c>
      <c r="AM241" s="4">
        <f t="shared" si="267"/>
        <v>0</v>
      </c>
      <c r="AN241" s="4">
        <f t="shared" si="268"/>
        <v>0</v>
      </c>
      <c r="AP241" s="4" t="str">
        <f t="shared" si="256"/>
        <v/>
      </c>
      <c r="AQ241" s="4" t="str">
        <f t="shared" si="256"/>
        <v/>
      </c>
      <c r="AR241" s="4" t="str">
        <f t="shared" si="257"/>
        <v/>
      </c>
      <c r="AS241" s="4" t="str">
        <f t="shared" si="257"/>
        <v/>
      </c>
      <c r="AT241" s="4" t="str">
        <f t="shared" si="258"/>
        <v/>
      </c>
      <c r="AU241" s="4" t="str">
        <f t="shared" si="258"/>
        <v/>
      </c>
      <c r="AV241" s="4" t="str">
        <f t="shared" si="259"/>
        <v/>
      </c>
      <c r="AW241" s="4" t="str">
        <f t="shared" si="259"/>
        <v/>
      </c>
      <c r="AX241" s="4" t="str">
        <f t="shared" si="260"/>
        <v/>
      </c>
      <c r="AY241" s="4" t="str">
        <f t="shared" si="260"/>
        <v/>
      </c>
      <c r="AZ241" s="4" t="str">
        <f t="shared" si="261"/>
        <v/>
      </c>
      <c r="BA241" s="4" t="str">
        <f t="shared" si="261"/>
        <v/>
      </c>
      <c r="BB241" s="4" t="str">
        <f t="shared" si="303"/>
        <v/>
      </c>
      <c r="BC241" s="4" t="str">
        <f t="shared" si="304"/>
        <v/>
      </c>
      <c r="BD241" s="4" t="str">
        <f t="shared" si="269"/>
        <v/>
      </c>
      <c r="BE241" s="4" t="str">
        <f t="shared" si="308"/>
        <v/>
      </c>
      <c r="BF241" s="4" t="str">
        <f t="shared" si="270"/>
        <v/>
      </c>
      <c r="BG241" s="4" t="str">
        <f t="shared" si="309"/>
        <v/>
      </c>
      <c r="BH241" s="16">
        <f t="shared" si="271"/>
        <v>0</v>
      </c>
      <c r="BI241" s="4">
        <f t="shared" si="272"/>
        <v>0</v>
      </c>
      <c r="BJ241" s="16">
        <f t="shared" si="273"/>
        <v>0</v>
      </c>
      <c r="BK241" s="4">
        <f t="shared" si="274"/>
        <v>0</v>
      </c>
      <c r="BL241" s="16">
        <f t="shared" si="275"/>
        <v>0</v>
      </c>
      <c r="BM241" s="4">
        <f t="shared" si="276"/>
        <v>0</v>
      </c>
      <c r="BN241" s="4">
        <f t="shared" si="310"/>
        <v>0</v>
      </c>
      <c r="BO241" s="4">
        <f t="shared" si="311"/>
        <v>0</v>
      </c>
      <c r="BP241" s="4">
        <f t="shared" si="312"/>
        <v>0</v>
      </c>
      <c r="BQ241" s="4">
        <f t="shared" si="313"/>
        <v>0</v>
      </c>
      <c r="BR241" s="4">
        <f t="shared" si="314"/>
        <v>0</v>
      </c>
      <c r="BS241" s="4">
        <f t="shared" si="315"/>
        <v>0</v>
      </c>
      <c r="BT241" s="4" t="str">
        <f t="shared" si="277"/>
        <v/>
      </c>
      <c r="BU241" s="4" t="str">
        <f t="shared" si="278"/>
        <v/>
      </c>
      <c r="BV241" s="4" t="str">
        <f t="shared" si="279"/>
        <v/>
      </c>
      <c r="BW241" s="4" t="str">
        <f t="shared" si="292"/>
        <v/>
      </c>
      <c r="BX241" s="4" t="str">
        <f t="shared" si="293"/>
        <v/>
      </c>
      <c r="BY241" s="4" t="str">
        <f t="shared" si="294"/>
        <v/>
      </c>
      <c r="BZ241" s="4">
        <f t="shared" si="295"/>
        <v>0</v>
      </c>
      <c r="CA241" s="17" t="str">
        <f t="shared" si="280"/>
        <v/>
      </c>
      <c r="CB241" s="17" t="str">
        <f t="shared" si="281"/>
        <v/>
      </c>
      <c r="CC241" s="17" t="str">
        <f t="shared" si="282"/>
        <v/>
      </c>
      <c r="CD241" s="17" t="str">
        <f t="shared" si="283"/>
        <v/>
      </c>
      <c r="CE241" s="4" t="str">
        <f t="shared" si="284"/>
        <v/>
      </c>
      <c r="CF241" s="4" t="str">
        <f t="shared" si="285"/>
        <v/>
      </c>
      <c r="CG241" s="4" t="str">
        <f t="shared" si="286"/>
        <v/>
      </c>
      <c r="CH241" s="4" t="str">
        <f t="shared" si="316"/>
        <v/>
      </c>
      <c r="CI241" s="4" t="str">
        <f t="shared" si="317"/>
        <v/>
      </c>
      <c r="CJ241" s="4" t="str">
        <f t="shared" si="296"/>
        <v/>
      </c>
      <c r="CK241" s="4" t="str">
        <f t="shared" si="297"/>
        <v/>
      </c>
      <c r="CL241" s="4" t="str">
        <f t="shared" si="318"/>
        <v/>
      </c>
      <c r="CM241" s="4" t="str">
        <f t="shared" si="319"/>
        <v/>
      </c>
      <c r="CN241" s="4">
        <f t="shared" si="298"/>
        <v>0</v>
      </c>
      <c r="CO241" s="16">
        <f t="shared" si="287"/>
        <v>0</v>
      </c>
      <c r="CQ241" s="4">
        <f t="shared" si="299"/>
        <v>0</v>
      </c>
      <c r="CS241" s="4">
        <v>207</v>
      </c>
      <c r="CT241" s="4">
        <f t="shared" si="300"/>
        <v>103.5</v>
      </c>
      <c r="CU241" s="4">
        <f t="shared" si="301"/>
        <v>104</v>
      </c>
      <c r="CV241" s="4">
        <f t="shared" si="288"/>
        <v>0</v>
      </c>
      <c r="CW241" s="4">
        <v>208</v>
      </c>
      <c r="CX241" s="4">
        <f t="shared" si="263"/>
        <v>105</v>
      </c>
      <c r="CY241" s="4" t="s">
        <v>100</v>
      </c>
      <c r="CZ241" s="16" t="str">
        <f t="shared" si="302"/>
        <v>A</v>
      </c>
      <c r="DA241" s="16">
        <f t="shared" si="289"/>
        <v>0</v>
      </c>
      <c r="DB241" s="4" t="str">
        <f t="shared" si="290"/>
        <v>x</v>
      </c>
    </row>
    <row r="242" spans="1:106">
      <c r="A242" s="4" t="str">
        <f t="shared" si="305"/>
        <v>x</v>
      </c>
      <c r="B242" s="4" t="str">
        <f t="shared" si="306"/>
        <v>x</v>
      </c>
      <c r="D242" s="4">
        <v>21.4</v>
      </c>
      <c r="E242" s="4">
        <f t="shared" si="264"/>
        <v>-0.55336655714511407</v>
      </c>
      <c r="F242" s="4">
        <v>21.4</v>
      </c>
      <c r="G242" s="4">
        <f t="shared" si="265"/>
        <v>-0.55336655714511407</v>
      </c>
      <c r="H242" s="4">
        <v>106</v>
      </c>
      <c r="I242" s="4">
        <f>AL138</f>
        <v>0</v>
      </c>
      <c r="X242" s="4">
        <v>209</v>
      </c>
      <c r="Y242" s="4" t="str">
        <f t="shared" si="320"/>
        <v>x</v>
      </c>
      <c r="Z242" s="4" t="str">
        <f t="shared" si="291"/>
        <v>x</v>
      </c>
      <c r="AA242" s="4">
        <v>0</v>
      </c>
      <c r="AB242" s="4">
        <v>0</v>
      </c>
      <c r="AC242" s="4">
        <v>209</v>
      </c>
      <c r="AD242" s="129" t="str">
        <f t="shared" ref="AD242:AE305" si="321">IF($AX$3="Tervezett",Y242,AA242)</f>
        <v>x</v>
      </c>
      <c r="AE242" s="129" t="str">
        <f t="shared" si="321"/>
        <v>x</v>
      </c>
      <c r="AF242" s="46">
        <f t="shared" ref="AF242:AG305" si="322">IF($AX$3="Tervezett",1,IF(DE242&gt;0,DE242,1))</f>
        <v>1</v>
      </c>
      <c r="AG242" s="46">
        <f t="shared" si="322"/>
        <v>1</v>
      </c>
      <c r="AH242" s="4">
        <f t="shared" si="262"/>
        <v>0</v>
      </c>
      <c r="AI242" s="4">
        <f t="shared" si="262"/>
        <v>0</v>
      </c>
      <c r="AJ242" s="4">
        <f t="shared" si="266"/>
        <v>0</v>
      </c>
      <c r="AK242" s="4">
        <f>SUM($AJ$33:AJ242)</f>
        <v>2.6645352591003757E-15</v>
      </c>
      <c r="AL242" s="4">
        <f t="shared" si="307"/>
        <v>0</v>
      </c>
      <c r="AM242" s="4">
        <f t="shared" si="267"/>
        <v>0</v>
      </c>
      <c r="AN242" s="4">
        <f t="shared" si="268"/>
        <v>0</v>
      </c>
      <c r="AP242" s="4" t="str">
        <f t="shared" ref="AP242:AQ305" si="323">IF(ROW()&gt;33+$AE$30,"",IF(AD242="A",AF242,IF(AD242="A'",-1*AF242,0)))</f>
        <v/>
      </c>
      <c r="AQ242" s="4" t="str">
        <f t="shared" si="323"/>
        <v/>
      </c>
      <c r="AR242" s="4" t="str">
        <f t="shared" ref="AR242:AS305" si="324">IF(ROW()&gt;33+$AE$30,"",IF(AD242="B",AF242,IF(AD242="B'",-1*AF242,0)))</f>
        <v/>
      </c>
      <c r="AS242" s="4" t="str">
        <f t="shared" si="324"/>
        <v/>
      </c>
      <c r="AT242" s="4" t="str">
        <f t="shared" ref="AT242:AU305" si="325">IF(ROW()&gt;33+$AE$30,"",IF(AD242="C",AF242,IF(AD242="C'",-1*AF242,0)))</f>
        <v/>
      </c>
      <c r="AU242" s="4" t="str">
        <f t="shared" si="325"/>
        <v/>
      </c>
      <c r="AV242" s="4" t="str">
        <f t="shared" ref="AV242:AW305" si="326">IF(ROW()&gt;33+$AE$30,"",IF(AD242="U",AF242,IF(AD242="U'",-1*AF242,0)))</f>
        <v/>
      </c>
      <c r="AW242" s="4" t="str">
        <f t="shared" si="326"/>
        <v/>
      </c>
      <c r="AX242" s="4" t="str">
        <f t="shared" ref="AX242:AY305" si="327">IF(ROW()&gt;33+$AE$30,"",IF(AD242="V",AF242,IF(AD242="V'",-1*AF242,0)))</f>
        <v/>
      </c>
      <c r="AY242" s="4" t="str">
        <f t="shared" si="327"/>
        <v/>
      </c>
      <c r="AZ242" s="4" t="str">
        <f t="shared" ref="AZ242:BA305" si="328">IF(ROW()&gt;33+$AE$30,"",IF(AD242="W",AF242,IF(AD242="W'",-1*AF242,0)))</f>
        <v/>
      </c>
      <c r="BA242" s="4" t="str">
        <f t="shared" si="328"/>
        <v/>
      </c>
      <c r="BB242" s="4" t="str">
        <f t="shared" si="303"/>
        <v/>
      </c>
      <c r="BC242" s="4" t="str">
        <f t="shared" si="304"/>
        <v/>
      </c>
      <c r="BD242" s="4" t="str">
        <f t="shared" si="269"/>
        <v/>
      </c>
      <c r="BE242" s="4" t="str">
        <f t="shared" si="308"/>
        <v/>
      </c>
      <c r="BF242" s="4" t="str">
        <f t="shared" si="270"/>
        <v/>
      </c>
      <c r="BG242" s="4" t="str">
        <f t="shared" si="309"/>
        <v/>
      </c>
      <c r="BH242" s="16">
        <f t="shared" si="271"/>
        <v>0</v>
      </c>
      <c r="BI242" s="4">
        <f t="shared" si="272"/>
        <v>0</v>
      </c>
      <c r="BJ242" s="16">
        <f t="shared" si="273"/>
        <v>0</v>
      </c>
      <c r="BK242" s="4">
        <f t="shared" si="274"/>
        <v>0</v>
      </c>
      <c r="BL242" s="16">
        <f t="shared" si="275"/>
        <v>0</v>
      </c>
      <c r="BM242" s="4">
        <f t="shared" si="276"/>
        <v>0</v>
      </c>
      <c r="BN242" s="4">
        <f t="shared" si="310"/>
        <v>0</v>
      </c>
      <c r="BO242" s="4">
        <f t="shared" si="311"/>
        <v>0</v>
      </c>
      <c r="BP242" s="4">
        <f t="shared" si="312"/>
        <v>0</v>
      </c>
      <c r="BQ242" s="4">
        <f t="shared" si="313"/>
        <v>0</v>
      </c>
      <c r="BR242" s="4">
        <f t="shared" si="314"/>
        <v>0</v>
      </c>
      <c r="BS242" s="4">
        <f t="shared" si="315"/>
        <v>0</v>
      </c>
      <c r="BT242" s="4" t="str">
        <f t="shared" si="277"/>
        <v/>
      </c>
      <c r="BU242" s="4" t="str">
        <f t="shared" si="278"/>
        <v/>
      </c>
      <c r="BV242" s="4" t="str">
        <f t="shared" si="279"/>
        <v/>
      </c>
      <c r="BW242" s="4" t="str">
        <f t="shared" si="292"/>
        <v/>
      </c>
      <c r="BX242" s="4" t="str">
        <f t="shared" si="293"/>
        <v/>
      </c>
      <c r="BY242" s="4" t="str">
        <f t="shared" si="294"/>
        <v/>
      </c>
      <c r="BZ242" s="4">
        <f t="shared" si="295"/>
        <v>0</v>
      </c>
      <c r="CA242" s="17" t="str">
        <f t="shared" si="280"/>
        <v/>
      </c>
      <c r="CB242" s="17" t="str">
        <f t="shared" si="281"/>
        <v/>
      </c>
      <c r="CC242" s="17" t="str">
        <f t="shared" si="282"/>
        <v/>
      </c>
      <c r="CD242" s="17" t="str">
        <f t="shared" si="283"/>
        <v/>
      </c>
      <c r="CE242" s="4" t="str">
        <f t="shared" si="284"/>
        <v/>
      </c>
      <c r="CF242" s="4" t="str">
        <f t="shared" si="285"/>
        <v/>
      </c>
      <c r="CG242" s="4" t="str">
        <f t="shared" si="286"/>
        <v/>
      </c>
      <c r="CH242" s="4" t="str">
        <f t="shared" si="316"/>
        <v/>
      </c>
      <c r="CI242" s="4" t="str">
        <f t="shared" si="317"/>
        <v/>
      </c>
      <c r="CJ242" s="4" t="str">
        <f t="shared" si="296"/>
        <v/>
      </c>
      <c r="CK242" s="4" t="str">
        <f t="shared" si="297"/>
        <v/>
      </c>
      <c r="CL242" s="4" t="str">
        <f t="shared" si="318"/>
        <v/>
      </c>
      <c r="CM242" s="4" t="str">
        <f t="shared" si="319"/>
        <v/>
      </c>
      <c r="CN242" s="4">
        <f t="shared" si="298"/>
        <v>0</v>
      </c>
      <c r="CO242" s="16">
        <f t="shared" si="287"/>
        <v>0</v>
      </c>
      <c r="CQ242" s="4">
        <f t="shared" si="299"/>
        <v>0</v>
      </c>
      <c r="CS242" s="4">
        <v>208</v>
      </c>
      <c r="CT242" s="4">
        <f t="shared" si="300"/>
        <v>104</v>
      </c>
      <c r="CU242" s="4">
        <f t="shared" si="301"/>
        <v>104</v>
      </c>
      <c r="CV242" s="4">
        <f t="shared" si="288"/>
        <v>1</v>
      </c>
      <c r="CW242" s="4">
        <v>209</v>
      </c>
      <c r="CX242" s="4">
        <f t="shared" si="263"/>
        <v>105</v>
      </c>
      <c r="CY242" s="4" t="s">
        <v>89</v>
      </c>
      <c r="CZ242" s="16" t="str">
        <f t="shared" si="302"/>
        <v>B</v>
      </c>
      <c r="DA242" s="16">
        <f t="shared" si="289"/>
        <v>0</v>
      </c>
      <c r="DB242" s="4" t="str">
        <f t="shared" si="290"/>
        <v>x</v>
      </c>
    </row>
    <row r="243" spans="1:106">
      <c r="A243" s="4" t="str">
        <f t="shared" si="305"/>
        <v>x</v>
      </c>
      <c r="B243" s="4" t="str">
        <f t="shared" si="306"/>
        <v>x</v>
      </c>
      <c r="D243" s="4">
        <v>21.5</v>
      </c>
      <c r="E243" s="4">
        <f t="shared" si="264"/>
        <v>-0.41349667156634734</v>
      </c>
      <c r="F243" s="4">
        <v>21.5</v>
      </c>
      <c r="G243" s="4">
        <f t="shared" si="265"/>
        <v>-0.41349667156634734</v>
      </c>
      <c r="H243" s="4">
        <v>107</v>
      </c>
      <c r="I243" s="4">
        <f>I242</f>
        <v>0</v>
      </c>
      <c r="X243" s="4">
        <v>210</v>
      </c>
      <c r="Y243" s="4" t="str">
        <f t="shared" si="320"/>
        <v>x</v>
      </c>
      <c r="Z243" s="4" t="str">
        <f t="shared" si="291"/>
        <v>x</v>
      </c>
      <c r="AA243" s="4">
        <v>0</v>
      </c>
      <c r="AB243" s="4">
        <v>0</v>
      </c>
      <c r="AC243" s="4">
        <v>210</v>
      </c>
      <c r="AD243" s="129" t="str">
        <f t="shared" si="321"/>
        <v>x</v>
      </c>
      <c r="AE243" s="129" t="str">
        <f t="shared" si="321"/>
        <v>x</v>
      </c>
      <c r="AF243" s="46">
        <f t="shared" si="322"/>
        <v>1</v>
      </c>
      <c r="AG243" s="46">
        <f t="shared" si="322"/>
        <v>1</v>
      </c>
      <c r="AH243" s="4">
        <f t="shared" si="262"/>
        <v>0</v>
      </c>
      <c r="AI243" s="4">
        <f t="shared" si="262"/>
        <v>0</v>
      </c>
      <c r="AJ243" s="4">
        <f t="shared" si="266"/>
        <v>0</v>
      </c>
      <c r="AK243" s="4">
        <f>SUM($AJ$33:AJ243)</f>
        <v>2.6645352591003757E-15</v>
      </c>
      <c r="AL243" s="4">
        <f t="shared" si="307"/>
        <v>0</v>
      </c>
      <c r="AM243" s="4">
        <f t="shared" si="267"/>
        <v>0</v>
      </c>
      <c r="AN243" s="4">
        <f t="shared" si="268"/>
        <v>0</v>
      </c>
      <c r="AP243" s="4" t="str">
        <f t="shared" si="323"/>
        <v/>
      </c>
      <c r="AQ243" s="4" t="str">
        <f t="shared" si="323"/>
        <v/>
      </c>
      <c r="AR243" s="4" t="str">
        <f t="shared" si="324"/>
        <v/>
      </c>
      <c r="AS243" s="4" t="str">
        <f t="shared" si="324"/>
        <v/>
      </c>
      <c r="AT243" s="4" t="str">
        <f t="shared" si="325"/>
        <v/>
      </c>
      <c r="AU243" s="4" t="str">
        <f t="shared" si="325"/>
        <v/>
      </c>
      <c r="AV243" s="4" t="str">
        <f t="shared" si="326"/>
        <v/>
      </c>
      <c r="AW243" s="4" t="str">
        <f t="shared" si="326"/>
        <v/>
      </c>
      <c r="AX243" s="4" t="str">
        <f t="shared" si="327"/>
        <v/>
      </c>
      <c r="AY243" s="4" t="str">
        <f t="shared" si="327"/>
        <v/>
      </c>
      <c r="AZ243" s="4" t="str">
        <f t="shared" si="328"/>
        <v/>
      </c>
      <c r="BA243" s="4" t="str">
        <f t="shared" si="328"/>
        <v/>
      </c>
      <c r="BB243" s="4" t="str">
        <f t="shared" si="303"/>
        <v/>
      </c>
      <c r="BC243" s="4" t="str">
        <f t="shared" si="304"/>
        <v/>
      </c>
      <c r="BD243" s="4" t="str">
        <f t="shared" si="269"/>
        <v/>
      </c>
      <c r="BE243" s="4" t="str">
        <f t="shared" si="308"/>
        <v/>
      </c>
      <c r="BF243" s="4" t="str">
        <f t="shared" si="270"/>
        <v/>
      </c>
      <c r="BG243" s="4" t="str">
        <f t="shared" si="309"/>
        <v/>
      </c>
      <c r="BH243" s="16">
        <f t="shared" si="271"/>
        <v>0</v>
      </c>
      <c r="BI243" s="4">
        <f t="shared" si="272"/>
        <v>0</v>
      </c>
      <c r="BJ243" s="16">
        <f t="shared" si="273"/>
        <v>0</v>
      </c>
      <c r="BK243" s="4">
        <f t="shared" si="274"/>
        <v>0</v>
      </c>
      <c r="BL243" s="16">
        <f t="shared" si="275"/>
        <v>0</v>
      </c>
      <c r="BM243" s="4">
        <f t="shared" si="276"/>
        <v>0</v>
      </c>
      <c r="BN243" s="4">
        <f t="shared" si="310"/>
        <v>0</v>
      </c>
      <c r="BO243" s="4">
        <f t="shared" si="311"/>
        <v>0</v>
      </c>
      <c r="BP243" s="4">
        <f t="shared" si="312"/>
        <v>0</v>
      </c>
      <c r="BQ243" s="4">
        <f t="shared" si="313"/>
        <v>0</v>
      </c>
      <c r="BR243" s="4">
        <f t="shared" si="314"/>
        <v>0</v>
      </c>
      <c r="BS243" s="4">
        <f t="shared" si="315"/>
        <v>0</v>
      </c>
      <c r="BT243" s="4" t="str">
        <f t="shared" si="277"/>
        <v/>
      </c>
      <c r="BU243" s="4" t="str">
        <f t="shared" si="278"/>
        <v/>
      </c>
      <c r="BV243" s="4" t="str">
        <f t="shared" si="279"/>
        <v/>
      </c>
      <c r="BW243" s="4" t="str">
        <f t="shared" si="292"/>
        <v/>
      </c>
      <c r="BX243" s="4" t="str">
        <f t="shared" si="293"/>
        <v/>
      </c>
      <c r="BY243" s="4" t="str">
        <f t="shared" si="294"/>
        <v/>
      </c>
      <c r="BZ243" s="4">
        <f t="shared" si="295"/>
        <v>0</v>
      </c>
      <c r="CA243" s="17" t="str">
        <f t="shared" si="280"/>
        <v/>
      </c>
      <c r="CB243" s="17" t="str">
        <f t="shared" si="281"/>
        <v/>
      </c>
      <c r="CC243" s="17" t="str">
        <f t="shared" si="282"/>
        <v/>
      </c>
      <c r="CD243" s="17" t="str">
        <f t="shared" si="283"/>
        <v/>
      </c>
      <c r="CE243" s="4" t="str">
        <f t="shared" si="284"/>
        <v/>
      </c>
      <c r="CF243" s="4" t="str">
        <f t="shared" si="285"/>
        <v/>
      </c>
      <c r="CG243" s="4" t="str">
        <f t="shared" si="286"/>
        <v/>
      </c>
      <c r="CH243" s="4" t="str">
        <f t="shared" si="316"/>
        <v/>
      </c>
      <c r="CI243" s="4" t="str">
        <f t="shared" si="317"/>
        <v/>
      </c>
      <c r="CJ243" s="4" t="str">
        <f t="shared" si="296"/>
        <v/>
      </c>
      <c r="CK243" s="4" t="str">
        <f t="shared" si="297"/>
        <v/>
      </c>
      <c r="CL243" s="4" t="str">
        <f t="shared" si="318"/>
        <v/>
      </c>
      <c r="CM243" s="4" t="str">
        <f t="shared" si="319"/>
        <v/>
      </c>
      <c r="CN243" s="4">
        <f t="shared" si="298"/>
        <v>0</v>
      </c>
      <c r="CO243" s="16">
        <f t="shared" si="287"/>
        <v>0</v>
      </c>
      <c r="CQ243" s="4">
        <f t="shared" si="299"/>
        <v>0</v>
      </c>
      <c r="CS243" s="4">
        <v>209</v>
      </c>
      <c r="CT243" s="4">
        <f t="shared" si="300"/>
        <v>104.5</v>
      </c>
      <c r="CU243" s="4">
        <f t="shared" si="301"/>
        <v>105</v>
      </c>
      <c r="CV243" s="4">
        <f t="shared" si="288"/>
        <v>0</v>
      </c>
      <c r="CW243" s="4">
        <v>210</v>
      </c>
      <c r="CX243" s="4">
        <f t="shared" si="263"/>
        <v>106</v>
      </c>
      <c r="CY243" s="4" t="s">
        <v>98</v>
      </c>
      <c r="CZ243" s="16" t="str">
        <f t="shared" si="302"/>
        <v>C</v>
      </c>
      <c r="DA243" s="16">
        <f t="shared" si="289"/>
        <v>0</v>
      </c>
      <c r="DB243" s="4" t="str">
        <f t="shared" si="290"/>
        <v>x</v>
      </c>
    </row>
    <row r="244" spans="1:106">
      <c r="A244" s="4" t="str">
        <f t="shared" si="305"/>
        <v>x</v>
      </c>
      <c r="B244" s="4" t="str">
        <f t="shared" si="306"/>
        <v>x</v>
      </c>
      <c r="D244" s="4">
        <v>21.6</v>
      </c>
      <c r="E244" s="4">
        <f t="shared" si="264"/>
        <v>-0.25555499726295555</v>
      </c>
      <c r="F244" s="4">
        <v>21.6</v>
      </c>
      <c r="G244" s="4">
        <f t="shared" si="265"/>
        <v>-0.25555499726295555</v>
      </c>
      <c r="H244" s="4">
        <v>107</v>
      </c>
      <c r="I244" s="4">
        <f>AL139</f>
        <v>0</v>
      </c>
      <c r="X244" s="4">
        <v>211</v>
      </c>
      <c r="Y244" s="4" t="str">
        <f t="shared" si="320"/>
        <v>x</v>
      </c>
      <c r="Z244" s="4" t="str">
        <f t="shared" si="291"/>
        <v>x</v>
      </c>
      <c r="AA244" s="4">
        <v>0</v>
      </c>
      <c r="AB244" s="4">
        <v>0</v>
      </c>
      <c r="AC244" s="4">
        <v>211</v>
      </c>
      <c r="AD244" s="129" t="str">
        <f t="shared" si="321"/>
        <v>x</v>
      </c>
      <c r="AE244" s="129" t="str">
        <f t="shared" si="321"/>
        <v>x</v>
      </c>
      <c r="AF244" s="46">
        <f t="shared" si="322"/>
        <v>1</v>
      </c>
      <c r="AG244" s="46">
        <f t="shared" si="322"/>
        <v>1</v>
      </c>
      <c r="AH244" s="4">
        <f t="shared" ref="AH244:AI307" si="329">IF(ROW()&gt;33+$AE$30,0,IF(AD244="x",0,INDEX($AG$14:$AG$25,MATCH(AD244,$AF$14:$AF$25,0))*AF244))</f>
        <v>0</v>
      </c>
      <c r="AI244" s="4">
        <f t="shared" si="329"/>
        <v>0</v>
      </c>
      <c r="AJ244" s="4">
        <f t="shared" si="266"/>
        <v>0</v>
      </c>
      <c r="AK244" s="4">
        <f>SUM($AJ$33:AJ244)</f>
        <v>2.6645352591003757E-15</v>
      </c>
      <c r="AL244" s="4">
        <f t="shared" si="307"/>
        <v>0</v>
      </c>
      <c r="AM244" s="4">
        <f t="shared" si="267"/>
        <v>0</v>
      </c>
      <c r="AN244" s="4">
        <f t="shared" si="268"/>
        <v>0</v>
      </c>
      <c r="AP244" s="4" t="str">
        <f t="shared" si="323"/>
        <v/>
      </c>
      <c r="AQ244" s="4" t="str">
        <f t="shared" si="323"/>
        <v/>
      </c>
      <c r="AR244" s="4" t="str">
        <f t="shared" si="324"/>
        <v/>
      </c>
      <c r="AS244" s="4" t="str">
        <f t="shared" si="324"/>
        <v/>
      </c>
      <c r="AT244" s="4" t="str">
        <f t="shared" si="325"/>
        <v/>
      </c>
      <c r="AU244" s="4" t="str">
        <f t="shared" si="325"/>
        <v/>
      </c>
      <c r="AV244" s="4" t="str">
        <f t="shared" si="326"/>
        <v/>
      </c>
      <c r="AW244" s="4" t="str">
        <f t="shared" si="326"/>
        <v/>
      </c>
      <c r="AX244" s="4" t="str">
        <f t="shared" si="327"/>
        <v/>
      </c>
      <c r="AY244" s="4" t="str">
        <f t="shared" si="327"/>
        <v/>
      </c>
      <c r="AZ244" s="4" t="str">
        <f t="shared" si="328"/>
        <v/>
      </c>
      <c r="BA244" s="4" t="str">
        <f t="shared" si="328"/>
        <v/>
      </c>
      <c r="BB244" s="4" t="str">
        <f t="shared" si="303"/>
        <v/>
      </c>
      <c r="BC244" s="4" t="str">
        <f t="shared" si="304"/>
        <v/>
      </c>
      <c r="BD244" s="4" t="str">
        <f t="shared" si="269"/>
        <v/>
      </c>
      <c r="BE244" s="4" t="str">
        <f t="shared" si="308"/>
        <v/>
      </c>
      <c r="BF244" s="4" t="str">
        <f t="shared" si="270"/>
        <v/>
      </c>
      <c r="BG244" s="4" t="str">
        <f t="shared" si="309"/>
        <v/>
      </c>
      <c r="BH244" s="16">
        <f t="shared" si="271"/>
        <v>0</v>
      </c>
      <c r="BI244" s="4">
        <f t="shared" si="272"/>
        <v>0</v>
      </c>
      <c r="BJ244" s="16">
        <f t="shared" si="273"/>
        <v>0</v>
      </c>
      <c r="BK244" s="4">
        <f t="shared" si="274"/>
        <v>0</v>
      </c>
      <c r="BL244" s="16">
        <f t="shared" si="275"/>
        <v>0</v>
      </c>
      <c r="BM244" s="4">
        <f t="shared" si="276"/>
        <v>0</v>
      </c>
      <c r="BN244" s="4">
        <f t="shared" si="310"/>
        <v>0</v>
      </c>
      <c r="BO244" s="4">
        <f t="shared" si="311"/>
        <v>0</v>
      </c>
      <c r="BP244" s="4">
        <f t="shared" si="312"/>
        <v>0</v>
      </c>
      <c r="BQ244" s="4">
        <f t="shared" si="313"/>
        <v>0</v>
      </c>
      <c r="BR244" s="4">
        <f t="shared" si="314"/>
        <v>0</v>
      </c>
      <c r="BS244" s="4">
        <f t="shared" si="315"/>
        <v>0</v>
      </c>
      <c r="BT244" s="4" t="str">
        <f t="shared" si="277"/>
        <v/>
      </c>
      <c r="BU244" s="4" t="str">
        <f t="shared" si="278"/>
        <v/>
      </c>
      <c r="BV244" s="4" t="str">
        <f t="shared" si="279"/>
        <v/>
      </c>
      <c r="BW244" s="4" t="str">
        <f t="shared" si="292"/>
        <v/>
      </c>
      <c r="BX244" s="4" t="str">
        <f t="shared" si="293"/>
        <v/>
      </c>
      <c r="BY244" s="4" t="str">
        <f t="shared" si="294"/>
        <v/>
      </c>
      <c r="BZ244" s="4">
        <f t="shared" si="295"/>
        <v>0</v>
      </c>
      <c r="CA244" s="17" t="str">
        <f t="shared" si="280"/>
        <v/>
      </c>
      <c r="CB244" s="17" t="str">
        <f t="shared" si="281"/>
        <v/>
      </c>
      <c r="CC244" s="17" t="str">
        <f t="shared" si="282"/>
        <v/>
      </c>
      <c r="CD244" s="17" t="str">
        <f t="shared" si="283"/>
        <v/>
      </c>
      <c r="CE244" s="4" t="str">
        <f t="shared" si="284"/>
        <v/>
      </c>
      <c r="CF244" s="4" t="str">
        <f t="shared" si="285"/>
        <v/>
      </c>
      <c r="CG244" s="4" t="str">
        <f t="shared" si="286"/>
        <v/>
      </c>
      <c r="CH244" s="4" t="str">
        <f t="shared" si="316"/>
        <v/>
      </c>
      <c r="CI244" s="4" t="str">
        <f t="shared" si="317"/>
        <v/>
      </c>
      <c r="CJ244" s="4" t="str">
        <f t="shared" si="296"/>
        <v/>
      </c>
      <c r="CK244" s="4" t="str">
        <f t="shared" si="297"/>
        <v/>
      </c>
      <c r="CL244" s="4" t="str">
        <f t="shared" si="318"/>
        <v/>
      </c>
      <c r="CM244" s="4" t="str">
        <f t="shared" si="319"/>
        <v/>
      </c>
      <c r="CN244" s="4">
        <f t="shared" si="298"/>
        <v>0</v>
      </c>
      <c r="CO244" s="16">
        <f t="shared" si="287"/>
        <v>0</v>
      </c>
      <c r="CQ244" s="4">
        <f t="shared" si="299"/>
        <v>0</v>
      </c>
      <c r="CS244" s="4">
        <v>210</v>
      </c>
      <c r="CT244" s="4">
        <f t="shared" si="300"/>
        <v>105</v>
      </c>
      <c r="CU244" s="4">
        <f t="shared" si="301"/>
        <v>105</v>
      </c>
      <c r="CV244" s="4">
        <f t="shared" si="288"/>
        <v>1</v>
      </c>
      <c r="CW244" s="4">
        <v>211</v>
      </c>
      <c r="CX244" s="4">
        <f t="shared" si="263"/>
        <v>106</v>
      </c>
      <c r="CY244" s="4" t="s">
        <v>87</v>
      </c>
      <c r="CZ244" s="16" t="str">
        <f t="shared" si="302"/>
        <v>A</v>
      </c>
      <c r="DA244" s="16">
        <f t="shared" si="289"/>
        <v>0</v>
      </c>
      <c r="DB244" s="4" t="str">
        <f t="shared" si="290"/>
        <v>x</v>
      </c>
    </row>
    <row r="245" spans="1:106">
      <c r="A245" s="4" t="str">
        <f t="shared" si="305"/>
        <v>x</v>
      </c>
      <c r="B245" s="4" t="str">
        <f t="shared" si="306"/>
        <v>x</v>
      </c>
      <c r="D245" s="4">
        <v>21.7</v>
      </c>
      <c r="E245" s="4">
        <f t="shared" si="264"/>
        <v>-8.6444343290241019E-2</v>
      </c>
      <c r="F245" s="4">
        <v>21.7</v>
      </c>
      <c r="G245" s="4">
        <f t="shared" si="265"/>
        <v>-8.6444343290241019E-2</v>
      </c>
      <c r="H245" s="4">
        <v>108</v>
      </c>
      <c r="I245" s="4">
        <f>I244</f>
        <v>0</v>
      </c>
      <c r="X245" s="4">
        <v>212</v>
      </c>
      <c r="Y245" s="4" t="str">
        <f t="shared" si="320"/>
        <v>x</v>
      </c>
      <c r="Z245" s="4" t="str">
        <f t="shared" si="291"/>
        <v>x</v>
      </c>
      <c r="AA245" s="4">
        <v>0</v>
      </c>
      <c r="AB245" s="4">
        <v>0</v>
      </c>
      <c r="AC245" s="4">
        <v>212</v>
      </c>
      <c r="AD245" s="129" t="str">
        <f t="shared" si="321"/>
        <v>x</v>
      </c>
      <c r="AE245" s="129" t="str">
        <f t="shared" si="321"/>
        <v>x</v>
      </c>
      <c r="AF245" s="46">
        <f t="shared" si="322"/>
        <v>1</v>
      </c>
      <c r="AG245" s="46">
        <f t="shared" si="322"/>
        <v>1</v>
      </c>
      <c r="AH245" s="4">
        <f t="shared" si="329"/>
        <v>0</v>
      </c>
      <c r="AI245" s="4">
        <f t="shared" si="329"/>
        <v>0</v>
      </c>
      <c r="AJ245" s="4">
        <f t="shared" si="266"/>
        <v>0</v>
      </c>
      <c r="AK245" s="4">
        <f>SUM($AJ$33:AJ245)</f>
        <v>2.6645352591003757E-15</v>
      </c>
      <c r="AL245" s="4">
        <f t="shared" si="307"/>
        <v>0</v>
      </c>
      <c r="AM245" s="4">
        <f t="shared" si="267"/>
        <v>0</v>
      </c>
      <c r="AN245" s="4">
        <f t="shared" si="268"/>
        <v>0</v>
      </c>
      <c r="AP245" s="4" t="str">
        <f t="shared" si="323"/>
        <v/>
      </c>
      <c r="AQ245" s="4" t="str">
        <f t="shared" si="323"/>
        <v/>
      </c>
      <c r="AR245" s="4" t="str">
        <f t="shared" si="324"/>
        <v/>
      </c>
      <c r="AS245" s="4" t="str">
        <f t="shared" si="324"/>
        <v/>
      </c>
      <c r="AT245" s="4" t="str">
        <f t="shared" si="325"/>
        <v/>
      </c>
      <c r="AU245" s="4" t="str">
        <f t="shared" si="325"/>
        <v/>
      </c>
      <c r="AV245" s="4" t="str">
        <f t="shared" si="326"/>
        <v/>
      </c>
      <c r="AW245" s="4" t="str">
        <f t="shared" si="326"/>
        <v/>
      </c>
      <c r="AX245" s="4" t="str">
        <f t="shared" si="327"/>
        <v/>
      </c>
      <c r="AY245" s="4" t="str">
        <f t="shared" si="327"/>
        <v/>
      </c>
      <c r="AZ245" s="4" t="str">
        <f t="shared" si="328"/>
        <v/>
      </c>
      <c r="BA245" s="4" t="str">
        <f t="shared" si="328"/>
        <v/>
      </c>
      <c r="BB245" s="4" t="str">
        <f t="shared" si="303"/>
        <v/>
      </c>
      <c r="BC245" s="4" t="str">
        <f t="shared" si="304"/>
        <v/>
      </c>
      <c r="BD245" s="4" t="str">
        <f t="shared" si="269"/>
        <v/>
      </c>
      <c r="BE245" s="4" t="str">
        <f t="shared" si="308"/>
        <v/>
      </c>
      <c r="BF245" s="4" t="str">
        <f t="shared" si="270"/>
        <v/>
      </c>
      <c r="BG245" s="4" t="str">
        <f t="shared" si="309"/>
        <v/>
      </c>
      <c r="BH245" s="16">
        <f t="shared" si="271"/>
        <v>0</v>
      </c>
      <c r="BI245" s="4">
        <f t="shared" si="272"/>
        <v>0</v>
      </c>
      <c r="BJ245" s="16">
        <f t="shared" si="273"/>
        <v>0</v>
      </c>
      <c r="BK245" s="4">
        <f t="shared" si="274"/>
        <v>0</v>
      </c>
      <c r="BL245" s="16">
        <f t="shared" si="275"/>
        <v>0</v>
      </c>
      <c r="BM245" s="4">
        <f t="shared" si="276"/>
        <v>0</v>
      </c>
      <c r="BN245" s="4">
        <f t="shared" si="310"/>
        <v>0</v>
      </c>
      <c r="BO245" s="4">
        <f t="shared" si="311"/>
        <v>0</v>
      </c>
      <c r="BP245" s="4">
        <f t="shared" si="312"/>
        <v>0</v>
      </c>
      <c r="BQ245" s="4">
        <f t="shared" si="313"/>
        <v>0</v>
      </c>
      <c r="BR245" s="4">
        <f t="shared" si="314"/>
        <v>0</v>
      </c>
      <c r="BS245" s="4">
        <f t="shared" si="315"/>
        <v>0</v>
      </c>
      <c r="BT245" s="4" t="str">
        <f t="shared" si="277"/>
        <v/>
      </c>
      <c r="BU245" s="4" t="str">
        <f t="shared" si="278"/>
        <v/>
      </c>
      <c r="BV245" s="4" t="str">
        <f t="shared" si="279"/>
        <v/>
      </c>
      <c r="BW245" s="4" t="str">
        <f t="shared" si="292"/>
        <v/>
      </c>
      <c r="BX245" s="4" t="str">
        <f t="shared" si="293"/>
        <v/>
      </c>
      <c r="BY245" s="4" t="str">
        <f t="shared" si="294"/>
        <v/>
      </c>
      <c r="BZ245" s="4">
        <f t="shared" si="295"/>
        <v>0</v>
      </c>
      <c r="CA245" s="17" t="str">
        <f t="shared" si="280"/>
        <v/>
      </c>
      <c r="CB245" s="17" t="str">
        <f t="shared" si="281"/>
        <v/>
      </c>
      <c r="CC245" s="17" t="str">
        <f t="shared" si="282"/>
        <v/>
      </c>
      <c r="CD245" s="17" t="str">
        <f t="shared" si="283"/>
        <v/>
      </c>
      <c r="CE245" s="4" t="str">
        <f t="shared" si="284"/>
        <v/>
      </c>
      <c r="CF245" s="4" t="str">
        <f t="shared" si="285"/>
        <v/>
      </c>
      <c r="CG245" s="4" t="str">
        <f t="shared" si="286"/>
        <v/>
      </c>
      <c r="CH245" s="4" t="str">
        <f t="shared" si="316"/>
        <v/>
      </c>
      <c r="CI245" s="4" t="str">
        <f t="shared" si="317"/>
        <v/>
      </c>
      <c r="CJ245" s="4" t="str">
        <f t="shared" si="296"/>
        <v/>
      </c>
      <c r="CK245" s="4" t="str">
        <f t="shared" si="297"/>
        <v/>
      </c>
      <c r="CL245" s="4" t="str">
        <f t="shared" si="318"/>
        <v/>
      </c>
      <c r="CM245" s="4" t="str">
        <f t="shared" si="319"/>
        <v/>
      </c>
      <c r="CN245" s="4">
        <f t="shared" si="298"/>
        <v>0</v>
      </c>
      <c r="CO245" s="16">
        <f t="shared" si="287"/>
        <v>0</v>
      </c>
      <c r="CQ245" s="4">
        <f t="shared" si="299"/>
        <v>0</v>
      </c>
      <c r="CS245" s="4">
        <v>211</v>
      </c>
      <c r="CT245" s="4">
        <f t="shared" si="300"/>
        <v>105.5</v>
      </c>
      <c r="CU245" s="4">
        <f t="shared" si="301"/>
        <v>106</v>
      </c>
      <c r="CV245" s="4">
        <f t="shared" si="288"/>
        <v>0</v>
      </c>
      <c r="CW245" s="4">
        <v>212</v>
      </c>
      <c r="CX245" s="4">
        <f t="shared" si="263"/>
        <v>107</v>
      </c>
      <c r="CY245" s="4" t="s">
        <v>99</v>
      </c>
      <c r="CZ245" s="16" t="str">
        <f t="shared" si="302"/>
        <v>B</v>
      </c>
      <c r="DA245" s="16">
        <f t="shared" si="289"/>
        <v>0</v>
      </c>
      <c r="DB245" s="4" t="str">
        <f t="shared" si="290"/>
        <v>x</v>
      </c>
    </row>
    <row r="246" spans="1:106">
      <c r="A246" s="4" t="str">
        <f t="shared" si="305"/>
        <v>x</v>
      </c>
      <c r="B246" s="4" t="str">
        <f t="shared" si="306"/>
        <v>x</v>
      </c>
      <c r="D246" s="4">
        <v>21.8</v>
      </c>
      <c r="E246" s="4">
        <f t="shared" si="264"/>
        <v>8.6444343290238188E-2</v>
      </c>
      <c r="F246" s="4">
        <v>21.8</v>
      </c>
      <c r="G246" s="4">
        <f t="shared" si="265"/>
        <v>8.6444343290238188E-2</v>
      </c>
      <c r="H246" s="4">
        <v>108</v>
      </c>
      <c r="I246" s="4">
        <f>AL140</f>
        <v>0</v>
      </c>
      <c r="X246" s="4">
        <v>213</v>
      </c>
      <c r="Y246" s="4" t="str">
        <f t="shared" si="320"/>
        <v>x</v>
      </c>
      <c r="Z246" s="4" t="str">
        <f t="shared" si="291"/>
        <v>x</v>
      </c>
      <c r="AA246" s="4">
        <v>0</v>
      </c>
      <c r="AB246" s="4">
        <v>0</v>
      </c>
      <c r="AC246" s="4">
        <v>213</v>
      </c>
      <c r="AD246" s="129" t="str">
        <f t="shared" si="321"/>
        <v>x</v>
      </c>
      <c r="AE246" s="129" t="str">
        <f t="shared" si="321"/>
        <v>x</v>
      </c>
      <c r="AF246" s="46">
        <f t="shared" si="322"/>
        <v>1</v>
      </c>
      <c r="AG246" s="46">
        <f t="shared" si="322"/>
        <v>1</v>
      </c>
      <c r="AH246" s="4">
        <f t="shared" si="329"/>
        <v>0</v>
      </c>
      <c r="AI246" s="4">
        <f t="shared" si="329"/>
        <v>0</v>
      </c>
      <c r="AJ246" s="4">
        <f t="shared" si="266"/>
        <v>0</v>
      </c>
      <c r="AK246" s="4">
        <f>SUM($AJ$33:AJ246)</f>
        <v>2.6645352591003757E-15</v>
      </c>
      <c r="AL246" s="4">
        <f t="shared" si="307"/>
        <v>0</v>
      </c>
      <c r="AM246" s="4">
        <f t="shared" si="267"/>
        <v>0</v>
      </c>
      <c r="AN246" s="4">
        <f t="shared" si="268"/>
        <v>0</v>
      </c>
      <c r="AP246" s="4" t="str">
        <f t="shared" si="323"/>
        <v/>
      </c>
      <c r="AQ246" s="4" t="str">
        <f t="shared" si="323"/>
        <v/>
      </c>
      <c r="AR246" s="4" t="str">
        <f t="shared" si="324"/>
        <v/>
      </c>
      <c r="AS246" s="4" t="str">
        <f t="shared" si="324"/>
        <v/>
      </c>
      <c r="AT246" s="4" t="str">
        <f t="shared" si="325"/>
        <v/>
      </c>
      <c r="AU246" s="4" t="str">
        <f t="shared" si="325"/>
        <v/>
      </c>
      <c r="AV246" s="4" t="str">
        <f t="shared" si="326"/>
        <v/>
      </c>
      <c r="AW246" s="4" t="str">
        <f t="shared" si="326"/>
        <v/>
      </c>
      <c r="AX246" s="4" t="str">
        <f t="shared" si="327"/>
        <v/>
      </c>
      <c r="AY246" s="4" t="str">
        <f t="shared" si="327"/>
        <v/>
      </c>
      <c r="AZ246" s="4" t="str">
        <f t="shared" si="328"/>
        <v/>
      </c>
      <c r="BA246" s="4" t="str">
        <f t="shared" si="328"/>
        <v/>
      </c>
      <c r="BB246" s="4" t="str">
        <f t="shared" si="303"/>
        <v/>
      </c>
      <c r="BC246" s="4" t="str">
        <f t="shared" si="304"/>
        <v/>
      </c>
      <c r="BD246" s="4" t="str">
        <f t="shared" si="269"/>
        <v/>
      </c>
      <c r="BE246" s="4" t="str">
        <f t="shared" si="308"/>
        <v/>
      </c>
      <c r="BF246" s="4" t="str">
        <f t="shared" si="270"/>
        <v/>
      </c>
      <c r="BG246" s="4" t="str">
        <f t="shared" si="309"/>
        <v/>
      </c>
      <c r="BH246" s="16">
        <f t="shared" si="271"/>
        <v>0</v>
      </c>
      <c r="BI246" s="4">
        <f t="shared" si="272"/>
        <v>0</v>
      </c>
      <c r="BJ246" s="16">
        <f t="shared" si="273"/>
        <v>0</v>
      </c>
      <c r="BK246" s="4">
        <f t="shared" si="274"/>
        <v>0</v>
      </c>
      <c r="BL246" s="16">
        <f t="shared" si="275"/>
        <v>0</v>
      </c>
      <c r="BM246" s="4">
        <f t="shared" si="276"/>
        <v>0</v>
      </c>
      <c r="BN246" s="4">
        <f t="shared" si="310"/>
        <v>0</v>
      </c>
      <c r="BO246" s="4">
        <f t="shared" si="311"/>
        <v>0</v>
      </c>
      <c r="BP246" s="4">
        <f t="shared" si="312"/>
        <v>0</v>
      </c>
      <c r="BQ246" s="4">
        <f t="shared" si="313"/>
        <v>0</v>
      </c>
      <c r="BR246" s="4">
        <f t="shared" si="314"/>
        <v>0</v>
      </c>
      <c r="BS246" s="4">
        <f t="shared" si="315"/>
        <v>0</v>
      </c>
      <c r="BT246" s="4" t="str">
        <f t="shared" si="277"/>
        <v/>
      </c>
      <c r="BU246" s="4" t="str">
        <f t="shared" si="278"/>
        <v/>
      </c>
      <c r="BV246" s="4" t="str">
        <f t="shared" si="279"/>
        <v/>
      </c>
      <c r="BW246" s="4" t="str">
        <f t="shared" si="292"/>
        <v/>
      </c>
      <c r="BX246" s="4" t="str">
        <f t="shared" si="293"/>
        <v/>
      </c>
      <c r="BY246" s="4" t="str">
        <f t="shared" si="294"/>
        <v/>
      </c>
      <c r="BZ246" s="4">
        <f t="shared" si="295"/>
        <v>0</v>
      </c>
      <c r="CA246" s="17" t="str">
        <f t="shared" si="280"/>
        <v/>
      </c>
      <c r="CB246" s="17" t="str">
        <f t="shared" si="281"/>
        <v/>
      </c>
      <c r="CC246" s="17" t="str">
        <f t="shared" si="282"/>
        <v/>
      </c>
      <c r="CD246" s="17" t="str">
        <f t="shared" si="283"/>
        <v/>
      </c>
      <c r="CE246" s="4" t="str">
        <f t="shared" si="284"/>
        <v/>
      </c>
      <c r="CF246" s="4" t="str">
        <f t="shared" si="285"/>
        <v/>
      </c>
      <c r="CG246" s="4" t="str">
        <f t="shared" si="286"/>
        <v/>
      </c>
      <c r="CH246" s="4" t="str">
        <f t="shared" si="316"/>
        <v/>
      </c>
      <c r="CI246" s="4" t="str">
        <f t="shared" si="317"/>
        <v/>
      </c>
      <c r="CJ246" s="4" t="str">
        <f t="shared" si="296"/>
        <v/>
      </c>
      <c r="CK246" s="4" t="str">
        <f t="shared" si="297"/>
        <v/>
      </c>
      <c r="CL246" s="4" t="str">
        <f t="shared" si="318"/>
        <v/>
      </c>
      <c r="CM246" s="4" t="str">
        <f t="shared" si="319"/>
        <v/>
      </c>
      <c r="CN246" s="4">
        <f t="shared" si="298"/>
        <v>0</v>
      </c>
      <c r="CO246" s="16">
        <f t="shared" si="287"/>
        <v>0</v>
      </c>
      <c r="CQ246" s="4">
        <f t="shared" si="299"/>
        <v>0</v>
      </c>
      <c r="CS246" s="4">
        <v>212</v>
      </c>
      <c r="CT246" s="4">
        <f t="shared" si="300"/>
        <v>106</v>
      </c>
      <c r="CU246" s="4">
        <f t="shared" si="301"/>
        <v>106</v>
      </c>
      <c r="CV246" s="4">
        <f t="shared" si="288"/>
        <v>1</v>
      </c>
      <c r="CW246" s="4">
        <v>213</v>
      </c>
      <c r="CX246" s="4">
        <f t="shared" si="263"/>
        <v>107</v>
      </c>
      <c r="CY246" s="4" t="s">
        <v>88</v>
      </c>
      <c r="CZ246" s="16" t="str">
        <f t="shared" si="302"/>
        <v>C</v>
      </c>
      <c r="DA246" s="16">
        <f t="shared" si="289"/>
        <v>0</v>
      </c>
      <c r="DB246" s="4" t="str">
        <f t="shared" si="290"/>
        <v>x</v>
      </c>
    </row>
    <row r="247" spans="1:106">
      <c r="A247" s="4" t="str">
        <f t="shared" si="305"/>
        <v>x</v>
      </c>
      <c r="B247" s="4" t="str">
        <f t="shared" si="306"/>
        <v>x</v>
      </c>
      <c r="D247" s="4">
        <v>21.9</v>
      </c>
      <c r="E247" s="4">
        <f t="shared" si="264"/>
        <v>0.25555499726295283</v>
      </c>
      <c r="F247" s="4">
        <v>21.9</v>
      </c>
      <c r="G247" s="4">
        <f t="shared" si="265"/>
        <v>0.25555499726295283</v>
      </c>
      <c r="H247" s="4">
        <v>109</v>
      </c>
      <c r="I247" s="4">
        <f>I246</f>
        <v>0</v>
      </c>
      <c r="X247" s="4">
        <v>214</v>
      </c>
      <c r="Y247" s="4" t="str">
        <f t="shared" si="320"/>
        <v>x</v>
      </c>
      <c r="Z247" s="4" t="str">
        <f t="shared" si="291"/>
        <v>x</v>
      </c>
      <c r="AA247" s="4">
        <v>0</v>
      </c>
      <c r="AB247" s="4">
        <v>0</v>
      </c>
      <c r="AC247" s="4">
        <v>214</v>
      </c>
      <c r="AD247" s="129" t="str">
        <f t="shared" si="321"/>
        <v>x</v>
      </c>
      <c r="AE247" s="129" t="str">
        <f t="shared" si="321"/>
        <v>x</v>
      </c>
      <c r="AF247" s="46">
        <f t="shared" si="322"/>
        <v>1</v>
      </c>
      <c r="AG247" s="46">
        <f t="shared" si="322"/>
        <v>1</v>
      </c>
      <c r="AH247" s="4">
        <f t="shared" si="329"/>
        <v>0</v>
      </c>
      <c r="AI247" s="4">
        <f t="shared" si="329"/>
        <v>0</v>
      </c>
      <c r="AJ247" s="4">
        <f t="shared" si="266"/>
        <v>0</v>
      </c>
      <c r="AK247" s="4">
        <f>SUM($AJ$33:AJ247)</f>
        <v>2.6645352591003757E-15</v>
      </c>
      <c r="AL247" s="4">
        <f t="shared" si="307"/>
        <v>0</v>
      </c>
      <c r="AM247" s="4">
        <f t="shared" si="267"/>
        <v>0</v>
      </c>
      <c r="AN247" s="4">
        <f t="shared" si="268"/>
        <v>0</v>
      </c>
      <c r="AP247" s="4" t="str">
        <f t="shared" si="323"/>
        <v/>
      </c>
      <c r="AQ247" s="4" t="str">
        <f t="shared" si="323"/>
        <v/>
      </c>
      <c r="AR247" s="4" t="str">
        <f t="shared" si="324"/>
        <v/>
      </c>
      <c r="AS247" s="4" t="str">
        <f t="shared" si="324"/>
        <v/>
      </c>
      <c r="AT247" s="4" t="str">
        <f t="shared" si="325"/>
        <v/>
      </c>
      <c r="AU247" s="4" t="str">
        <f t="shared" si="325"/>
        <v/>
      </c>
      <c r="AV247" s="4" t="str">
        <f t="shared" si="326"/>
        <v/>
      </c>
      <c r="AW247" s="4" t="str">
        <f t="shared" si="326"/>
        <v/>
      </c>
      <c r="AX247" s="4" t="str">
        <f t="shared" si="327"/>
        <v/>
      </c>
      <c r="AY247" s="4" t="str">
        <f t="shared" si="327"/>
        <v/>
      </c>
      <c r="AZ247" s="4" t="str">
        <f t="shared" si="328"/>
        <v/>
      </c>
      <c r="BA247" s="4" t="str">
        <f t="shared" si="328"/>
        <v/>
      </c>
      <c r="BB247" s="4" t="str">
        <f t="shared" si="303"/>
        <v/>
      </c>
      <c r="BC247" s="4" t="str">
        <f t="shared" si="304"/>
        <v/>
      </c>
      <c r="BD247" s="4" t="str">
        <f t="shared" si="269"/>
        <v/>
      </c>
      <c r="BE247" s="4" t="str">
        <f t="shared" si="308"/>
        <v/>
      </c>
      <c r="BF247" s="4" t="str">
        <f t="shared" si="270"/>
        <v/>
      </c>
      <c r="BG247" s="4" t="str">
        <f t="shared" si="309"/>
        <v/>
      </c>
      <c r="BH247" s="16">
        <f t="shared" si="271"/>
        <v>0</v>
      </c>
      <c r="BI247" s="4">
        <f t="shared" si="272"/>
        <v>0</v>
      </c>
      <c r="BJ247" s="16">
        <f t="shared" si="273"/>
        <v>0</v>
      </c>
      <c r="BK247" s="4">
        <f t="shared" si="274"/>
        <v>0</v>
      </c>
      <c r="BL247" s="16">
        <f t="shared" si="275"/>
        <v>0</v>
      </c>
      <c r="BM247" s="4">
        <f t="shared" si="276"/>
        <v>0</v>
      </c>
      <c r="BN247" s="4">
        <f t="shared" si="310"/>
        <v>0</v>
      </c>
      <c r="BO247" s="4">
        <f t="shared" si="311"/>
        <v>0</v>
      </c>
      <c r="BP247" s="4">
        <f t="shared" si="312"/>
        <v>0</v>
      </c>
      <c r="BQ247" s="4">
        <f t="shared" si="313"/>
        <v>0</v>
      </c>
      <c r="BR247" s="4">
        <f t="shared" si="314"/>
        <v>0</v>
      </c>
      <c r="BS247" s="4">
        <f t="shared" si="315"/>
        <v>0</v>
      </c>
      <c r="BT247" s="4" t="str">
        <f t="shared" si="277"/>
        <v/>
      </c>
      <c r="BU247" s="4" t="str">
        <f t="shared" si="278"/>
        <v/>
      </c>
      <c r="BV247" s="4" t="str">
        <f t="shared" si="279"/>
        <v/>
      </c>
      <c r="BW247" s="4" t="str">
        <f t="shared" si="292"/>
        <v/>
      </c>
      <c r="BX247" s="4" t="str">
        <f t="shared" si="293"/>
        <v/>
      </c>
      <c r="BY247" s="4" t="str">
        <f t="shared" si="294"/>
        <v/>
      </c>
      <c r="BZ247" s="4">
        <f t="shared" si="295"/>
        <v>0</v>
      </c>
      <c r="CA247" s="17" t="str">
        <f t="shared" si="280"/>
        <v/>
      </c>
      <c r="CB247" s="17" t="str">
        <f t="shared" si="281"/>
        <v/>
      </c>
      <c r="CC247" s="17" t="str">
        <f t="shared" si="282"/>
        <v/>
      </c>
      <c r="CD247" s="17" t="str">
        <f t="shared" si="283"/>
        <v/>
      </c>
      <c r="CE247" s="4" t="str">
        <f t="shared" si="284"/>
        <v/>
      </c>
      <c r="CF247" s="4" t="str">
        <f t="shared" si="285"/>
        <v/>
      </c>
      <c r="CG247" s="4" t="str">
        <f t="shared" si="286"/>
        <v/>
      </c>
      <c r="CH247" s="4" t="str">
        <f t="shared" si="316"/>
        <v/>
      </c>
      <c r="CI247" s="4" t="str">
        <f t="shared" si="317"/>
        <v/>
      </c>
      <c r="CJ247" s="4" t="str">
        <f t="shared" si="296"/>
        <v/>
      </c>
      <c r="CK247" s="4" t="str">
        <f t="shared" si="297"/>
        <v/>
      </c>
      <c r="CL247" s="4" t="str">
        <f t="shared" si="318"/>
        <v/>
      </c>
      <c r="CM247" s="4" t="str">
        <f t="shared" si="319"/>
        <v/>
      </c>
      <c r="CN247" s="4">
        <f t="shared" si="298"/>
        <v>0</v>
      </c>
      <c r="CO247" s="16">
        <f t="shared" si="287"/>
        <v>0</v>
      </c>
      <c r="CQ247" s="4">
        <f t="shared" si="299"/>
        <v>0</v>
      </c>
      <c r="CS247" s="4">
        <v>213</v>
      </c>
      <c r="CT247" s="4">
        <f t="shared" si="300"/>
        <v>106.5</v>
      </c>
      <c r="CU247" s="4">
        <f t="shared" si="301"/>
        <v>107</v>
      </c>
      <c r="CV247" s="4">
        <f t="shared" si="288"/>
        <v>0</v>
      </c>
      <c r="CW247" s="4">
        <v>214</v>
      </c>
      <c r="CX247" s="4">
        <f t="shared" si="263"/>
        <v>108</v>
      </c>
      <c r="CY247" s="4" t="s">
        <v>100</v>
      </c>
      <c r="CZ247" s="16" t="str">
        <f t="shared" si="302"/>
        <v>A</v>
      </c>
      <c r="DA247" s="16">
        <f t="shared" si="289"/>
        <v>0</v>
      </c>
      <c r="DB247" s="4" t="str">
        <f t="shared" si="290"/>
        <v>x</v>
      </c>
    </row>
    <row r="248" spans="1:106">
      <c r="A248" s="4" t="str">
        <f t="shared" si="305"/>
        <v>x</v>
      </c>
      <c r="B248" s="4" t="str">
        <f t="shared" si="306"/>
        <v>x</v>
      </c>
      <c r="D248" s="4">
        <v>22</v>
      </c>
      <c r="E248" s="4">
        <f t="shared" si="264"/>
        <v>0.41349667156634495</v>
      </c>
      <c r="F248" s="4">
        <v>22</v>
      </c>
      <c r="G248" s="4">
        <f t="shared" si="265"/>
        <v>0.41349667156634495</v>
      </c>
      <c r="H248" s="4">
        <v>109</v>
      </c>
      <c r="I248" s="4">
        <f>AL141</f>
        <v>0</v>
      </c>
      <c r="X248" s="4">
        <v>215</v>
      </c>
      <c r="Y248" s="4" t="str">
        <f t="shared" si="320"/>
        <v>x</v>
      </c>
      <c r="Z248" s="4" t="str">
        <f t="shared" si="291"/>
        <v>x</v>
      </c>
      <c r="AA248" s="4">
        <v>0</v>
      </c>
      <c r="AB248" s="4">
        <v>0</v>
      </c>
      <c r="AC248" s="4">
        <v>215</v>
      </c>
      <c r="AD248" s="129" t="str">
        <f t="shared" si="321"/>
        <v>x</v>
      </c>
      <c r="AE248" s="129" t="str">
        <f t="shared" si="321"/>
        <v>x</v>
      </c>
      <c r="AF248" s="46">
        <f t="shared" si="322"/>
        <v>1</v>
      </c>
      <c r="AG248" s="46">
        <f t="shared" si="322"/>
        <v>1</v>
      </c>
      <c r="AH248" s="4">
        <f t="shared" si="329"/>
        <v>0</v>
      </c>
      <c r="AI248" s="4">
        <f t="shared" si="329"/>
        <v>0</v>
      </c>
      <c r="AJ248" s="4">
        <f t="shared" si="266"/>
        <v>0</v>
      </c>
      <c r="AK248" s="4">
        <f>SUM($AJ$33:AJ248)</f>
        <v>2.6645352591003757E-15</v>
      </c>
      <c r="AL248" s="4">
        <f t="shared" si="307"/>
        <v>0</v>
      </c>
      <c r="AM248" s="4">
        <f t="shared" si="267"/>
        <v>0</v>
      </c>
      <c r="AN248" s="4">
        <f t="shared" si="268"/>
        <v>0</v>
      </c>
      <c r="AP248" s="4" t="str">
        <f t="shared" si="323"/>
        <v/>
      </c>
      <c r="AQ248" s="4" t="str">
        <f t="shared" si="323"/>
        <v/>
      </c>
      <c r="AR248" s="4" t="str">
        <f t="shared" si="324"/>
        <v/>
      </c>
      <c r="AS248" s="4" t="str">
        <f t="shared" si="324"/>
        <v/>
      </c>
      <c r="AT248" s="4" t="str">
        <f t="shared" si="325"/>
        <v/>
      </c>
      <c r="AU248" s="4" t="str">
        <f t="shared" si="325"/>
        <v/>
      </c>
      <c r="AV248" s="4" t="str">
        <f t="shared" si="326"/>
        <v/>
      </c>
      <c r="AW248" s="4" t="str">
        <f t="shared" si="326"/>
        <v/>
      </c>
      <c r="AX248" s="4" t="str">
        <f t="shared" si="327"/>
        <v/>
      </c>
      <c r="AY248" s="4" t="str">
        <f t="shared" si="327"/>
        <v/>
      </c>
      <c r="AZ248" s="4" t="str">
        <f t="shared" si="328"/>
        <v/>
      </c>
      <c r="BA248" s="4" t="str">
        <f t="shared" si="328"/>
        <v/>
      </c>
      <c r="BB248" s="4" t="str">
        <f t="shared" si="303"/>
        <v/>
      </c>
      <c r="BC248" s="4" t="str">
        <f t="shared" si="304"/>
        <v/>
      </c>
      <c r="BD248" s="4" t="str">
        <f t="shared" si="269"/>
        <v/>
      </c>
      <c r="BE248" s="4" t="str">
        <f t="shared" si="308"/>
        <v/>
      </c>
      <c r="BF248" s="4" t="str">
        <f t="shared" si="270"/>
        <v/>
      </c>
      <c r="BG248" s="4" t="str">
        <f t="shared" si="309"/>
        <v/>
      </c>
      <c r="BH248" s="16">
        <f t="shared" si="271"/>
        <v>0</v>
      </c>
      <c r="BI248" s="4">
        <f t="shared" si="272"/>
        <v>0</v>
      </c>
      <c r="BJ248" s="16">
        <f t="shared" si="273"/>
        <v>0</v>
      </c>
      <c r="BK248" s="4">
        <f t="shared" si="274"/>
        <v>0</v>
      </c>
      <c r="BL248" s="16">
        <f t="shared" si="275"/>
        <v>0</v>
      </c>
      <c r="BM248" s="4">
        <f t="shared" si="276"/>
        <v>0</v>
      </c>
      <c r="BN248" s="4">
        <f t="shared" si="310"/>
        <v>0</v>
      </c>
      <c r="BO248" s="4">
        <f t="shared" si="311"/>
        <v>0</v>
      </c>
      <c r="BP248" s="4">
        <f t="shared" si="312"/>
        <v>0</v>
      </c>
      <c r="BQ248" s="4">
        <f t="shared" si="313"/>
        <v>0</v>
      </c>
      <c r="BR248" s="4">
        <f t="shared" si="314"/>
        <v>0</v>
      </c>
      <c r="BS248" s="4">
        <f t="shared" si="315"/>
        <v>0</v>
      </c>
      <c r="BT248" s="4" t="str">
        <f t="shared" si="277"/>
        <v/>
      </c>
      <c r="BU248" s="4" t="str">
        <f t="shared" si="278"/>
        <v/>
      </c>
      <c r="BV248" s="4" t="str">
        <f t="shared" si="279"/>
        <v/>
      </c>
      <c r="BW248" s="4" t="str">
        <f t="shared" si="292"/>
        <v/>
      </c>
      <c r="BX248" s="4" t="str">
        <f t="shared" si="293"/>
        <v/>
      </c>
      <c r="BY248" s="4" t="str">
        <f t="shared" si="294"/>
        <v/>
      </c>
      <c r="BZ248" s="4">
        <f t="shared" si="295"/>
        <v>0</v>
      </c>
      <c r="CA248" s="17" t="str">
        <f t="shared" si="280"/>
        <v/>
      </c>
      <c r="CB248" s="17" t="str">
        <f t="shared" si="281"/>
        <v/>
      </c>
      <c r="CC248" s="17" t="str">
        <f t="shared" si="282"/>
        <v/>
      </c>
      <c r="CD248" s="17" t="str">
        <f t="shared" si="283"/>
        <v/>
      </c>
      <c r="CE248" s="4" t="str">
        <f t="shared" si="284"/>
        <v/>
      </c>
      <c r="CF248" s="4" t="str">
        <f t="shared" si="285"/>
        <v/>
      </c>
      <c r="CG248" s="4" t="str">
        <f t="shared" si="286"/>
        <v/>
      </c>
      <c r="CH248" s="4" t="str">
        <f t="shared" si="316"/>
        <v/>
      </c>
      <c r="CI248" s="4" t="str">
        <f t="shared" si="317"/>
        <v/>
      </c>
      <c r="CJ248" s="4" t="str">
        <f t="shared" si="296"/>
        <v/>
      </c>
      <c r="CK248" s="4" t="str">
        <f t="shared" si="297"/>
        <v/>
      </c>
      <c r="CL248" s="4" t="str">
        <f t="shared" si="318"/>
        <v/>
      </c>
      <c r="CM248" s="4" t="str">
        <f t="shared" si="319"/>
        <v/>
      </c>
      <c r="CN248" s="4">
        <f t="shared" si="298"/>
        <v>0</v>
      </c>
      <c r="CO248" s="16">
        <f t="shared" si="287"/>
        <v>0</v>
      </c>
      <c r="CQ248" s="4">
        <f t="shared" si="299"/>
        <v>0</v>
      </c>
      <c r="CS248" s="4">
        <v>214</v>
      </c>
      <c r="CT248" s="4">
        <f t="shared" si="300"/>
        <v>107</v>
      </c>
      <c r="CU248" s="4">
        <f t="shared" si="301"/>
        <v>107</v>
      </c>
      <c r="CV248" s="4">
        <f t="shared" si="288"/>
        <v>1</v>
      </c>
      <c r="CW248" s="4">
        <v>215</v>
      </c>
      <c r="CX248" s="4">
        <f t="shared" si="263"/>
        <v>108</v>
      </c>
      <c r="CY248" s="4" t="s">
        <v>89</v>
      </c>
      <c r="CZ248" s="16" t="str">
        <f t="shared" si="302"/>
        <v>B</v>
      </c>
      <c r="DA248" s="16">
        <f t="shared" si="289"/>
        <v>0</v>
      </c>
      <c r="DB248" s="4" t="str">
        <f t="shared" si="290"/>
        <v>x</v>
      </c>
    </row>
    <row r="249" spans="1:106">
      <c r="A249" s="4" t="str">
        <f t="shared" si="305"/>
        <v>x</v>
      </c>
      <c r="B249" s="4" t="str">
        <f t="shared" si="306"/>
        <v>x</v>
      </c>
      <c r="D249" s="4">
        <v>22.1</v>
      </c>
      <c r="E249" s="4">
        <f t="shared" si="264"/>
        <v>0.55336655714511196</v>
      </c>
      <c r="F249" s="4">
        <v>22.1</v>
      </c>
      <c r="G249" s="4">
        <f t="shared" si="265"/>
        <v>0.55336655714511196</v>
      </c>
      <c r="H249" s="4">
        <v>110</v>
      </c>
      <c r="I249" s="4">
        <f>I248</f>
        <v>0</v>
      </c>
      <c r="X249" s="4">
        <v>216</v>
      </c>
      <c r="Y249" s="4" t="str">
        <f t="shared" si="320"/>
        <v>x</v>
      </c>
      <c r="Z249" s="4" t="str">
        <f t="shared" si="291"/>
        <v>x</v>
      </c>
      <c r="AA249" s="4">
        <v>0</v>
      </c>
      <c r="AB249" s="4">
        <v>0</v>
      </c>
      <c r="AC249" s="4">
        <v>216</v>
      </c>
      <c r="AD249" s="129" t="str">
        <f t="shared" si="321"/>
        <v>x</v>
      </c>
      <c r="AE249" s="129" t="str">
        <f t="shared" si="321"/>
        <v>x</v>
      </c>
      <c r="AF249" s="46">
        <f t="shared" si="322"/>
        <v>1</v>
      </c>
      <c r="AG249" s="46">
        <f t="shared" si="322"/>
        <v>1</v>
      </c>
      <c r="AH249" s="4">
        <f t="shared" si="329"/>
        <v>0</v>
      </c>
      <c r="AI249" s="4">
        <f t="shared" si="329"/>
        <v>0</v>
      </c>
      <c r="AJ249" s="4">
        <f t="shared" si="266"/>
        <v>0</v>
      </c>
      <c r="AK249" s="4">
        <f>SUM($AJ$33:AJ249)</f>
        <v>2.6645352591003757E-15</v>
      </c>
      <c r="AL249" s="4">
        <f t="shared" si="307"/>
        <v>0</v>
      </c>
      <c r="AM249" s="4">
        <f t="shared" si="267"/>
        <v>0</v>
      </c>
      <c r="AN249" s="4">
        <f t="shared" si="268"/>
        <v>0</v>
      </c>
      <c r="AP249" s="4" t="str">
        <f t="shared" si="323"/>
        <v/>
      </c>
      <c r="AQ249" s="4" t="str">
        <f t="shared" si="323"/>
        <v/>
      </c>
      <c r="AR249" s="4" t="str">
        <f t="shared" si="324"/>
        <v/>
      </c>
      <c r="AS249" s="4" t="str">
        <f t="shared" si="324"/>
        <v/>
      </c>
      <c r="AT249" s="4" t="str">
        <f t="shared" si="325"/>
        <v/>
      </c>
      <c r="AU249" s="4" t="str">
        <f t="shared" si="325"/>
        <v/>
      </c>
      <c r="AV249" s="4" t="str">
        <f t="shared" si="326"/>
        <v/>
      </c>
      <c r="AW249" s="4" t="str">
        <f t="shared" si="326"/>
        <v/>
      </c>
      <c r="AX249" s="4" t="str">
        <f t="shared" si="327"/>
        <v/>
      </c>
      <c r="AY249" s="4" t="str">
        <f t="shared" si="327"/>
        <v/>
      </c>
      <c r="AZ249" s="4" t="str">
        <f t="shared" si="328"/>
        <v/>
      </c>
      <c r="BA249" s="4" t="str">
        <f t="shared" si="328"/>
        <v/>
      </c>
      <c r="BB249" s="4" t="str">
        <f t="shared" si="303"/>
        <v/>
      </c>
      <c r="BC249" s="4" t="str">
        <f t="shared" si="304"/>
        <v/>
      </c>
      <c r="BD249" s="4" t="str">
        <f t="shared" si="269"/>
        <v/>
      </c>
      <c r="BE249" s="4" t="str">
        <f t="shared" si="308"/>
        <v/>
      </c>
      <c r="BF249" s="4" t="str">
        <f t="shared" si="270"/>
        <v/>
      </c>
      <c r="BG249" s="4" t="str">
        <f t="shared" si="309"/>
        <v/>
      </c>
      <c r="BH249" s="16">
        <f t="shared" si="271"/>
        <v>0</v>
      </c>
      <c r="BI249" s="4">
        <f t="shared" si="272"/>
        <v>0</v>
      </c>
      <c r="BJ249" s="16">
        <f t="shared" si="273"/>
        <v>0</v>
      </c>
      <c r="BK249" s="4">
        <f t="shared" si="274"/>
        <v>0</v>
      </c>
      <c r="BL249" s="16">
        <f t="shared" si="275"/>
        <v>0</v>
      </c>
      <c r="BM249" s="4">
        <f t="shared" si="276"/>
        <v>0</v>
      </c>
      <c r="BN249" s="4">
        <f t="shared" si="310"/>
        <v>0</v>
      </c>
      <c r="BO249" s="4">
        <f t="shared" si="311"/>
        <v>0</v>
      </c>
      <c r="BP249" s="4">
        <f t="shared" si="312"/>
        <v>0</v>
      </c>
      <c r="BQ249" s="4">
        <f t="shared" si="313"/>
        <v>0</v>
      </c>
      <c r="BR249" s="4">
        <f t="shared" si="314"/>
        <v>0</v>
      </c>
      <c r="BS249" s="4">
        <f t="shared" si="315"/>
        <v>0</v>
      </c>
      <c r="BT249" s="4" t="str">
        <f t="shared" si="277"/>
        <v/>
      </c>
      <c r="BU249" s="4" t="str">
        <f t="shared" si="278"/>
        <v/>
      </c>
      <c r="BV249" s="4" t="str">
        <f t="shared" si="279"/>
        <v/>
      </c>
      <c r="BW249" s="4" t="str">
        <f t="shared" si="292"/>
        <v/>
      </c>
      <c r="BX249" s="4" t="str">
        <f t="shared" si="293"/>
        <v/>
      </c>
      <c r="BY249" s="4" t="str">
        <f t="shared" si="294"/>
        <v/>
      </c>
      <c r="BZ249" s="4">
        <f t="shared" si="295"/>
        <v>0</v>
      </c>
      <c r="CA249" s="17" t="str">
        <f t="shared" si="280"/>
        <v/>
      </c>
      <c r="CB249" s="17" t="str">
        <f t="shared" si="281"/>
        <v/>
      </c>
      <c r="CC249" s="17" t="str">
        <f t="shared" si="282"/>
        <v/>
      </c>
      <c r="CD249" s="17" t="str">
        <f t="shared" si="283"/>
        <v/>
      </c>
      <c r="CE249" s="4" t="str">
        <f t="shared" si="284"/>
        <v/>
      </c>
      <c r="CF249" s="4" t="str">
        <f t="shared" si="285"/>
        <v/>
      </c>
      <c r="CG249" s="4" t="str">
        <f t="shared" si="286"/>
        <v/>
      </c>
      <c r="CH249" s="4" t="str">
        <f t="shared" si="316"/>
        <v/>
      </c>
      <c r="CI249" s="4" t="str">
        <f t="shared" si="317"/>
        <v/>
      </c>
      <c r="CJ249" s="4" t="str">
        <f t="shared" si="296"/>
        <v/>
      </c>
      <c r="CK249" s="4" t="str">
        <f t="shared" si="297"/>
        <v/>
      </c>
      <c r="CL249" s="4" t="str">
        <f t="shared" si="318"/>
        <v/>
      </c>
      <c r="CM249" s="4" t="str">
        <f t="shared" si="319"/>
        <v/>
      </c>
      <c r="CN249" s="4">
        <f t="shared" si="298"/>
        <v>0</v>
      </c>
      <c r="CO249" s="16">
        <f t="shared" si="287"/>
        <v>0</v>
      </c>
      <c r="CQ249" s="4">
        <f t="shared" si="299"/>
        <v>0</v>
      </c>
      <c r="CS249" s="4">
        <v>215</v>
      </c>
      <c r="CT249" s="4">
        <f t="shared" si="300"/>
        <v>107.5</v>
      </c>
      <c r="CU249" s="4">
        <f t="shared" si="301"/>
        <v>108</v>
      </c>
      <c r="CV249" s="4">
        <f t="shared" si="288"/>
        <v>0</v>
      </c>
      <c r="CW249" s="4">
        <v>216</v>
      </c>
      <c r="CX249" s="4">
        <f t="shared" si="263"/>
        <v>109</v>
      </c>
      <c r="CY249" s="4" t="s">
        <v>98</v>
      </c>
      <c r="CZ249" s="16" t="str">
        <f t="shared" si="302"/>
        <v>C</v>
      </c>
      <c r="DA249" s="16">
        <f t="shared" si="289"/>
        <v>0</v>
      </c>
      <c r="DB249" s="4" t="str">
        <f t="shared" si="290"/>
        <v>x</v>
      </c>
    </row>
    <row r="250" spans="1:106">
      <c r="A250" s="4" t="str">
        <f t="shared" si="305"/>
        <v>x</v>
      </c>
      <c r="B250" s="4" t="str">
        <f t="shared" si="306"/>
        <v>x</v>
      </c>
      <c r="D250" s="4">
        <v>22.2</v>
      </c>
      <c r="E250" s="4">
        <f t="shared" si="264"/>
        <v>0.66905166882929512</v>
      </c>
      <c r="F250" s="4">
        <v>22.2</v>
      </c>
      <c r="G250" s="4">
        <f t="shared" si="265"/>
        <v>0.66905166882929512</v>
      </c>
      <c r="H250" s="4">
        <v>110</v>
      </c>
      <c r="I250" s="4">
        <f>AL142</f>
        <v>0</v>
      </c>
      <c r="X250" s="4">
        <v>217</v>
      </c>
      <c r="Y250" s="4" t="str">
        <f t="shared" si="320"/>
        <v>x</v>
      </c>
      <c r="Z250" s="4" t="str">
        <f t="shared" si="291"/>
        <v>x</v>
      </c>
      <c r="AA250" s="4">
        <v>0</v>
      </c>
      <c r="AB250" s="4">
        <v>0</v>
      </c>
      <c r="AC250" s="4">
        <v>217</v>
      </c>
      <c r="AD250" s="129" t="str">
        <f t="shared" si="321"/>
        <v>x</v>
      </c>
      <c r="AE250" s="129" t="str">
        <f t="shared" si="321"/>
        <v>x</v>
      </c>
      <c r="AF250" s="46">
        <f t="shared" si="322"/>
        <v>1</v>
      </c>
      <c r="AG250" s="46">
        <f t="shared" si="322"/>
        <v>1</v>
      </c>
      <c r="AH250" s="4">
        <f t="shared" si="329"/>
        <v>0</v>
      </c>
      <c r="AI250" s="4">
        <f t="shared" si="329"/>
        <v>0</v>
      </c>
      <c r="AJ250" s="4">
        <f t="shared" si="266"/>
        <v>0</v>
      </c>
      <c r="AK250" s="4">
        <f>SUM($AJ$33:AJ250)</f>
        <v>2.6645352591003757E-15</v>
      </c>
      <c r="AL250" s="4">
        <f t="shared" si="307"/>
        <v>0</v>
      </c>
      <c r="AM250" s="4">
        <f t="shared" si="267"/>
        <v>0</v>
      </c>
      <c r="AN250" s="4">
        <f t="shared" si="268"/>
        <v>0</v>
      </c>
      <c r="AP250" s="4" t="str">
        <f t="shared" si="323"/>
        <v/>
      </c>
      <c r="AQ250" s="4" t="str">
        <f t="shared" si="323"/>
        <v/>
      </c>
      <c r="AR250" s="4" t="str">
        <f t="shared" si="324"/>
        <v/>
      </c>
      <c r="AS250" s="4" t="str">
        <f t="shared" si="324"/>
        <v/>
      </c>
      <c r="AT250" s="4" t="str">
        <f t="shared" si="325"/>
        <v/>
      </c>
      <c r="AU250" s="4" t="str">
        <f t="shared" si="325"/>
        <v/>
      </c>
      <c r="AV250" s="4" t="str">
        <f t="shared" si="326"/>
        <v/>
      </c>
      <c r="AW250" s="4" t="str">
        <f t="shared" si="326"/>
        <v/>
      </c>
      <c r="AX250" s="4" t="str">
        <f t="shared" si="327"/>
        <v/>
      </c>
      <c r="AY250" s="4" t="str">
        <f t="shared" si="327"/>
        <v/>
      </c>
      <c r="AZ250" s="4" t="str">
        <f t="shared" si="328"/>
        <v/>
      </c>
      <c r="BA250" s="4" t="str">
        <f t="shared" si="328"/>
        <v/>
      </c>
      <c r="BB250" s="4" t="str">
        <f t="shared" si="303"/>
        <v/>
      </c>
      <c r="BC250" s="4" t="str">
        <f t="shared" si="304"/>
        <v/>
      </c>
      <c r="BD250" s="4" t="str">
        <f t="shared" si="269"/>
        <v/>
      </c>
      <c r="BE250" s="4" t="str">
        <f t="shared" si="308"/>
        <v/>
      </c>
      <c r="BF250" s="4" t="str">
        <f t="shared" si="270"/>
        <v/>
      </c>
      <c r="BG250" s="4" t="str">
        <f t="shared" si="309"/>
        <v/>
      </c>
      <c r="BH250" s="16">
        <f t="shared" si="271"/>
        <v>0</v>
      </c>
      <c r="BI250" s="4">
        <f t="shared" si="272"/>
        <v>0</v>
      </c>
      <c r="BJ250" s="16">
        <f t="shared" si="273"/>
        <v>0</v>
      </c>
      <c r="BK250" s="4">
        <f t="shared" si="274"/>
        <v>0</v>
      </c>
      <c r="BL250" s="16">
        <f t="shared" si="275"/>
        <v>0</v>
      </c>
      <c r="BM250" s="4">
        <f t="shared" si="276"/>
        <v>0</v>
      </c>
      <c r="BN250" s="4">
        <f t="shared" si="310"/>
        <v>0</v>
      </c>
      <c r="BO250" s="4">
        <f t="shared" si="311"/>
        <v>0</v>
      </c>
      <c r="BP250" s="4">
        <f t="shared" si="312"/>
        <v>0</v>
      </c>
      <c r="BQ250" s="4">
        <f t="shared" si="313"/>
        <v>0</v>
      </c>
      <c r="BR250" s="4">
        <f t="shared" si="314"/>
        <v>0</v>
      </c>
      <c r="BS250" s="4">
        <f t="shared" si="315"/>
        <v>0</v>
      </c>
      <c r="BT250" s="4" t="str">
        <f t="shared" si="277"/>
        <v/>
      </c>
      <c r="BU250" s="4" t="str">
        <f t="shared" si="278"/>
        <v/>
      </c>
      <c r="BV250" s="4" t="str">
        <f t="shared" si="279"/>
        <v/>
      </c>
      <c r="BW250" s="4" t="str">
        <f t="shared" si="292"/>
        <v/>
      </c>
      <c r="BX250" s="4" t="str">
        <f t="shared" si="293"/>
        <v/>
      </c>
      <c r="BY250" s="4" t="str">
        <f t="shared" si="294"/>
        <v/>
      </c>
      <c r="BZ250" s="4">
        <f t="shared" si="295"/>
        <v>0</v>
      </c>
      <c r="CA250" s="17" t="str">
        <f t="shared" si="280"/>
        <v/>
      </c>
      <c r="CB250" s="17" t="str">
        <f t="shared" si="281"/>
        <v/>
      </c>
      <c r="CC250" s="17" t="str">
        <f t="shared" si="282"/>
        <v/>
      </c>
      <c r="CD250" s="17" t="str">
        <f t="shared" si="283"/>
        <v/>
      </c>
      <c r="CE250" s="4" t="str">
        <f t="shared" si="284"/>
        <v/>
      </c>
      <c r="CF250" s="4" t="str">
        <f t="shared" si="285"/>
        <v/>
      </c>
      <c r="CG250" s="4" t="str">
        <f t="shared" si="286"/>
        <v/>
      </c>
      <c r="CH250" s="4" t="str">
        <f t="shared" si="316"/>
        <v/>
      </c>
      <c r="CI250" s="4" t="str">
        <f t="shared" si="317"/>
        <v/>
      </c>
      <c r="CJ250" s="4" t="str">
        <f t="shared" si="296"/>
        <v/>
      </c>
      <c r="CK250" s="4" t="str">
        <f t="shared" si="297"/>
        <v/>
      </c>
      <c r="CL250" s="4" t="str">
        <f t="shared" si="318"/>
        <v/>
      </c>
      <c r="CM250" s="4" t="str">
        <f t="shared" si="319"/>
        <v/>
      </c>
      <c r="CN250" s="4">
        <f t="shared" si="298"/>
        <v>0</v>
      </c>
      <c r="CO250" s="16">
        <f t="shared" si="287"/>
        <v>0</v>
      </c>
      <c r="CQ250" s="4">
        <f t="shared" si="299"/>
        <v>0</v>
      </c>
      <c r="CS250" s="4">
        <v>216</v>
      </c>
      <c r="CT250" s="4">
        <f t="shared" si="300"/>
        <v>108</v>
      </c>
      <c r="CU250" s="4">
        <f t="shared" si="301"/>
        <v>108</v>
      </c>
      <c r="CV250" s="4">
        <f t="shared" si="288"/>
        <v>1</v>
      </c>
      <c r="CW250" s="4">
        <v>217</v>
      </c>
      <c r="CX250" s="4">
        <f t="shared" si="263"/>
        <v>109</v>
      </c>
      <c r="CY250" s="4" t="s">
        <v>87</v>
      </c>
      <c r="CZ250" s="16" t="str">
        <f t="shared" si="302"/>
        <v>A</v>
      </c>
      <c r="DA250" s="16">
        <f t="shared" si="289"/>
        <v>0</v>
      </c>
      <c r="DB250" s="4" t="str">
        <f t="shared" si="290"/>
        <v>x</v>
      </c>
    </row>
    <row r="251" spans="1:106">
      <c r="A251" s="4" t="str">
        <f t="shared" si="305"/>
        <v>x</v>
      </c>
      <c r="B251" s="4" t="str">
        <f t="shared" si="306"/>
        <v>x</v>
      </c>
      <c r="D251" s="4">
        <v>22.3</v>
      </c>
      <c r="E251" s="4">
        <f t="shared" si="264"/>
        <v>0.75549601211953521</v>
      </c>
      <c r="F251" s="4">
        <v>22.3</v>
      </c>
      <c r="G251" s="4">
        <f t="shared" si="265"/>
        <v>0.75549601211953521</v>
      </c>
      <c r="H251" s="4">
        <v>111</v>
      </c>
      <c r="I251" s="4">
        <f>I250</f>
        <v>0</v>
      </c>
      <c r="X251" s="4">
        <v>218</v>
      </c>
      <c r="Y251" s="4" t="str">
        <f t="shared" si="320"/>
        <v>x</v>
      </c>
      <c r="Z251" s="4" t="str">
        <f t="shared" si="291"/>
        <v>x</v>
      </c>
      <c r="AA251" s="4">
        <v>0</v>
      </c>
      <c r="AB251" s="4">
        <v>0</v>
      </c>
      <c r="AC251" s="4">
        <v>218</v>
      </c>
      <c r="AD251" s="129" t="str">
        <f t="shared" si="321"/>
        <v>x</v>
      </c>
      <c r="AE251" s="129" t="str">
        <f t="shared" si="321"/>
        <v>x</v>
      </c>
      <c r="AF251" s="46">
        <f t="shared" si="322"/>
        <v>1</v>
      </c>
      <c r="AG251" s="46">
        <f t="shared" si="322"/>
        <v>1</v>
      </c>
      <c r="AH251" s="4">
        <f t="shared" si="329"/>
        <v>0</v>
      </c>
      <c r="AI251" s="4">
        <f t="shared" si="329"/>
        <v>0</v>
      </c>
      <c r="AJ251" s="4">
        <f t="shared" si="266"/>
        <v>0</v>
      </c>
      <c r="AK251" s="4">
        <f>SUM($AJ$33:AJ251)</f>
        <v>2.6645352591003757E-15</v>
      </c>
      <c r="AL251" s="4">
        <f t="shared" si="307"/>
        <v>0</v>
      </c>
      <c r="AM251" s="4">
        <f t="shared" si="267"/>
        <v>0</v>
      </c>
      <c r="AN251" s="4">
        <f t="shared" si="268"/>
        <v>0</v>
      </c>
      <c r="AP251" s="4" t="str">
        <f t="shared" si="323"/>
        <v/>
      </c>
      <c r="AQ251" s="4" t="str">
        <f t="shared" si="323"/>
        <v/>
      </c>
      <c r="AR251" s="4" t="str">
        <f t="shared" si="324"/>
        <v/>
      </c>
      <c r="AS251" s="4" t="str">
        <f t="shared" si="324"/>
        <v/>
      </c>
      <c r="AT251" s="4" t="str">
        <f t="shared" si="325"/>
        <v/>
      </c>
      <c r="AU251" s="4" t="str">
        <f t="shared" si="325"/>
        <v/>
      </c>
      <c r="AV251" s="4" t="str">
        <f t="shared" si="326"/>
        <v/>
      </c>
      <c r="AW251" s="4" t="str">
        <f t="shared" si="326"/>
        <v/>
      </c>
      <c r="AX251" s="4" t="str">
        <f t="shared" si="327"/>
        <v/>
      </c>
      <c r="AY251" s="4" t="str">
        <f t="shared" si="327"/>
        <v/>
      </c>
      <c r="AZ251" s="4" t="str">
        <f t="shared" si="328"/>
        <v/>
      </c>
      <c r="BA251" s="4" t="str">
        <f t="shared" si="328"/>
        <v/>
      </c>
      <c r="BB251" s="4" t="str">
        <f t="shared" si="303"/>
        <v/>
      </c>
      <c r="BC251" s="4" t="str">
        <f t="shared" si="304"/>
        <v/>
      </c>
      <c r="BD251" s="4" t="str">
        <f t="shared" si="269"/>
        <v/>
      </c>
      <c r="BE251" s="4" t="str">
        <f t="shared" si="308"/>
        <v/>
      </c>
      <c r="BF251" s="4" t="str">
        <f t="shared" si="270"/>
        <v/>
      </c>
      <c r="BG251" s="4" t="str">
        <f t="shared" si="309"/>
        <v/>
      </c>
      <c r="BH251" s="16">
        <f t="shared" si="271"/>
        <v>0</v>
      </c>
      <c r="BI251" s="4">
        <f t="shared" si="272"/>
        <v>0</v>
      </c>
      <c r="BJ251" s="16">
        <f t="shared" si="273"/>
        <v>0</v>
      </c>
      <c r="BK251" s="4">
        <f t="shared" si="274"/>
        <v>0</v>
      </c>
      <c r="BL251" s="16">
        <f t="shared" si="275"/>
        <v>0</v>
      </c>
      <c r="BM251" s="4">
        <f t="shared" si="276"/>
        <v>0</v>
      </c>
      <c r="BN251" s="4">
        <f t="shared" si="310"/>
        <v>0</v>
      </c>
      <c r="BO251" s="4">
        <f t="shared" si="311"/>
        <v>0</v>
      </c>
      <c r="BP251" s="4">
        <f t="shared" si="312"/>
        <v>0</v>
      </c>
      <c r="BQ251" s="4">
        <f t="shared" si="313"/>
        <v>0</v>
      </c>
      <c r="BR251" s="4">
        <f t="shared" si="314"/>
        <v>0</v>
      </c>
      <c r="BS251" s="4">
        <f t="shared" si="315"/>
        <v>0</v>
      </c>
      <c r="BT251" s="4" t="str">
        <f t="shared" si="277"/>
        <v/>
      </c>
      <c r="BU251" s="4" t="str">
        <f t="shared" si="278"/>
        <v/>
      </c>
      <c r="BV251" s="4" t="str">
        <f t="shared" si="279"/>
        <v/>
      </c>
      <c r="BW251" s="4" t="str">
        <f t="shared" si="292"/>
        <v/>
      </c>
      <c r="BX251" s="4" t="str">
        <f t="shared" si="293"/>
        <v/>
      </c>
      <c r="BY251" s="4" t="str">
        <f t="shared" si="294"/>
        <v/>
      </c>
      <c r="BZ251" s="4">
        <f t="shared" si="295"/>
        <v>0</v>
      </c>
      <c r="CA251" s="17" t="str">
        <f t="shared" si="280"/>
        <v/>
      </c>
      <c r="CB251" s="17" t="str">
        <f t="shared" si="281"/>
        <v/>
      </c>
      <c r="CC251" s="17" t="str">
        <f t="shared" si="282"/>
        <v/>
      </c>
      <c r="CD251" s="17" t="str">
        <f t="shared" si="283"/>
        <v/>
      </c>
      <c r="CE251" s="4" t="str">
        <f t="shared" si="284"/>
        <v/>
      </c>
      <c r="CF251" s="4" t="str">
        <f t="shared" si="285"/>
        <v/>
      </c>
      <c r="CG251" s="4" t="str">
        <f t="shared" si="286"/>
        <v/>
      </c>
      <c r="CH251" s="4" t="str">
        <f t="shared" si="316"/>
        <v/>
      </c>
      <c r="CI251" s="4" t="str">
        <f t="shared" si="317"/>
        <v/>
      </c>
      <c r="CJ251" s="4" t="str">
        <f t="shared" si="296"/>
        <v/>
      </c>
      <c r="CK251" s="4" t="str">
        <f t="shared" si="297"/>
        <v/>
      </c>
      <c r="CL251" s="4" t="str">
        <f t="shared" si="318"/>
        <v/>
      </c>
      <c r="CM251" s="4" t="str">
        <f t="shared" si="319"/>
        <v/>
      </c>
      <c r="CN251" s="4">
        <f t="shared" si="298"/>
        <v>0</v>
      </c>
      <c r="CO251" s="16">
        <f t="shared" si="287"/>
        <v>0</v>
      </c>
      <c r="CQ251" s="4">
        <f t="shared" si="299"/>
        <v>0</v>
      </c>
      <c r="CS251" s="4">
        <v>217</v>
      </c>
      <c r="CT251" s="4">
        <f t="shared" si="300"/>
        <v>108.5</v>
      </c>
      <c r="CU251" s="4">
        <f t="shared" si="301"/>
        <v>109</v>
      </c>
      <c r="CV251" s="4">
        <f t="shared" si="288"/>
        <v>0</v>
      </c>
      <c r="CW251" s="4">
        <v>218</v>
      </c>
      <c r="CX251" s="4">
        <f t="shared" si="263"/>
        <v>110</v>
      </c>
      <c r="CY251" s="4" t="s">
        <v>99</v>
      </c>
      <c r="CZ251" s="16" t="str">
        <f t="shared" si="302"/>
        <v>B</v>
      </c>
      <c r="DA251" s="16">
        <f t="shared" si="289"/>
        <v>0</v>
      </c>
      <c r="DB251" s="4" t="str">
        <f t="shared" si="290"/>
        <v>x</v>
      </c>
    </row>
    <row r="252" spans="1:106">
      <c r="A252" s="4" t="str">
        <f t="shared" si="305"/>
        <v>x</v>
      </c>
      <c r="B252" s="4" t="str">
        <f t="shared" si="306"/>
        <v>x</v>
      </c>
      <c r="D252" s="4">
        <v>22.4</v>
      </c>
      <c r="E252" s="4">
        <f t="shared" si="264"/>
        <v>0.80892155440806746</v>
      </c>
      <c r="F252" s="4">
        <v>22.4</v>
      </c>
      <c r="G252" s="4">
        <f t="shared" si="265"/>
        <v>0.80892155440806746</v>
      </c>
      <c r="H252" s="4">
        <v>111</v>
      </c>
      <c r="I252" s="4">
        <f>AL143</f>
        <v>0</v>
      </c>
      <c r="X252" s="4">
        <v>219</v>
      </c>
      <c r="Y252" s="4" t="str">
        <f t="shared" si="320"/>
        <v>x</v>
      </c>
      <c r="Z252" s="4" t="str">
        <f t="shared" si="291"/>
        <v>x</v>
      </c>
      <c r="AA252" s="4">
        <v>0</v>
      </c>
      <c r="AB252" s="4">
        <v>0</v>
      </c>
      <c r="AC252" s="4">
        <v>219</v>
      </c>
      <c r="AD252" s="129" t="str">
        <f t="shared" si="321"/>
        <v>x</v>
      </c>
      <c r="AE252" s="129" t="str">
        <f t="shared" si="321"/>
        <v>x</v>
      </c>
      <c r="AF252" s="46">
        <f t="shared" si="322"/>
        <v>1</v>
      </c>
      <c r="AG252" s="46">
        <f t="shared" si="322"/>
        <v>1</v>
      </c>
      <c r="AH252" s="4">
        <f t="shared" si="329"/>
        <v>0</v>
      </c>
      <c r="AI252" s="4">
        <f t="shared" si="329"/>
        <v>0</v>
      </c>
      <c r="AJ252" s="4">
        <f t="shared" si="266"/>
        <v>0</v>
      </c>
      <c r="AK252" s="4">
        <f>SUM($AJ$33:AJ252)</f>
        <v>2.6645352591003757E-15</v>
      </c>
      <c r="AL252" s="4">
        <f t="shared" si="307"/>
        <v>0</v>
      </c>
      <c r="AM252" s="4">
        <f t="shared" si="267"/>
        <v>0</v>
      </c>
      <c r="AN252" s="4">
        <f t="shared" si="268"/>
        <v>0</v>
      </c>
      <c r="AP252" s="4" t="str">
        <f t="shared" si="323"/>
        <v/>
      </c>
      <c r="AQ252" s="4" t="str">
        <f t="shared" si="323"/>
        <v/>
      </c>
      <c r="AR252" s="4" t="str">
        <f t="shared" si="324"/>
        <v/>
      </c>
      <c r="AS252" s="4" t="str">
        <f t="shared" si="324"/>
        <v/>
      </c>
      <c r="AT252" s="4" t="str">
        <f t="shared" si="325"/>
        <v/>
      </c>
      <c r="AU252" s="4" t="str">
        <f t="shared" si="325"/>
        <v/>
      </c>
      <c r="AV252" s="4" t="str">
        <f t="shared" si="326"/>
        <v/>
      </c>
      <c r="AW252" s="4" t="str">
        <f t="shared" si="326"/>
        <v/>
      </c>
      <c r="AX252" s="4" t="str">
        <f t="shared" si="327"/>
        <v/>
      </c>
      <c r="AY252" s="4" t="str">
        <f t="shared" si="327"/>
        <v/>
      </c>
      <c r="AZ252" s="4" t="str">
        <f t="shared" si="328"/>
        <v/>
      </c>
      <c r="BA252" s="4" t="str">
        <f t="shared" si="328"/>
        <v/>
      </c>
      <c r="BB252" s="4" t="str">
        <f t="shared" si="303"/>
        <v/>
      </c>
      <c r="BC252" s="4" t="str">
        <f t="shared" si="304"/>
        <v/>
      </c>
      <c r="BD252" s="4" t="str">
        <f t="shared" si="269"/>
        <v/>
      </c>
      <c r="BE252" s="4" t="str">
        <f t="shared" si="308"/>
        <v/>
      </c>
      <c r="BF252" s="4" t="str">
        <f t="shared" si="270"/>
        <v/>
      </c>
      <c r="BG252" s="4" t="str">
        <f t="shared" si="309"/>
        <v/>
      </c>
      <c r="BH252" s="16">
        <f t="shared" si="271"/>
        <v>0</v>
      </c>
      <c r="BI252" s="4">
        <f t="shared" si="272"/>
        <v>0</v>
      </c>
      <c r="BJ252" s="16">
        <f t="shared" si="273"/>
        <v>0</v>
      </c>
      <c r="BK252" s="4">
        <f t="shared" si="274"/>
        <v>0</v>
      </c>
      <c r="BL252" s="16">
        <f t="shared" si="275"/>
        <v>0</v>
      </c>
      <c r="BM252" s="4">
        <f t="shared" si="276"/>
        <v>0</v>
      </c>
      <c r="BN252" s="4">
        <f t="shared" si="310"/>
        <v>0</v>
      </c>
      <c r="BO252" s="4">
        <f t="shared" si="311"/>
        <v>0</v>
      </c>
      <c r="BP252" s="4">
        <f t="shared" si="312"/>
        <v>0</v>
      </c>
      <c r="BQ252" s="4">
        <f t="shared" si="313"/>
        <v>0</v>
      </c>
      <c r="BR252" s="4">
        <f t="shared" si="314"/>
        <v>0</v>
      </c>
      <c r="BS252" s="4">
        <f t="shared" si="315"/>
        <v>0</v>
      </c>
      <c r="BT252" s="4" t="str">
        <f t="shared" si="277"/>
        <v/>
      </c>
      <c r="BU252" s="4" t="str">
        <f t="shared" si="278"/>
        <v/>
      </c>
      <c r="BV252" s="4" t="str">
        <f t="shared" si="279"/>
        <v/>
      </c>
      <c r="BW252" s="4" t="str">
        <f t="shared" si="292"/>
        <v/>
      </c>
      <c r="BX252" s="4" t="str">
        <f t="shared" si="293"/>
        <v/>
      </c>
      <c r="BY252" s="4" t="str">
        <f t="shared" si="294"/>
        <v/>
      </c>
      <c r="BZ252" s="4">
        <f t="shared" si="295"/>
        <v>0</v>
      </c>
      <c r="CA252" s="17" t="str">
        <f t="shared" si="280"/>
        <v/>
      </c>
      <c r="CB252" s="17" t="str">
        <f t="shared" si="281"/>
        <v/>
      </c>
      <c r="CC252" s="17" t="str">
        <f t="shared" si="282"/>
        <v/>
      </c>
      <c r="CD252" s="17" t="str">
        <f t="shared" si="283"/>
        <v/>
      </c>
      <c r="CE252" s="4" t="str">
        <f t="shared" si="284"/>
        <v/>
      </c>
      <c r="CF252" s="4" t="str">
        <f t="shared" si="285"/>
        <v/>
      </c>
      <c r="CG252" s="4" t="str">
        <f t="shared" si="286"/>
        <v/>
      </c>
      <c r="CH252" s="4" t="str">
        <f t="shared" si="316"/>
        <v/>
      </c>
      <c r="CI252" s="4" t="str">
        <f t="shared" si="317"/>
        <v/>
      </c>
      <c r="CJ252" s="4" t="str">
        <f t="shared" si="296"/>
        <v/>
      </c>
      <c r="CK252" s="4" t="str">
        <f t="shared" si="297"/>
        <v/>
      </c>
      <c r="CL252" s="4" t="str">
        <f t="shared" si="318"/>
        <v/>
      </c>
      <c r="CM252" s="4" t="str">
        <f t="shared" si="319"/>
        <v/>
      </c>
      <c r="CN252" s="4">
        <f t="shared" si="298"/>
        <v>0</v>
      </c>
      <c r="CO252" s="16">
        <f t="shared" si="287"/>
        <v>0</v>
      </c>
      <c r="CQ252" s="4">
        <f t="shared" si="299"/>
        <v>0</v>
      </c>
      <c r="CS252" s="4">
        <v>218</v>
      </c>
      <c r="CT252" s="4">
        <f t="shared" si="300"/>
        <v>109</v>
      </c>
      <c r="CU252" s="4">
        <f t="shared" si="301"/>
        <v>109</v>
      </c>
      <c r="CV252" s="4">
        <f t="shared" si="288"/>
        <v>1</v>
      </c>
      <c r="CW252" s="4">
        <v>219</v>
      </c>
      <c r="CX252" s="4">
        <f t="shared" si="263"/>
        <v>110</v>
      </c>
      <c r="CY252" s="4" t="s">
        <v>88</v>
      </c>
      <c r="CZ252" s="16" t="str">
        <f t="shared" si="302"/>
        <v>C</v>
      </c>
      <c r="DA252" s="16">
        <f t="shared" si="289"/>
        <v>0</v>
      </c>
      <c r="DB252" s="4" t="str">
        <f t="shared" si="290"/>
        <v>x</v>
      </c>
    </row>
    <row r="253" spans="1:106">
      <c r="A253" s="4" t="str">
        <f t="shared" si="305"/>
        <v>x</v>
      </c>
      <c r="B253" s="4" t="str">
        <f t="shared" si="306"/>
        <v>x</v>
      </c>
      <c r="D253" s="4">
        <v>22.5</v>
      </c>
      <c r="E253" s="4">
        <f t="shared" si="264"/>
        <v>0.82699334313268802</v>
      </c>
      <c r="F253" s="4">
        <v>22.5</v>
      </c>
      <c r="G253" s="4">
        <f t="shared" si="265"/>
        <v>0.82699334313268802</v>
      </c>
      <c r="H253" s="4">
        <v>112</v>
      </c>
      <c r="I253" s="4">
        <f>I252</f>
        <v>0</v>
      </c>
      <c r="X253" s="4">
        <v>220</v>
      </c>
      <c r="Y253" s="4" t="str">
        <f t="shared" si="320"/>
        <v>x</v>
      </c>
      <c r="Z253" s="4" t="str">
        <f t="shared" si="291"/>
        <v>x</v>
      </c>
      <c r="AA253" s="4">
        <v>0</v>
      </c>
      <c r="AB253" s="4">
        <v>0</v>
      </c>
      <c r="AC253" s="4">
        <v>220</v>
      </c>
      <c r="AD253" s="129" t="str">
        <f t="shared" si="321"/>
        <v>x</v>
      </c>
      <c r="AE253" s="129" t="str">
        <f t="shared" si="321"/>
        <v>x</v>
      </c>
      <c r="AF253" s="46">
        <f t="shared" si="322"/>
        <v>1</v>
      </c>
      <c r="AG253" s="46">
        <f t="shared" si="322"/>
        <v>1</v>
      </c>
      <c r="AH253" s="4">
        <f t="shared" si="329"/>
        <v>0</v>
      </c>
      <c r="AI253" s="4">
        <f t="shared" si="329"/>
        <v>0</v>
      </c>
      <c r="AJ253" s="4">
        <f t="shared" si="266"/>
        <v>0</v>
      </c>
      <c r="AK253" s="4">
        <f>SUM($AJ$33:AJ253)</f>
        <v>2.6645352591003757E-15</v>
      </c>
      <c r="AL253" s="4">
        <f t="shared" si="307"/>
        <v>0</v>
      </c>
      <c r="AM253" s="4">
        <f t="shared" si="267"/>
        <v>0</v>
      </c>
      <c r="AN253" s="4">
        <f t="shared" si="268"/>
        <v>0</v>
      </c>
      <c r="AP253" s="4" t="str">
        <f t="shared" si="323"/>
        <v/>
      </c>
      <c r="AQ253" s="4" t="str">
        <f t="shared" si="323"/>
        <v/>
      </c>
      <c r="AR253" s="4" t="str">
        <f t="shared" si="324"/>
        <v/>
      </c>
      <c r="AS253" s="4" t="str">
        <f t="shared" si="324"/>
        <v/>
      </c>
      <c r="AT253" s="4" t="str">
        <f t="shared" si="325"/>
        <v/>
      </c>
      <c r="AU253" s="4" t="str">
        <f t="shared" si="325"/>
        <v/>
      </c>
      <c r="AV253" s="4" t="str">
        <f t="shared" si="326"/>
        <v/>
      </c>
      <c r="AW253" s="4" t="str">
        <f t="shared" si="326"/>
        <v/>
      </c>
      <c r="AX253" s="4" t="str">
        <f t="shared" si="327"/>
        <v/>
      </c>
      <c r="AY253" s="4" t="str">
        <f t="shared" si="327"/>
        <v/>
      </c>
      <c r="AZ253" s="4" t="str">
        <f t="shared" si="328"/>
        <v/>
      </c>
      <c r="BA253" s="4" t="str">
        <f t="shared" si="328"/>
        <v/>
      </c>
      <c r="BB253" s="4" t="str">
        <f t="shared" si="303"/>
        <v/>
      </c>
      <c r="BC253" s="4" t="str">
        <f t="shared" si="304"/>
        <v/>
      </c>
      <c r="BD253" s="4" t="str">
        <f t="shared" si="269"/>
        <v/>
      </c>
      <c r="BE253" s="4" t="str">
        <f t="shared" si="308"/>
        <v/>
      </c>
      <c r="BF253" s="4" t="str">
        <f t="shared" si="270"/>
        <v/>
      </c>
      <c r="BG253" s="4" t="str">
        <f t="shared" si="309"/>
        <v/>
      </c>
      <c r="BH253" s="16">
        <f t="shared" si="271"/>
        <v>0</v>
      </c>
      <c r="BI253" s="4">
        <f t="shared" si="272"/>
        <v>0</v>
      </c>
      <c r="BJ253" s="16">
        <f t="shared" si="273"/>
        <v>0</v>
      </c>
      <c r="BK253" s="4">
        <f t="shared" si="274"/>
        <v>0</v>
      </c>
      <c r="BL253" s="16">
        <f t="shared" si="275"/>
        <v>0</v>
      </c>
      <c r="BM253" s="4">
        <f t="shared" si="276"/>
        <v>0</v>
      </c>
      <c r="BN253" s="4">
        <f t="shared" si="310"/>
        <v>0</v>
      </c>
      <c r="BO253" s="4">
        <f t="shared" si="311"/>
        <v>0</v>
      </c>
      <c r="BP253" s="4">
        <f t="shared" si="312"/>
        <v>0</v>
      </c>
      <c r="BQ253" s="4">
        <f t="shared" si="313"/>
        <v>0</v>
      </c>
      <c r="BR253" s="4">
        <f t="shared" si="314"/>
        <v>0</v>
      </c>
      <c r="BS253" s="4">
        <f t="shared" si="315"/>
        <v>0</v>
      </c>
      <c r="BT253" s="4" t="str">
        <f t="shared" si="277"/>
        <v/>
      </c>
      <c r="BU253" s="4" t="str">
        <f t="shared" si="278"/>
        <v/>
      </c>
      <c r="BV253" s="4" t="str">
        <f t="shared" si="279"/>
        <v/>
      </c>
      <c r="BW253" s="4" t="str">
        <f t="shared" si="292"/>
        <v/>
      </c>
      <c r="BX253" s="4" t="str">
        <f t="shared" si="293"/>
        <v/>
      </c>
      <c r="BY253" s="4" t="str">
        <f t="shared" si="294"/>
        <v/>
      </c>
      <c r="BZ253" s="4">
        <f t="shared" si="295"/>
        <v>0</v>
      </c>
      <c r="CA253" s="17" t="str">
        <f t="shared" si="280"/>
        <v/>
      </c>
      <c r="CB253" s="17" t="str">
        <f t="shared" si="281"/>
        <v/>
      </c>
      <c r="CC253" s="17" t="str">
        <f t="shared" si="282"/>
        <v/>
      </c>
      <c r="CD253" s="17" t="str">
        <f t="shared" si="283"/>
        <v/>
      </c>
      <c r="CE253" s="4" t="str">
        <f t="shared" si="284"/>
        <v/>
      </c>
      <c r="CF253" s="4" t="str">
        <f t="shared" si="285"/>
        <v/>
      </c>
      <c r="CG253" s="4" t="str">
        <f t="shared" si="286"/>
        <v/>
      </c>
      <c r="CH253" s="4" t="str">
        <f t="shared" si="316"/>
        <v/>
      </c>
      <c r="CI253" s="4" t="str">
        <f t="shared" si="317"/>
        <v/>
      </c>
      <c r="CJ253" s="4" t="str">
        <f t="shared" si="296"/>
        <v/>
      </c>
      <c r="CK253" s="4" t="str">
        <f t="shared" si="297"/>
        <v/>
      </c>
      <c r="CL253" s="4" t="str">
        <f t="shared" si="318"/>
        <v/>
      </c>
      <c r="CM253" s="4" t="str">
        <f t="shared" si="319"/>
        <v/>
      </c>
      <c r="CN253" s="4">
        <f t="shared" si="298"/>
        <v>0</v>
      </c>
      <c r="CO253" s="16">
        <f t="shared" si="287"/>
        <v>0</v>
      </c>
      <c r="CQ253" s="4">
        <f t="shared" si="299"/>
        <v>0</v>
      </c>
      <c r="CS253" s="4">
        <v>219</v>
      </c>
      <c r="CT253" s="4">
        <f t="shared" si="300"/>
        <v>109.5</v>
      </c>
      <c r="CU253" s="4">
        <f t="shared" si="301"/>
        <v>110</v>
      </c>
      <c r="CV253" s="4">
        <f t="shared" si="288"/>
        <v>0</v>
      </c>
      <c r="CW253" s="4">
        <v>220</v>
      </c>
      <c r="CX253" s="4">
        <f t="shared" si="263"/>
        <v>111</v>
      </c>
      <c r="CY253" s="4" t="s">
        <v>100</v>
      </c>
      <c r="CZ253" s="16" t="str">
        <f t="shared" si="302"/>
        <v>A</v>
      </c>
      <c r="DA253" s="16">
        <f t="shared" si="289"/>
        <v>0</v>
      </c>
      <c r="DB253" s="4" t="str">
        <f t="shared" si="290"/>
        <v>x</v>
      </c>
    </row>
    <row r="254" spans="1:106">
      <c r="A254" s="4" t="str">
        <f t="shared" si="305"/>
        <v>x</v>
      </c>
      <c r="B254" s="4" t="str">
        <f t="shared" si="306"/>
        <v>x</v>
      </c>
      <c r="D254" s="4">
        <v>22.6</v>
      </c>
      <c r="E254" s="4">
        <f t="shared" si="264"/>
        <v>0.80892155440806746</v>
      </c>
      <c r="F254" s="4">
        <v>22.6</v>
      </c>
      <c r="G254" s="4">
        <f t="shared" si="265"/>
        <v>0.80892155440806746</v>
      </c>
      <c r="H254" s="4">
        <v>112</v>
      </c>
      <c r="I254" s="4">
        <f>AL144</f>
        <v>0</v>
      </c>
      <c r="X254" s="4">
        <v>221</v>
      </c>
      <c r="Y254" s="4" t="str">
        <f t="shared" si="320"/>
        <v>x</v>
      </c>
      <c r="Z254" s="4" t="str">
        <f t="shared" si="291"/>
        <v>x</v>
      </c>
      <c r="AA254" s="4">
        <v>0</v>
      </c>
      <c r="AB254" s="4">
        <v>0</v>
      </c>
      <c r="AC254" s="4">
        <v>221</v>
      </c>
      <c r="AD254" s="129" t="str">
        <f t="shared" si="321"/>
        <v>x</v>
      </c>
      <c r="AE254" s="129" t="str">
        <f t="shared" si="321"/>
        <v>x</v>
      </c>
      <c r="AF254" s="46">
        <f t="shared" si="322"/>
        <v>1</v>
      </c>
      <c r="AG254" s="46">
        <f t="shared" si="322"/>
        <v>1</v>
      </c>
      <c r="AH254" s="4">
        <f t="shared" si="329"/>
        <v>0</v>
      </c>
      <c r="AI254" s="4">
        <f t="shared" si="329"/>
        <v>0</v>
      </c>
      <c r="AJ254" s="4">
        <f t="shared" si="266"/>
        <v>0</v>
      </c>
      <c r="AK254" s="4">
        <f>SUM($AJ$33:AJ254)</f>
        <v>2.6645352591003757E-15</v>
      </c>
      <c r="AL254" s="4">
        <f t="shared" si="307"/>
        <v>0</v>
      </c>
      <c r="AM254" s="4">
        <f t="shared" si="267"/>
        <v>0</v>
      </c>
      <c r="AN254" s="4">
        <f t="shared" si="268"/>
        <v>0</v>
      </c>
      <c r="AP254" s="4" t="str">
        <f t="shared" si="323"/>
        <v/>
      </c>
      <c r="AQ254" s="4" t="str">
        <f t="shared" si="323"/>
        <v/>
      </c>
      <c r="AR254" s="4" t="str">
        <f t="shared" si="324"/>
        <v/>
      </c>
      <c r="AS254" s="4" t="str">
        <f t="shared" si="324"/>
        <v/>
      </c>
      <c r="AT254" s="4" t="str">
        <f t="shared" si="325"/>
        <v/>
      </c>
      <c r="AU254" s="4" t="str">
        <f t="shared" si="325"/>
        <v/>
      </c>
      <c r="AV254" s="4" t="str">
        <f t="shared" si="326"/>
        <v/>
      </c>
      <c r="AW254" s="4" t="str">
        <f t="shared" si="326"/>
        <v/>
      </c>
      <c r="AX254" s="4" t="str">
        <f t="shared" si="327"/>
        <v/>
      </c>
      <c r="AY254" s="4" t="str">
        <f t="shared" si="327"/>
        <v/>
      </c>
      <c r="AZ254" s="4" t="str">
        <f t="shared" si="328"/>
        <v/>
      </c>
      <c r="BA254" s="4" t="str">
        <f t="shared" si="328"/>
        <v/>
      </c>
      <c r="BB254" s="4" t="str">
        <f t="shared" si="303"/>
        <v/>
      </c>
      <c r="BC254" s="4" t="str">
        <f t="shared" si="304"/>
        <v/>
      </c>
      <c r="BD254" s="4" t="str">
        <f t="shared" si="269"/>
        <v/>
      </c>
      <c r="BE254" s="4" t="str">
        <f t="shared" si="308"/>
        <v/>
      </c>
      <c r="BF254" s="4" t="str">
        <f t="shared" si="270"/>
        <v/>
      </c>
      <c r="BG254" s="4" t="str">
        <f t="shared" si="309"/>
        <v/>
      </c>
      <c r="BH254" s="16">
        <f t="shared" si="271"/>
        <v>0</v>
      </c>
      <c r="BI254" s="4">
        <f t="shared" si="272"/>
        <v>0</v>
      </c>
      <c r="BJ254" s="16">
        <f t="shared" si="273"/>
        <v>0</v>
      </c>
      <c r="BK254" s="4">
        <f t="shared" si="274"/>
        <v>0</v>
      </c>
      <c r="BL254" s="16">
        <f t="shared" si="275"/>
        <v>0</v>
      </c>
      <c r="BM254" s="4">
        <f t="shared" si="276"/>
        <v>0</v>
      </c>
      <c r="BN254" s="4">
        <f t="shared" si="310"/>
        <v>0</v>
      </c>
      <c r="BO254" s="4">
        <f t="shared" si="311"/>
        <v>0</v>
      </c>
      <c r="BP254" s="4">
        <f t="shared" si="312"/>
        <v>0</v>
      </c>
      <c r="BQ254" s="4">
        <f t="shared" si="313"/>
        <v>0</v>
      </c>
      <c r="BR254" s="4">
        <f t="shared" si="314"/>
        <v>0</v>
      </c>
      <c r="BS254" s="4">
        <f t="shared" si="315"/>
        <v>0</v>
      </c>
      <c r="BT254" s="4" t="str">
        <f t="shared" si="277"/>
        <v/>
      </c>
      <c r="BU254" s="4" t="str">
        <f t="shared" si="278"/>
        <v/>
      </c>
      <c r="BV254" s="4" t="str">
        <f t="shared" si="279"/>
        <v/>
      </c>
      <c r="BW254" s="4" t="str">
        <f t="shared" si="292"/>
        <v/>
      </c>
      <c r="BX254" s="4" t="str">
        <f t="shared" si="293"/>
        <v/>
      </c>
      <c r="BY254" s="4" t="str">
        <f t="shared" si="294"/>
        <v/>
      </c>
      <c r="BZ254" s="4">
        <f t="shared" si="295"/>
        <v>0</v>
      </c>
      <c r="CA254" s="17" t="str">
        <f t="shared" si="280"/>
        <v/>
      </c>
      <c r="CB254" s="17" t="str">
        <f t="shared" si="281"/>
        <v/>
      </c>
      <c r="CC254" s="17" t="str">
        <f t="shared" si="282"/>
        <v/>
      </c>
      <c r="CD254" s="17" t="str">
        <f t="shared" si="283"/>
        <v/>
      </c>
      <c r="CE254" s="4" t="str">
        <f t="shared" si="284"/>
        <v/>
      </c>
      <c r="CF254" s="4" t="str">
        <f t="shared" si="285"/>
        <v/>
      </c>
      <c r="CG254" s="4" t="str">
        <f t="shared" si="286"/>
        <v/>
      </c>
      <c r="CH254" s="4" t="str">
        <f t="shared" si="316"/>
        <v/>
      </c>
      <c r="CI254" s="4" t="str">
        <f t="shared" si="317"/>
        <v/>
      </c>
      <c r="CJ254" s="4" t="str">
        <f t="shared" si="296"/>
        <v/>
      </c>
      <c r="CK254" s="4" t="str">
        <f t="shared" si="297"/>
        <v/>
      </c>
      <c r="CL254" s="4" t="str">
        <f t="shared" si="318"/>
        <v/>
      </c>
      <c r="CM254" s="4" t="str">
        <f t="shared" si="319"/>
        <v/>
      </c>
      <c r="CN254" s="4">
        <f t="shared" si="298"/>
        <v>0</v>
      </c>
      <c r="CO254" s="16">
        <f t="shared" si="287"/>
        <v>0</v>
      </c>
      <c r="CQ254" s="4">
        <f t="shared" si="299"/>
        <v>0</v>
      </c>
      <c r="CS254" s="4">
        <v>220</v>
      </c>
      <c r="CT254" s="4">
        <f t="shared" si="300"/>
        <v>110</v>
      </c>
      <c r="CU254" s="4">
        <f t="shared" si="301"/>
        <v>110</v>
      </c>
      <c r="CV254" s="4">
        <f t="shared" si="288"/>
        <v>1</v>
      </c>
      <c r="CW254" s="4">
        <v>221</v>
      </c>
      <c r="CX254" s="4">
        <f t="shared" si="263"/>
        <v>111</v>
      </c>
      <c r="CY254" s="4" t="s">
        <v>89</v>
      </c>
      <c r="CZ254" s="16" t="str">
        <f t="shared" si="302"/>
        <v>B</v>
      </c>
      <c r="DA254" s="16">
        <f t="shared" si="289"/>
        <v>0</v>
      </c>
      <c r="DB254" s="4" t="str">
        <f t="shared" si="290"/>
        <v>x</v>
      </c>
    </row>
    <row r="255" spans="1:106">
      <c r="A255" s="4" t="str">
        <f t="shared" si="305"/>
        <v>x</v>
      </c>
      <c r="B255" s="4" t="str">
        <f t="shared" si="306"/>
        <v>x</v>
      </c>
      <c r="D255" s="4">
        <v>22.7</v>
      </c>
      <c r="E255" s="4">
        <f t="shared" si="264"/>
        <v>0.75549601211953521</v>
      </c>
      <c r="F255" s="4">
        <v>22.7</v>
      </c>
      <c r="G255" s="4">
        <f t="shared" si="265"/>
        <v>0.75549601211953521</v>
      </c>
      <c r="H255" s="4">
        <v>113</v>
      </c>
      <c r="I255" s="4">
        <f>I254</f>
        <v>0</v>
      </c>
      <c r="X255" s="4">
        <v>222</v>
      </c>
      <c r="Y255" s="4" t="str">
        <f t="shared" si="320"/>
        <v>x</v>
      </c>
      <c r="Z255" s="4" t="str">
        <f t="shared" si="291"/>
        <v>x</v>
      </c>
      <c r="AA255" s="4">
        <v>0</v>
      </c>
      <c r="AB255" s="4">
        <v>0</v>
      </c>
      <c r="AC255" s="4">
        <v>222</v>
      </c>
      <c r="AD255" s="129" t="str">
        <f t="shared" si="321"/>
        <v>x</v>
      </c>
      <c r="AE255" s="129" t="str">
        <f t="shared" si="321"/>
        <v>x</v>
      </c>
      <c r="AF255" s="46">
        <f t="shared" si="322"/>
        <v>1</v>
      </c>
      <c r="AG255" s="46">
        <f t="shared" si="322"/>
        <v>1</v>
      </c>
      <c r="AH255" s="4">
        <f t="shared" si="329"/>
        <v>0</v>
      </c>
      <c r="AI255" s="4">
        <f t="shared" si="329"/>
        <v>0</v>
      </c>
      <c r="AJ255" s="4">
        <f t="shared" si="266"/>
        <v>0</v>
      </c>
      <c r="AK255" s="4">
        <f>SUM($AJ$33:AJ255)</f>
        <v>2.6645352591003757E-15</v>
      </c>
      <c r="AL255" s="4">
        <f t="shared" si="307"/>
        <v>0</v>
      </c>
      <c r="AM255" s="4">
        <f t="shared" si="267"/>
        <v>0</v>
      </c>
      <c r="AN255" s="4">
        <f t="shared" si="268"/>
        <v>0</v>
      </c>
      <c r="AP255" s="4" t="str">
        <f t="shared" si="323"/>
        <v/>
      </c>
      <c r="AQ255" s="4" t="str">
        <f t="shared" si="323"/>
        <v/>
      </c>
      <c r="AR255" s="4" t="str">
        <f t="shared" si="324"/>
        <v/>
      </c>
      <c r="AS255" s="4" t="str">
        <f t="shared" si="324"/>
        <v/>
      </c>
      <c r="AT255" s="4" t="str">
        <f t="shared" si="325"/>
        <v/>
      </c>
      <c r="AU255" s="4" t="str">
        <f t="shared" si="325"/>
        <v/>
      </c>
      <c r="AV255" s="4" t="str">
        <f t="shared" si="326"/>
        <v/>
      </c>
      <c r="AW255" s="4" t="str">
        <f t="shared" si="326"/>
        <v/>
      </c>
      <c r="AX255" s="4" t="str">
        <f t="shared" si="327"/>
        <v/>
      </c>
      <c r="AY255" s="4" t="str">
        <f t="shared" si="327"/>
        <v/>
      </c>
      <c r="AZ255" s="4" t="str">
        <f t="shared" si="328"/>
        <v/>
      </c>
      <c r="BA255" s="4" t="str">
        <f t="shared" si="328"/>
        <v/>
      </c>
      <c r="BB255" s="4" t="str">
        <f t="shared" si="303"/>
        <v/>
      </c>
      <c r="BC255" s="4" t="str">
        <f t="shared" si="304"/>
        <v/>
      </c>
      <c r="BD255" s="4" t="str">
        <f t="shared" si="269"/>
        <v/>
      </c>
      <c r="BE255" s="4" t="str">
        <f t="shared" si="308"/>
        <v/>
      </c>
      <c r="BF255" s="4" t="str">
        <f t="shared" si="270"/>
        <v/>
      </c>
      <c r="BG255" s="4" t="str">
        <f t="shared" si="309"/>
        <v/>
      </c>
      <c r="BH255" s="16">
        <f t="shared" si="271"/>
        <v>0</v>
      </c>
      <c r="BI255" s="4">
        <f t="shared" si="272"/>
        <v>0</v>
      </c>
      <c r="BJ255" s="16">
        <f t="shared" si="273"/>
        <v>0</v>
      </c>
      <c r="BK255" s="4">
        <f t="shared" si="274"/>
        <v>0</v>
      </c>
      <c r="BL255" s="16">
        <f t="shared" si="275"/>
        <v>0</v>
      </c>
      <c r="BM255" s="4">
        <f t="shared" si="276"/>
        <v>0</v>
      </c>
      <c r="BN255" s="4">
        <f t="shared" si="310"/>
        <v>0</v>
      </c>
      <c r="BO255" s="4">
        <f t="shared" si="311"/>
        <v>0</v>
      </c>
      <c r="BP255" s="4">
        <f t="shared" si="312"/>
        <v>0</v>
      </c>
      <c r="BQ255" s="4">
        <f t="shared" si="313"/>
        <v>0</v>
      </c>
      <c r="BR255" s="4">
        <f t="shared" si="314"/>
        <v>0</v>
      </c>
      <c r="BS255" s="4">
        <f t="shared" si="315"/>
        <v>0</v>
      </c>
      <c r="BT255" s="4" t="str">
        <f t="shared" si="277"/>
        <v/>
      </c>
      <c r="BU255" s="4" t="str">
        <f t="shared" si="278"/>
        <v/>
      </c>
      <c r="BV255" s="4" t="str">
        <f t="shared" si="279"/>
        <v/>
      </c>
      <c r="BW255" s="4" t="str">
        <f t="shared" si="292"/>
        <v/>
      </c>
      <c r="BX255" s="4" t="str">
        <f t="shared" si="293"/>
        <v/>
      </c>
      <c r="BY255" s="4" t="str">
        <f t="shared" si="294"/>
        <v/>
      </c>
      <c r="BZ255" s="4">
        <f t="shared" si="295"/>
        <v>0</v>
      </c>
      <c r="CA255" s="17" t="str">
        <f t="shared" si="280"/>
        <v/>
      </c>
      <c r="CB255" s="17" t="str">
        <f t="shared" si="281"/>
        <v/>
      </c>
      <c r="CC255" s="17" t="str">
        <f t="shared" si="282"/>
        <v/>
      </c>
      <c r="CD255" s="17" t="str">
        <f t="shared" si="283"/>
        <v/>
      </c>
      <c r="CE255" s="4" t="str">
        <f t="shared" si="284"/>
        <v/>
      </c>
      <c r="CF255" s="4" t="str">
        <f t="shared" si="285"/>
        <v/>
      </c>
      <c r="CG255" s="4" t="str">
        <f t="shared" si="286"/>
        <v/>
      </c>
      <c r="CH255" s="4" t="str">
        <f t="shared" si="316"/>
        <v/>
      </c>
      <c r="CI255" s="4" t="str">
        <f t="shared" si="317"/>
        <v/>
      </c>
      <c r="CJ255" s="4" t="str">
        <f t="shared" si="296"/>
        <v/>
      </c>
      <c r="CK255" s="4" t="str">
        <f t="shared" si="297"/>
        <v/>
      </c>
      <c r="CL255" s="4" t="str">
        <f t="shared" si="318"/>
        <v/>
      </c>
      <c r="CM255" s="4" t="str">
        <f t="shared" si="319"/>
        <v/>
      </c>
      <c r="CN255" s="4">
        <f t="shared" si="298"/>
        <v>0</v>
      </c>
      <c r="CO255" s="16">
        <f t="shared" si="287"/>
        <v>0</v>
      </c>
      <c r="CQ255" s="4">
        <f t="shared" si="299"/>
        <v>0</v>
      </c>
      <c r="CS255" s="4">
        <v>221</v>
      </c>
      <c r="CT255" s="4">
        <f t="shared" si="300"/>
        <v>110.5</v>
      </c>
      <c r="CU255" s="4">
        <f t="shared" si="301"/>
        <v>111</v>
      </c>
      <c r="CV255" s="4">
        <f t="shared" si="288"/>
        <v>0</v>
      </c>
      <c r="CW255" s="4">
        <v>222</v>
      </c>
      <c r="CX255" s="4">
        <f t="shared" si="263"/>
        <v>112</v>
      </c>
      <c r="CY255" s="4" t="s">
        <v>98</v>
      </c>
      <c r="CZ255" s="16" t="str">
        <f t="shared" si="302"/>
        <v>C</v>
      </c>
      <c r="DA255" s="16">
        <f t="shared" si="289"/>
        <v>0</v>
      </c>
      <c r="DB255" s="4" t="str">
        <f t="shared" si="290"/>
        <v>x</v>
      </c>
    </row>
    <row r="256" spans="1:106">
      <c r="A256" s="4" t="str">
        <f t="shared" si="305"/>
        <v>x</v>
      </c>
      <c r="B256" s="4" t="str">
        <f t="shared" si="306"/>
        <v>x</v>
      </c>
      <c r="D256" s="4">
        <v>22.8</v>
      </c>
      <c r="E256" s="4">
        <f t="shared" si="264"/>
        <v>0.66905166882929856</v>
      </c>
      <c r="F256" s="4">
        <v>22.8</v>
      </c>
      <c r="G256" s="4">
        <f t="shared" si="265"/>
        <v>0.66905166882929856</v>
      </c>
      <c r="H256" s="4">
        <v>113</v>
      </c>
      <c r="I256" s="4">
        <f>AL145</f>
        <v>0</v>
      </c>
      <c r="X256" s="4">
        <v>223</v>
      </c>
      <c r="Y256" s="4" t="str">
        <f t="shared" si="320"/>
        <v>x</v>
      </c>
      <c r="Z256" s="4" t="str">
        <f t="shared" si="291"/>
        <v>x</v>
      </c>
      <c r="AA256" s="4">
        <v>0</v>
      </c>
      <c r="AB256" s="4">
        <v>0</v>
      </c>
      <c r="AC256" s="4">
        <v>223</v>
      </c>
      <c r="AD256" s="129" t="str">
        <f t="shared" si="321"/>
        <v>x</v>
      </c>
      <c r="AE256" s="129" t="str">
        <f t="shared" si="321"/>
        <v>x</v>
      </c>
      <c r="AF256" s="46">
        <f t="shared" si="322"/>
        <v>1</v>
      </c>
      <c r="AG256" s="46">
        <f t="shared" si="322"/>
        <v>1</v>
      </c>
      <c r="AH256" s="4">
        <f t="shared" si="329"/>
        <v>0</v>
      </c>
      <c r="AI256" s="4">
        <f t="shared" si="329"/>
        <v>0</v>
      </c>
      <c r="AJ256" s="4">
        <f t="shared" si="266"/>
        <v>0</v>
      </c>
      <c r="AK256" s="4">
        <f>SUM($AJ$33:AJ256)</f>
        <v>2.6645352591003757E-15</v>
      </c>
      <c r="AL256" s="4">
        <f t="shared" si="307"/>
        <v>0</v>
      </c>
      <c r="AM256" s="4">
        <f t="shared" si="267"/>
        <v>0</v>
      </c>
      <c r="AN256" s="4">
        <f t="shared" si="268"/>
        <v>0</v>
      </c>
      <c r="AP256" s="4" t="str">
        <f t="shared" si="323"/>
        <v/>
      </c>
      <c r="AQ256" s="4" t="str">
        <f t="shared" si="323"/>
        <v/>
      </c>
      <c r="AR256" s="4" t="str">
        <f t="shared" si="324"/>
        <v/>
      </c>
      <c r="AS256" s="4" t="str">
        <f t="shared" si="324"/>
        <v/>
      </c>
      <c r="AT256" s="4" t="str">
        <f t="shared" si="325"/>
        <v/>
      </c>
      <c r="AU256" s="4" t="str">
        <f t="shared" si="325"/>
        <v/>
      </c>
      <c r="AV256" s="4" t="str">
        <f t="shared" si="326"/>
        <v/>
      </c>
      <c r="AW256" s="4" t="str">
        <f t="shared" si="326"/>
        <v/>
      </c>
      <c r="AX256" s="4" t="str">
        <f t="shared" si="327"/>
        <v/>
      </c>
      <c r="AY256" s="4" t="str">
        <f t="shared" si="327"/>
        <v/>
      </c>
      <c r="AZ256" s="4" t="str">
        <f t="shared" si="328"/>
        <v/>
      </c>
      <c r="BA256" s="4" t="str">
        <f t="shared" si="328"/>
        <v/>
      </c>
      <c r="BB256" s="4" t="str">
        <f t="shared" si="303"/>
        <v/>
      </c>
      <c r="BC256" s="4" t="str">
        <f t="shared" si="304"/>
        <v/>
      </c>
      <c r="BD256" s="4" t="str">
        <f t="shared" si="269"/>
        <v/>
      </c>
      <c r="BE256" s="4" t="str">
        <f t="shared" si="308"/>
        <v/>
      </c>
      <c r="BF256" s="4" t="str">
        <f t="shared" si="270"/>
        <v/>
      </c>
      <c r="BG256" s="4" t="str">
        <f t="shared" si="309"/>
        <v/>
      </c>
      <c r="BH256" s="16">
        <f t="shared" si="271"/>
        <v>0</v>
      </c>
      <c r="BI256" s="4">
        <f t="shared" si="272"/>
        <v>0</v>
      </c>
      <c r="BJ256" s="16">
        <f t="shared" si="273"/>
        <v>0</v>
      </c>
      <c r="BK256" s="4">
        <f t="shared" si="274"/>
        <v>0</v>
      </c>
      <c r="BL256" s="16">
        <f t="shared" si="275"/>
        <v>0</v>
      </c>
      <c r="BM256" s="4">
        <f t="shared" si="276"/>
        <v>0</v>
      </c>
      <c r="BN256" s="4">
        <f t="shared" si="310"/>
        <v>0</v>
      </c>
      <c r="BO256" s="4">
        <f t="shared" si="311"/>
        <v>0</v>
      </c>
      <c r="BP256" s="4">
        <f t="shared" si="312"/>
        <v>0</v>
      </c>
      <c r="BQ256" s="4">
        <f t="shared" si="313"/>
        <v>0</v>
      </c>
      <c r="BR256" s="4">
        <f t="shared" si="314"/>
        <v>0</v>
      </c>
      <c r="BS256" s="4">
        <f t="shared" si="315"/>
        <v>0</v>
      </c>
      <c r="BT256" s="4" t="str">
        <f t="shared" si="277"/>
        <v/>
      </c>
      <c r="BU256" s="4" t="str">
        <f t="shared" si="278"/>
        <v/>
      </c>
      <c r="BV256" s="4" t="str">
        <f t="shared" si="279"/>
        <v/>
      </c>
      <c r="BW256" s="4" t="str">
        <f t="shared" si="292"/>
        <v/>
      </c>
      <c r="BX256" s="4" t="str">
        <f t="shared" si="293"/>
        <v/>
      </c>
      <c r="BY256" s="4" t="str">
        <f t="shared" si="294"/>
        <v/>
      </c>
      <c r="BZ256" s="4">
        <f t="shared" si="295"/>
        <v>0</v>
      </c>
      <c r="CA256" s="17" t="str">
        <f t="shared" si="280"/>
        <v/>
      </c>
      <c r="CB256" s="17" t="str">
        <f t="shared" si="281"/>
        <v/>
      </c>
      <c r="CC256" s="17" t="str">
        <f t="shared" si="282"/>
        <v/>
      </c>
      <c r="CD256" s="17" t="str">
        <f t="shared" si="283"/>
        <v/>
      </c>
      <c r="CE256" s="4" t="str">
        <f t="shared" si="284"/>
        <v/>
      </c>
      <c r="CF256" s="4" t="str">
        <f t="shared" si="285"/>
        <v/>
      </c>
      <c r="CG256" s="4" t="str">
        <f t="shared" si="286"/>
        <v/>
      </c>
      <c r="CH256" s="4" t="str">
        <f t="shared" si="316"/>
        <v/>
      </c>
      <c r="CI256" s="4" t="str">
        <f t="shared" si="317"/>
        <v/>
      </c>
      <c r="CJ256" s="4" t="str">
        <f t="shared" si="296"/>
        <v/>
      </c>
      <c r="CK256" s="4" t="str">
        <f t="shared" si="297"/>
        <v/>
      </c>
      <c r="CL256" s="4" t="str">
        <f t="shared" si="318"/>
        <v/>
      </c>
      <c r="CM256" s="4" t="str">
        <f t="shared" si="319"/>
        <v/>
      </c>
      <c r="CN256" s="4">
        <f t="shared" si="298"/>
        <v>0</v>
      </c>
      <c r="CO256" s="16">
        <f t="shared" si="287"/>
        <v>0</v>
      </c>
      <c r="CQ256" s="4">
        <f t="shared" si="299"/>
        <v>0</v>
      </c>
      <c r="CS256" s="4">
        <v>222</v>
      </c>
      <c r="CT256" s="4">
        <f t="shared" si="300"/>
        <v>111</v>
      </c>
      <c r="CU256" s="4">
        <f t="shared" si="301"/>
        <v>111</v>
      </c>
      <c r="CV256" s="4">
        <f t="shared" si="288"/>
        <v>1</v>
      </c>
      <c r="CW256" s="4">
        <v>223</v>
      </c>
      <c r="CX256" s="4">
        <f t="shared" si="263"/>
        <v>112</v>
      </c>
      <c r="CY256" s="4" t="s">
        <v>87</v>
      </c>
      <c r="CZ256" s="16" t="str">
        <f t="shared" si="302"/>
        <v>A</v>
      </c>
      <c r="DA256" s="16">
        <f t="shared" si="289"/>
        <v>0</v>
      </c>
      <c r="DB256" s="4" t="str">
        <f t="shared" si="290"/>
        <v>x</v>
      </c>
    </row>
    <row r="257" spans="1:106">
      <c r="A257" s="4" t="str">
        <f t="shared" si="305"/>
        <v>x</v>
      </c>
      <c r="B257" s="4" t="str">
        <f t="shared" si="306"/>
        <v>x</v>
      </c>
      <c r="D257" s="4">
        <v>22.9</v>
      </c>
      <c r="E257" s="4">
        <f t="shared" si="264"/>
        <v>0.55336655714511629</v>
      </c>
      <c r="F257" s="4">
        <v>22.9</v>
      </c>
      <c r="G257" s="4">
        <f t="shared" si="265"/>
        <v>0.55336655714511629</v>
      </c>
      <c r="H257" s="4">
        <v>114</v>
      </c>
      <c r="I257" s="4">
        <f>I256</f>
        <v>0</v>
      </c>
      <c r="X257" s="4">
        <v>224</v>
      </c>
      <c r="Y257" s="4" t="str">
        <f t="shared" si="320"/>
        <v>x</v>
      </c>
      <c r="Z257" s="4" t="str">
        <f t="shared" si="291"/>
        <v>x</v>
      </c>
      <c r="AA257" s="4">
        <v>0</v>
      </c>
      <c r="AB257" s="4">
        <v>0</v>
      </c>
      <c r="AC257" s="4">
        <v>224</v>
      </c>
      <c r="AD257" s="129" t="str">
        <f t="shared" si="321"/>
        <v>x</v>
      </c>
      <c r="AE257" s="129" t="str">
        <f t="shared" si="321"/>
        <v>x</v>
      </c>
      <c r="AF257" s="46">
        <f t="shared" si="322"/>
        <v>1</v>
      </c>
      <c r="AG257" s="46">
        <f t="shared" si="322"/>
        <v>1</v>
      </c>
      <c r="AH257" s="4">
        <f t="shared" si="329"/>
        <v>0</v>
      </c>
      <c r="AI257" s="4">
        <f t="shared" si="329"/>
        <v>0</v>
      </c>
      <c r="AJ257" s="4">
        <f t="shared" si="266"/>
        <v>0</v>
      </c>
      <c r="AK257" s="4">
        <f>SUM($AJ$33:AJ257)</f>
        <v>2.6645352591003757E-15</v>
      </c>
      <c r="AL257" s="4">
        <f t="shared" si="307"/>
        <v>0</v>
      </c>
      <c r="AM257" s="4">
        <f t="shared" si="267"/>
        <v>0</v>
      </c>
      <c r="AN257" s="4">
        <f t="shared" si="268"/>
        <v>0</v>
      </c>
      <c r="AP257" s="4" t="str">
        <f t="shared" si="323"/>
        <v/>
      </c>
      <c r="AQ257" s="4" t="str">
        <f t="shared" si="323"/>
        <v/>
      </c>
      <c r="AR257" s="4" t="str">
        <f t="shared" si="324"/>
        <v/>
      </c>
      <c r="AS257" s="4" t="str">
        <f t="shared" si="324"/>
        <v/>
      </c>
      <c r="AT257" s="4" t="str">
        <f t="shared" si="325"/>
        <v/>
      </c>
      <c r="AU257" s="4" t="str">
        <f t="shared" si="325"/>
        <v/>
      </c>
      <c r="AV257" s="4" t="str">
        <f t="shared" si="326"/>
        <v/>
      </c>
      <c r="AW257" s="4" t="str">
        <f t="shared" si="326"/>
        <v/>
      </c>
      <c r="AX257" s="4" t="str">
        <f t="shared" si="327"/>
        <v/>
      </c>
      <c r="AY257" s="4" t="str">
        <f t="shared" si="327"/>
        <v/>
      </c>
      <c r="AZ257" s="4" t="str">
        <f t="shared" si="328"/>
        <v/>
      </c>
      <c r="BA257" s="4" t="str">
        <f t="shared" si="328"/>
        <v/>
      </c>
      <c r="BB257" s="4" t="str">
        <f t="shared" si="303"/>
        <v/>
      </c>
      <c r="BC257" s="4" t="str">
        <f t="shared" si="304"/>
        <v/>
      </c>
      <c r="BD257" s="4" t="str">
        <f t="shared" si="269"/>
        <v/>
      </c>
      <c r="BE257" s="4" t="str">
        <f t="shared" si="308"/>
        <v/>
      </c>
      <c r="BF257" s="4" t="str">
        <f t="shared" si="270"/>
        <v/>
      </c>
      <c r="BG257" s="4" t="str">
        <f t="shared" si="309"/>
        <v/>
      </c>
      <c r="BH257" s="16">
        <f t="shared" si="271"/>
        <v>0</v>
      </c>
      <c r="BI257" s="4">
        <f t="shared" si="272"/>
        <v>0</v>
      </c>
      <c r="BJ257" s="16">
        <f t="shared" si="273"/>
        <v>0</v>
      </c>
      <c r="BK257" s="4">
        <f t="shared" si="274"/>
        <v>0</v>
      </c>
      <c r="BL257" s="16">
        <f t="shared" si="275"/>
        <v>0</v>
      </c>
      <c r="BM257" s="4">
        <f t="shared" si="276"/>
        <v>0</v>
      </c>
      <c r="BN257" s="4">
        <f t="shared" si="310"/>
        <v>0</v>
      </c>
      <c r="BO257" s="4">
        <f t="shared" si="311"/>
        <v>0</v>
      </c>
      <c r="BP257" s="4">
        <f t="shared" si="312"/>
        <v>0</v>
      </c>
      <c r="BQ257" s="4">
        <f t="shared" si="313"/>
        <v>0</v>
      </c>
      <c r="BR257" s="4">
        <f t="shared" si="314"/>
        <v>0</v>
      </c>
      <c r="BS257" s="4">
        <f t="shared" si="315"/>
        <v>0</v>
      </c>
      <c r="BT257" s="4" t="str">
        <f t="shared" si="277"/>
        <v/>
      </c>
      <c r="BU257" s="4" t="str">
        <f t="shared" si="278"/>
        <v/>
      </c>
      <c r="BV257" s="4" t="str">
        <f t="shared" si="279"/>
        <v/>
      </c>
      <c r="BW257" s="4" t="str">
        <f t="shared" si="292"/>
        <v/>
      </c>
      <c r="BX257" s="4" t="str">
        <f t="shared" si="293"/>
        <v/>
      </c>
      <c r="BY257" s="4" t="str">
        <f t="shared" si="294"/>
        <v/>
      </c>
      <c r="BZ257" s="4">
        <f t="shared" si="295"/>
        <v>0</v>
      </c>
      <c r="CA257" s="17" t="str">
        <f t="shared" si="280"/>
        <v/>
      </c>
      <c r="CB257" s="17" t="str">
        <f t="shared" si="281"/>
        <v/>
      </c>
      <c r="CC257" s="17" t="str">
        <f t="shared" si="282"/>
        <v/>
      </c>
      <c r="CD257" s="17" t="str">
        <f t="shared" si="283"/>
        <v/>
      </c>
      <c r="CE257" s="4" t="str">
        <f t="shared" si="284"/>
        <v/>
      </c>
      <c r="CF257" s="4" t="str">
        <f t="shared" si="285"/>
        <v/>
      </c>
      <c r="CG257" s="4" t="str">
        <f t="shared" si="286"/>
        <v/>
      </c>
      <c r="CH257" s="4" t="str">
        <f t="shared" si="316"/>
        <v/>
      </c>
      <c r="CI257" s="4" t="str">
        <f t="shared" si="317"/>
        <v/>
      </c>
      <c r="CJ257" s="4" t="str">
        <f t="shared" si="296"/>
        <v/>
      </c>
      <c r="CK257" s="4" t="str">
        <f t="shared" si="297"/>
        <v/>
      </c>
      <c r="CL257" s="4" t="str">
        <f t="shared" si="318"/>
        <v/>
      </c>
      <c r="CM257" s="4" t="str">
        <f t="shared" si="319"/>
        <v/>
      </c>
      <c r="CN257" s="4">
        <f t="shared" si="298"/>
        <v>0</v>
      </c>
      <c r="CO257" s="16">
        <f t="shared" si="287"/>
        <v>0</v>
      </c>
      <c r="CQ257" s="4">
        <f t="shared" si="299"/>
        <v>0</v>
      </c>
      <c r="CS257" s="4">
        <v>223</v>
      </c>
      <c r="CT257" s="4">
        <f t="shared" si="300"/>
        <v>111.5</v>
      </c>
      <c r="CU257" s="4">
        <f t="shared" si="301"/>
        <v>112</v>
      </c>
      <c r="CV257" s="4">
        <f t="shared" si="288"/>
        <v>0</v>
      </c>
      <c r="CW257" s="4">
        <v>224</v>
      </c>
      <c r="CX257" s="4">
        <f t="shared" si="263"/>
        <v>113</v>
      </c>
      <c r="CY257" s="4" t="s">
        <v>99</v>
      </c>
      <c r="CZ257" s="16" t="str">
        <f t="shared" si="302"/>
        <v>B</v>
      </c>
      <c r="DA257" s="16">
        <f t="shared" si="289"/>
        <v>0</v>
      </c>
      <c r="DB257" s="4" t="str">
        <f t="shared" si="290"/>
        <v>x</v>
      </c>
    </row>
    <row r="258" spans="1:106">
      <c r="A258" s="4" t="str">
        <f t="shared" si="305"/>
        <v>x</v>
      </c>
      <c r="B258" s="4" t="str">
        <f t="shared" si="306"/>
        <v>x</v>
      </c>
      <c r="D258" s="4">
        <v>23</v>
      </c>
      <c r="E258" s="4">
        <f t="shared" si="264"/>
        <v>0.41349667156634495</v>
      </c>
      <c r="F258" s="4">
        <v>23</v>
      </c>
      <c r="G258" s="4">
        <f t="shared" si="265"/>
        <v>0.41349667156634495</v>
      </c>
      <c r="H258" s="4">
        <v>114</v>
      </c>
      <c r="I258" s="4">
        <f>AL146</f>
        <v>0</v>
      </c>
      <c r="X258" s="4">
        <v>225</v>
      </c>
      <c r="Y258" s="4" t="str">
        <f t="shared" si="320"/>
        <v>x</v>
      </c>
      <c r="Z258" s="4" t="str">
        <f t="shared" si="291"/>
        <v>x</v>
      </c>
      <c r="AA258" s="4">
        <v>0</v>
      </c>
      <c r="AB258" s="4">
        <v>0</v>
      </c>
      <c r="AC258" s="4">
        <v>225</v>
      </c>
      <c r="AD258" s="129" t="str">
        <f t="shared" si="321"/>
        <v>x</v>
      </c>
      <c r="AE258" s="129" t="str">
        <f t="shared" si="321"/>
        <v>x</v>
      </c>
      <c r="AF258" s="46">
        <f t="shared" si="322"/>
        <v>1</v>
      </c>
      <c r="AG258" s="46">
        <f t="shared" si="322"/>
        <v>1</v>
      </c>
      <c r="AH258" s="4">
        <f t="shared" si="329"/>
        <v>0</v>
      </c>
      <c r="AI258" s="4">
        <f t="shared" si="329"/>
        <v>0</v>
      </c>
      <c r="AJ258" s="4">
        <f t="shared" si="266"/>
        <v>0</v>
      </c>
      <c r="AK258" s="4">
        <f>SUM($AJ$33:AJ258)</f>
        <v>2.6645352591003757E-15</v>
      </c>
      <c r="AL258" s="4">
        <f t="shared" si="307"/>
        <v>0</v>
      </c>
      <c r="AM258" s="4">
        <f t="shared" si="267"/>
        <v>0</v>
      </c>
      <c r="AN258" s="4">
        <f t="shared" si="268"/>
        <v>0</v>
      </c>
      <c r="AP258" s="4" t="str">
        <f t="shared" si="323"/>
        <v/>
      </c>
      <c r="AQ258" s="4" t="str">
        <f t="shared" si="323"/>
        <v/>
      </c>
      <c r="AR258" s="4" t="str">
        <f t="shared" si="324"/>
        <v/>
      </c>
      <c r="AS258" s="4" t="str">
        <f t="shared" si="324"/>
        <v/>
      </c>
      <c r="AT258" s="4" t="str">
        <f t="shared" si="325"/>
        <v/>
      </c>
      <c r="AU258" s="4" t="str">
        <f t="shared" si="325"/>
        <v/>
      </c>
      <c r="AV258" s="4" t="str">
        <f t="shared" si="326"/>
        <v/>
      </c>
      <c r="AW258" s="4" t="str">
        <f t="shared" si="326"/>
        <v/>
      </c>
      <c r="AX258" s="4" t="str">
        <f t="shared" si="327"/>
        <v/>
      </c>
      <c r="AY258" s="4" t="str">
        <f t="shared" si="327"/>
        <v/>
      </c>
      <c r="AZ258" s="4" t="str">
        <f t="shared" si="328"/>
        <v/>
      </c>
      <c r="BA258" s="4" t="str">
        <f t="shared" si="328"/>
        <v/>
      </c>
      <c r="BB258" s="4" t="str">
        <f t="shared" si="303"/>
        <v/>
      </c>
      <c r="BC258" s="4" t="str">
        <f t="shared" si="304"/>
        <v/>
      </c>
      <c r="BD258" s="4" t="str">
        <f t="shared" si="269"/>
        <v/>
      </c>
      <c r="BE258" s="4" t="str">
        <f t="shared" si="308"/>
        <v/>
      </c>
      <c r="BF258" s="4" t="str">
        <f t="shared" si="270"/>
        <v/>
      </c>
      <c r="BG258" s="4" t="str">
        <f t="shared" si="309"/>
        <v/>
      </c>
      <c r="BH258" s="16">
        <f t="shared" si="271"/>
        <v>0</v>
      </c>
      <c r="BI258" s="4">
        <f t="shared" si="272"/>
        <v>0</v>
      </c>
      <c r="BJ258" s="16">
        <f t="shared" si="273"/>
        <v>0</v>
      </c>
      <c r="BK258" s="4">
        <f t="shared" si="274"/>
        <v>0</v>
      </c>
      <c r="BL258" s="16">
        <f t="shared" si="275"/>
        <v>0</v>
      </c>
      <c r="BM258" s="4">
        <f t="shared" si="276"/>
        <v>0</v>
      </c>
      <c r="BN258" s="4">
        <f t="shared" si="310"/>
        <v>0</v>
      </c>
      <c r="BO258" s="4">
        <f t="shared" si="311"/>
        <v>0</v>
      </c>
      <c r="BP258" s="4">
        <f t="shared" si="312"/>
        <v>0</v>
      </c>
      <c r="BQ258" s="4">
        <f t="shared" si="313"/>
        <v>0</v>
      </c>
      <c r="BR258" s="4">
        <f t="shared" si="314"/>
        <v>0</v>
      </c>
      <c r="BS258" s="4">
        <f t="shared" si="315"/>
        <v>0</v>
      </c>
      <c r="BT258" s="4" t="str">
        <f t="shared" si="277"/>
        <v/>
      </c>
      <c r="BU258" s="4" t="str">
        <f t="shared" si="278"/>
        <v/>
      </c>
      <c r="BV258" s="4" t="str">
        <f t="shared" si="279"/>
        <v/>
      </c>
      <c r="BW258" s="4" t="str">
        <f t="shared" si="292"/>
        <v/>
      </c>
      <c r="BX258" s="4" t="str">
        <f t="shared" si="293"/>
        <v/>
      </c>
      <c r="BY258" s="4" t="str">
        <f t="shared" si="294"/>
        <v/>
      </c>
      <c r="BZ258" s="4">
        <f t="shared" si="295"/>
        <v>0</v>
      </c>
      <c r="CA258" s="17" t="str">
        <f t="shared" si="280"/>
        <v/>
      </c>
      <c r="CB258" s="17" t="str">
        <f t="shared" si="281"/>
        <v/>
      </c>
      <c r="CC258" s="17" t="str">
        <f t="shared" si="282"/>
        <v/>
      </c>
      <c r="CD258" s="17" t="str">
        <f t="shared" si="283"/>
        <v/>
      </c>
      <c r="CE258" s="4" t="str">
        <f t="shared" si="284"/>
        <v/>
      </c>
      <c r="CF258" s="4" t="str">
        <f t="shared" si="285"/>
        <v/>
      </c>
      <c r="CG258" s="4" t="str">
        <f t="shared" si="286"/>
        <v/>
      </c>
      <c r="CH258" s="4" t="str">
        <f t="shared" si="316"/>
        <v/>
      </c>
      <c r="CI258" s="4" t="str">
        <f t="shared" si="317"/>
        <v/>
      </c>
      <c r="CJ258" s="4" t="str">
        <f t="shared" si="296"/>
        <v/>
      </c>
      <c r="CK258" s="4" t="str">
        <f t="shared" si="297"/>
        <v/>
      </c>
      <c r="CL258" s="4" t="str">
        <f t="shared" si="318"/>
        <v/>
      </c>
      <c r="CM258" s="4" t="str">
        <f t="shared" si="319"/>
        <v/>
      </c>
      <c r="CN258" s="4">
        <f t="shared" si="298"/>
        <v>0</v>
      </c>
      <c r="CO258" s="16">
        <f t="shared" si="287"/>
        <v>0</v>
      </c>
      <c r="CQ258" s="4">
        <f t="shared" si="299"/>
        <v>0</v>
      </c>
      <c r="CS258" s="4">
        <v>224</v>
      </c>
      <c r="CT258" s="4">
        <f t="shared" si="300"/>
        <v>112</v>
      </c>
      <c r="CU258" s="4">
        <f t="shared" si="301"/>
        <v>112</v>
      </c>
      <c r="CV258" s="4">
        <f t="shared" si="288"/>
        <v>1</v>
      </c>
      <c r="CW258" s="4">
        <v>225</v>
      </c>
      <c r="CX258" s="4">
        <f t="shared" si="263"/>
        <v>113</v>
      </c>
      <c r="CY258" s="4" t="s">
        <v>88</v>
      </c>
      <c r="CZ258" s="16" t="str">
        <f t="shared" si="302"/>
        <v>C</v>
      </c>
      <c r="DA258" s="16">
        <f t="shared" si="289"/>
        <v>0</v>
      </c>
      <c r="DB258" s="4" t="str">
        <f t="shared" si="290"/>
        <v>x</v>
      </c>
    </row>
    <row r="259" spans="1:106">
      <c r="A259" s="4" t="str">
        <f t="shared" si="305"/>
        <v>x</v>
      </c>
      <c r="B259" s="4" t="str">
        <f t="shared" si="306"/>
        <v>x</v>
      </c>
      <c r="D259" s="4">
        <v>23.1</v>
      </c>
      <c r="E259" s="4">
        <f t="shared" si="264"/>
        <v>0.25555499726295283</v>
      </c>
      <c r="F259" s="4">
        <v>23.1</v>
      </c>
      <c r="G259" s="4">
        <f t="shared" si="265"/>
        <v>0.25555499726295283</v>
      </c>
      <c r="H259" s="4">
        <v>115</v>
      </c>
      <c r="I259" s="4">
        <f>I258</f>
        <v>0</v>
      </c>
      <c r="X259" s="4">
        <v>226</v>
      </c>
      <c r="Y259" s="4" t="str">
        <f t="shared" si="320"/>
        <v>x</v>
      </c>
      <c r="Z259" s="4" t="str">
        <f t="shared" si="291"/>
        <v>x</v>
      </c>
      <c r="AA259" s="4">
        <v>0</v>
      </c>
      <c r="AB259" s="4">
        <v>0</v>
      </c>
      <c r="AC259" s="4">
        <v>226</v>
      </c>
      <c r="AD259" s="129" t="str">
        <f t="shared" si="321"/>
        <v>x</v>
      </c>
      <c r="AE259" s="129" t="str">
        <f t="shared" si="321"/>
        <v>x</v>
      </c>
      <c r="AF259" s="46">
        <f t="shared" si="322"/>
        <v>1</v>
      </c>
      <c r="AG259" s="46">
        <f t="shared" si="322"/>
        <v>1</v>
      </c>
      <c r="AH259" s="4">
        <f t="shared" si="329"/>
        <v>0</v>
      </c>
      <c r="AI259" s="4">
        <f t="shared" si="329"/>
        <v>0</v>
      </c>
      <c r="AJ259" s="4">
        <f t="shared" si="266"/>
        <v>0</v>
      </c>
      <c r="AK259" s="4">
        <f>SUM($AJ$33:AJ259)</f>
        <v>2.6645352591003757E-15</v>
      </c>
      <c r="AL259" s="4">
        <f t="shared" si="307"/>
        <v>0</v>
      </c>
      <c r="AM259" s="4">
        <f t="shared" si="267"/>
        <v>0</v>
      </c>
      <c r="AN259" s="4">
        <f t="shared" si="268"/>
        <v>0</v>
      </c>
      <c r="AP259" s="4" t="str">
        <f t="shared" si="323"/>
        <v/>
      </c>
      <c r="AQ259" s="4" t="str">
        <f t="shared" si="323"/>
        <v/>
      </c>
      <c r="AR259" s="4" t="str">
        <f t="shared" si="324"/>
        <v/>
      </c>
      <c r="AS259" s="4" t="str">
        <f t="shared" si="324"/>
        <v/>
      </c>
      <c r="AT259" s="4" t="str">
        <f t="shared" si="325"/>
        <v/>
      </c>
      <c r="AU259" s="4" t="str">
        <f t="shared" si="325"/>
        <v/>
      </c>
      <c r="AV259" s="4" t="str">
        <f t="shared" si="326"/>
        <v/>
      </c>
      <c r="AW259" s="4" t="str">
        <f t="shared" si="326"/>
        <v/>
      </c>
      <c r="AX259" s="4" t="str">
        <f t="shared" si="327"/>
        <v/>
      </c>
      <c r="AY259" s="4" t="str">
        <f t="shared" si="327"/>
        <v/>
      </c>
      <c r="AZ259" s="4" t="str">
        <f t="shared" si="328"/>
        <v/>
      </c>
      <c r="BA259" s="4" t="str">
        <f t="shared" si="328"/>
        <v/>
      </c>
      <c r="BB259" s="4" t="str">
        <f t="shared" si="303"/>
        <v/>
      </c>
      <c r="BC259" s="4" t="str">
        <f t="shared" si="304"/>
        <v/>
      </c>
      <c r="BD259" s="4" t="str">
        <f t="shared" si="269"/>
        <v/>
      </c>
      <c r="BE259" s="4" t="str">
        <f t="shared" si="308"/>
        <v/>
      </c>
      <c r="BF259" s="4" t="str">
        <f t="shared" si="270"/>
        <v/>
      </c>
      <c r="BG259" s="4" t="str">
        <f t="shared" si="309"/>
        <v/>
      </c>
      <c r="BH259" s="16">
        <f t="shared" si="271"/>
        <v>0</v>
      </c>
      <c r="BI259" s="4">
        <f t="shared" si="272"/>
        <v>0</v>
      </c>
      <c r="BJ259" s="16">
        <f t="shared" si="273"/>
        <v>0</v>
      </c>
      <c r="BK259" s="4">
        <f t="shared" si="274"/>
        <v>0</v>
      </c>
      <c r="BL259" s="16">
        <f t="shared" si="275"/>
        <v>0</v>
      </c>
      <c r="BM259" s="4">
        <f t="shared" si="276"/>
        <v>0</v>
      </c>
      <c r="BN259" s="4">
        <f t="shared" si="310"/>
        <v>0</v>
      </c>
      <c r="BO259" s="4">
        <f t="shared" si="311"/>
        <v>0</v>
      </c>
      <c r="BP259" s="4">
        <f t="shared" si="312"/>
        <v>0</v>
      </c>
      <c r="BQ259" s="4">
        <f t="shared" si="313"/>
        <v>0</v>
      </c>
      <c r="BR259" s="4">
        <f t="shared" si="314"/>
        <v>0</v>
      </c>
      <c r="BS259" s="4">
        <f t="shared" si="315"/>
        <v>0</v>
      </c>
      <c r="BT259" s="4" t="str">
        <f t="shared" si="277"/>
        <v/>
      </c>
      <c r="BU259" s="4" t="str">
        <f t="shared" si="278"/>
        <v/>
      </c>
      <c r="BV259" s="4" t="str">
        <f t="shared" si="279"/>
        <v/>
      </c>
      <c r="BW259" s="4" t="str">
        <f t="shared" si="292"/>
        <v/>
      </c>
      <c r="BX259" s="4" t="str">
        <f t="shared" si="293"/>
        <v/>
      </c>
      <c r="BY259" s="4" t="str">
        <f t="shared" si="294"/>
        <v/>
      </c>
      <c r="BZ259" s="4">
        <f t="shared" si="295"/>
        <v>0</v>
      </c>
      <c r="CA259" s="17" t="str">
        <f t="shared" si="280"/>
        <v/>
      </c>
      <c r="CB259" s="17" t="str">
        <f t="shared" si="281"/>
        <v/>
      </c>
      <c r="CC259" s="17" t="str">
        <f t="shared" si="282"/>
        <v/>
      </c>
      <c r="CD259" s="17" t="str">
        <f t="shared" si="283"/>
        <v/>
      </c>
      <c r="CE259" s="4" t="str">
        <f t="shared" si="284"/>
        <v/>
      </c>
      <c r="CF259" s="4" t="str">
        <f t="shared" si="285"/>
        <v/>
      </c>
      <c r="CG259" s="4" t="str">
        <f t="shared" si="286"/>
        <v/>
      </c>
      <c r="CH259" s="4" t="str">
        <f t="shared" si="316"/>
        <v/>
      </c>
      <c r="CI259" s="4" t="str">
        <f t="shared" si="317"/>
        <v/>
      </c>
      <c r="CJ259" s="4" t="str">
        <f t="shared" si="296"/>
        <v/>
      </c>
      <c r="CK259" s="4" t="str">
        <f t="shared" si="297"/>
        <v/>
      </c>
      <c r="CL259" s="4" t="str">
        <f t="shared" si="318"/>
        <v/>
      </c>
      <c r="CM259" s="4" t="str">
        <f t="shared" si="319"/>
        <v/>
      </c>
      <c r="CN259" s="4">
        <f t="shared" si="298"/>
        <v>0</v>
      </c>
      <c r="CO259" s="16">
        <f t="shared" si="287"/>
        <v>0</v>
      </c>
      <c r="CQ259" s="4">
        <f t="shared" si="299"/>
        <v>0</v>
      </c>
      <c r="CS259" s="4">
        <v>225</v>
      </c>
      <c r="CT259" s="4">
        <f t="shared" si="300"/>
        <v>112.5</v>
      </c>
      <c r="CU259" s="4">
        <f t="shared" si="301"/>
        <v>113</v>
      </c>
      <c r="CV259" s="4">
        <f t="shared" si="288"/>
        <v>0</v>
      </c>
      <c r="CW259" s="4">
        <v>226</v>
      </c>
      <c r="CX259" s="4">
        <f t="shared" si="263"/>
        <v>114</v>
      </c>
      <c r="CY259" s="4" t="s">
        <v>100</v>
      </c>
      <c r="CZ259" s="16" t="str">
        <f t="shared" si="302"/>
        <v>A</v>
      </c>
      <c r="DA259" s="16">
        <f t="shared" si="289"/>
        <v>0</v>
      </c>
      <c r="DB259" s="4" t="str">
        <f t="shared" si="290"/>
        <v>x</v>
      </c>
    </row>
    <row r="260" spans="1:106">
      <c r="A260" s="4" t="str">
        <f t="shared" si="305"/>
        <v>x</v>
      </c>
      <c r="B260" s="4" t="str">
        <f t="shared" si="306"/>
        <v>x</v>
      </c>
      <c r="D260" s="4">
        <v>23.2</v>
      </c>
      <c r="E260" s="4">
        <f t="shared" si="264"/>
        <v>8.6444343290238188E-2</v>
      </c>
      <c r="F260" s="4">
        <v>23.2</v>
      </c>
      <c r="G260" s="4">
        <f t="shared" si="265"/>
        <v>8.6444343290238188E-2</v>
      </c>
      <c r="H260" s="4">
        <v>115</v>
      </c>
      <c r="I260" s="4">
        <f>AL147</f>
        <v>0</v>
      </c>
      <c r="X260" s="4">
        <v>227</v>
      </c>
      <c r="Y260" s="4" t="str">
        <f t="shared" si="320"/>
        <v>x</v>
      </c>
      <c r="Z260" s="4" t="str">
        <f t="shared" si="291"/>
        <v>x</v>
      </c>
      <c r="AA260" s="4">
        <v>0</v>
      </c>
      <c r="AB260" s="4">
        <v>0</v>
      </c>
      <c r="AC260" s="4">
        <v>227</v>
      </c>
      <c r="AD260" s="129" t="str">
        <f t="shared" si="321"/>
        <v>x</v>
      </c>
      <c r="AE260" s="129" t="str">
        <f t="shared" si="321"/>
        <v>x</v>
      </c>
      <c r="AF260" s="46">
        <f t="shared" si="322"/>
        <v>1</v>
      </c>
      <c r="AG260" s="46">
        <f t="shared" si="322"/>
        <v>1</v>
      </c>
      <c r="AH260" s="4">
        <f t="shared" si="329"/>
        <v>0</v>
      </c>
      <c r="AI260" s="4">
        <f t="shared" si="329"/>
        <v>0</v>
      </c>
      <c r="AJ260" s="4">
        <f t="shared" si="266"/>
        <v>0</v>
      </c>
      <c r="AK260" s="4">
        <f>SUM($AJ$33:AJ260)</f>
        <v>2.6645352591003757E-15</v>
      </c>
      <c r="AL260" s="4">
        <f t="shared" si="307"/>
        <v>0</v>
      </c>
      <c r="AM260" s="4">
        <f t="shared" si="267"/>
        <v>0</v>
      </c>
      <c r="AN260" s="4">
        <f t="shared" si="268"/>
        <v>0</v>
      </c>
      <c r="AP260" s="4" t="str">
        <f t="shared" si="323"/>
        <v/>
      </c>
      <c r="AQ260" s="4" t="str">
        <f t="shared" si="323"/>
        <v/>
      </c>
      <c r="AR260" s="4" t="str">
        <f t="shared" si="324"/>
        <v/>
      </c>
      <c r="AS260" s="4" t="str">
        <f t="shared" si="324"/>
        <v/>
      </c>
      <c r="AT260" s="4" t="str">
        <f t="shared" si="325"/>
        <v/>
      </c>
      <c r="AU260" s="4" t="str">
        <f t="shared" si="325"/>
        <v/>
      </c>
      <c r="AV260" s="4" t="str">
        <f t="shared" si="326"/>
        <v/>
      </c>
      <c r="AW260" s="4" t="str">
        <f t="shared" si="326"/>
        <v/>
      </c>
      <c r="AX260" s="4" t="str">
        <f t="shared" si="327"/>
        <v/>
      </c>
      <c r="AY260" s="4" t="str">
        <f t="shared" si="327"/>
        <v/>
      </c>
      <c r="AZ260" s="4" t="str">
        <f t="shared" si="328"/>
        <v/>
      </c>
      <c r="BA260" s="4" t="str">
        <f t="shared" si="328"/>
        <v/>
      </c>
      <c r="BB260" s="4" t="str">
        <f t="shared" si="303"/>
        <v/>
      </c>
      <c r="BC260" s="4" t="str">
        <f t="shared" si="304"/>
        <v/>
      </c>
      <c r="BD260" s="4" t="str">
        <f t="shared" si="269"/>
        <v/>
      </c>
      <c r="BE260" s="4" t="str">
        <f t="shared" si="308"/>
        <v/>
      </c>
      <c r="BF260" s="4" t="str">
        <f t="shared" si="270"/>
        <v/>
      </c>
      <c r="BG260" s="4" t="str">
        <f t="shared" si="309"/>
        <v/>
      </c>
      <c r="BH260" s="16">
        <f t="shared" si="271"/>
        <v>0</v>
      </c>
      <c r="BI260" s="4">
        <f t="shared" si="272"/>
        <v>0</v>
      </c>
      <c r="BJ260" s="16">
        <f t="shared" si="273"/>
        <v>0</v>
      </c>
      <c r="BK260" s="4">
        <f t="shared" si="274"/>
        <v>0</v>
      </c>
      <c r="BL260" s="16">
        <f t="shared" si="275"/>
        <v>0</v>
      </c>
      <c r="BM260" s="4">
        <f t="shared" si="276"/>
        <v>0</v>
      </c>
      <c r="BN260" s="4">
        <f t="shared" si="310"/>
        <v>0</v>
      </c>
      <c r="BO260" s="4">
        <f t="shared" si="311"/>
        <v>0</v>
      </c>
      <c r="BP260" s="4">
        <f t="shared" si="312"/>
        <v>0</v>
      </c>
      <c r="BQ260" s="4">
        <f t="shared" si="313"/>
        <v>0</v>
      </c>
      <c r="BR260" s="4">
        <f t="shared" si="314"/>
        <v>0</v>
      </c>
      <c r="BS260" s="4">
        <f t="shared" si="315"/>
        <v>0</v>
      </c>
      <c r="BT260" s="4" t="str">
        <f t="shared" si="277"/>
        <v/>
      </c>
      <c r="BU260" s="4" t="str">
        <f t="shared" si="278"/>
        <v/>
      </c>
      <c r="BV260" s="4" t="str">
        <f t="shared" si="279"/>
        <v/>
      </c>
      <c r="BW260" s="4" t="str">
        <f t="shared" si="292"/>
        <v/>
      </c>
      <c r="BX260" s="4" t="str">
        <f t="shared" si="293"/>
        <v/>
      </c>
      <c r="BY260" s="4" t="str">
        <f t="shared" si="294"/>
        <v/>
      </c>
      <c r="BZ260" s="4">
        <f t="shared" si="295"/>
        <v>0</v>
      </c>
      <c r="CA260" s="17" t="str">
        <f t="shared" si="280"/>
        <v/>
      </c>
      <c r="CB260" s="17" t="str">
        <f t="shared" si="281"/>
        <v/>
      </c>
      <c r="CC260" s="17" t="str">
        <f t="shared" si="282"/>
        <v/>
      </c>
      <c r="CD260" s="17" t="str">
        <f t="shared" si="283"/>
        <v/>
      </c>
      <c r="CE260" s="4" t="str">
        <f t="shared" si="284"/>
        <v/>
      </c>
      <c r="CF260" s="4" t="str">
        <f t="shared" si="285"/>
        <v/>
      </c>
      <c r="CG260" s="4" t="str">
        <f t="shared" si="286"/>
        <v/>
      </c>
      <c r="CH260" s="4" t="str">
        <f t="shared" si="316"/>
        <v/>
      </c>
      <c r="CI260" s="4" t="str">
        <f t="shared" si="317"/>
        <v/>
      </c>
      <c r="CJ260" s="4" t="str">
        <f t="shared" si="296"/>
        <v/>
      </c>
      <c r="CK260" s="4" t="str">
        <f t="shared" si="297"/>
        <v/>
      </c>
      <c r="CL260" s="4" t="str">
        <f t="shared" si="318"/>
        <v/>
      </c>
      <c r="CM260" s="4" t="str">
        <f t="shared" si="319"/>
        <v/>
      </c>
      <c r="CN260" s="4">
        <f t="shared" si="298"/>
        <v>0</v>
      </c>
      <c r="CO260" s="16">
        <f t="shared" si="287"/>
        <v>0</v>
      </c>
      <c r="CQ260" s="4">
        <f t="shared" si="299"/>
        <v>0</v>
      </c>
      <c r="CS260" s="4">
        <v>226</v>
      </c>
      <c r="CT260" s="4">
        <f t="shared" si="300"/>
        <v>113</v>
      </c>
      <c r="CU260" s="4">
        <f t="shared" si="301"/>
        <v>113</v>
      </c>
      <c r="CV260" s="4">
        <f t="shared" si="288"/>
        <v>1</v>
      </c>
      <c r="CW260" s="4">
        <v>227</v>
      </c>
      <c r="CX260" s="4">
        <f t="shared" si="263"/>
        <v>114</v>
      </c>
      <c r="CY260" s="4" t="s">
        <v>89</v>
      </c>
      <c r="CZ260" s="16" t="str">
        <f t="shared" si="302"/>
        <v>B</v>
      </c>
      <c r="DA260" s="16">
        <f t="shared" si="289"/>
        <v>0</v>
      </c>
      <c r="DB260" s="4" t="str">
        <f t="shared" si="290"/>
        <v>x</v>
      </c>
    </row>
    <row r="261" spans="1:106">
      <c r="A261" s="4" t="str">
        <f t="shared" si="305"/>
        <v>x</v>
      </c>
      <c r="B261" s="4" t="str">
        <f t="shared" si="306"/>
        <v>x</v>
      </c>
      <c r="D261" s="4">
        <v>23.3</v>
      </c>
      <c r="E261" s="4">
        <f t="shared" si="264"/>
        <v>-8.6444343290235176E-2</v>
      </c>
      <c r="F261" s="4">
        <v>23.3</v>
      </c>
      <c r="G261" s="4">
        <f t="shared" si="265"/>
        <v>-8.6444343290235176E-2</v>
      </c>
      <c r="H261" s="4">
        <v>116</v>
      </c>
      <c r="I261" s="4">
        <f>I260</f>
        <v>0</v>
      </c>
      <c r="X261" s="4">
        <v>228</v>
      </c>
      <c r="Y261" s="4" t="str">
        <f t="shared" si="320"/>
        <v>x</v>
      </c>
      <c r="Z261" s="4" t="str">
        <f t="shared" si="291"/>
        <v>x</v>
      </c>
      <c r="AA261" s="4">
        <v>0</v>
      </c>
      <c r="AB261" s="4">
        <v>0</v>
      </c>
      <c r="AC261" s="4">
        <v>228</v>
      </c>
      <c r="AD261" s="129" t="str">
        <f t="shared" si="321"/>
        <v>x</v>
      </c>
      <c r="AE261" s="129" t="str">
        <f t="shared" si="321"/>
        <v>x</v>
      </c>
      <c r="AF261" s="46">
        <f t="shared" si="322"/>
        <v>1</v>
      </c>
      <c r="AG261" s="46">
        <f t="shared" si="322"/>
        <v>1</v>
      </c>
      <c r="AH261" s="4">
        <f t="shared" si="329"/>
        <v>0</v>
      </c>
      <c r="AI261" s="4">
        <f t="shared" si="329"/>
        <v>0</v>
      </c>
      <c r="AJ261" s="4">
        <f t="shared" si="266"/>
        <v>0</v>
      </c>
      <c r="AK261" s="4">
        <f>SUM($AJ$33:AJ261)</f>
        <v>2.6645352591003757E-15</v>
      </c>
      <c r="AL261" s="4">
        <f t="shared" si="307"/>
        <v>0</v>
      </c>
      <c r="AM261" s="4">
        <f t="shared" si="267"/>
        <v>0</v>
      </c>
      <c r="AN261" s="4">
        <f t="shared" si="268"/>
        <v>0</v>
      </c>
      <c r="AP261" s="4" t="str">
        <f t="shared" si="323"/>
        <v/>
      </c>
      <c r="AQ261" s="4" t="str">
        <f t="shared" si="323"/>
        <v/>
      </c>
      <c r="AR261" s="4" t="str">
        <f t="shared" si="324"/>
        <v/>
      </c>
      <c r="AS261" s="4" t="str">
        <f t="shared" si="324"/>
        <v/>
      </c>
      <c r="AT261" s="4" t="str">
        <f t="shared" si="325"/>
        <v/>
      </c>
      <c r="AU261" s="4" t="str">
        <f t="shared" si="325"/>
        <v/>
      </c>
      <c r="AV261" s="4" t="str">
        <f t="shared" si="326"/>
        <v/>
      </c>
      <c r="AW261" s="4" t="str">
        <f t="shared" si="326"/>
        <v/>
      </c>
      <c r="AX261" s="4" t="str">
        <f t="shared" si="327"/>
        <v/>
      </c>
      <c r="AY261" s="4" t="str">
        <f t="shared" si="327"/>
        <v/>
      </c>
      <c r="AZ261" s="4" t="str">
        <f t="shared" si="328"/>
        <v/>
      </c>
      <c r="BA261" s="4" t="str">
        <f t="shared" si="328"/>
        <v/>
      </c>
      <c r="BB261" s="4" t="str">
        <f t="shared" si="303"/>
        <v/>
      </c>
      <c r="BC261" s="4" t="str">
        <f t="shared" si="304"/>
        <v/>
      </c>
      <c r="BD261" s="4" t="str">
        <f t="shared" si="269"/>
        <v/>
      </c>
      <c r="BE261" s="4" t="str">
        <f t="shared" si="308"/>
        <v/>
      </c>
      <c r="BF261" s="4" t="str">
        <f t="shared" si="270"/>
        <v/>
      </c>
      <c r="BG261" s="4" t="str">
        <f t="shared" si="309"/>
        <v/>
      </c>
      <c r="BH261" s="16">
        <f t="shared" si="271"/>
        <v>0</v>
      </c>
      <c r="BI261" s="4">
        <f t="shared" si="272"/>
        <v>0</v>
      </c>
      <c r="BJ261" s="16">
        <f t="shared" si="273"/>
        <v>0</v>
      </c>
      <c r="BK261" s="4">
        <f t="shared" si="274"/>
        <v>0</v>
      </c>
      <c r="BL261" s="16">
        <f t="shared" si="275"/>
        <v>0</v>
      </c>
      <c r="BM261" s="4">
        <f t="shared" si="276"/>
        <v>0</v>
      </c>
      <c r="BN261" s="4">
        <f t="shared" si="310"/>
        <v>0</v>
      </c>
      <c r="BO261" s="4">
        <f t="shared" si="311"/>
        <v>0</v>
      </c>
      <c r="BP261" s="4">
        <f t="shared" si="312"/>
        <v>0</v>
      </c>
      <c r="BQ261" s="4">
        <f t="shared" si="313"/>
        <v>0</v>
      </c>
      <c r="BR261" s="4">
        <f t="shared" si="314"/>
        <v>0</v>
      </c>
      <c r="BS261" s="4">
        <f t="shared" si="315"/>
        <v>0</v>
      </c>
      <c r="BT261" s="4" t="str">
        <f t="shared" si="277"/>
        <v/>
      </c>
      <c r="BU261" s="4" t="str">
        <f t="shared" si="278"/>
        <v/>
      </c>
      <c r="BV261" s="4" t="str">
        <f t="shared" si="279"/>
        <v/>
      </c>
      <c r="BW261" s="4" t="str">
        <f t="shared" si="292"/>
        <v/>
      </c>
      <c r="BX261" s="4" t="str">
        <f t="shared" si="293"/>
        <v/>
      </c>
      <c r="BY261" s="4" t="str">
        <f t="shared" si="294"/>
        <v/>
      </c>
      <c r="BZ261" s="4">
        <f t="shared" si="295"/>
        <v>0</v>
      </c>
      <c r="CA261" s="17" t="str">
        <f t="shared" si="280"/>
        <v/>
      </c>
      <c r="CB261" s="17" t="str">
        <f t="shared" si="281"/>
        <v/>
      </c>
      <c r="CC261" s="17" t="str">
        <f t="shared" si="282"/>
        <v/>
      </c>
      <c r="CD261" s="17" t="str">
        <f t="shared" si="283"/>
        <v/>
      </c>
      <c r="CE261" s="4" t="str">
        <f t="shared" si="284"/>
        <v/>
      </c>
      <c r="CF261" s="4" t="str">
        <f t="shared" si="285"/>
        <v/>
      </c>
      <c r="CG261" s="4" t="str">
        <f t="shared" si="286"/>
        <v/>
      </c>
      <c r="CH261" s="4" t="str">
        <f t="shared" si="316"/>
        <v/>
      </c>
      <c r="CI261" s="4" t="str">
        <f t="shared" si="317"/>
        <v/>
      </c>
      <c r="CJ261" s="4" t="str">
        <f t="shared" si="296"/>
        <v/>
      </c>
      <c r="CK261" s="4" t="str">
        <f t="shared" si="297"/>
        <v/>
      </c>
      <c r="CL261" s="4" t="str">
        <f t="shared" si="318"/>
        <v/>
      </c>
      <c r="CM261" s="4" t="str">
        <f t="shared" si="319"/>
        <v/>
      </c>
      <c r="CN261" s="4">
        <f t="shared" si="298"/>
        <v>0</v>
      </c>
      <c r="CO261" s="16">
        <f t="shared" si="287"/>
        <v>0</v>
      </c>
      <c r="CQ261" s="4">
        <f t="shared" si="299"/>
        <v>0</v>
      </c>
      <c r="CS261" s="4">
        <v>227</v>
      </c>
      <c r="CT261" s="4">
        <f t="shared" si="300"/>
        <v>113.5</v>
      </c>
      <c r="CU261" s="4">
        <f t="shared" si="301"/>
        <v>114</v>
      </c>
      <c r="CV261" s="4">
        <f t="shared" si="288"/>
        <v>0</v>
      </c>
      <c r="CW261" s="4">
        <v>228</v>
      </c>
      <c r="CX261" s="4">
        <f t="shared" si="263"/>
        <v>115</v>
      </c>
      <c r="CY261" s="4" t="s">
        <v>98</v>
      </c>
      <c r="CZ261" s="16" t="str">
        <f t="shared" si="302"/>
        <v>C</v>
      </c>
      <c r="DA261" s="16">
        <f t="shared" si="289"/>
        <v>0</v>
      </c>
      <c r="DB261" s="4" t="str">
        <f t="shared" si="290"/>
        <v>x</v>
      </c>
    </row>
    <row r="262" spans="1:106">
      <c r="A262" s="4" t="str">
        <f t="shared" si="305"/>
        <v>x</v>
      </c>
      <c r="B262" s="4" t="str">
        <f t="shared" si="306"/>
        <v>x</v>
      </c>
      <c r="D262" s="4">
        <v>23.4</v>
      </c>
      <c r="E262" s="4">
        <f t="shared" si="264"/>
        <v>-0.25555499726294995</v>
      </c>
      <c r="F262" s="4">
        <v>23.4</v>
      </c>
      <c r="G262" s="4">
        <f t="shared" si="265"/>
        <v>-0.25555499726294995</v>
      </c>
      <c r="H262" s="4">
        <v>116</v>
      </c>
      <c r="I262" s="4">
        <f>AL148</f>
        <v>0</v>
      </c>
      <c r="X262" s="4">
        <v>229</v>
      </c>
      <c r="Y262" s="4" t="str">
        <f t="shared" si="320"/>
        <v>x</v>
      </c>
      <c r="Z262" s="4" t="str">
        <f t="shared" si="291"/>
        <v>x</v>
      </c>
      <c r="AA262" s="4">
        <v>0</v>
      </c>
      <c r="AB262" s="4">
        <v>0</v>
      </c>
      <c r="AC262" s="4">
        <v>229</v>
      </c>
      <c r="AD262" s="129" t="str">
        <f t="shared" si="321"/>
        <v>x</v>
      </c>
      <c r="AE262" s="129" t="str">
        <f t="shared" si="321"/>
        <v>x</v>
      </c>
      <c r="AF262" s="46">
        <f t="shared" si="322"/>
        <v>1</v>
      </c>
      <c r="AG262" s="46">
        <f t="shared" si="322"/>
        <v>1</v>
      </c>
      <c r="AH262" s="4">
        <f t="shared" si="329"/>
        <v>0</v>
      </c>
      <c r="AI262" s="4">
        <f t="shared" si="329"/>
        <v>0</v>
      </c>
      <c r="AJ262" s="4">
        <f t="shared" si="266"/>
        <v>0</v>
      </c>
      <c r="AK262" s="4">
        <f>SUM($AJ$33:AJ262)</f>
        <v>2.6645352591003757E-15</v>
      </c>
      <c r="AL262" s="4">
        <f t="shared" si="307"/>
        <v>0</v>
      </c>
      <c r="AM262" s="4">
        <f t="shared" si="267"/>
        <v>0</v>
      </c>
      <c r="AN262" s="4">
        <f t="shared" si="268"/>
        <v>0</v>
      </c>
      <c r="AP262" s="4" t="str">
        <f t="shared" si="323"/>
        <v/>
      </c>
      <c r="AQ262" s="4" t="str">
        <f t="shared" si="323"/>
        <v/>
      </c>
      <c r="AR262" s="4" t="str">
        <f t="shared" si="324"/>
        <v/>
      </c>
      <c r="AS262" s="4" t="str">
        <f t="shared" si="324"/>
        <v/>
      </c>
      <c r="AT262" s="4" t="str">
        <f t="shared" si="325"/>
        <v/>
      </c>
      <c r="AU262" s="4" t="str">
        <f t="shared" si="325"/>
        <v/>
      </c>
      <c r="AV262" s="4" t="str">
        <f t="shared" si="326"/>
        <v/>
      </c>
      <c r="AW262" s="4" t="str">
        <f t="shared" si="326"/>
        <v/>
      </c>
      <c r="AX262" s="4" t="str">
        <f t="shared" si="327"/>
        <v/>
      </c>
      <c r="AY262" s="4" t="str">
        <f t="shared" si="327"/>
        <v/>
      </c>
      <c r="AZ262" s="4" t="str">
        <f t="shared" si="328"/>
        <v/>
      </c>
      <c r="BA262" s="4" t="str">
        <f t="shared" si="328"/>
        <v/>
      </c>
      <c r="BB262" s="4" t="str">
        <f t="shared" si="303"/>
        <v/>
      </c>
      <c r="BC262" s="4" t="str">
        <f t="shared" si="304"/>
        <v/>
      </c>
      <c r="BD262" s="4" t="str">
        <f t="shared" si="269"/>
        <v/>
      </c>
      <c r="BE262" s="4" t="str">
        <f t="shared" si="308"/>
        <v/>
      </c>
      <c r="BF262" s="4" t="str">
        <f t="shared" si="270"/>
        <v/>
      </c>
      <c r="BG262" s="4" t="str">
        <f t="shared" si="309"/>
        <v/>
      </c>
      <c r="BH262" s="16">
        <f t="shared" si="271"/>
        <v>0</v>
      </c>
      <c r="BI262" s="4">
        <f t="shared" si="272"/>
        <v>0</v>
      </c>
      <c r="BJ262" s="16">
        <f t="shared" si="273"/>
        <v>0</v>
      </c>
      <c r="BK262" s="4">
        <f t="shared" si="274"/>
        <v>0</v>
      </c>
      <c r="BL262" s="16">
        <f t="shared" si="275"/>
        <v>0</v>
      </c>
      <c r="BM262" s="4">
        <f t="shared" si="276"/>
        <v>0</v>
      </c>
      <c r="BN262" s="4">
        <f t="shared" si="310"/>
        <v>0</v>
      </c>
      <c r="BO262" s="4">
        <f t="shared" si="311"/>
        <v>0</v>
      </c>
      <c r="BP262" s="4">
        <f t="shared" si="312"/>
        <v>0</v>
      </c>
      <c r="BQ262" s="4">
        <f t="shared" si="313"/>
        <v>0</v>
      </c>
      <c r="BR262" s="4">
        <f t="shared" si="314"/>
        <v>0</v>
      </c>
      <c r="BS262" s="4">
        <f t="shared" si="315"/>
        <v>0</v>
      </c>
      <c r="BT262" s="4" t="str">
        <f t="shared" si="277"/>
        <v/>
      </c>
      <c r="BU262" s="4" t="str">
        <f t="shared" si="278"/>
        <v/>
      </c>
      <c r="BV262" s="4" t="str">
        <f t="shared" si="279"/>
        <v/>
      </c>
      <c r="BW262" s="4" t="str">
        <f t="shared" si="292"/>
        <v/>
      </c>
      <c r="BX262" s="4" t="str">
        <f t="shared" si="293"/>
        <v/>
      </c>
      <c r="BY262" s="4" t="str">
        <f t="shared" si="294"/>
        <v/>
      </c>
      <c r="BZ262" s="4">
        <f t="shared" si="295"/>
        <v>0</v>
      </c>
      <c r="CA262" s="17" t="str">
        <f t="shared" si="280"/>
        <v/>
      </c>
      <c r="CB262" s="17" t="str">
        <f t="shared" si="281"/>
        <v/>
      </c>
      <c r="CC262" s="17" t="str">
        <f t="shared" si="282"/>
        <v/>
      </c>
      <c r="CD262" s="17" t="str">
        <f t="shared" si="283"/>
        <v/>
      </c>
      <c r="CE262" s="4" t="str">
        <f t="shared" si="284"/>
        <v/>
      </c>
      <c r="CF262" s="4" t="str">
        <f t="shared" si="285"/>
        <v/>
      </c>
      <c r="CG262" s="4" t="str">
        <f t="shared" si="286"/>
        <v/>
      </c>
      <c r="CH262" s="4" t="str">
        <f t="shared" si="316"/>
        <v/>
      </c>
      <c r="CI262" s="4" t="str">
        <f t="shared" si="317"/>
        <v/>
      </c>
      <c r="CJ262" s="4" t="str">
        <f t="shared" si="296"/>
        <v/>
      </c>
      <c r="CK262" s="4" t="str">
        <f t="shared" si="297"/>
        <v/>
      </c>
      <c r="CL262" s="4" t="str">
        <f t="shared" si="318"/>
        <v/>
      </c>
      <c r="CM262" s="4" t="str">
        <f t="shared" si="319"/>
        <v/>
      </c>
      <c r="CN262" s="4">
        <f t="shared" si="298"/>
        <v>0</v>
      </c>
      <c r="CO262" s="16">
        <f t="shared" si="287"/>
        <v>0</v>
      </c>
      <c r="CQ262" s="4">
        <f t="shared" si="299"/>
        <v>0</v>
      </c>
      <c r="CS262" s="4">
        <v>228</v>
      </c>
      <c r="CT262" s="4">
        <f t="shared" si="300"/>
        <v>114</v>
      </c>
      <c r="CU262" s="4">
        <f t="shared" si="301"/>
        <v>114</v>
      </c>
      <c r="CV262" s="4">
        <f t="shared" si="288"/>
        <v>1</v>
      </c>
      <c r="CW262" s="4">
        <v>229</v>
      </c>
      <c r="CX262" s="4">
        <f t="shared" si="263"/>
        <v>115</v>
      </c>
      <c r="CY262" s="4" t="s">
        <v>87</v>
      </c>
      <c r="CZ262" s="16" t="str">
        <f t="shared" si="302"/>
        <v>A</v>
      </c>
      <c r="DA262" s="16">
        <f t="shared" si="289"/>
        <v>0</v>
      </c>
      <c r="DB262" s="4" t="str">
        <f t="shared" si="290"/>
        <v>x</v>
      </c>
    </row>
    <row r="263" spans="1:106">
      <c r="A263" s="4" t="str">
        <f t="shared" si="305"/>
        <v>x</v>
      </c>
      <c r="B263" s="4" t="str">
        <f t="shared" si="306"/>
        <v>x</v>
      </c>
      <c r="D263" s="4">
        <v>23.5</v>
      </c>
      <c r="E263" s="4">
        <f t="shared" si="264"/>
        <v>-0.41349667156634229</v>
      </c>
      <c r="F263" s="4">
        <v>23.5</v>
      </c>
      <c r="G263" s="4">
        <f t="shared" si="265"/>
        <v>-0.41349667156634229</v>
      </c>
      <c r="H263" s="4">
        <v>117</v>
      </c>
      <c r="I263" s="4">
        <f>I262</f>
        <v>0</v>
      </c>
      <c r="X263" s="4">
        <v>230</v>
      </c>
      <c r="Y263" s="4" t="str">
        <f t="shared" si="320"/>
        <v>x</v>
      </c>
      <c r="Z263" s="4" t="str">
        <f t="shared" si="291"/>
        <v>x</v>
      </c>
      <c r="AA263" s="4">
        <v>0</v>
      </c>
      <c r="AB263" s="4">
        <v>0</v>
      </c>
      <c r="AC263" s="4">
        <v>230</v>
      </c>
      <c r="AD263" s="129" t="str">
        <f t="shared" si="321"/>
        <v>x</v>
      </c>
      <c r="AE263" s="129" t="str">
        <f t="shared" si="321"/>
        <v>x</v>
      </c>
      <c r="AF263" s="46">
        <f t="shared" si="322"/>
        <v>1</v>
      </c>
      <c r="AG263" s="46">
        <f t="shared" si="322"/>
        <v>1</v>
      </c>
      <c r="AH263" s="4">
        <f t="shared" si="329"/>
        <v>0</v>
      </c>
      <c r="AI263" s="4">
        <f t="shared" si="329"/>
        <v>0</v>
      </c>
      <c r="AJ263" s="4">
        <f t="shared" si="266"/>
        <v>0</v>
      </c>
      <c r="AK263" s="4">
        <f>SUM($AJ$33:AJ263)</f>
        <v>2.6645352591003757E-15</v>
      </c>
      <c r="AL263" s="4">
        <f t="shared" si="307"/>
        <v>0</v>
      </c>
      <c r="AM263" s="4">
        <f t="shared" si="267"/>
        <v>0</v>
      </c>
      <c r="AN263" s="4">
        <f t="shared" si="268"/>
        <v>0</v>
      </c>
      <c r="AP263" s="4" t="str">
        <f t="shared" si="323"/>
        <v/>
      </c>
      <c r="AQ263" s="4" t="str">
        <f t="shared" si="323"/>
        <v/>
      </c>
      <c r="AR263" s="4" t="str">
        <f t="shared" si="324"/>
        <v/>
      </c>
      <c r="AS263" s="4" t="str">
        <f t="shared" si="324"/>
        <v/>
      </c>
      <c r="AT263" s="4" t="str">
        <f t="shared" si="325"/>
        <v/>
      </c>
      <c r="AU263" s="4" t="str">
        <f t="shared" si="325"/>
        <v/>
      </c>
      <c r="AV263" s="4" t="str">
        <f t="shared" si="326"/>
        <v/>
      </c>
      <c r="AW263" s="4" t="str">
        <f t="shared" si="326"/>
        <v/>
      </c>
      <c r="AX263" s="4" t="str">
        <f t="shared" si="327"/>
        <v/>
      </c>
      <c r="AY263" s="4" t="str">
        <f t="shared" si="327"/>
        <v/>
      </c>
      <c r="AZ263" s="4" t="str">
        <f t="shared" si="328"/>
        <v/>
      </c>
      <c r="BA263" s="4" t="str">
        <f t="shared" si="328"/>
        <v/>
      </c>
      <c r="BB263" s="4" t="str">
        <f t="shared" si="303"/>
        <v/>
      </c>
      <c r="BC263" s="4" t="str">
        <f t="shared" si="304"/>
        <v/>
      </c>
      <c r="BD263" s="4" t="str">
        <f t="shared" si="269"/>
        <v/>
      </c>
      <c r="BE263" s="4" t="str">
        <f t="shared" si="308"/>
        <v/>
      </c>
      <c r="BF263" s="4" t="str">
        <f t="shared" si="270"/>
        <v/>
      </c>
      <c r="BG263" s="4" t="str">
        <f t="shared" si="309"/>
        <v/>
      </c>
      <c r="BH263" s="16">
        <f t="shared" si="271"/>
        <v>0</v>
      </c>
      <c r="BI263" s="4">
        <f t="shared" si="272"/>
        <v>0</v>
      </c>
      <c r="BJ263" s="16">
        <f t="shared" si="273"/>
        <v>0</v>
      </c>
      <c r="BK263" s="4">
        <f t="shared" si="274"/>
        <v>0</v>
      </c>
      <c r="BL263" s="16">
        <f t="shared" si="275"/>
        <v>0</v>
      </c>
      <c r="BM263" s="4">
        <f t="shared" si="276"/>
        <v>0</v>
      </c>
      <c r="BN263" s="4">
        <f t="shared" si="310"/>
        <v>0</v>
      </c>
      <c r="BO263" s="4">
        <f t="shared" si="311"/>
        <v>0</v>
      </c>
      <c r="BP263" s="4">
        <f t="shared" si="312"/>
        <v>0</v>
      </c>
      <c r="BQ263" s="4">
        <f t="shared" si="313"/>
        <v>0</v>
      </c>
      <c r="BR263" s="4">
        <f t="shared" si="314"/>
        <v>0</v>
      </c>
      <c r="BS263" s="4">
        <f t="shared" si="315"/>
        <v>0</v>
      </c>
      <c r="BT263" s="4" t="str">
        <f t="shared" si="277"/>
        <v/>
      </c>
      <c r="BU263" s="4" t="str">
        <f t="shared" si="278"/>
        <v/>
      </c>
      <c r="BV263" s="4" t="str">
        <f t="shared" si="279"/>
        <v/>
      </c>
      <c r="BW263" s="4" t="str">
        <f t="shared" si="292"/>
        <v/>
      </c>
      <c r="BX263" s="4" t="str">
        <f t="shared" si="293"/>
        <v/>
      </c>
      <c r="BY263" s="4" t="str">
        <f t="shared" si="294"/>
        <v/>
      </c>
      <c r="BZ263" s="4">
        <f t="shared" si="295"/>
        <v>0</v>
      </c>
      <c r="CA263" s="17" t="str">
        <f t="shared" si="280"/>
        <v/>
      </c>
      <c r="CB263" s="17" t="str">
        <f t="shared" si="281"/>
        <v/>
      </c>
      <c r="CC263" s="17" t="str">
        <f t="shared" si="282"/>
        <v/>
      </c>
      <c r="CD263" s="17" t="str">
        <f t="shared" si="283"/>
        <v/>
      </c>
      <c r="CE263" s="4" t="str">
        <f t="shared" si="284"/>
        <v/>
      </c>
      <c r="CF263" s="4" t="str">
        <f t="shared" si="285"/>
        <v/>
      </c>
      <c r="CG263" s="4" t="str">
        <f t="shared" si="286"/>
        <v/>
      </c>
      <c r="CH263" s="4" t="str">
        <f t="shared" si="316"/>
        <v/>
      </c>
      <c r="CI263" s="4" t="str">
        <f t="shared" si="317"/>
        <v/>
      </c>
      <c r="CJ263" s="4" t="str">
        <f t="shared" si="296"/>
        <v/>
      </c>
      <c r="CK263" s="4" t="str">
        <f t="shared" si="297"/>
        <v/>
      </c>
      <c r="CL263" s="4" t="str">
        <f t="shared" si="318"/>
        <v/>
      </c>
      <c r="CM263" s="4" t="str">
        <f t="shared" si="319"/>
        <v/>
      </c>
      <c r="CN263" s="4">
        <f t="shared" si="298"/>
        <v>0</v>
      </c>
      <c r="CO263" s="16">
        <f t="shared" si="287"/>
        <v>0</v>
      </c>
      <c r="CQ263" s="4">
        <f t="shared" si="299"/>
        <v>0</v>
      </c>
      <c r="CS263" s="4">
        <v>229</v>
      </c>
      <c r="CT263" s="4">
        <f t="shared" si="300"/>
        <v>114.5</v>
      </c>
      <c r="CU263" s="4">
        <f t="shared" si="301"/>
        <v>115</v>
      </c>
      <c r="CV263" s="4">
        <f t="shared" si="288"/>
        <v>0</v>
      </c>
      <c r="CW263" s="4">
        <v>230</v>
      </c>
      <c r="CX263" s="4">
        <f t="shared" si="263"/>
        <v>116</v>
      </c>
      <c r="CY263" s="4" t="s">
        <v>99</v>
      </c>
      <c r="CZ263" s="16" t="str">
        <f t="shared" si="302"/>
        <v>B</v>
      </c>
      <c r="DA263" s="16">
        <f t="shared" si="289"/>
        <v>0</v>
      </c>
      <c r="DB263" s="4" t="str">
        <f t="shared" si="290"/>
        <v>x</v>
      </c>
    </row>
    <row r="264" spans="1:106">
      <c r="A264" s="4" t="str">
        <f t="shared" si="305"/>
        <v>x</v>
      </c>
      <c r="B264" s="4" t="str">
        <f t="shared" si="306"/>
        <v>x</v>
      </c>
      <c r="D264" s="4">
        <v>23.6</v>
      </c>
      <c r="E264" s="4">
        <f t="shared" si="264"/>
        <v>-0.55336655714511407</v>
      </c>
      <c r="F264" s="4">
        <v>23.6</v>
      </c>
      <c r="G264" s="4">
        <f t="shared" si="265"/>
        <v>-0.55336655714511407</v>
      </c>
      <c r="H264" s="4">
        <v>117</v>
      </c>
      <c r="I264" s="4">
        <f>AL149</f>
        <v>0</v>
      </c>
      <c r="X264" s="4">
        <v>231</v>
      </c>
      <c r="Y264" s="4" t="str">
        <f t="shared" si="320"/>
        <v>x</v>
      </c>
      <c r="Z264" s="4" t="str">
        <f t="shared" si="291"/>
        <v>x</v>
      </c>
      <c r="AA264" s="4">
        <v>0</v>
      </c>
      <c r="AB264" s="4">
        <v>0</v>
      </c>
      <c r="AC264" s="4">
        <v>231</v>
      </c>
      <c r="AD264" s="129" t="str">
        <f t="shared" si="321"/>
        <v>x</v>
      </c>
      <c r="AE264" s="129" t="str">
        <f t="shared" si="321"/>
        <v>x</v>
      </c>
      <c r="AF264" s="46">
        <f t="shared" si="322"/>
        <v>1</v>
      </c>
      <c r="AG264" s="46">
        <f t="shared" si="322"/>
        <v>1</v>
      </c>
      <c r="AH264" s="4">
        <f t="shared" si="329"/>
        <v>0</v>
      </c>
      <c r="AI264" s="4">
        <f t="shared" si="329"/>
        <v>0</v>
      </c>
      <c r="AJ264" s="4">
        <f t="shared" si="266"/>
        <v>0</v>
      </c>
      <c r="AK264" s="4">
        <f>SUM($AJ$33:AJ264)</f>
        <v>2.6645352591003757E-15</v>
      </c>
      <c r="AL264" s="4">
        <f t="shared" si="307"/>
        <v>0</v>
      </c>
      <c r="AM264" s="4">
        <f t="shared" si="267"/>
        <v>0</v>
      </c>
      <c r="AN264" s="4">
        <f t="shared" si="268"/>
        <v>0</v>
      </c>
      <c r="AP264" s="4" t="str">
        <f t="shared" si="323"/>
        <v/>
      </c>
      <c r="AQ264" s="4" t="str">
        <f t="shared" si="323"/>
        <v/>
      </c>
      <c r="AR264" s="4" t="str">
        <f t="shared" si="324"/>
        <v/>
      </c>
      <c r="AS264" s="4" t="str">
        <f t="shared" si="324"/>
        <v/>
      </c>
      <c r="AT264" s="4" t="str">
        <f t="shared" si="325"/>
        <v/>
      </c>
      <c r="AU264" s="4" t="str">
        <f t="shared" si="325"/>
        <v/>
      </c>
      <c r="AV264" s="4" t="str">
        <f t="shared" si="326"/>
        <v/>
      </c>
      <c r="AW264" s="4" t="str">
        <f t="shared" si="326"/>
        <v/>
      </c>
      <c r="AX264" s="4" t="str">
        <f t="shared" si="327"/>
        <v/>
      </c>
      <c r="AY264" s="4" t="str">
        <f t="shared" si="327"/>
        <v/>
      </c>
      <c r="AZ264" s="4" t="str">
        <f t="shared" si="328"/>
        <v/>
      </c>
      <c r="BA264" s="4" t="str">
        <f t="shared" si="328"/>
        <v/>
      </c>
      <c r="BB264" s="4" t="str">
        <f t="shared" si="303"/>
        <v/>
      </c>
      <c r="BC264" s="4" t="str">
        <f t="shared" si="304"/>
        <v/>
      </c>
      <c r="BD264" s="4" t="str">
        <f t="shared" si="269"/>
        <v/>
      </c>
      <c r="BE264" s="4" t="str">
        <f t="shared" si="308"/>
        <v/>
      </c>
      <c r="BF264" s="4" t="str">
        <f t="shared" si="270"/>
        <v/>
      </c>
      <c r="BG264" s="4" t="str">
        <f t="shared" si="309"/>
        <v/>
      </c>
      <c r="BH264" s="16">
        <f t="shared" si="271"/>
        <v>0</v>
      </c>
      <c r="BI264" s="4">
        <f t="shared" si="272"/>
        <v>0</v>
      </c>
      <c r="BJ264" s="16">
        <f t="shared" si="273"/>
        <v>0</v>
      </c>
      <c r="BK264" s="4">
        <f t="shared" si="274"/>
        <v>0</v>
      </c>
      <c r="BL264" s="16">
        <f t="shared" si="275"/>
        <v>0</v>
      </c>
      <c r="BM264" s="4">
        <f t="shared" si="276"/>
        <v>0</v>
      </c>
      <c r="BN264" s="4">
        <f t="shared" si="310"/>
        <v>0</v>
      </c>
      <c r="BO264" s="4">
        <f t="shared" si="311"/>
        <v>0</v>
      </c>
      <c r="BP264" s="4">
        <f t="shared" si="312"/>
        <v>0</v>
      </c>
      <c r="BQ264" s="4">
        <f t="shared" si="313"/>
        <v>0</v>
      </c>
      <c r="BR264" s="4">
        <f t="shared" si="314"/>
        <v>0</v>
      </c>
      <c r="BS264" s="4">
        <f t="shared" si="315"/>
        <v>0</v>
      </c>
      <c r="BT264" s="4" t="str">
        <f t="shared" si="277"/>
        <v/>
      </c>
      <c r="BU264" s="4" t="str">
        <f t="shared" si="278"/>
        <v/>
      </c>
      <c r="BV264" s="4" t="str">
        <f t="shared" si="279"/>
        <v/>
      </c>
      <c r="BW264" s="4" t="str">
        <f t="shared" si="292"/>
        <v/>
      </c>
      <c r="BX264" s="4" t="str">
        <f t="shared" si="293"/>
        <v/>
      </c>
      <c r="BY264" s="4" t="str">
        <f t="shared" si="294"/>
        <v/>
      </c>
      <c r="BZ264" s="4">
        <f t="shared" si="295"/>
        <v>0</v>
      </c>
      <c r="CA264" s="17" t="str">
        <f t="shared" si="280"/>
        <v/>
      </c>
      <c r="CB264" s="17" t="str">
        <f t="shared" si="281"/>
        <v/>
      </c>
      <c r="CC264" s="17" t="str">
        <f t="shared" si="282"/>
        <v/>
      </c>
      <c r="CD264" s="17" t="str">
        <f t="shared" si="283"/>
        <v/>
      </c>
      <c r="CE264" s="4" t="str">
        <f t="shared" si="284"/>
        <v/>
      </c>
      <c r="CF264" s="4" t="str">
        <f t="shared" si="285"/>
        <v/>
      </c>
      <c r="CG264" s="4" t="str">
        <f t="shared" si="286"/>
        <v/>
      </c>
      <c r="CH264" s="4" t="str">
        <f t="shared" si="316"/>
        <v/>
      </c>
      <c r="CI264" s="4" t="str">
        <f t="shared" si="317"/>
        <v/>
      </c>
      <c r="CJ264" s="4" t="str">
        <f t="shared" si="296"/>
        <v/>
      </c>
      <c r="CK264" s="4" t="str">
        <f t="shared" si="297"/>
        <v/>
      </c>
      <c r="CL264" s="4" t="str">
        <f t="shared" si="318"/>
        <v/>
      </c>
      <c r="CM264" s="4" t="str">
        <f t="shared" si="319"/>
        <v/>
      </c>
      <c r="CN264" s="4">
        <f t="shared" si="298"/>
        <v>0</v>
      </c>
      <c r="CO264" s="16">
        <f t="shared" si="287"/>
        <v>0</v>
      </c>
      <c r="CQ264" s="4">
        <f t="shared" si="299"/>
        <v>0</v>
      </c>
      <c r="CS264" s="4">
        <v>230</v>
      </c>
      <c r="CT264" s="4">
        <f t="shared" si="300"/>
        <v>115</v>
      </c>
      <c r="CU264" s="4">
        <f t="shared" si="301"/>
        <v>115</v>
      </c>
      <c r="CV264" s="4">
        <f t="shared" si="288"/>
        <v>1</v>
      </c>
      <c r="CW264" s="4">
        <v>231</v>
      </c>
      <c r="CX264" s="4">
        <f t="shared" si="263"/>
        <v>116</v>
      </c>
      <c r="CY264" s="4" t="s">
        <v>88</v>
      </c>
      <c r="CZ264" s="16" t="str">
        <f t="shared" si="302"/>
        <v>C</v>
      </c>
      <c r="DA264" s="16">
        <f t="shared" si="289"/>
        <v>0</v>
      </c>
      <c r="DB264" s="4" t="str">
        <f t="shared" si="290"/>
        <v>x</v>
      </c>
    </row>
    <row r="265" spans="1:106">
      <c r="A265" s="4" t="str">
        <f t="shared" si="305"/>
        <v>x</v>
      </c>
      <c r="B265" s="4" t="str">
        <f t="shared" si="306"/>
        <v>x</v>
      </c>
      <c r="D265" s="4">
        <v>23.7</v>
      </c>
      <c r="E265" s="4">
        <f t="shared" si="264"/>
        <v>-0.66905166882929679</v>
      </c>
      <c r="F265" s="4">
        <v>23.7</v>
      </c>
      <c r="G265" s="4">
        <f t="shared" si="265"/>
        <v>-0.66905166882929679</v>
      </c>
      <c r="H265" s="4">
        <v>118</v>
      </c>
      <c r="I265" s="4">
        <f>I264</f>
        <v>0</v>
      </c>
      <c r="X265" s="4">
        <v>232</v>
      </c>
      <c r="Y265" s="4" t="str">
        <f t="shared" si="320"/>
        <v>x</v>
      </c>
      <c r="Z265" s="4" t="str">
        <f t="shared" si="291"/>
        <v>x</v>
      </c>
      <c r="AA265" s="4">
        <v>0</v>
      </c>
      <c r="AB265" s="4">
        <v>0</v>
      </c>
      <c r="AC265" s="4">
        <v>232</v>
      </c>
      <c r="AD265" s="129" t="str">
        <f t="shared" si="321"/>
        <v>x</v>
      </c>
      <c r="AE265" s="129" t="str">
        <f t="shared" si="321"/>
        <v>x</v>
      </c>
      <c r="AF265" s="46">
        <f t="shared" si="322"/>
        <v>1</v>
      </c>
      <c r="AG265" s="46">
        <f t="shared" si="322"/>
        <v>1</v>
      </c>
      <c r="AH265" s="4">
        <f t="shared" si="329"/>
        <v>0</v>
      </c>
      <c r="AI265" s="4">
        <f t="shared" si="329"/>
        <v>0</v>
      </c>
      <c r="AJ265" s="4">
        <f t="shared" si="266"/>
        <v>0</v>
      </c>
      <c r="AK265" s="4">
        <f>SUM($AJ$33:AJ265)</f>
        <v>2.6645352591003757E-15</v>
      </c>
      <c r="AL265" s="4">
        <f t="shared" si="307"/>
        <v>0</v>
      </c>
      <c r="AM265" s="4">
        <f t="shared" si="267"/>
        <v>0</v>
      </c>
      <c r="AN265" s="4">
        <f t="shared" si="268"/>
        <v>0</v>
      </c>
      <c r="AP265" s="4" t="str">
        <f t="shared" si="323"/>
        <v/>
      </c>
      <c r="AQ265" s="4" t="str">
        <f t="shared" si="323"/>
        <v/>
      </c>
      <c r="AR265" s="4" t="str">
        <f t="shared" si="324"/>
        <v/>
      </c>
      <c r="AS265" s="4" t="str">
        <f t="shared" si="324"/>
        <v/>
      </c>
      <c r="AT265" s="4" t="str">
        <f t="shared" si="325"/>
        <v/>
      </c>
      <c r="AU265" s="4" t="str">
        <f t="shared" si="325"/>
        <v/>
      </c>
      <c r="AV265" s="4" t="str">
        <f t="shared" si="326"/>
        <v/>
      </c>
      <c r="AW265" s="4" t="str">
        <f t="shared" si="326"/>
        <v/>
      </c>
      <c r="AX265" s="4" t="str">
        <f t="shared" si="327"/>
        <v/>
      </c>
      <c r="AY265" s="4" t="str">
        <f t="shared" si="327"/>
        <v/>
      </c>
      <c r="AZ265" s="4" t="str">
        <f t="shared" si="328"/>
        <v/>
      </c>
      <c r="BA265" s="4" t="str">
        <f t="shared" si="328"/>
        <v/>
      </c>
      <c r="BB265" s="4" t="str">
        <f t="shared" si="303"/>
        <v/>
      </c>
      <c r="BC265" s="4" t="str">
        <f t="shared" si="304"/>
        <v/>
      </c>
      <c r="BD265" s="4" t="str">
        <f t="shared" si="269"/>
        <v/>
      </c>
      <c r="BE265" s="4" t="str">
        <f t="shared" si="308"/>
        <v/>
      </c>
      <c r="BF265" s="4" t="str">
        <f t="shared" si="270"/>
        <v/>
      </c>
      <c r="BG265" s="4" t="str">
        <f t="shared" si="309"/>
        <v/>
      </c>
      <c r="BH265" s="16">
        <f t="shared" si="271"/>
        <v>0</v>
      </c>
      <c r="BI265" s="4">
        <f t="shared" si="272"/>
        <v>0</v>
      </c>
      <c r="BJ265" s="16">
        <f t="shared" si="273"/>
        <v>0</v>
      </c>
      <c r="BK265" s="4">
        <f t="shared" si="274"/>
        <v>0</v>
      </c>
      <c r="BL265" s="16">
        <f t="shared" si="275"/>
        <v>0</v>
      </c>
      <c r="BM265" s="4">
        <f t="shared" si="276"/>
        <v>0</v>
      </c>
      <c r="BN265" s="4">
        <f t="shared" si="310"/>
        <v>0</v>
      </c>
      <c r="BO265" s="4">
        <f t="shared" si="311"/>
        <v>0</v>
      </c>
      <c r="BP265" s="4">
        <f t="shared" si="312"/>
        <v>0</v>
      </c>
      <c r="BQ265" s="4">
        <f t="shared" si="313"/>
        <v>0</v>
      </c>
      <c r="BR265" s="4">
        <f t="shared" si="314"/>
        <v>0</v>
      </c>
      <c r="BS265" s="4">
        <f t="shared" si="315"/>
        <v>0</v>
      </c>
      <c r="BT265" s="4" t="str">
        <f t="shared" si="277"/>
        <v/>
      </c>
      <c r="BU265" s="4" t="str">
        <f t="shared" si="278"/>
        <v/>
      </c>
      <c r="BV265" s="4" t="str">
        <f t="shared" si="279"/>
        <v/>
      </c>
      <c r="BW265" s="4" t="str">
        <f t="shared" si="292"/>
        <v/>
      </c>
      <c r="BX265" s="4" t="str">
        <f t="shared" si="293"/>
        <v/>
      </c>
      <c r="BY265" s="4" t="str">
        <f t="shared" si="294"/>
        <v/>
      </c>
      <c r="BZ265" s="4">
        <f t="shared" si="295"/>
        <v>0</v>
      </c>
      <c r="CA265" s="17" t="str">
        <f t="shared" si="280"/>
        <v/>
      </c>
      <c r="CB265" s="17" t="str">
        <f t="shared" si="281"/>
        <v/>
      </c>
      <c r="CC265" s="17" t="str">
        <f t="shared" si="282"/>
        <v/>
      </c>
      <c r="CD265" s="17" t="str">
        <f t="shared" si="283"/>
        <v/>
      </c>
      <c r="CE265" s="4" t="str">
        <f t="shared" si="284"/>
        <v/>
      </c>
      <c r="CF265" s="4" t="str">
        <f t="shared" si="285"/>
        <v/>
      </c>
      <c r="CG265" s="4" t="str">
        <f t="shared" si="286"/>
        <v/>
      </c>
      <c r="CH265" s="4" t="str">
        <f t="shared" si="316"/>
        <v/>
      </c>
      <c r="CI265" s="4" t="str">
        <f t="shared" si="317"/>
        <v/>
      </c>
      <c r="CJ265" s="4" t="str">
        <f t="shared" si="296"/>
        <v/>
      </c>
      <c r="CK265" s="4" t="str">
        <f t="shared" si="297"/>
        <v/>
      </c>
      <c r="CL265" s="4" t="str">
        <f t="shared" si="318"/>
        <v/>
      </c>
      <c r="CM265" s="4" t="str">
        <f t="shared" si="319"/>
        <v/>
      </c>
      <c r="CN265" s="4">
        <f t="shared" si="298"/>
        <v>0</v>
      </c>
      <c r="CO265" s="16">
        <f t="shared" si="287"/>
        <v>0</v>
      </c>
      <c r="CQ265" s="4">
        <f t="shared" si="299"/>
        <v>0</v>
      </c>
      <c r="CS265" s="4">
        <v>231</v>
      </c>
      <c r="CT265" s="4">
        <f t="shared" si="300"/>
        <v>115.5</v>
      </c>
      <c r="CU265" s="4">
        <f t="shared" si="301"/>
        <v>116</v>
      </c>
      <c r="CV265" s="4">
        <f t="shared" si="288"/>
        <v>0</v>
      </c>
      <c r="CW265" s="4">
        <v>232</v>
      </c>
      <c r="CX265" s="4">
        <f t="shared" si="263"/>
        <v>117</v>
      </c>
      <c r="CY265" s="4" t="s">
        <v>100</v>
      </c>
      <c r="CZ265" s="16" t="str">
        <f t="shared" si="302"/>
        <v>A</v>
      </c>
      <c r="DA265" s="16">
        <f t="shared" si="289"/>
        <v>0</v>
      </c>
      <c r="DB265" s="4" t="str">
        <f t="shared" si="290"/>
        <v>x</v>
      </c>
    </row>
    <row r="266" spans="1:106">
      <c r="A266" s="4" t="str">
        <f t="shared" si="305"/>
        <v>x</v>
      </c>
      <c r="B266" s="4" t="str">
        <f t="shared" si="306"/>
        <v>x</v>
      </c>
      <c r="D266" s="4">
        <v>23.8</v>
      </c>
      <c r="E266" s="4">
        <f t="shared" si="264"/>
        <v>-0.75549601211953632</v>
      </c>
      <c r="F266" s="4">
        <v>23.8</v>
      </c>
      <c r="G266" s="4">
        <f t="shared" si="265"/>
        <v>-0.75549601211953632</v>
      </c>
      <c r="H266" s="4">
        <v>118</v>
      </c>
      <c r="I266" s="4">
        <f>AL150</f>
        <v>0</v>
      </c>
      <c r="X266" s="4">
        <v>233</v>
      </c>
      <c r="Y266" s="4" t="str">
        <f t="shared" si="320"/>
        <v>x</v>
      </c>
      <c r="Z266" s="4" t="str">
        <f t="shared" si="291"/>
        <v>x</v>
      </c>
      <c r="AA266" s="4">
        <v>0</v>
      </c>
      <c r="AB266" s="4">
        <v>0</v>
      </c>
      <c r="AC266" s="4">
        <v>233</v>
      </c>
      <c r="AD266" s="129" t="str">
        <f t="shared" si="321"/>
        <v>x</v>
      </c>
      <c r="AE266" s="129" t="str">
        <f t="shared" si="321"/>
        <v>x</v>
      </c>
      <c r="AF266" s="46">
        <f t="shared" si="322"/>
        <v>1</v>
      </c>
      <c r="AG266" s="46">
        <f t="shared" si="322"/>
        <v>1</v>
      </c>
      <c r="AH266" s="4">
        <f t="shared" si="329"/>
        <v>0</v>
      </c>
      <c r="AI266" s="4">
        <f t="shared" si="329"/>
        <v>0</v>
      </c>
      <c r="AJ266" s="4">
        <f t="shared" si="266"/>
        <v>0</v>
      </c>
      <c r="AK266" s="4">
        <f>SUM($AJ$33:AJ266)</f>
        <v>2.6645352591003757E-15</v>
      </c>
      <c r="AL266" s="4">
        <f t="shared" si="307"/>
        <v>0</v>
      </c>
      <c r="AM266" s="4">
        <f t="shared" si="267"/>
        <v>0</v>
      </c>
      <c r="AN266" s="4">
        <f t="shared" si="268"/>
        <v>0</v>
      </c>
      <c r="AP266" s="4" t="str">
        <f t="shared" si="323"/>
        <v/>
      </c>
      <c r="AQ266" s="4" t="str">
        <f t="shared" si="323"/>
        <v/>
      </c>
      <c r="AR266" s="4" t="str">
        <f t="shared" si="324"/>
        <v/>
      </c>
      <c r="AS266" s="4" t="str">
        <f t="shared" si="324"/>
        <v/>
      </c>
      <c r="AT266" s="4" t="str">
        <f t="shared" si="325"/>
        <v/>
      </c>
      <c r="AU266" s="4" t="str">
        <f t="shared" si="325"/>
        <v/>
      </c>
      <c r="AV266" s="4" t="str">
        <f t="shared" si="326"/>
        <v/>
      </c>
      <c r="AW266" s="4" t="str">
        <f t="shared" si="326"/>
        <v/>
      </c>
      <c r="AX266" s="4" t="str">
        <f t="shared" si="327"/>
        <v/>
      </c>
      <c r="AY266" s="4" t="str">
        <f t="shared" si="327"/>
        <v/>
      </c>
      <c r="AZ266" s="4" t="str">
        <f t="shared" si="328"/>
        <v/>
      </c>
      <c r="BA266" s="4" t="str">
        <f t="shared" si="328"/>
        <v/>
      </c>
      <c r="BB266" s="4" t="str">
        <f t="shared" si="303"/>
        <v/>
      </c>
      <c r="BC266" s="4" t="str">
        <f t="shared" si="304"/>
        <v/>
      </c>
      <c r="BD266" s="4" t="str">
        <f t="shared" si="269"/>
        <v/>
      </c>
      <c r="BE266" s="4" t="str">
        <f t="shared" si="308"/>
        <v/>
      </c>
      <c r="BF266" s="4" t="str">
        <f t="shared" si="270"/>
        <v/>
      </c>
      <c r="BG266" s="4" t="str">
        <f t="shared" si="309"/>
        <v/>
      </c>
      <c r="BH266" s="16">
        <f t="shared" si="271"/>
        <v>0</v>
      </c>
      <c r="BI266" s="4">
        <f t="shared" si="272"/>
        <v>0</v>
      </c>
      <c r="BJ266" s="16">
        <f t="shared" si="273"/>
        <v>0</v>
      </c>
      <c r="BK266" s="4">
        <f t="shared" si="274"/>
        <v>0</v>
      </c>
      <c r="BL266" s="16">
        <f t="shared" si="275"/>
        <v>0</v>
      </c>
      <c r="BM266" s="4">
        <f t="shared" si="276"/>
        <v>0</v>
      </c>
      <c r="BN266" s="4">
        <f t="shared" si="310"/>
        <v>0</v>
      </c>
      <c r="BO266" s="4">
        <f t="shared" si="311"/>
        <v>0</v>
      </c>
      <c r="BP266" s="4">
        <f t="shared" si="312"/>
        <v>0</v>
      </c>
      <c r="BQ266" s="4">
        <f t="shared" si="313"/>
        <v>0</v>
      </c>
      <c r="BR266" s="4">
        <f t="shared" si="314"/>
        <v>0</v>
      </c>
      <c r="BS266" s="4">
        <f t="shared" si="315"/>
        <v>0</v>
      </c>
      <c r="BT266" s="4" t="str">
        <f t="shared" si="277"/>
        <v/>
      </c>
      <c r="BU266" s="4" t="str">
        <f t="shared" si="278"/>
        <v/>
      </c>
      <c r="BV266" s="4" t="str">
        <f t="shared" si="279"/>
        <v/>
      </c>
      <c r="BW266" s="4" t="str">
        <f t="shared" si="292"/>
        <v/>
      </c>
      <c r="BX266" s="4" t="str">
        <f t="shared" si="293"/>
        <v/>
      </c>
      <c r="BY266" s="4" t="str">
        <f t="shared" si="294"/>
        <v/>
      </c>
      <c r="BZ266" s="4">
        <f t="shared" si="295"/>
        <v>0</v>
      </c>
      <c r="CA266" s="17" t="str">
        <f t="shared" si="280"/>
        <v/>
      </c>
      <c r="CB266" s="17" t="str">
        <f t="shared" si="281"/>
        <v/>
      </c>
      <c r="CC266" s="17" t="str">
        <f t="shared" si="282"/>
        <v/>
      </c>
      <c r="CD266" s="17" t="str">
        <f t="shared" si="283"/>
        <v/>
      </c>
      <c r="CE266" s="4" t="str">
        <f t="shared" si="284"/>
        <v/>
      </c>
      <c r="CF266" s="4" t="str">
        <f t="shared" si="285"/>
        <v/>
      </c>
      <c r="CG266" s="4" t="str">
        <f t="shared" si="286"/>
        <v/>
      </c>
      <c r="CH266" s="4" t="str">
        <f t="shared" si="316"/>
        <v/>
      </c>
      <c r="CI266" s="4" t="str">
        <f t="shared" si="317"/>
        <v/>
      </c>
      <c r="CJ266" s="4" t="str">
        <f t="shared" si="296"/>
        <v/>
      </c>
      <c r="CK266" s="4" t="str">
        <f t="shared" si="297"/>
        <v/>
      </c>
      <c r="CL266" s="4" t="str">
        <f t="shared" si="318"/>
        <v/>
      </c>
      <c r="CM266" s="4" t="str">
        <f t="shared" si="319"/>
        <v/>
      </c>
      <c r="CN266" s="4">
        <f t="shared" si="298"/>
        <v>0</v>
      </c>
      <c r="CO266" s="16">
        <f t="shared" si="287"/>
        <v>0</v>
      </c>
      <c r="CQ266" s="4">
        <f t="shared" si="299"/>
        <v>0</v>
      </c>
      <c r="CS266" s="4">
        <v>232</v>
      </c>
      <c r="CT266" s="4">
        <f t="shared" si="300"/>
        <v>116</v>
      </c>
      <c r="CU266" s="4">
        <f t="shared" si="301"/>
        <v>116</v>
      </c>
      <c r="CV266" s="4">
        <f t="shared" si="288"/>
        <v>1</v>
      </c>
      <c r="CW266" s="4">
        <v>233</v>
      </c>
      <c r="CX266" s="4">
        <f t="shared" si="263"/>
        <v>117</v>
      </c>
      <c r="CY266" s="4" t="s">
        <v>89</v>
      </c>
      <c r="CZ266" s="16" t="str">
        <f t="shared" si="302"/>
        <v>B</v>
      </c>
      <c r="DA266" s="16">
        <f t="shared" si="289"/>
        <v>0</v>
      </c>
      <c r="DB266" s="4" t="str">
        <f t="shared" si="290"/>
        <v>x</v>
      </c>
    </row>
    <row r="267" spans="1:106">
      <c r="A267" s="4" t="str">
        <f t="shared" si="305"/>
        <v>x</v>
      </c>
      <c r="B267" s="4" t="str">
        <f t="shared" si="306"/>
        <v>x</v>
      </c>
      <c r="D267" s="4">
        <v>23.9</v>
      </c>
      <c r="E267" s="4">
        <f t="shared" si="264"/>
        <v>-0.80892155440806679</v>
      </c>
      <c r="F267" s="4">
        <v>23.9</v>
      </c>
      <c r="G267" s="4">
        <f t="shared" si="265"/>
        <v>-0.80892155440806679</v>
      </c>
      <c r="H267" s="4">
        <v>119</v>
      </c>
      <c r="I267" s="4">
        <f>I266</f>
        <v>0</v>
      </c>
      <c r="X267" s="4">
        <v>234</v>
      </c>
      <c r="Y267" s="4" t="str">
        <f t="shared" si="320"/>
        <v>x</v>
      </c>
      <c r="Z267" s="4" t="str">
        <f t="shared" si="291"/>
        <v>x</v>
      </c>
      <c r="AA267" s="4">
        <v>0</v>
      </c>
      <c r="AB267" s="4">
        <v>0</v>
      </c>
      <c r="AC267" s="4">
        <v>234</v>
      </c>
      <c r="AD267" s="129" t="str">
        <f t="shared" si="321"/>
        <v>x</v>
      </c>
      <c r="AE267" s="129" t="str">
        <f t="shared" si="321"/>
        <v>x</v>
      </c>
      <c r="AF267" s="46">
        <f t="shared" si="322"/>
        <v>1</v>
      </c>
      <c r="AG267" s="46">
        <f t="shared" si="322"/>
        <v>1</v>
      </c>
      <c r="AH267" s="4">
        <f t="shared" si="329"/>
        <v>0</v>
      </c>
      <c r="AI267" s="4">
        <f t="shared" si="329"/>
        <v>0</v>
      </c>
      <c r="AJ267" s="4">
        <f t="shared" si="266"/>
        <v>0</v>
      </c>
      <c r="AK267" s="4">
        <f>SUM($AJ$33:AJ267)</f>
        <v>2.6645352591003757E-15</v>
      </c>
      <c r="AL267" s="4">
        <f t="shared" si="307"/>
        <v>0</v>
      </c>
      <c r="AM267" s="4">
        <f t="shared" si="267"/>
        <v>0</v>
      </c>
      <c r="AN267" s="4">
        <f t="shared" si="268"/>
        <v>0</v>
      </c>
      <c r="AP267" s="4" t="str">
        <f t="shared" si="323"/>
        <v/>
      </c>
      <c r="AQ267" s="4" t="str">
        <f t="shared" si="323"/>
        <v/>
      </c>
      <c r="AR267" s="4" t="str">
        <f t="shared" si="324"/>
        <v/>
      </c>
      <c r="AS267" s="4" t="str">
        <f t="shared" si="324"/>
        <v/>
      </c>
      <c r="AT267" s="4" t="str">
        <f t="shared" si="325"/>
        <v/>
      </c>
      <c r="AU267" s="4" t="str">
        <f t="shared" si="325"/>
        <v/>
      </c>
      <c r="AV267" s="4" t="str">
        <f t="shared" si="326"/>
        <v/>
      </c>
      <c r="AW267" s="4" t="str">
        <f t="shared" si="326"/>
        <v/>
      </c>
      <c r="AX267" s="4" t="str">
        <f t="shared" si="327"/>
        <v/>
      </c>
      <c r="AY267" s="4" t="str">
        <f t="shared" si="327"/>
        <v/>
      </c>
      <c r="AZ267" s="4" t="str">
        <f t="shared" si="328"/>
        <v/>
      </c>
      <c r="BA267" s="4" t="str">
        <f t="shared" si="328"/>
        <v/>
      </c>
      <c r="BB267" s="4" t="str">
        <f t="shared" si="303"/>
        <v/>
      </c>
      <c r="BC267" s="4" t="str">
        <f t="shared" si="304"/>
        <v/>
      </c>
      <c r="BD267" s="4" t="str">
        <f t="shared" si="269"/>
        <v/>
      </c>
      <c r="BE267" s="4" t="str">
        <f t="shared" si="308"/>
        <v/>
      </c>
      <c r="BF267" s="4" t="str">
        <f t="shared" si="270"/>
        <v/>
      </c>
      <c r="BG267" s="4" t="str">
        <f t="shared" si="309"/>
        <v/>
      </c>
      <c r="BH267" s="16">
        <f t="shared" si="271"/>
        <v>0</v>
      </c>
      <c r="BI267" s="4">
        <f t="shared" si="272"/>
        <v>0</v>
      </c>
      <c r="BJ267" s="16">
        <f t="shared" si="273"/>
        <v>0</v>
      </c>
      <c r="BK267" s="4">
        <f t="shared" si="274"/>
        <v>0</v>
      </c>
      <c r="BL267" s="16">
        <f t="shared" si="275"/>
        <v>0</v>
      </c>
      <c r="BM267" s="4">
        <f t="shared" si="276"/>
        <v>0</v>
      </c>
      <c r="BN267" s="4">
        <f t="shared" si="310"/>
        <v>0</v>
      </c>
      <c r="BO267" s="4">
        <f t="shared" si="311"/>
        <v>0</v>
      </c>
      <c r="BP267" s="4">
        <f t="shared" si="312"/>
        <v>0</v>
      </c>
      <c r="BQ267" s="4">
        <f t="shared" si="313"/>
        <v>0</v>
      </c>
      <c r="BR267" s="4">
        <f t="shared" si="314"/>
        <v>0</v>
      </c>
      <c r="BS267" s="4">
        <f t="shared" si="315"/>
        <v>0</v>
      </c>
      <c r="BT267" s="4" t="str">
        <f t="shared" si="277"/>
        <v/>
      </c>
      <c r="BU267" s="4" t="str">
        <f t="shared" si="278"/>
        <v/>
      </c>
      <c r="BV267" s="4" t="str">
        <f t="shared" si="279"/>
        <v/>
      </c>
      <c r="BW267" s="4" t="str">
        <f t="shared" si="292"/>
        <v/>
      </c>
      <c r="BX267" s="4" t="str">
        <f t="shared" si="293"/>
        <v/>
      </c>
      <c r="BY267" s="4" t="str">
        <f t="shared" si="294"/>
        <v/>
      </c>
      <c r="BZ267" s="4">
        <f t="shared" si="295"/>
        <v>0</v>
      </c>
      <c r="CA267" s="17" t="str">
        <f t="shared" si="280"/>
        <v/>
      </c>
      <c r="CB267" s="17" t="str">
        <f t="shared" si="281"/>
        <v/>
      </c>
      <c r="CC267" s="17" t="str">
        <f t="shared" si="282"/>
        <v/>
      </c>
      <c r="CD267" s="17" t="str">
        <f t="shared" si="283"/>
        <v/>
      </c>
      <c r="CE267" s="4" t="str">
        <f t="shared" si="284"/>
        <v/>
      </c>
      <c r="CF267" s="4" t="str">
        <f t="shared" si="285"/>
        <v/>
      </c>
      <c r="CG267" s="4" t="str">
        <f t="shared" si="286"/>
        <v/>
      </c>
      <c r="CH267" s="4" t="str">
        <f t="shared" si="316"/>
        <v/>
      </c>
      <c r="CI267" s="4" t="str">
        <f t="shared" si="317"/>
        <v/>
      </c>
      <c r="CJ267" s="4" t="str">
        <f t="shared" si="296"/>
        <v/>
      </c>
      <c r="CK267" s="4" t="str">
        <f t="shared" si="297"/>
        <v/>
      </c>
      <c r="CL267" s="4" t="str">
        <f t="shared" si="318"/>
        <v/>
      </c>
      <c r="CM267" s="4" t="str">
        <f t="shared" si="319"/>
        <v/>
      </c>
      <c r="CN267" s="4">
        <f t="shared" si="298"/>
        <v>0</v>
      </c>
      <c r="CO267" s="16">
        <f t="shared" si="287"/>
        <v>0</v>
      </c>
      <c r="CQ267" s="4">
        <f t="shared" si="299"/>
        <v>0</v>
      </c>
      <c r="CS267" s="4">
        <v>233</v>
      </c>
      <c r="CT267" s="4">
        <f t="shared" si="300"/>
        <v>116.5</v>
      </c>
      <c r="CU267" s="4">
        <f t="shared" si="301"/>
        <v>117</v>
      </c>
      <c r="CV267" s="4">
        <f t="shared" si="288"/>
        <v>0</v>
      </c>
      <c r="CW267" s="4">
        <v>234</v>
      </c>
      <c r="CX267" s="4">
        <f t="shared" si="263"/>
        <v>118</v>
      </c>
      <c r="CY267" s="4" t="s">
        <v>98</v>
      </c>
      <c r="CZ267" s="16" t="str">
        <f t="shared" si="302"/>
        <v>C</v>
      </c>
      <c r="DA267" s="16">
        <f t="shared" si="289"/>
        <v>0</v>
      </c>
      <c r="DB267" s="4" t="str">
        <f t="shared" si="290"/>
        <v>x</v>
      </c>
    </row>
    <row r="268" spans="1:106">
      <c r="A268" s="4" t="str">
        <f t="shared" si="305"/>
        <v>x</v>
      </c>
      <c r="B268" s="4" t="str">
        <f t="shared" si="306"/>
        <v>x</v>
      </c>
      <c r="D268" s="4">
        <v>24</v>
      </c>
      <c r="E268" s="4">
        <f t="shared" si="264"/>
        <v>-0.82699334313268802</v>
      </c>
      <c r="F268" s="4">
        <v>24</v>
      </c>
      <c r="G268" s="4">
        <f t="shared" si="265"/>
        <v>-0.82699334313268802</v>
      </c>
      <c r="H268" s="4">
        <v>119</v>
      </c>
      <c r="I268" s="4">
        <f>AL151</f>
        <v>0</v>
      </c>
      <c r="X268" s="4">
        <v>235</v>
      </c>
      <c r="Y268" s="4" t="str">
        <f t="shared" si="320"/>
        <v>x</v>
      </c>
      <c r="Z268" s="4" t="str">
        <f t="shared" si="291"/>
        <v>x</v>
      </c>
      <c r="AA268" s="4">
        <v>0</v>
      </c>
      <c r="AB268" s="4">
        <v>0</v>
      </c>
      <c r="AC268" s="4">
        <v>235</v>
      </c>
      <c r="AD268" s="129" t="str">
        <f t="shared" si="321"/>
        <v>x</v>
      </c>
      <c r="AE268" s="129" t="str">
        <f t="shared" si="321"/>
        <v>x</v>
      </c>
      <c r="AF268" s="46">
        <f t="shared" si="322"/>
        <v>1</v>
      </c>
      <c r="AG268" s="46">
        <f t="shared" si="322"/>
        <v>1</v>
      </c>
      <c r="AH268" s="4">
        <f t="shared" si="329"/>
        <v>0</v>
      </c>
      <c r="AI268" s="4">
        <f t="shared" si="329"/>
        <v>0</v>
      </c>
      <c r="AJ268" s="4">
        <f t="shared" si="266"/>
        <v>0</v>
      </c>
      <c r="AK268" s="4">
        <f>SUM($AJ$33:AJ268)</f>
        <v>2.6645352591003757E-15</v>
      </c>
      <c r="AL268" s="4">
        <f t="shared" si="307"/>
        <v>0</v>
      </c>
      <c r="AM268" s="4">
        <f t="shared" si="267"/>
        <v>0</v>
      </c>
      <c r="AN268" s="4">
        <f t="shared" si="268"/>
        <v>0</v>
      </c>
      <c r="AP268" s="4" t="str">
        <f t="shared" si="323"/>
        <v/>
      </c>
      <c r="AQ268" s="4" t="str">
        <f t="shared" si="323"/>
        <v/>
      </c>
      <c r="AR268" s="4" t="str">
        <f t="shared" si="324"/>
        <v/>
      </c>
      <c r="AS268" s="4" t="str">
        <f t="shared" si="324"/>
        <v/>
      </c>
      <c r="AT268" s="4" t="str">
        <f t="shared" si="325"/>
        <v/>
      </c>
      <c r="AU268" s="4" t="str">
        <f t="shared" si="325"/>
        <v/>
      </c>
      <c r="AV268" s="4" t="str">
        <f t="shared" si="326"/>
        <v/>
      </c>
      <c r="AW268" s="4" t="str">
        <f t="shared" si="326"/>
        <v/>
      </c>
      <c r="AX268" s="4" t="str">
        <f t="shared" si="327"/>
        <v/>
      </c>
      <c r="AY268" s="4" t="str">
        <f t="shared" si="327"/>
        <v/>
      </c>
      <c r="AZ268" s="4" t="str">
        <f t="shared" si="328"/>
        <v/>
      </c>
      <c r="BA268" s="4" t="str">
        <f t="shared" si="328"/>
        <v/>
      </c>
      <c r="BB268" s="4" t="str">
        <f t="shared" si="303"/>
        <v/>
      </c>
      <c r="BC268" s="4" t="str">
        <f t="shared" si="304"/>
        <v/>
      </c>
      <c r="BD268" s="4" t="str">
        <f t="shared" si="269"/>
        <v/>
      </c>
      <c r="BE268" s="4" t="str">
        <f t="shared" si="308"/>
        <v/>
      </c>
      <c r="BF268" s="4" t="str">
        <f t="shared" si="270"/>
        <v/>
      </c>
      <c r="BG268" s="4" t="str">
        <f t="shared" si="309"/>
        <v/>
      </c>
      <c r="BH268" s="16">
        <f t="shared" si="271"/>
        <v>0</v>
      </c>
      <c r="BI268" s="4">
        <f t="shared" si="272"/>
        <v>0</v>
      </c>
      <c r="BJ268" s="16">
        <f t="shared" si="273"/>
        <v>0</v>
      </c>
      <c r="BK268" s="4">
        <f t="shared" si="274"/>
        <v>0</v>
      </c>
      <c r="BL268" s="16">
        <f t="shared" si="275"/>
        <v>0</v>
      </c>
      <c r="BM268" s="4">
        <f t="shared" si="276"/>
        <v>0</v>
      </c>
      <c r="BN268" s="4">
        <f t="shared" si="310"/>
        <v>0</v>
      </c>
      <c r="BO268" s="4">
        <f t="shared" si="311"/>
        <v>0</v>
      </c>
      <c r="BP268" s="4">
        <f t="shared" si="312"/>
        <v>0</v>
      </c>
      <c r="BQ268" s="4">
        <f t="shared" si="313"/>
        <v>0</v>
      </c>
      <c r="BR268" s="4">
        <f t="shared" si="314"/>
        <v>0</v>
      </c>
      <c r="BS268" s="4">
        <f t="shared" si="315"/>
        <v>0</v>
      </c>
      <c r="BT268" s="4" t="str">
        <f t="shared" si="277"/>
        <v/>
      </c>
      <c r="BU268" s="4" t="str">
        <f t="shared" si="278"/>
        <v/>
      </c>
      <c r="BV268" s="4" t="str">
        <f t="shared" si="279"/>
        <v/>
      </c>
      <c r="BW268" s="4" t="str">
        <f t="shared" si="292"/>
        <v/>
      </c>
      <c r="BX268" s="4" t="str">
        <f t="shared" si="293"/>
        <v/>
      </c>
      <c r="BY268" s="4" t="str">
        <f t="shared" si="294"/>
        <v/>
      </c>
      <c r="BZ268" s="4">
        <f t="shared" si="295"/>
        <v>0</v>
      </c>
      <c r="CA268" s="17" t="str">
        <f t="shared" si="280"/>
        <v/>
      </c>
      <c r="CB268" s="17" t="str">
        <f t="shared" si="281"/>
        <v/>
      </c>
      <c r="CC268" s="17" t="str">
        <f t="shared" si="282"/>
        <v/>
      </c>
      <c r="CD268" s="17" t="str">
        <f t="shared" si="283"/>
        <v/>
      </c>
      <c r="CE268" s="4" t="str">
        <f t="shared" si="284"/>
        <v/>
      </c>
      <c r="CF268" s="4" t="str">
        <f t="shared" si="285"/>
        <v/>
      </c>
      <c r="CG268" s="4" t="str">
        <f t="shared" si="286"/>
        <v/>
      </c>
      <c r="CH268" s="4" t="str">
        <f t="shared" si="316"/>
        <v/>
      </c>
      <c r="CI268" s="4" t="str">
        <f t="shared" si="317"/>
        <v/>
      </c>
      <c r="CJ268" s="4" t="str">
        <f t="shared" si="296"/>
        <v/>
      </c>
      <c r="CK268" s="4" t="str">
        <f t="shared" si="297"/>
        <v/>
      </c>
      <c r="CL268" s="4" t="str">
        <f t="shared" si="318"/>
        <v/>
      </c>
      <c r="CM268" s="4" t="str">
        <f t="shared" si="319"/>
        <v/>
      </c>
      <c r="CN268" s="4">
        <f t="shared" si="298"/>
        <v>0</v>
      </c>
      <c r="CO268" s="16">
        <f t="shared" si="287"/>
        <v>0</v>
      </c>
      <c r="CQ268" s="4">
        <f t="shared" si="299"/>
        <v>0</v>
      </c>
      <c r="CS268" s="4">
        <v>234</v>
      </c>
      <c r="CT268" s="4">
        <f t="shared" si="300"/>
        <v>117</v>
      </c>
      <c r="CU268" s="4">
        <f t="shared" si="301"/>
        <v>117</v>
      </c>
      <c r="CV268" s="4">
        <f t="shared" si="288"/>
        <v>1</v>
      </c>
      <c r="CW268" s="4">
        <v>235</v>
      </c>
      <c r="CX268" s="4">
        <f t="shared" ref="CX268:CX331" si="330">IF($P$2&lt;2,CX267+CV267,CX267+CV268)</f>
        <v>118</v>
      </c>
      <c r="CY268" s="4" t="s">
        <v>87</v>
      </c>
      <c r="CZ268" s="16" t="str">
        <f t="shared" si="302"/>
        <v>A</v>
      </c>
      <c r="DA268" s="16">
        <f t="shared" si="289"/>
        <v>0</v>
      </c>
      <c r="DB268" s="4" t="str">
        <f t="shared" si="290"/>
        <v>x</v>
      </c>
    </row>
    <row r="269" spans="1:106">
      <c r="A269" s="4" t="str">
        <f t="shared" si="305"/>
        <v>x</v>
      </c>
      <c r="B269" s="4" t="str">
        <f t="shared" si="306"/>
        <v>x</v>
      </c>
      <c r="D269" s="4">
        <v>24.1</v>
      </c>
      <c r="E269" s="4">
        <f t="shared" si="264"/>
        <v>-0.80892155440806801</v>
      </c>
      <c r="F269" s="4">
        <v>24.1</v>
      </c>
      <c r="G269" s="4">
        <f t="shared" si="265"/>
        <v>-0.80892155440806801</v>
      </c>
      <c r="H269" s="4">
        <v>120</v>
      </c>
      <c r="I269" s="4">
        <f>I268</f>
        <v>0</v>
      </c>
      <c r="X269" s="4">
        <v>236</v>
      </c>
      <c r="Y269" s="4" t="str">
        <f t="shared" si="320"/>
        <v>x</v>
      </c>
      <c r="Z269" s="4" t="str">
        <f t="shared" si="291"/>
        <v>x</v>
      </c>
      <c r="AA269" s="4">
        <v>0</v>
      </c>
      <c r="AB269" s="4">
        <v>0</v>
      </c>
      <c r="AC269" s="4">
        <v>236</v>
      </c>
      <c r="AD269" s="129" t="str">
        <f t="shared" si="321"/>
        <v>x</v>
      </c>
      <c r="AE269" s="129" t="str">
        <f t="shared" si="321"/>
        <v>x</v>
      </c>
      <c r="AF269" s="46">
        <f t="shared" si="322"/>
        <v>1</v>
      </c>
      <c r="AG269" s="46">
        <f t="shared" si="322"/>
        <v>1</v>
      </c>
      <c r="AH269" s="4">
        <f t="shared" si="329"/>
        <v>0</v>
      </c>
      <c r="AI269" s="4">
        <f t="shared" si="329"/>
        <v>0</v>
      </c>
      <c r="AJ269" s="4">
        <f t="shared" si="266"/>
        <v>0</v>
      </c>
      <c r="AK269" s="4">
        <f>SUM($AJ$33:AJ269)</f>
        <v>2.6645352591003757E-15</v>
      </c>
      <c r="AL269" s="4">
        <f t="shared" si="307"/>
        <v>0</v>
      </c>
      <c r="AM269" s="4">
        <f t="shared" si="267"/>
        <v>0</v>
      </c>
      <c r="AN269" s="4">
        <f t="shared" si="268"/>
        <v>0</v>
      </c>
      <c r="AP269" s="4" t="str">
        <f t="shared" si="323"/>
        <v/>
      </c>
      <c r="AQ269" s="4" t="str">
        <f t="shared" si="323"/>
        <v/>
      </c>
      <c r="AR269" s="4" t="str">
        <f t="shared" si="324"/>
        <v/>
      </c>
      <c r="AS269" s="4" t="str">
        <f t="shared" si="324"/>
        <v/>
      </c>
      <c r="AT269" s="4" t="str">
        <f t="shared" si="325"/>
        <v/>
      </c>
      <c r="AU269" s="4" t="str">
        <f t="shared" si="325"/>
        <v/>
      </c>
      <c r="AV269" s="4" t="str">
        <f t="shared" si="326"/>
        <v/>
      </c>
      <c r="AW269" s="4" t="str">
        <f t="shared" si="326"/>
        <v/>
      </c>
      <c r="AX269" s="4" t="str">
        <f t="shared" si="327"/>
        <v/>
      </c>
      <c r="AY269" s="4" t="str">
        <f t="shared" si="327"/>
        <v/>
      </c>
      <c r="AZ269" s="4" t="str">
        <f t="shared" si="328"/>
        <v/>
      </c>
      <c r="BA269" s="4" t="str">
        <f t="shared" si="328"/>
        <v/>
      </c>
      <c r="BB269" s="4" t="str">
        <f t="shared" si="303"/>
        <v/>
      </c>
      <c r="BC269" s="4" t="str">
        <f t="shared" si="304"/>
        <v/>
      </c>
      <c r="BD269" s="4" t="str">
        <f t="shared" si="269"/>
        <v/>
      </c>
      <c r="BE269" s="4" t="str">
        <f t="shared" si="308"/>
        <v/>
      </c>
      <c r="BF269" s="4" t="str">
        <f t="shared" si="270"/>
        <v/>
      </c>
      <c r="BG269" s="4" t="str">
        <f t="shared" si="309"/>
        <v/>
      </c>
      <c r="BH269" s="16">
        <f t="shared" si="271"/>
        <v>0</v>
      </c>
      <c r="BI269" s="4">
        <f t="shared" si="272"/>
        <v>0</v>
      </c>
      <c r="BJ269" s="16">
        <f t="shared" si="273"/>
        <v>0</v>
      </c>
      <c r="BK269" s="4">
        <f t="shared" si="274"/>
        <v>0</v>
      </c>
      <c r="BL269" s="16">
        <f t="shared" si="275"/>
        <v>0</v>
      </c>
      <c r="BM269" s="4">
        <f t="shared" si="276"/>
        <v>0</v>
      </c>
      <c r="BN269" s="4">
        <f t="shared" si="310"/>
        <v>0</v>
      </c>
      <c r="BO269" s="4">
        <f t="shared" si="311"/>
        <v>0</v>
      </c>
      <c r="BP269" s="4">
        <f t="shared" si="312"/>
        <v>0</v>
      </c>
      <c r="BQ269" s="4">
        <f t="shared" si="313"/>
        <v>0</v>
      </c>
      <c r="BR269" s="4">
        <f t="shared" si="314"/>
        <v>0</v>
      </c>
      <c r="BS269" s="4">
        <f t="shared" si="315"/>
        <v>0</v>
      </c>
      <c r="BT269" s="4" t="str">
        <f t="shared" si="277"/>
        <v/>
      </c>
      <c r="BU269" s="4" t="str">
        <f t="shared" si="278"/>
        <v/>
      </c>
      <c r="BV269" s="4" t="str">
        <f t="shared" si="279"/>
        <v/>
      </c>
      <c r="BW269" s="4" t="str">
        <f t="shared" si="292"/>
        <v/>
      </c>
      <c r="BX269" s="4" t="str">
        <f t="shared" si="293"/>
        <v/>
      </c>
      <c r="BY269" s="4" t="str">
        <f t="shared" si="294"/>
        <v/>
      </c>
      <c r="BZ269" s="4">
        <f t="shared" si="295"/>
        <v>0</v>
      </c>
      <c r="CA269" s="17" t="str">
        <f t="shared" si="280"/>
        <v/>
      </c>
      <c r="CB269" s="17" t="str">
        <f t="shared" si="281"/>
        <v/>
      </c>
      <c r="CC269" s="17" t="str">
        <f t="shared" si="282"/>
        <v/>
      </c>
      <c r="CD269" s="17" t="str">
        <f t="shared" si="283"/>
        <v/>
      </c>
      <c r="CE269" s="4" t="str">
        <f t="shared" si="284"/>
        <v/>
      </c>
      <c r="CF269" s="4" t="str">
        <f t="shared" si="285"/>
        <v/>
      </c>
      <c r="CG269" s="4" t="str">
        <f t="shared" si="286"/>
        <v/>
      </c>
      <c r="CH269" s="4" t="str">
        <f t="shared" si="316"/>
        <v/>
      </c>
      <c r="CI269" s="4" t="str">
        <f t="shared" si="317"/>
        <v/>
      </c>
      <c r="CJ269" s="4" t="str">
        <f t="shared" si="296"/>
        <v/>
      </c>
      <c r="CK269" s="4" t="str">
        <f t="shared" si="297"/>
        <v/>
      </c>
      <c r="CL269" s="4" t="str">
        <f t="shared" si="318"/>
        <v/>
      </c>
      <c r="CM269" s="4" t="str">
        <f t="shared" si="319"/>
        <v/>
      </c>
      <c r="CN269" s="4">
        <f t="shared" si="298"/>
        <v>0</v>
      </c>
      <c r="CO269" s="16">
        <f t="shared" si="287"/>
        <v>0</v>
      </c>
      <c r="CQ269" s="4">
        <f t="shared" si="299"/>
        <v>0</v>
      </c>
      <c r="CS269" s="4">
        <v>235</v>
      </c>
      <c r="CT269" s="4">
        <f t="shared" si="300"/>
        <v>117.5</v>
      </c>
      <c r="CU269" s="4">
        <f t="shared" si="301"/>
        <v>118</v>
      </c>
      <c r="CV269" s="4">
        <f t="shared" si="288"/>
        <v>0</v>
      </c>
      <c r="CW269" s="4">
        <v>236</v>
      </c>
      <c r="CX269" s="4">
        <f t="shared" si="330"/>
        <v>119</v>
      </c>
      <c r="CY269" s="4" t="s">
        <v>99</v>
      </c>
      <c r="CZ269" s="16" t="str">
        <f t="shared" si="302"/>
        <v>B</v>
      </c>
      <c r="DA269" s="16">
        <f t="shared" si="289"/>
        <v>0</v>
      </c>
      <c r="DB269" s="4" t="str">
        <f t="shared" si="290"/>
        <v>x</v>
      </c>
    </row>
    <row r="270" spans="1:106">
      <c r="A270" s="4" t="str">
        <f t="shared" si="305"/>
        <v>x</v>
      </c>
      <c r="B270" s="4" t="str">
        <f t="shared" si="306"/>
        <v>x</v>
      </c>
      <c r="D270" s="4">
        <v>24.2</v>
      </c>
      <c r="E270" s="4">
        <f t="shared" si="264"/>
        <v>-0.75549601211953643</v>
      </c>
      <c r="F270" s="4">
        <v>24.2</v>
      </c>
      <c r="G270" s="4">
        <f t="shared" si="265"/>
        <v>-0.75549601211953643</v>
      </c>
      <c r="H270" s="4">
        <v>120</v>
      </c>
      <c r="I270" s="4">
        <f>AL152</f>
        <v>0</v>
      </c>
      <c r="X270" s="4">
        <v>237</v>
      </c>
      <c r="Y270" s="4" t="str">
        <f t="shared" si="320"/>
        <v>x</v>
      </c>
      <c r="Z270" s="4" t="str">
        <f t="shared" si="291"/>
        <v>x</v>
      </c>
      <c r="AA270" s="4">
        <v>0</v>
      </c>
      <c r="AB270" s="4">
        <v>0</v>
      </c>
      <c r="AC270" s="4">
        <v>237</v>
      </c>
      <c r="AD270" s="129" t="str">
        <f t="shared" si="321"/>
        <v>x</v>
      </c>
      <c r="AE270" s="129" t="str">
        <f t="shared" si="321"/>
        <v>x</v>
      </c>
      <c r="AF270" s="46">
        <f t="shared" si="322"/>
        <v>1</v>
      </c>
      <c r="AG270" s="46">
        <f t="shared" si="322"/>
        <v>1</v>
      </c>
      <c r="AH270" s="4">
        <f t="shared" si="329"/>
        <v>0</v>
      </c>
      <c r="AI270" s="4">
        <f t="shared" si="329"/>
        <v>0</v>
      </c>
      <c r="AJ270" s="4">
        <f t="shared" si="266"/>
        <v>0</v>
      </c>
      <c r="AK270" s="4">
        <f>SUM($AJ$33:AJ270)</f>
        <v>2.6645352591003757E-15</v>
      </c>
      <c r="AL270" s="4">
        <f t="shared" si="307"/>
        <v>0</v>
      </c>
      <c r="AM270" s="4">
        <f t="shared" si="267"/>
        <v>0</v>
      </c>
      <c r="AN270" s="4">
        <f t="shared" si="268"/>
        <v>0</v>
      </c>
      <c r="AP270" s="4" t="str">
        <f t="shared" si="323"/>
        <v/>
      </c>
      <c r="AQ270" s="4" t="str">
        <f t="shared" si="323"/>
        <v/>
      </c>
      <c r="AR270" s="4" t="str">
        <f t="shared" si="324"/>
        <v/>
      </c>
      <c r="AS270" s="4" t="str">
        <f t="shared" si="324"/>
        <v/>
      </c>
      <c r="AT270" s="4" t="str">
        <f t="shared" si="325"/>
        <v/>
      </c>
      <c r="AU270" s="4" t="str">
        <f t="shared" si="325"/>
        <v/>
      </c>
      <c r="AV270" s="4" t="str">
        <f t="shared" si="326"/>
        <v/>
      </c>
      <c r="AW270" s="4" t="str">
        <f t="shared" si="326"/>
        <v/>
      </c>
      <c r="AX270" s="4" t="str">
        <f t="shared" si="327"/>
        <v/>
      </c>
      <c r="AY270" s="4" t="str">
        <f t="shared" si="327"/>
        <v/>
      </c>
      <c r="AZ270" s="4" t="str">
        <f t="shared" si="328"/>
        <v/>
      </c>
      <c r="BA270" s="4" t="str">
        <f t="shared" si="328"/>
        <v/>
      </c>
      <c r="BB270" s="4" t="str">
        <f t="shared" si="303"/>
        <v/>
      </c>
      <c r="BC270" s="4" t="str">
        <f t="shared" si="304"/>
        <v/>
      </c>
      <c r="BD270" s="4" t="str">
        <f t="shared" si="269"/>
        <v/>
      </c>
      <c r="BE270" s="4" t="str">
        <f t="shared" si="308"/>
        <v/>
      </c>
      <c r="BF270" s="4" t="str">
        <f t="shared" si="270"/>
        <v/>
      </c>
      <c r="BG270" s="4" t="str">
        <f t="shared" si="309"/>
        <v/>
      </c>
      <c r="BH270" s="16">
        <f t="shared" si="271"/>
        <v>0</v>
      </c>
      <c r="BI270" s="4">
        <f t="shared" si="272"/>
        <v>0</v>
      </c>
      <c r="BJ270" s="16">
        <f t="shared" si="273"/>
        <v>0</v>
      </c>
      <c r="BK270" s="4">
        <f t="shared" si="274"/>
        <v>0</v>
      </c>
      <c r="BL270" s="16">
        <f t="shared" si="275"/>
        <v>0</v>
      </c>
      <c r="BM270" s="4">
        <f t="shared" si="276"/>
        <v>0</v>
      </c>
      <c r="BN270" s="4">
        <f t="shared" si="310"/>
        <v>0</v>
      </c>
      <c r="BO270" s="4">
        <f t="shared" si="311"/>
        <v>0</v>
      </c>
      <c r="BP270" s="4">
        <f t="shared" si="312"/>
        <v>0</v>
      </c>
      <c r="BQ270" s="4">
        <f t="shared" si="313"/>
        <v>0</v>
      </c>
      <c r="BR270" s="4">
        <f t="shared" si="314"/>
        <v>0</v>
      </c>
      <c r="BS270" s="4">
        <f t="shared" si="315"/>
        <v>0</v>
      </c>
      <c r="BT270" s="4" t="str">
        <f t="shared" si="277"/>
        <v/>
      </c>
      <c r="BU270" s="4" t="str">
        <f t="shared" si="278"/>
        <v/>
      </c>
      <c r="BV270" s="4" t="str">
        <f t="shared" si="279"/>
        <v/>
      </c>
      <c r="BW270" s="4" t="str">
        <f t="shared" si="292"/>
        <v/>
      </c>
      <c r="BX270" s="4" t="str">
        <f t="shared" si="293"/>
        <v/>
      </c>
      <c r="BY270" s="4" t="str">
        <f t="shared" si="294"/>
        <v/>
      </c>
      <c r="BZ270" s="4">
        <f t="shared" si="295"/>
        <v>0</v>
      </c>
      <c r="CA270" s="17" t="str">
        <f t="shared" si="280"/>
        <v/>
      </c>
      <c r="CB270" s="17" t="str">
        <f t="shared" si="281"/>
        <v/>
      </c>
      <c r="CC270" s="17" t="str">
        <f t="shared" si="282"/>
        <v/>
      </c>
      <c r="CD270" s="17" t="str">
        <f t="shared" si="283"/>
        <v/>
      </c>
      <c r="CE270" s="4" t="str">
        <f t="shared" si="284"/>
        <v/>
      </c>
      <c r="CF270" s="4" t="str">
        <f t="shared" si="285"/>
        <v/>
      </c>
      <c r="CG270" s="4" t="str">
        <f t="shared" si="286"/>
        <v/>
      </c>
      <c r="CH270" s="4" t="str">
        <f t="shared" si="316"/>
        <v/>
      </c>
      <c r="CI270" s="4" t="str">
        <f t="shared" si="317"/>
        <v/>
      </c>
      <c r="CJ270" s="4" t="str">
        <f t="shared" si="296"/>
        <v/>
      </c>
      <c r="CK270" s="4" t="str">
        <f t="shared" si="297"/>
        <v/>
      </c>
      <c r="CL270" s="4" t="str">
        <f t="shared" si="318"/>
        <v/>
      </c>
      <c r="CM270" s="4" t="str">
        <f t="shared" si="319"/>
        <v/>
      </c>
      <c r="CN270" s="4">
        <f t="shared" si="298"/>
        <v>0</v>
      </c>
      <c r="CO270" s="16">
        <f t="shared" si="287"/>
        <v>0</v>
      </c>
      <c r="CQ270" s="4">
        <f t="shared" si="299"/>
        <v>0</v>
      </c>
      <c r="CS270" s="4">
        <v>236</v>
      </c>
      <c r="CT270" s="4">
        <f t="shared" si="300"/>
        <v>118</v>
      </c>
      <c r="CU270" s="4">
        <f t="shared" si="301"/>
        <v>118</v>
      </c>
      <c r="CV270" s="4">
        <f t="shared" si="288"/>
        <v>1</v>
      </c>
      <c r="CW270" s="4">
        <v>237</v>
      </c>
      <c r="CX270" s="4">
        <f t="shared" si="330"/>
        <v>119</v>
      </c>
      <c r="CY270" s="4" t="s">
        <v>88</v>
      </c>
      <c r="CZ270" s="16" t="str">
        <f t="shared" si="302"/>
        <v>C</v>
      </c>
      <c r="DA270" s="16">
        <f t="shared" si="289"/>
        <v>0</v>
      </c>
      <c r="DB270" s="4" t="str">
        <f t="shared" si="290"/>
        <v>x</v>
      </c>
    </row>
    <row r="271" spans="1:106">
      <c r="A271" s="4" t="str">
        <f t="shared" si="305"/>
        <v>x</v>
      </c>
      <c r="B271" s="4" t="str">
        <f t="shared" si="306"/>
        <v>x</v>
      </c>
      <c r="D271" s="4">
        <v>24.3</v>
      </c>
      <c r="E271" s="4">
        <f t="shared" si="264"/>
        <v>-0.6690516688292969</v>
      </c>
      <c r="F271" s="4">
        <v>24.3</v>
      </c>
      <c r="G271" s="4">
        <f t="shared" si="265"/>
        <v>-0.6690516688292969</v>
      </c>
      <c r="H271" s="4">
        <v>121</v>
      </c>
      <c r="I271" s="4">
        <f>I270</f>
        <v>0</v>
      </c>
      <c r="X271" s="4">
        <v>238</v>
      </c>
      <c r="Y271" s="4" t="str">
        <f t="shared" si="320"/>
        <v>x</v>
      </c>
      <c r="Z271" s="4" t="str">
        <f t="shared" si="291"/>
        <v>x</v>
      </c>
      <c r="AA271" s="4">
        <v>0</v>
      </c>
      <c r="AB271" s="4">
        <v>0</v>
      </c>
      <c r="AC271" s="4">
        <v>238</v>
      </c>
      <c r="AD271" s="129" t="str">
        <f t="shared" si="321"/>
        <v>x</v>
      </c>
      <c r="AE271" s="129" t="str">
        <f t="shared" si="321"/>
        <v>x</v>
      </c>
      <c r="AF271" s="46">
        <f t="shared" si="322"/>
        <v>1</v>
      </c>
      <c r="AG271" s="46">
        <f t="shared" si="322"/>
        <v>1</v>
      </c>
      <c r="AH271" s="4">
        <f t="shared" si="329"/>
        <v>0</v>
      </c>
      <c r="AI271" s="4">
        <f t="shared" si="329"/>
        <v>0</v>
      </c>
      <c r="AJ271" s="4">
        <f t="shared" si="266"/>
        <v>0</v>
      </c>
      <c r="AK271" s="4">
        <f>SUM($AJ$33:AJ271)</f>
        <v>2.6645352591003757E-15</v>
      </c>
      <c r="AL271" s="4">
        <f t="shared" si="307"/>
        <v>0</v>
      </c>
      <c r="AM271" s="4">
        <f t="shared" si="267"/>
        <v>0</v>
      </c>
      <c r="AN271" s="4">
        <f t="shared" si="268"/>
        <v>0</v>
      </c>
      <c r="AP271" s="4" t="str">
        <f t="shared" si="323"/>
        <v/>
      </c>
      <c r="AQ271" s="4" t="str">
        <f t="shared" si="323"/>
        <v/>
      </c>
      <c r="AR271" s="4" t="str">
        <f t="shared" si="324"/>
        <v/>
      </c>
      <c r="AS271" s="4" t="str">
        <f t="shared" si="324"/>
        <v/>
      </c>
      <c r="AT271" s="4" t="str">
        <f t="shared" si="325"/>
        <v/>
      </c>
      <c r="AU271" s="4" t="str">
        <f t="shared" si="325"/>
        <v/>
      </c>
      <c r="AV271" s="4" t="str">
        <f t="shared" si="326"/>
        <v/>
      </c>
      <c r="AW271" s="4" t="str">
        <f t="shared" si="326"/>
        <v/>
      </c>
      <c r="AX271" s="4" t="str">
        <f t="shared" si="327"/>
        <v/>
      </c>
      <c r="AY271" s="4" t="str">
        <f t="shared" si="327"/>
        <v/>
      </c>
      <c r="AZ271" s="4" t="str">
        <f t="shared" si="328"/>
        <v/>
      </c>
      <c r="BA271" s="4" t="str">
        <f t="shared" si="328"/>
        <v/>
      </c>
      <c r="BB271" s="4" t="str">
        <f t="shared" si="303"/>
        <v/>
      </c>
      <c r="BC271" s="4" t="str">
        <f t="shared" si="304"/>
        <v/>
      </c>
      <c r="BD271" s="4" t="str">
        <f t="shared" si="269"/>
        <v/>
      </c>
      <c r="BE271" s="4" t="str">
        <f t="shared" si="308"/>
        <v/>
      </c>
      <c r="BF271" s="4" t="str">
        <f t="shared" si="270"/>
        <v/>
      </c>
      <c r="BG271" s="4" t="str">
        <f t="shared" si="309"/>
        <v/>
      </c>
      <c r="BH271" s="16">
        <f t="shared" si="271"/>
        <v>0</v>
      </c>
      <c r="BI271" s="4">
        <f t="shared" si="272"/>
        <v>0</v>
      </c>
      <c r="BJ271" s="16">
        <f t="shared" si="273"/>
        <v>0</v>
      </c>
      <c r="BK271" s="4">
        <f t="shared" si="274"/>
        <v>0</v>
      </c>
      <c r="BL271" s="16">
        <f t="shared" si="275"/>
        <v>0</v>
      </c>
      <c r="BM271" s="4">
        <f t="shared" si="276"/>
        <v>0</v>
      </c>
      <c r="BN271" s="4">
        <f t="shared" si="310"/>
        <v>0</v>
      </c>
      <c r="BO271" s="4">
        <f t="shared" si="311"/>
        <v>0</v>
      </c>
      <c r="BP271" s="4">
        <f t="shared" si="312"/>
        <v>0</v>
      </c>
      <c r="BQ271" s="4">
        <f t="shared" si="313"/>
        <v>0</v>
      </c>
      <c r="BR271" s="4">
        <f t="shared" si="314"/>
        <v>0</v>
      </c>
      <c r="BS271" s="4">
        <f t="shared" si="315"/>
        <v>0</v>
      </c>
      <c r="BT271" s="4" t="str">
        <f t="shared" si="277"/>
        <v/>
      </c>
      <c r="BU271" s="4" t="str">
        <f t="shared" si="278"/>
        <v/>
      </c>
      <c r="BV271" s="4" t="str">
        <f t="shared" si="279"/>
        <v/>
      </c>
      <c r="BW271" s="4" t="str">
        <f t="shared" si="292"/>
        <v/>
      </c>
      <c r="BX271" s="4" t="str">
        <f t="shared" si="293"/>
        <v/>
      </c>
      <c r="BY271" s="4" t="str">
        <f t="shared" si="294"/>
        <v/>
      </c>
      <c r="BZ271" s="4">
        <f t="shared" si="295"/>
        <v>0</v>
      </c>
      <c r="CA271" s="17" t="str">
        <f t="shared" si="280"/>
        <v/>
      </c>
      <c r="CB271" s="17" t="str">
        <f t="shared" si="281"/>
        <v/>
      </c>
      <c r="CC271" s="17" t="str">
        <f t="shared" si="282"/>
        <v/>
      </c>
      <c r="CD271" s="17" t="str">
        <f t="shared" si="283"/>
        <v/>
      </c>
      <c r="CE271" s="4" t="str">
        <f t="shared" si="284"/>
        <v/>
      </c>
      <c r="CF271" s="4" t="str">
        <f t="shared" si="285"/>
        <v/>
      </c>
      <c r="CG271" s="4" t="str">
        <f t="shared" si="286"/>
        <v/>
      </c>
      <c r="CH271" s="4" t="str">
        <f t="shared" si="316"/>
        <v/>
      </c>
      <c r="CI271" s="4" t="str">
        <f t="shared" si="317"/>
        <v/>
      </c>
      <c r="CJ271" s="4" t="str">
        <f t="shared" si="296"/>
        <v/>
      </c>
      <c r="CK271" s="4" t="str">
        <f t="shared" si="297"/>
        <v/>
      </c>
      <c r="CL271" s="4" t="str">
        <f t="shared" si="318"/>
        <v/>
      </c>
      <c r="CM271" s="4" t="str">
        <f t="shared" si="319"/>
        <v/>
      </c>
      <c r="CN271" s="4">
        <f t="shared" si="298"/>
        <v>0</v>
      </c>
      <c r="CO271" s="16">
        <f t="shared" si="287"/>
        <v>0</v>
      </c>
      <c r="CQ271" s="4">
        <f t="shared" si="299"/>
        <v>0</v>
      </c>
      <c r="CS271" s="4">
        <v>237</v>
      </c>
      <c r="CT271" s="4">
        <f t="shared" si="300"/>
        <v>118.5</v>
      </c>
      <c r="CU271" s="4">
        <f t="shared" si="301"/>
        <v>119</v>
      </c>
      <c r="CV271" s="4">
        <f t="shared" si="288"/>
        <v>0</v>
      </c>
      <c r="CW271" s="4">
        <v>238</v>
      </c>
      <c r="CX271" s="4">
        <f t="shared" si="330"/>
        <v>120</v>
      </c>
      <c r="CY271" s="4" t="s">
        <v>100</v>
      </c>
      <c r="CZ271" s="16" t="str">
        <f t="shared" si="302"/>
        <v>A</v>
      </c>
      <c r="DA271" s="16">
        <f t="shared" si="289"/>
        <v>0</v>
      </c>
      <c r="DB271" s="4" t="str">
        <f t="shared" si="290"/>
        <v>x</v>
      </c>
    </row>
    <row r="272" spans="1:106">
      <c r="A272" s="4" t="str">
        <f t="shared" si="305"/>
        <v>x</v>
      </c>
      <c r="B272" s="4" t="str">
        <f t="shared" si="306"/>
        <v>x</v>
      </c>
      <c r="D272" s="4">
        <v>24.4</v>
      </c>
      <c r="E272" s="4">
        <f t="shared" si="264"/>
        <v>-0.55336655714511418</v>
      </c>
      <c r="F272" s="4">
        <v>24.4</v>
      </c>
      <c r="G272" s="4">
        <f t="shared" si="265"/>
        <v>-0.55336655714511418</v>
      </c>
      <c r="H272" s="4">
        <v>121</v>
      </c>
      <c r="I272" s="4">
        <f>AL153</f>
        <v>0</v>
      </c>
      <c r="X272" s="4">
        <v>239</v>
      </c>
      <c r="Y272" s="4" t="str">
        <f t="shared" si="320"/>
        <v>x</v>
      </c>
      <c r="Z272" s="4" t="str">
        <f t="shared" si="291"/>
        <v>x</v>
      </c>
      <c r="AA272" s="4">
        <v>0</v>
      </c>
      <c r="AB272" s="4">
        <v>0</v>
      </c>
      <c r="AC272" s="4">
        <v>239</v>
      </c>
      <c r="AD272" s="129" t="str">
        <f t="shared" si="321"/>
        <v>x</v>
      </c>
      <c r="AE272" s="129" t="str">
        <f t="shared" si="321"/>
        <v>x</v>
      </c>
      <c r="AF272" s="46">
        <f t="shared" si="322"/>
        <v>1</v>
      </c>
      <c r="AG272" s="46">
        <f t="shared" si="322"/>
        <v>1</v>
      </c>
      <c r="AH272" s="4">
        <f t="shared" si="329"/>
        <v>0</v>
      </c>
      <c r="AI272" s="4">
        <f t="shared" si="329"/>
        <v>0</v>
      </c>
      <c r="AJ272" s="4">
        <f t="shared" si="266"/>
        <v>0</v>
      </c>
      <c r="AK272" s="4">
        <f>SUM($AJ$33:AJ272)</f>
        <v>2.6645352591003757E-15</v>
      </c>
      <c r="AL272" s="4">
        <f t="shared" si="307"/>
        <v>0</v>
      </c>
      <c r="AM272" s="4">
        <f t="shared" si="267"/>
        <v>0</v>
      </c>
      <c r="AN272" s="4">
        <f t="shared" si="268"/>
        <v>0</v>
      </c>
      <c r="AP272" s="4" t="str">
        <f t="shared" si="323"/>
        <v/>
      </c>
      <c r="AQ272" s="4" t="str">
        <f t="shared" si="323"/>
        <v/>
      </c>
      <c r="AR272" s="4" t="str">
        <f t="shared" si="324"/>
        <v/>
      </c>
      <c r="AS272" s="4" t="str">
        <f t="shared" si="324"/>
        <v/>
      </c>
      <c r="AT272" s="4" t="str">
        <f t="shared" si="325"/>
        <v/>
      </c>
      <c r="AU272" s="4" t="str">
        <f t="shared" si="325"/>
        <v/>
      </c>
      <c r="AV272" s="4" t="str">
        <f t="shared" si="326"/>
        <v/>
      </c>
      <c r="AW272" s="4" t="str">
        <f t="shared" si="326"/>
        <v/>
      </c>
      <c r="AX272" s="4" t="str">
        <f t="shared" si="327"/>
        <v/>
      </c>
      <c r="AY272" s="4" t="str">
        <f t="shared" si="327"/>
        <v/>
      </c>
      <c r="AZ272" s="4" t="str">
        <f t="shared" si="328"/>
        <v/>
      </c>
      <c r="BA272" s="4" t="str">
        <f t="shared" si="328"/>
        <v/>
      </c>
      <c r="BB272" s="4" t="str">
        <f t="shared" si="303"/>
        <v/>
      </c>
      <c r="BC272" s="4" t="str">
        <f t="shared" si="304"/>
        <v/>
      </c>
      <c r="BD272" s="4" t="str">
        <f t="shared" si="269"/>
        <v/>
      </c>
      <c r="BE272" s="4" t="str">
        <f t="shared" si="308"/>
        <v/>
      </c>
      <c r="BF272" s="4" t="str">
        <f t="shared" si="270"/>
        <v/>
      </c>
      <c r="BG272" s="4" t="str">
        <f t="shared" si="309"/>
        <v/>
      </c>
      <c r="BH272" s="16">
        <f t="shared" si="271"/>
        <v>0</v>
      </c>
      <c r="BI272" s="4">
        <f t="shared" si="272"/>
        <v>0</v>
      </c>
      <c r="BJ272" s="16">
        <f t="shared" si="273"/>
        <v>0</v>
      </c>
      <c r="BK272" s="4">
        <f t="shared" si="274"/>
        <v>0</v>
      </c>
      <c r="BL272" s="16">
        <f t="shared" si="275"/>
        <v>0</v>
      </c>
      <c r="BM272" s="4">
        <f t="shared" si="276"/>
        <v>0</v>
      </c>
      <c r="BN272" s="4">
        <f t="shared" si="310"/>
        <v>0</v>
      </c>
      <c r="BO272" s="4">
        <f t="shared" si="311"/>
        <v>0</v>
      </c>
      <c r="BP272" s="4">
        <f t="shared" si="312"/>
        <v>0</v>
      </c>
      <c r="BQ272" s="4">
        <f t="shared" si="313"/>
        <v>0</v>
      </c>
      <c r="BR272" s="4">
        <f t="shared" si="314"/>
        <v>0</v>
      </c>
      <c r="BS272" s="4">
        <f t="shared" si="315"/>
        <v>0</v>
      </c>
      <c r="BT272" s="4" t="str">
        <f t="shared" si="277"/>
        <v/>
      </c>
      <c r="BU272" s="4" t="str">
        <f t="shared" si="278"/>
        <v/>
      </c>
      <c r="BV272" s="4" t="str">
        <f t="shared" si="279"/>
        <v/>
      </c>
      <c r="BW272" s="4" t="str">
        <f t="shared" si="292"/>
        <v/>
      </c>
      <c r="BX272" s="4" t="str">
        <f t="shared" si="293"/>
        <v/>
      </c>
      <c r="BY272" s="4" t="str">
        <f t="shared" si="294"/>
        <v/>
      </c>
      <c r="BZ272" s="4">
        <f t="shared" si="295"/>
        <v>0</v>
      </c>
      <c r="CA272" s="17" t="str">
        <f t="shared" si="280"/>
        <v/>
      </c>
      <c r="CB272" s="17" t="str">
        <f t="shared" si="281"/>
        <v/>
      </c>
      <c r="CC272" s="17" t="str">
        <f t="shared" si="282"/>
        <v/>
      </c>
      <c r="CD272" s="17" t="str">
        <f t="shared" si="283"/>
        <v/>
      </c>
      <c r="CE272" s="4" t="str">
        <f t="shared" si="284"/>
        <v/>
      </c>
      <c r="CF272" s="4" t="str">
        <f t="shared" si="285"/>
        <v/>
      </c>
      <c r="CG272" s="4" t="str">
        <f t="shared" si="286"/>
        <v/>
      </c>
      <c r="CH272" s="4" t="str">
        <f t="shared" si="316"/>
        <v/>
      </c>
      <c r="CI272" s="4" t="str">
        <f t="shared" si="317"/>
        <v/>
      </c>
      <c r="CJ272" s="4" t="str">
        <f t="shared" si="296"/>
        <v/>
      </c>
      <c r="CK272" s="4" t="str">
        <f t="shared" si="297"/>
        <v/>
      </c>
      <c r="CL272" s="4" t="str">
        <f t="shared" si="318"/>
        <v/>
      </c>
      <c r="CM272" s="4" t="str">
        <f t="shared" si="319"/>
        <v/>
      </c>
      <c r="CN272" s="4">
        <f t="shared" si="298"/>
        <v>0</v>
      </c>
      <c r="CO272" s="16">
        <f t="shared" si="287"/>
        <v>0</v>
      </c>
      <c r="CQ272" s="4">
        <f t="shared" si="299"/>
        <v>0</v>
      </c>
      <c r="CS272" s="4">
        <v>238</v>
      </c>
      <c r="CT272" s="4">
        <f t="shared" si="300"/>
        <v>119</v>
      </c>
      <c r="CU272" s="4">
        <f t="shared" si="301"/>
        <v>119</v>
      </c>
      <c r="CV272" s="4">
        <f t="shared" si="288"/>
        <v>1</v>
      </c>
      <c r="CW272" s="4">
        <v>239</v>
      </c>
      <c r="CX272" s="4">
        <f t="shared" si="330"/>
        <v>120</v>
      </c>
      <c r="CY272" s="4" t="s">
        <v>89</v>
      </c>
      <c r="CZ272" s="16" t="str">
        <f t="shared" si="302"/>
        <v>B</v>
      </c>
      <c r="DA272" s="16">
        <f t="shared" si="289"/>
        <v>0</v>
      </c>
      <c r="DB272" s="4" t="str">
        <f t="shared" si="290"/>
        <v>x</v>
      </c>
    </row>
    <row r="273" spans="1:106">
      <c r="A273" s="4" t="str">
        <f t="shared" si="305"/>
        <v>x</v>
      </c>
      <c r="B273" s="4" t="str">
        <f t="shared" si="306"/>
        <v>x</v>
      </c>
      <c r="D273" s="4">
        <v>24.5</v>
      </c>
      <c r="E273" s="4">
        <f t="shared" si="264"/>
        <v>-0.41349667156634751</v>
      </c>
      <c r="F273" s="4">
        <v>24.5</v>
      </c>
      <c r="G273" s="4">
        <f t="shared" si="265"/>
        <v>-0.41349667156634751</v>
      </c>
      <c r="H273" s="4">
        <v>122</v>
      </c>
      <c r="I273" s="4">
        <f>I272</f>
        <v>0</v>
      </c>
      <c r="X273" s="4">
        <v>240</v>
      </c>
      <c r="Y273" s="4" t="str">
        <f t="shared" si="320"/>
        <v>x</v>
      </c>
      <c r="Z273" s="4" t="str">
        <f t="shared" si="291"/>
        <v>x</v>
      </c>
      <c r="AA273" s="4">
        <v>0</v>
      </c>
      <c r="AB273" s="4">
        <v>0</v>
      </c>
      <c r="AC273" s="4">
        <v>240</v>
      </c>
      <c r="AD273" s="129" t="str">
        <f t="shared" si="321"/>
        <v>x</v>
      </c>
      <c r="AE273" s="129" t="str">
        <f t="shared" si="321"/>
        <v>x</v>
      </c>
      <c r="AF273" s="46">
        <f t="shared" si="322"/>
        <v>1</v>
      </c>
      <c r="AG273" s="46">
        <f t="shared" si="322"/>
        <v>1</v>
      </c>
      <c r="AH273" s="4">
        <f t="shared" si="329"/>
        <v>0</v>
      </c>
      <c r="AI273" s="4">
        <f t="shared" si="329"/>
        <v>0</v>
      </c>
      <c r="AJ273" s="4">
        <f t="shared" si="266"/>
        <v>0</v>
      </c>
      <c r="AK273" s="4">
        <f>SUM($AJ$33:AJ273)</f>
        <v>2.6645352591003757E-15</v>
      </c>
      <c r="AL273" s="4">
        <f t="shared" si="307"/>
        <v>0</v>
      </c>
      <c r="AM273" s="4">
        <f t="shared" si="267"/>
        <v>0</v>
      </c>
      <c r="AN273" s="4">
        <f t="shared" si="268"/>
        <v>0</v>
      </c>
      <c r="AP273" s="4" t="str">
        <f t="shared" si="323"/>
        <v/>
      </c>
      <c r="AQ273" s="4" t="str">
        <f t="shared" si="323"/>
        <v/>
      </c>
      <c r="AR273" s="4" t="str">
        <f t="shared" si="324"/>
        <v/>
      </c>
      <c r="AS273" s="4" t="str">
        <f t="shared" si="324"/>
        <v/>
      </c>
      <c r="AT273" s="4" t="str">
        <f t="shared" si="325"/>
        <v/>
      </c>
      <c r="AU273" s="4" t="str">
        <f t="shared" si="325"/>
        <v/>
      </c>
      <c r="AV273" s="4" t="str">
        <f t="shared" si="326"/>
        <v/>
      </c>
      <c r="AW273" s="4" t="str">
        <f t="shared" si="326"/>
        <v/>
      </c>
      <c r="AX273" s="4" t="str">
        <f t="shared" si="327"/>
        <v/>
      </c>
      <c r="AY273" s="4" t="str">
        <f t="shared" si="327"/>
        <v/>
      </c>
      <c r="AZ273" s="4" t="str">
        <f t="shared" si="328"/>
        <v/>
      </c>
      <c r="BA273" s="4" t="str">
        <f t="shared" si="328"/>
        <v/>
      </c>
      <c r="BB273" s="4" t="str">
        <f t="shared" si="303"/>
        <v/>
      </c>
      <c r="BC273" s="4" t="str">
        <f t="shared" si="304"/>
        <v/>
      </c>
      <c r="BD273" s="4" t="str">
        <f t="shared" si="269"/>
        <v/>
      </c>
      <c r="BE273" s="4" t="str">
        <f t="shared" si="308"/>
        <v/>
      </c>
      <c r="BF273" s="4" t="str">
        <f t="shared" si="270"/>
        <v/>
      </c>
      <c r="BG273" s="4" t="str">
        <f t="shared" si="309"/>
        <v/>
      </c>
      <c r="BH273" s="16">
        <f t="shared" si="271"/>
        <v>0</v>
      </c>
      <c r="BI273" s="4">
        <f t="shared" si="272"/>
        <v>0</v>
      </c>
      <c r="BJ273" s="16">
        <f t="shared" si="273"/>
        <v>0</v>
      </c>
      <c r="BK273" s="4">
        <f t="shared" si="274"/>
        <v>0</v>
      </c>
      <c r="BL273" s="16">
        <f t="shared" si="275"/>
        <v>0</v>
      </c>
      <c r="BM273" s="4">
        <f t="shared" si="276"/>
        <v>0</v>
      </c>
      <c r="BN273" s="4">
        <f t="shared" si="310"/>
        <v>0</v>
      </c>
      <c r="BO273" s="4">
        <f t="shared" si="311"/>
        <v>0</v>
      </c>
      <c r="BP273" s="4">
        <f t="shared" si="312"/>
        <v>0</v>
      </c>
      <c r="BQ273" s="4">
        <f t="shared" si="313"/>
        <v>0</v>
      </c>
      <c r="BR273" s="4">
        <f t="shared" si="314"/>
        <v>0</v>
      </c>
      <c r="BS273" s="4">
        <f t="shared" si="315"/>
        <v>0</v>
      </c>
      <c r="BT273" s="4" t="str">
        <f t="shared" si="277"/>
        <v/>
      </c>
      <c r="BU273" s="4" t="str">
        <f t="shared" si="278"/>
        <v/>
      </c>
      <c r="BV273" s="4" t="str">
        <f t="shared" si="279"/>
        <v/>
      </c>
      <c r="BW273" s="4" t="str">
        <f t="shared" si="292"/>
        <v/>
      </c>
      <c r="BX273" s="4" t="str">
        <f t="shared" si="293"/>
        <v/>
      </c>
      <c r="BY273" s="4" t="str">
        <f t="shared" si="294"/>
        <v/>
      </c>
      <c r="BZ273" s="4">
        <f t="shared" si="295"/>
        <v>0</v>
      </c>
      <c r="CA273" s="17" t="str">
        <f t="shared" si="280"/>
        <v/>
      </c>
      <c r="CB273" s="17" t="str">
        <f t="shared" si="281"/>
        <v/>
      </c>
      <c r="CC273" s="17" t="str">
        <f t="shared" si="282"/>
        <v/>
      </c>
      <c r="CD273" s="17" t="str">
        <f t="shared" si="283"/>
        <v/>
      </c>
      <c r="CE273" s="4" t="str">
        <f t="shared" si="284"/>
        <v/>
      </c>
      <c r="CF273" s="4" t="str">
        <f t="shared" si="285"/>
        <v/>
      </c>
      <c r="CG273" s="4" t="str">
        <f t="shared" si="286"/>
        <v/>
      </c>
      <c r="CH273" s="4" t="str">
        <f t="shared" si="316"/>
        <v/>
      </c>
      <c r="CI273" s="4" t="str">
        <f t="shared" si="317"/>
        <v/>
      </c>
      <c r="CJ273" s="4" t="str">
        <f t="shared" si="296"/>
        <v/>
      </c>
      <c r="CK273" s="4" t="str">
        <f t="shared" si="297"/>
        <v/>
      </c>
      <c r="CL273" s="4" t="str">
        <f t="shared" si="318"/>
        <v/>
      </c>
      <c r="CM273" s="4" t="str">
        <f t="shared" si="319"/>
        <v/>
      </c>
      <c r="CN273" s="4">
        <f t="shared" si="298"/>
        <v>0</v>
      </c>
      <c r="CO273" s="16">
        <f t="shared" si="287"/>
        <v>0</v>
      </c>
      <c r="CQ273" s="4">
        <f t="shared" si="299"/>
        <v>0</v>
      </c>
      <c r="CS273" s="4">
        <v>239</v>
      </c>
      <c r="CT273" s="4">
        <f t="shared" si="300"/>
        <v>119.5</v>
      </c>
      <c r="CU273" s="4">
        <f t="shared" si="301"/>
        <v>120</v>
      </c>
      <c r="CV273" s="4">
        <f t="shared" si="288"/>
        <v>0</v>
      </c>
      <c r="CW273" s="4">
        <v>240</v>
      </c>
      <c r="CX273" s="4">
        <f t="shared" si="330"/>
        <v>121</v>
      </c>
      <c r="CY273" s="4" t="s">
        <v>98</v>
      </c>
      <c r="CZ273" s="16" t="str">
        <f t="shared" si="302"/>
        <v>C</v>
      </c>
      <c r="DA273" s="16">
        <f t="shared" si="289"/>
        <v>0</v>
      </c>
      <c r="DB273" s="4" t="str">
        <f t="shared" si="290"/>
        <v>x</v>
      </c>
    </row>
    <row r="274" spans="1:106">
      <c r="A274" s="4" t="str">
        <f t="shared" si="305"/>
        <v>x</v>
      </c>
      <c r="B274" s="4" t="str">
        <f t="shared" si="306"/>
        <v>x</v>
      </c>
      <c r="D274" s="4">
        <v>24.6</v>
      </c>
      <c r="E274" s="4">
        <f t="shared" si="264"/>
        <v>-0.25555499726295572</v>
      </c>
      <c r="F274" s="4">
        <v>24.6</v>
      </c>
      <c r="G274" s="4">
        <f t="shared" si="265"/>
        <v>-0.25555499726295572</v>
      </c>
      <c r="H274" s="4">
        <v>122</v>
      </c>
      <c r="I274" s="4">
        <f>AL154</f>
        <v>0</v>
      </c>
      <c r="X274" s="4">
        <v>241</v>
      </c>
      <c r="Y274" s="4" t="str">
        <f t="shared" si="320"/>
        <v>x</v>
      </c>
      <c r="Z274" s="4" t="str">
        <f t="shared" si="291"/>
        <v>x</v>
      </c>
      <c r="AA274" s="4">
        <v>0</v>
      </c>
      <c r="AB274" s="4">
        <v>0</v>
      </c>
      <c r="AC274" s="4">
        <v>241</v>
      </c>
      <c r="AD274" s="129" t="str">
        <f t="shared" si="321"/>
        <v>x</v>
      </c>
      <c r="AE274" s="129" t="str">
        <f t="shared" si="321"/>
        <v>x</v>
      </c>
      <c r="AF274" s="46">
        <f t="shared" si="322"/>
        <v>1</v>
      </c>
      <c r="AG274" s="46">
        <f t="shared" si="322"/>
        <v>1</v>
      </c>
      <c r="AH274" s="4">
        <f t="shared" si="329"/>
        <v>0</v>
      </c>
      <c r="AI274" s="4">
        <f t="shared" si="329"/>
        <v>0</v>
      </c>
      <c r="AJ274" s="4">
        <f t="shared" si="266"/>
        <v>0</v>
      </c>
      <c r="AK274" s="4">
        <f>SUM($AJ$33:AJ274)</f>
        <v>2.6645352591003757E-15</v>
      </c>
      <c r="AL274" s="4">
        <f t="shared" si="307"/>
        <v>0</v>
      </c>
      <c r="AM274" s="4">
        <f t="shared" si="267"/>
        <v>0</v>
      </c>
      <c r="AN274" s="4">
        <f t="shared" si="268"/>
        <v>0</v>
      </c>
      <c r="AP274" s="4" t="str">
        <f t="shared" si="323"/>
        <v/>
      </c>
      <c r="AQ274" s="4" t="str">
        <f t="shared" si="323"/>
        <v/>
      </c>
      <c r="AR274" s="4" t="str">
        <f t="shared" si="324"/>
        <v/>
      </c>
      <c r="AS274" s="4" t="str">
        <f t="shared" si="324"/>
        <v/>
      </c>
      <c r="AT274" s="4" t="str">
        <f t="shared" si="325"/>
        <v/>
      </c>
      <c r="AU274" s="4" t="str">
        <f t="shared" si="325"/>
        <v/>
      </c>
      <c r="AV274" s="4" t="str">
        <f t="shared" si="326"/>
        <v/>
      </c>
      <c r="AW274" s="4" t="str">
        <f t="shared" si="326"/>
        <v/>
      </c>
      <c r="AX274" s="4" t="str">
        <f t="shared" si="327"/>
        <v/>
      </c>
      <c r="AY274" s="4" t="str">
        <f t="shared" si="327"/>
        <v/>
      </c>
      <c r="AZ274" s="4" t="str">
        <f t="shared" si="328"/>
        <v/>
      </c>
      <c r="BA274" s="4" t="str">
        <f t="shared" si="328"/>
        <v/>
      </c>
      <c r="BB274" s="4" t="str">
        <f t="shared" si="303"/>
        <v/>
      </c>
      <c r="BC274" s="4" t="str">
        <f t="shared" si="304"/>
        <v/>
      </c>
      <c r="BD274" s="4" t="str">
        <f t="shared" si="269"/>
        <v/>
      </c>
      <c r="BE274" s="4" t="str">
        <f t="shared" si="308"/>
        <v/>
      </c>
      <c r="BF274" s="4" t="str">
        <f t="shared" si="270"/>
        <v/>
      </c>
      <c r="BG274" s="4" t="str">
        <f t="shared" si="309"/>
        <v/>
      </c>
      <c r="BH274" s="16">
        <f t="shared" si="271"/>
        <v>0</v>
      </c>
      <c r="BI274" s="4">
        <f t="shared" si="272"/>
        <v>0</v>
      </c>
      <c r="BJ274" s="16">
        <f t="shared" si="273"/>
        <v>0</v>
      </c>
      <c r="BK274" s="4">
        <f t="shared" si="274"/>
        <v>0</v>
      </c>
      <c r="BL274" s="16">
        <f t="shared" si="275"/>
        <v>0</v>
      </c>
      <c r="BM274" s="4">
        <f t="shared" si="276"/>
        <v>0</v>
      </c>
      <c r="BN274" s="4">
        <f t="shared" si="310"/>
        <v>0</v>
      </c>
      <c r="BO274" s="4">
        <f t="shared" si="311"/>
        <v>0</v>
      </c>
      <c r="BP274" s="4">
        <f t="shared" si="312"/>
        <v>0</v>
      </c>
      <c r="BQ274" s="4">
        <f t="shared" si="313"/>
        <v>0</v>
      </c>
      <c r="BR274" s="4">
        <f t="shared" si="314"/>
        <v>0</v>
      </c>
      <c r="BS274" s="4">
        <f t="shared" si="315"/>
        <v>0</v>
      </c>
      <c r="BT274" s="4" t="str">
        <f t="shared" si="277"/>
        <v/>
      </c>
      <c r="BU274" s="4" t="str">
        <f t="shared" si="278"/>
        <v/>
      </c>
      <c r="BV274" s="4" t="str">
        <f t="shared" si="279"/>
        <v/>
      </c>
      <c r="BW274" s="4" t="str">
        <f t="shared" si="292"/>
        <v/>
      </c>
      <c r="BX274" s="4" t="str">
        <f t="shared" si="293"/>
        <v/>
      </c>
      <c r="BY274" s="4" t="str">
        <f t="shared" si="294"/>
        <v/>
      </c>
      <c r="BZ274" s="4">
        <f t="shared" si="295"/>
        <v>0</v>
      </c>
      <c r="CA274" s="17" t="str">
        <f t="shared" si="280"/>
        <v/>
      </c>
      <c r="CB274" s="17" t="str">
        <f t="shared" si="281"/>
        <v/>
      </c>
      <c r="CC274" s="17" t="str">
        <f t="shared" si="282"/>
        <v/>
      </c>
      <c r="CD274" s="17" t="str">
        <f t="shared" si="283"/>
        <v/>
      </c>
      <c r="CE274" s="4" t="str">
        <f t="shared" si="284"/>
        <v/>
      </c>
      <c r="CF274" s="4" t="str">
        <f t="shared" si="285"/>
        <v/>
      </c>
      <c r="CG274" s="4" t="str">
        <f t="shared" si="286"/>
        <v/>
      </c>
      <c r="CH274" s="4" t="str">
        <f t="shared" si="316"/>
        <v/>
      </c>
      <c r="CI274" s="4" t="str">
        <f t="shared" si="317"/>
        <v/>
      </c>
      <c r="CJ274" s="4" t="str">
        <f t="shared" si="296"/>
        <v/>
      </c>
      <c r="CK274" s="4" t="str">
        <f t="shared" si="297"/>
        <v/>
      </c>
      <c r="CL274" s="4" t="str">
        <f t="shared" si="318"/>
        <v/>
      </c>
      <c r="CM274" s="4" t="str">
        <f t="shared" si="319"/>
        <v/>
      </c>
      <c r="CN274" s="4">
        <f t="shared" si="298"/>
        <v>0</v>
      </c>
      <c r="CO274" s="16">
        <f t="shared" si="287"/>
        <v>0</v>
      </c>
      <c r="CQ274" s="4">
        <f t="shared" si="299"/>
        <v>0</v>
      </c>
      <c r="CS274" s="4">
        <v>240</v>
      </c>
      <c r="CT274" s="4">
        <f t="shared" si="300"/>
        <v>120</v>
      </c>
      <c r="CU274" s="4">
        <f t="shared" si="301"/>
        <v>120</v>
      </c>
      <c r="CV274" s="4">
        <f t="shared" si="288"/>
        <v>1</v>
      </c>
      <c r="CW274" s="4">
        <v>241</v>
      </c>
      <c r="CX274" s="4">
        <f t="shared" si="330"/>
        <v>121</v>
      </c>
      <c r="CY274" s="4" t="s">
        <v>87</v>
      </c>
      <c r="CZ274" s="16" t="str">
        <f t="shared" si="302"/>
        <v>A</v>
      </c>
      <c r="DA274" s="16">
        <f t="shared" si="289"/>
        <v>0</v>
      </c>
      <c r="DB274" s="4" t="str">
        <f t="shared" si="290"/>
        <v>x</v>
      </c>
    </row>
    <row r="275" spans="1:106">
      <c r="A275" s="4" t="str">
        <f t="shared" si="305"/>
        <v>x</v>
      </c>
      <c r="B275" s="4" t="str">
        <f t="shared" si="306"/>
        <v>x</v>
      </c>
      <c r="D275" s="4">
        <v>24.7</v>
      </c>
      <c r="E275" s="4">
        <f t="shared" si="264"/>
        <v>-8.6444343290241227E-2</v>
      </c>
      <c r="F275" s="4">
        <v>24.7</v>
      </c>
      <c r="G275" s="4">
        <f t="shared" si="265"/>
        <v>-8.6444343290241227E-2</v>
      </c>
      <c r="H275" s="4">
        <v>123</v>
      </c>
      <c r="I275" s="4">
        <f>I274</f>
        <v>0</v>
      </c>
      <c r="X275" s="4">
        <v>242</v>
      </c>
      <c r="Y275" s="4" t="str">
        <f t="shared" si="320"/>
        <v>x</v>
      </c>
      <c r="Z275" s="4" t="str">
        <f t="shared" si="291"/>
        <v>x</v>
      </c>
      <c r="AA275" s="4">
        <v>0</v>
      </c>
      <c r="AB275" s="4">
        <v>0</v>
      </c>
      <c r="AC275" s="4">
        <v>242</v>
      </c>
      <c r="AD275" s="129" t="str">
        <f t="shared" si="321"/>
        <v>x</v>
      </c>
      <c r="AE275" s="129" t="str">
        <f t="shared" si="321"/>
        <v>x</v>
      </c>
      <c r="AF275" s="46">
        <f t="shared" si="322"/>
        <v>1</v>
      </c>
      <c r="AG275" s="46">
        <f t="shared" si="322"/>
        <v>1</v>
      </c>
      <c r="AH275" s="4">
        <f t="shared" si="329"/>
        <v>0</v>
      </c>
      <c r="AI275" s="4">
        <f t="shared" si="329"/>
        <v>0</v>
      </c>
      <c r="AJ275" s="4">
        <f t="shared" si="266"/>
        <v>0</v>
      </c>
      <c r="AK275" s="4">
        <f>SUM($AJ$33:AJ275)</f>
        <v>2.6645352591003757E-15</v>
      </c>
      <c r="AL275" s="4">
        <f t="shared" si="307"/>
        <v>0</v>
      </c>
      <c r="AM275" s="4">
        <f t="shared" si="267"/>
        <v>0</v>
      </c>
      <c r="AN275" s="4">
        <f t="shared" si="268"/>
        <v>0</v>
      </c>
      <c r="AP275" s="4" t="str">
        <f t="shared" si="323"/>
        <v/>
      </c>
      <c r="AQ275" s="4" t="str">
        <f t="shared" si="323"/>
        <v/>
      </c>
      <c r="AR275" s="4" t="str">
        <f t="shared" si="324"/>
        <v/>
      </c>
      <c r="AS275" s="4" t="str">
        <f t="shared" si="324"/>
        <v/>
      </c>
      <c r="AT275" s="4" t="str">
        <f t="shared" si="325"/>
        <v/>
      </c>
      <c r="AU275" s="4" t="str">
        <f t="shared" si="325"/>
        <v/>
      </c>
      <c r="AV275" s="4" t="str">
        <f t="shared" si="326"/>
        <v/>
      </c>
      <c r="AW275" s="4" t="str">
        <f t="shared" si="326"/>
        <v/>
      </c>
      <c r="AX275" s="4" t="str">
        <f t="shared" si="327"/>
        <v/>
      </c>
      <c r="AY275" s="4" t="str">
        <f t="shared" si="327"/>
        <v/>
      </c>
      <c r="AZ275" s="4" t="str">
        <f t="shared" si="328"/>
        <v/>
      </c>
      <c r="BA275" s="4" t="str">
        <f t="shared" si="328"/>
        <v/>
      </c>
      <c r="BB275" s="4" t="str">
        <f t="shared" si="303"/>
        <v/>
      </c>
      <c r="BC275" s="4" t="str">
        <f t="shared" si="304"/>
        <v/>
      </c>
      <c r="BD275" s="4" t="str">
        <f t="shared" si="269"/>
        <v/>
      </c>
      <c r="BE275" s="4" t="str">
        <f t="shared" si="308"/>
        <v/>
      </c>
      <c r="BF275" s="4" t="str">
        <f t="shared" si="270"/>
        <v/>
      </c>
      <c r="BG275" s="4" t="str">
        <f t="shared" si="309"/>
        <v/>
      </c>
      <c r="BH275" s="16">
        <f t="shared" si="271"/>
        <v>0</v>
      </c>
      <c r="BI275" s="4">
        <f t="shared" si="272"/>
        <v>0</v>
      </c>
      <c r="BJ275" s="16">
        <f t="shared" si="273"/>
        <v>0</v>
      </c>
      <c r="BK275" s="4">
        <f t="shared" si="274"/>
        <v>0</v>
      </c>
      <c r="BL275" s="16">
        <f t="shared" si="275"/>
        <v>0</v>
      </c>
      <c r="BM275" s="4">
        <f t="shared" si="276"/>
        <v>0</v>
      </c>
      <c r="BN275" s="4">
        <f t="shared" si="310"/>
        <v>0</v>
      </c>
      <c r="BO275" s="4">
        <f t="shared" si="311"/>
        <v>0</v>
      </c>
      <c r="BP275" s="4">
        <f t="shared" si="312"/>
        <v>0</v>
      </c>
      <c r="BQ275" s="4">
        <f t="shared" si="313"/>
        <v>0</v>
      </c>
      <c r="BR275" s="4">
        <f t="shared" si="314"/>
        <v>0</v>
      </c>
      <c r="BS275" s="4">
        <f t="shared" si="315"/>
        <v>0</v>
      </c>
      <c r="BT275" s="4" t="str">
        <f t="shared" si="277"/>
        <v/>
      </c>
      <c r="BU275" s="4" t="str">
        <f t="shared" si="278"/>
        <v/>
      </c>
      <c r="BV275" s="4" t="str">
        <f t="shared" si="279"/>
        <v/>
      </c>
      <c r="BW275" s="4" t="str">
        <f t="shared" si="292"/>
        <v/>
      </c>
      <c r="BX275" s="4" t="str">
        <f t="shared" si="293"/>
        <v/>
      </c>
      <c r="BY275" s="4" t="str">
        <f t="shared" si="294"/>
        <v/>
      </c>
      <c r="BZ275" s="4">
        <f t="shared" si="295"/>
        <v>0</v>
      </c>
      <c r="CA275" s="17" t="str">
        <f t="shared" si="280"/>
        <v/>
      </c>
      <c r="CB275" s="17" t="str">
        <f t="shared" si="281"/>
        <v/>
      </c>
      <c r="CC275" s="17" t="str">
        <f t="shared" si="282"/>
        <v/>
      </c>
      <c r="CD275" s="17" t="str">
        <f t="shared" si="283"/>
        <v/>
      </c>
      <c r="CE275" s="4" t="str">
        <f t="shared" si="284"/>
        <v/>
      </c>
      <c r="CF275" s="4" t="str">
        <f t="shared" si="285"/>
        <v/>
      </c>
      <c r="CG275" s="4" t="str">
        <f t="shared" si="286"/>
        <v/>
      </c>
      <c r="CH275" s="4" t="str">
        <f t="shared" si="316"/>
        <v/>
      </c>
      <c r="CI275" s="4" t="str">
        <f t="shared" si="317"/>
        <v/>
      </c>
      <c r="CJ275" s="4" t="str">
        <f t="shared" si="296"/>
        <v/>
      </c>
      <c r="CK275" s="4" t="str">
        <f t="shared" si="297"/>
        <v/>
      </c>
      <c r="CL275" s="4" t="str">
        <f t="shared" si="318"/>
        <v/>
      </c>
      <c r="CM275" s="4" t="str">
        <f t="shared" si="319"/>
        <v/>
      </c>
      <c r="CN275" s="4">
        <f t="shared" si="298"/>
        <v>0</v>
      </c>
      <c r="CO275" s="16">
        <f t="shared" si="287"/>
        <v>0</v>
      </c>
      <c r="CQ275" s="4">
        <f t="shared" si="299"/>
        <v>0</v>
      </c>
      <c r="CS275" s="4">
        <v>241</v>
      </c>
      <c r="CT275" s="4">
        <f t="shared" si="300"/>
        <v>120.5</v>
      </c>
      <c r="CU275" s="4">
        <f t="shared" si="301"/>
        <v>121</v>
      </c>
      <c r="CV275" s="4">
        <f t="shared" si="288"/>
        <v>0</v>
      </c>
      <c r="CW275" s="4">
        <v>242</v>
      </c>
      <c r="CX275" s="4">
        <f t="shared" si="330"/>
        <v>122</v>
      </c>
      <c r="CY275" s="4" t="s">
        <v>99</v>
      </c>
      <c r="CZ275" s="16" t="str">
        <f t="shared" si="302"/>
        <v>B</v>
      </c>
      <c r="DA275" s="16">
        <f t="shared" si="289"/>
        <v>0</v>
      </c>
      <c r="DB275" s="4" t="str">
        <f t="shared" si="290"/>
        <v>x</v>
      </c>
    </row>
    <row r="276" spans="1:106">
      <c r="A276" s="4" t="str">
        <f t="shared" si="305"/>
        <v>x</v>
      </c>
      <c r="B276" s="4" t="str">
        <f t="shared" si="306"/>
        <v>x</v>
      </c>
      <c r="D276" s="4">
        <v>24.8</v>
      </c>
      <c r="E276" s="4">
        <f t="shared" si="264"/>
        <v>8.6444343290237993E-2</v>
      </c>
      <c r="F276" s="4">
        <v>24.8</v>
      </c>
      <c r="G276" s="4">
        <f t="shared" si="265"/>
        <v>8.6444343290237993E-2</v>
      </c>
      <c r="H276" s="4">
        <v>123</v>
      </c>
      <c r="I276" s="4">
        <f>AL155</f>
        <v>0</v>
      </c>
      <c r="X276" s="4">
        <v>243</v>
      </c>
      <c r="Y276" s="4" t="str">
        <f t="shared" si="320"/>
        <v>x</v>
      </c>
      <c r="Z276" s="4" t="str">
        <f t="shared" si="291"/>
        <v>x</v>
      </c>
      <c r="AA276" s="4">
        <v>0</v>
      </c>
      <c r="AB276" s="4">
        <v>0</v>
      </c>
      <c r="AC276" s="4">
        <v>243</v>
      </c>
      <c r="AD276" s="129" t="str">
        <f t="shared" si="321"/>
        <v>x</v>
      </c>
      <c r="AE276" s="129" t="str">
        <f t="shared" si="321"/>
        <v>x</v>
      </c>
      <c r="AF276" s="46">
        <f t="shared" si="322"/>
        <v>1</v>
      </c>
      <c r="AG276" s="46">
        <f t="shared" si="322"/>
        <v>1</v>
      </c>
      <c r="AH276" s="4">
        <f t="shared" si="329"/>
        <v>0</v>
      </c>
      <c r="AI276" s="4">
        <f t="shared" si="329"/>
        <v>0</v>
      </c>
      <c r="AJ276" s="4">
        <f t="shared" si="266"/>
        <v>0</v>
      </c>
      <c r="AK276" s="4">
        <f>SUM($AJ$33:AJ276)</f>
        <v>2.6645352591003757E-15</v>
      </c>
      <c r="AL276" s="4">
        <f t="shared" si="307"/>
        <v>0</v>
      </c>
      <c r="AM276" s="4">
        <f t="shared" si="267"/>
        <v>0</v>
      </c>
      <c r="AN276" s="4">
        <f t="shared" si="268"/>
        <v>0</v>
      </c>
      <c r="AP276" s="4" t="str">
        <f t="shared" si="323"/>
        <v/>
      </c>
      <c r="AQ276" s="4" t="str">
        <f t="shared" si="323"/>
        <v/>
      </c>
      <c r="AR276" s="4" t="str">
        <f t="shared" si="324"/>
        <v/>
      </c>
      <c r="AS276" s="4" t="str">
        <f t="shared" si="324"/>
        <v/>
      </c>
      <c r="AT276" s="4" t="str">
        <f t="shared" si="325"/>
        <v/>
      </c>
      <c r="AU276" s="4" t="str">
        <f t="shared" si="325"/>
        <v/>
      </c>
      <c r="AV276" s="4" t="str">
        <f t="shared" si="326"/>
        <v/>
      </c>
      <c r="AW276" s="4" t="str">
        <f t="shared" si="326"/>
        <v/>
      </c>
      <c r="AX276" s="4" t="str">
        <f t="shared" si="327"/>
        <v/>
      </c>
      <c r="AY276" s="4" t="str">
        <f t="shared" si="327"/>
        <v/>
      </c>
      <c r="AZ276" s="4" t="str">
        <f t="shared" si="328"/>
        <v/>
      </c>
      <c r="BA276" s="4" t="str">
        <f t="shared" si="328"/>
        <v/>
      </c>
      <c r="BB276" s="4" t="str">
        <f t="shared" si="303"/>
        <v/>
      </c>
      <c r="BC276" s="4" t="str">
        <f t="shared" si="304"/>
        <v/>
      </c>
      <c r="BD276" s="4" t="str">
        <f t="shared" si="269"/>
        <v/>
      </c>
      <c r="BE276" s="4" t="str">
        <f t="shared" si="308"/>
        <v/>
      </c>
      <c r="BF276" s="4" t="str">
        <f t="shared" si="270"/>
        <v/>
      </c>
      <c r="BG276" s="4" t="str">
        <f t="shared" si="309"/>
        <v/>
      </c>
      <c r="BH276" s="16">
        <f t="shared" si="271"/>
        <v>0</v>
      </c>
      <c r="BI276" s="4">
        <f t="shared" si="272"/>
        <v>0</v>
      </c>
      <c r="BJ276" s="16">
        <f t="shared" si="273"/>
        <v>0</v>
      </c>
      <c r="BK276" s="4">
        <f t="shared" si="274"/>
        <v>0</v>
      </c>
      <c r="BL276" s="16">
        <f t="shared" si="275"/>
        <v>0</v>
      </c>
      <c r="BM276" s="4">
        <f t="shared" si="276"/>
        <v>0</v>
      </c>
      <c r="BN276" s="4">
        <f t="shared" si="310"/>
        <v>0</v>
      </c>
      <c r="BO276" s="4">
        <f t="shared" si="311"/>
        <v>0</v>
      </c>
      <c r="BP276" s="4">
        <f t="shared" si="312"/>
        <v>0</v>
      </c>
      <c r="BQ276" s="4">
        <f t="shared" si="313"/>
        <v>0</v>
      </c>
      <c r="BR276" s="4">
        <f t="shared" si="314"/>
        <v>0</v>
      </c>
      <c r="BS276" s="4">
        <f t="shared" si="315"/>
        <v>0</v>
      </c>
      <c r="BT276" s="4" t="str">
        <f t="shared" si="277"/>
        <v/>
      </c>
      <c r="BU276" s="4" t="str">
        <f t="shared" si="278"/>
        <v/>
      </c>
      <c r="BV276" s="4" t="str">
        <f t="shared" si="279"/>
        <v/>
      </c>
      <c r="BW276" s="4" t="str">
        <f t="shared" si="292"/>
        <v/>
      </c>
      <c r="BX276" s="4" t="str">
        <f t="shared" si="293"/>
        <v/>
      </c>
      <c r="BY276" s="4" t="str">
        <f t="shared" si="294"/>
        <v/>
      </c>
      <c r="BZ276" s="4">
        <f t="shared" si="295"/>
        <v>0</v>
      </c>
      <c r="CA276" s="17" t="str">
        <f t="shared" si="280"/>
        <v/>
      </c>
      <c r="CB276" s="17" t="str">
        <f t="shared" si="281"/>
        <v/>
      </c>
      <c r="CC276" s="17" t="str">
        <f t="shared" si="282"/>
        <v/>
      </c>
      <c r="CD276" s="17" t="str">
        <f t="shared" si="283"/>
        <v/>
      </c>
      <c r="CE276" s="4" t="str">
        <f t="shared" si="284"/>
        <v/>
      </c>
      <c r="CF276" s="4" t="str">
        <f t="shared" si="285"/>
        <v/>
      </c>
      <c r="CG276" s="4" t="str">
        <f t="shared" si="286"/>
        <v/>
      </c>
      <c r="CH276" s="4" t="str">
        <f t="shared" si="316"/>
        <v/>
      </c>
      <c r="CI276" s="4" t="str">
        <f t="shared" si="317"/>
        <v/>
      </c>
      <c r="CJ276" s="4" t="str">
        <f t="shared" si="296"/>
        <v/>
      </c>
      <c r="CK276" s="4" t="str">
        <f t="shared" si="297"/>
        <v/>
      </c>
      <c r="CL276" s="4" t="str">
        <f t="shared" si="318"/>
        <v/>
      </c>
      <c r="CM276" s="4" t="str">
        <f t="shared" si="319"/>
        <v/>
      </c>
      <c r="CN276" s="4">
        <f t="shared" si="298"/>
        <v>0</v>
      </c>
      <c r="CO276" s="16">
        <f t="shared" si="287"/>
        <v>0</v>
      </c>
      <c r="CQ276" s="4">
        <f t="shared" si="299"/>
        <v>0</v>
      </c>
      <c r="CS276" s="4">
        <v>242</v>
      </c>
      <c r="CT276" s="4">
        <f t="shared" si="300"/>
        <v>121</v>
      </c>
      <c r="CU276" s="4">
        <f t="shared" si="301"/>
        <v>121</v>
      </c>
      <c r="CV276" s="4">
        <f t="shared" si="288"/>
        <v>1</v>
      </c>
      <c r="CW276" s="4">
        <v>243</v>
      </c>
      <c r="CX276" s="4">
        <f t="shared" si="330"/>
        <v>122</v>
      </c>
      <c r="CY276" s="4" t="s">
        <v>88</v>
      </c>
      <c r="CZ276" s="16" t="str">
        <f t="shared" si="302"/>
        <v>C</v>
      </c>
      <c r="DA276" s="16">
        <f t="shared" si="289"/>
        <v>0</v>
      </c>
      <c r="DB276" s="4" t="str">
        <f t="shared" si="290"/>
        <v>x</v>
      </c>
    </row>
    <row r="277" spans="1:106">
      <c r="A277" s="4" t="str">
        <f t="shared" si="305"/>
        <v>x</v>
      </c>
      <c r="B277" s="4" t="str">
        <f t="shared" si="306"/>
        <v>x</v>
      </c>
      <c r="D277" s="4">
        <v>24.9</v>
      </c>
      <c r="E277" s="4">
        <f t="shared" si="264"/>
        <v>0.25555499726295267</v>
      </c>
      <c r="F277" s="4">
        <v>24.9</v>
      </c>
      <c r="G277" s="4">
        <f t="shared" si="265"/>
        <v>0.25555499726295267</v>
      </c>
      <c r="H277" s="4">
        <v>124</v>
      </c>
      <c r="I277" s="4">
        <f>I276</f>
        <v>0</v>
      </c>
      <c r="X277" s="4">
        <v>244</v>
      </c>
      <c r="Y277" s="4" t="str">
        <f t="shared" si="320"/>
        <v>x</v>
      </c>
      <c r="Z277" s="4" t="str">
        <f t="shared" si="291"/>
        <v>x</v>
      </c>
      <c r="AA277" s="4">
        <v>0</v>
      </c>
      <c r="AB277" s="4">
        <v>0</v>
      </c>
      <c r="AC277" s="4">
        <v>244</v>
      </c>
      <c r="AD277" s="129" t="str">
        <f t="shared" si="321"/>
        <v>x</v>
      </c>
      <c r="AE277" s="129" t="str">
        <f t="shared" si="321"/>
        <v>x</v>
      </c>
      <c r="AF277" s="46">
        <f t="shared" si="322"/>
        <v>1</v>
      </c>
      <c r="AG277" s="46">
        <f t="shared" si="322"/>
        <v>1</v>
      </c>
      <c r="AH277" s="4">
        <f t="shared" si="329"/>
        <v>0</v>
      </c>
      <c r="AI277" s="4">
        <f t="shared" si="329"/>
        <v>0</v>
      </c>
      <c r="AJ277" s="4">
        <f t="shared" si="266"/>
        <v>0</v>
      </c>
      <c r="AK277" s="4">
        <f>SUM($AJ$33:AJ277)</f>
        <v>2.6645352591003757E-15</v>
      </c>
      <c r="AL277" s="4">
        <f t="shared" si="307"/>
        <v>0</v>
      </c>
      <c r="AM277" s="4">
        <f t="shared" si="267"/>
        <v>0</v>
      </c>
      <c r="AN277" s="4">
        <f t="shared" si="268"/>
        <v>0</v>
      </c>
      <c r="AP277" s="4" t="str">
        <f t="shared" si="323"/>
        <v/>
      </c>
      <c r="AQ277" s="4" t="str">
        <f t="shared" si="323"/>
        <v/>
      </c>
      <c r="AR277" s="4" t="str">
        <f t="shared" si="324"/>
        <v/>
      </c>
      <c r="AS277" s="4" t="str">
        <f t="shared" si="324"/>
        <v/>
      </c>
      <c r="AT277" s="4" t="str">
        <f t="shared" si="325"/>
        <v/>
      </c>
      <c r="AU277" s="4" t="str">
        <f t="shared" si="325"/>
        <v/>
      </c>
      <c r="AV277" s="4" t="str">
        <f t="shared" si="326"/>
        <v/>
      </c>
      <c r="AW277" s="4" t="str">
        <f t="shared" si="326"/>
        <v/>
      </c>
      <c r="AX277" s="4" t="str">
        <f t="shared" si="327"/>
        <v/>
      </c>
      <c r="AY277" s="4" t="str">
        <f t="shared" si="327"/>
        <v/>
      </c>
      <c r="AZ277" s="4" t="str">
        <f t="shared" si="328"/>
        <v/>
      </c>
      <c r="BA277" s="4" t="str">
        <f t="shared" si="328"/>
        <v/>
      </c>
      <c r="BB277" s="4" t="str">
        <f t="shared" si="303"/>
        <v/>
      </c>
      <c r="BC277" s="4" t="str">
        <f t="shared" si="304"/>
        <v/>
      </c>
      <c r="BD277" s="4" t="str">
        <f t="shared" si="269"/>
        <v/>
      </c>
      <c r="BE277" s="4" t="str">
        <f t="shared" si="308"/>
        <v/>
      </c>
      <c r="BF277" s="4" t="str">
        <f t="shared" si="270"/>
        <v/>
      </c>
      <c r="BG277" s="4" t="str">
        <f t="shared" si="309"/>
        <v/>
      </c>
      <c r="BH277" s="16">
        <f t="shared" si="271"/>
        <v>0</v>
      </c>
      <c r="BI277" s="4">
        <f t="shared" si="272"/>
        <v>0</v>
      </c>
      <c r="BJ277" s="16">
        <f t="shared" si="273"/>
        <v>0</v>
      </c>
      <c r="BK277" s="4">
        <f t="shared" si="274"/>
        <v>0</v>
      </c>
      <c r="BL277" s="16">
        <f t="shared" si="275"/>
        <v>0</v>
      </c>
      <c r="BM277" s="4">
        <f t="shared" si="276"/>
        <v>0</v>
      </c>
      <c r="BN277" s="4">
        <f t="shared" si="310"/>
        <v>0</v>
      </c>
      <c r="BO277" s="4">
        <f t="shared" si="311"/>
        <v>0</v>
      </c>
      <c r="BP277" s="4">
        <f t="shared" si="312"/>
        <v>0</v>
      </c>
      <c r="BQ277" s="4">
        <f t="shared" si="313"/>
        <v>0</v>
      </c>
      <c r="BR277" s="4">
        <f t="shared" si="314"/>
        <v>0</v>
      </c>
      <c r="BS277" s="4">
        <f t="shared" si="315"/>
        <v>0</v>
      </c>
      <c r="BT277" s="4" t="str">
        <f t="shared" si="277"/>
        <v/>
      </c>
      <c r="BU277" s="4" t="str">
        <f t="shared" si="278"/>
        <v/>
      </c>
      <c r="BV277" s="4" t="str">
        <f t="shared" si="279"/>
        <v/>
      </c>
      <c r="BW277" s="4" t="str">
        <f t="shared" si="292"/>
        <v/>
      </c>
      <c r="BX277" s="4" t="str">
        <f t="shared" si="293"/>
        <v/>
      </c>
      <c r="BY277" s="4" t="str">
        <f t="shared" si="294"/>
        <v/>
      </c>
      <c r="BZ277" s="4">
        <f t="shared" si="295"/>
        <v>0</v>
      </c>
      <c r="CA277" s="17" t="str">
        <f t="shared" si="280"/>
        <v/>
      </c>
      <c r="CB277" s="17" t="str">
        <f t="shared" si="281"/>
        <v/>
      </c>
      <c r="CC277" s="17" t="str">
        <f t="shared" si="282"/>
        <v/>
      </c>
      <c r="CD277" s="17" t="str">
        <f t="shared" si="283"/>
        <v/>
      </c>
      <c r="CE277" s="4" t="str">
        <f t="shared" si="284"/>
        <v/>
      </c>
      <c r="CF277" s="4" t="str">
        <f t="shared" si="285"/>
        <v/>
      </c>
      <c r="CG277" s="4" t="str">
        <f t="shared" si="286"/>
        <v/>
      </c>
      <c r="CH277" s="4" t="str">
        <f t="shared" si="316"/>
        <v/>
      </c>
      <c r="CI277" s="4" t="str">
        <f t="shared" si="317"/>
        <v/>
      </c>
      <c r="CJ277" s="4" t="str">
        <f t="shared" si="296"/>
        <v/>
      </c>
      <c r="CK277" s="4" t="str">
        <f t="shared" si="297"/>
        <v/>
      </c>
      <c r="CL277" s="4" t="str">
        <f t="shared" si="318"/>
        <v/>
      </c>
      <c r="CM277" s="4" t="str">
        <f t="shared" si="319"/>
        <v/>
      </c>
      <c r="CN277" s="4">
        <f t="shared" si="298"/>
        <v>0</v>
      </c>
      <c r="CO277" s="16">
        <f t="shared" si="287"/>
        <v>0</v>
      </c>
      <c r="CQ277" s="4">
        <f t="shared" si="299"/>
        <v>0</v>
      </c>
      <c r="CS277" s="4">
        <v>243</v>
      </c>
      <c r="CT277" s="4">
        <f t="shared" si="300"/>
        <v>121.5</v>
      </c>
      <c r="CU277" s="4">
        <f t="shared" si="301"/>
        <v>122</v>
      </c>
      <c r="CV277" s="4">
        <f t="shared" si="288"/>
        <v>0</v>
      </c>
      <c r="CW277" s="4">
        <v>244</v>
      </c>
      <c r="CX277" s="4">
        <f t="shared" si="330"/>
        <v>123</v>
      </c>
      <c r="CY277" s="4" t="s">
        <v>100</v>
      </c>
      <c r="CZ277" s="16" t="str">
        <f t="shared" si="302"/>
        <v>A</v>
      </c>
      <c r="DA277" s="16">
        <f t="shared" si="289"/>
        <v>0</v>
      </c>
      <c r="DB277" s="4" t="str">
        <f t="shared" si="290"/>
        <v>x</v>
      </c>
    </row>
    <row r="278" spans="1:106">
      <c r="A278" s="4" t="str">
        <f t="shared" si="305"/>
        <v>x</v>
      </c>
      <c r="B278" s="4" t="str">
        <f t="shared" si="306"/>
        <v>x</v>
      </c>
      <c r="D278" s="4">
        <v>25</v>
      </c>
      <c r="E278" s="4">
        <f t="shared" si="264"/>
        <v>0.41349667156633962</v>
      </c>
      <c r="F278" s="4">
        <v>25</v>
      </c>
      <c r="G278" s="4">
        <f t="shared" si="265"/>
        <v>0.41349667156633962</v>
      </c>
      <c r="H278" s="4">
        <v>124</v>
      </c>
      <c r="I278" s="4">
        <f>AL156</f>
        <v>0</v>
      </c>
      <c r="X278" s="4">
        <v>245</v>
      </c>
      <c r="Y278" s="4" t="str">
        <f t="shared" si="320"/>
        <v>x</v>
      </c>
      <c r="Z278" s="4" t="str">
        <f t="shared" si="291"/>
        <v>x</v>
      </c>
      <c r="AA278" s="4">
        <v>0</v>
      </c>
      <c r="AB278" s="4">
        <v>0</v>
      </c>
      <c r="AC278" s="4">
        <v>245</v>
      </c>
      <c r="AD278" s="129" t="str">
        <f t="shared" si="321"/>
        <v>x</v>
      </c>
      <c r="AE278" s="129" t="str">
        <f t="shared" si="321"/>
        <v>x</v>
      </c>
      <c r="AF278" s="46">
        <f t="shared" si="322"/>
        <v>1</v>
      </c>
      <c r="AG278" s="46">
        <f t="shared" si="322"/>
        <v>1</v>
      </c>
      <c r="AH278" s="4">
        <f t="shared" si="329"/>
        <v>0</v>
      </c>
      <c r="AI278" s="4">
        <f t="shared" si="329"/>
        <v>0</v>
      </c>
      <c r="AJ278" s="4">
        <f t="shared" si="266"/>
        <v>0</v>
      </c>
      <c r="AK278" s="4">
        <f>SUM($AJ$33:AJ278)</f>
        <v>2.6645352591003757E-15</v>
      </c>
      <c r="AL278" s="4">
        <f t="shared" si="307"/>
        <v>0</v>
      </c>
      <c r="AM278" s="4">
        <f t="shared" si="267"/>
        <v>0</v>
      </c>
      <c r="AN278" s="4">
        <f t="shared" si="268"/>
        <v>0</v>
      </c>
      <c r="AP278" s="4" t="str">
        <f t="shared" si="323"/>
        <v/>
      </c>
      <c r="AQ278" s="4" t="str">
        <f t="shared" si="323"/>
        <v/>
      </c>
      <c r="AR278" s="4" t="str">
        <f t="shared" si="324"/>
        <v/>
      </c>
      <c r="AS278" s="4" t="str">
        <f t="shared" si="324"/>
        <v/>
      </c>
      <c r="AT278" s="4" t="str">
        <f t="shared" si="325"/>
        <v/>
      </c>
      <c r="AU278" s="4" t="str">
        <f t="shared" si="325"/>
        <v/>
      </c>
      <c r="AV278" s="4" t="str">
        <f t="shared" si="326"/>
        <v/>
      </c>
      <c r="AW278" s="4" t="str">
        <f t="shared" si="326"/>
        <v/>
      </c>
      <c r="AX278" s="4" t="str">
        <f t="shared" si="327"/>
        <v/>
      </c>
      <c r="AY278" s="4" t="str">
        <f t="shared" si="327"/>
        <v/>
      </c>
      <c r="AZ278" s="4" t="str">
        <f t="shared" si="328"/>
        <v/>
      </c>
      <c r="BA278" s="4" t="str">
        <f t="shared" si="328"/>
        <v/>
      </c>
      <c r="BB278" s="4" t="str">
        <f t="shared" si="303"/>
        <v/>
      </c>
      <c r="BC278" s="4" t="str">
        <f t="shared" si="304"/>
        <v/>
      </c>
      <c r="BD278" s="4" t="str">
        <f t="shared" si="269"/>
        <v/>
      </c>
      <c r="BE278" s="4" t="str">
        <f t="shared" si="308"/>
        <v/>
      </c>
      <c r="BF278" s="4" t="str">
        <f t="shared" si="270"/>
        <v/>
      </c>
      <c r="BG278" s="4" t="str">
        <f t="shared" si="309"/>
        <v/>
      </c>
      <c r="BH278" s="16">
        <f t="shared" si="271"/>
        <v>0</v>
      </c>
      <c r="BI278" s="4">
        <f t="shared" si="272"/>
        <v>0</v>
      </c>
      <c r="BJ278" s="16">
        <f t="shared" si="273"/>
        <v>0</v>
      </c>
      <c r="BK278" s="4">
        <f t="shared" si="274"/>
        <v>0</v>
      </c>
      <c r="BL278" s="16">
        <f t="shared" si="275"/>
        <v>0</v>
      </c>
      <c r="BM278" s="4">
        <f t="shared" si="276"/>
        <v>0</v>
      </c>
      <c r="BN278" s="4">
        <f t="shared" si="310"/>
        <v>0</v>
      </c>
      <c r="BO278" s="4">
        <f t="shared" si="311"/>
        <v>0</v>
      </c>
      <c r="BP278" s="4">
        <f t="shared" si="312"/>
        <v>0</v>
      </c>
      <c r="BQ278" s="4">
        <f t="shared" si="313"/>
        <v>0</v>
      </c>
      <c r="BR278" s="4">
        <f t="shared" si="314"/>
        <v>0</v>
      </c>
      <c r="BS278" s="4">
        <f t="shared" si="315"/>
        <v>0</v>
      </c>
      <c r="BT278" s="4" t="str">
        <f t="shared" si="277"/>
        <v/>
      </c>
      <c r="BU278" s="4" t="str">
        <f t="shared" si="278"/>
        <v/>
      </c>
      <c r="BV278" s="4" t="str">
        <f t="shared" si="279"/>
        <v/>
      </c>
      <c r="BW278" s="4" t="str">
        <f t="shared" si="292"/>
        <v/>
      </c>
      <c r="BX278" s="4" t="str">
        <f t="shared" si="293"/>
        <v/>
      </c>
      <c r="BY278" s="4" t="str">
        <f t="shared" si="294"/>
        <v/>
      </c>
      <c r="BZ278" s="4">
        <f t="shared" si="295"/>
        <v>0</v>
      </c>
      <c r="CA278" s="17" t="str">
        <f t="shared" si="280"/>
        <v/>
      </c>
      <c r="CB278" s="17" t="str">
        <f t="shared" si="281"/>
        <v/>
      </c>
      <c r="CC278" s="17" t="str">
        <f t="shared" si="282"/>
        <v/>
      </c>
      <c r="CD278" s="17" t="str">
        <f t="shared" si="283"/>
        <v/>
      </c>
      <c r="CE278" s="4" t="str">
        <f t="shared" si="284"/>
        <v/>
      </c>
      <c r="CF278" s="4" t="str">
        <f t="shared" si="285"/>
        <v/>
      </c>
      <c r="CG278" s="4" t="str">
        <f t="shared" si="286"/>
        <v/>
      </c>
      <c r="CH278" s="4" t="str">
        <f t="shared" si="316"/>
        <v/>
      </c>
      <c r="CI278" s="4" t="str">
        <f t="shared" si="317"/>
        <v/>
      </c>
      <c r="CJ278" s="4" t="str">
        <f t="shared" si="296"/>
        <v/>
      </c>
      <c r="CK278" s="4" t="str">
        <f t="shared" si="297"/>
        <v/>
      </c>
      <c r="CL278" s="4" t="str">
        <f t="shared" si="318"/>
        <v/>
      </c>
      <c r="CM278" s="4" t="str">
        <f t="shared" si="319"/>
        <v/>
      </c>
      <c r="CN278" s="4">
        <f t="shared" si="298"/>
        <v>0</v>
      </c>
      <c r="CO278" s="16">
        <f t="shared" si="287"/>
        <v>0</v>
      </c>
      <c r="CQ278" s="4">
        <f t="shared" si="299"/>
        <v>0</v>
      </c>
      <c r="CS278" s="4">
        <v>244</v>
      </c>
      <c r="CT278" s="4">
        <f t="shared" si="300"/>
        <v>122</v>
      </c>
      <c r="CU278" s="4">
        <f t="shared" si="301"/>
        <v>122</v>
      </c>
      <c r="CV278" s="4">
        <f t="shared" si="288"/>
        <v>1</v>
      </c>
      <c r="CW278" s="4">
        <v>245</v>
      </c>
      <c r="CX278" s="4">
        <f t="shared" si="330"/>
        <v>123</v>
      </c>
      <c r="CY278" s="4" t="s">
        <v>89</v>
      </c>
      <c r="CZ278" s="16" t="str">
        <f t="shared" si="302"/>
        <v>B</v>
      </c>
      <c r="DA278" s="16">
        <f t="shared" si="289"/>
        <v>0</v>
      </c>
      <c r="DB278" s="4" t="str">
        <f t="shared" si="290"/>
        <v>x</v>
      </c>
    </row>
    <row r="279" spans="1:106">
      <c r="A279" s="4" t="str">
        <f t="shared" si="305"/>
        <v>x</v>
      </c>
      <c r="B279" s="4" t="str">
        <f t="shared" si="306"/>
        <v>x</v>
      </c>
      <c r="D279" s="4">
        <v>25.1</v>
      </c>
      <c r="E279" s="4">
        <f t="shared" si="264"/>
        <v>0.55336655714511185</v>
      </c>
      <c r="F279" s="4">
        <v>25.1</v>
      </c>
      <c r="G279" s="4">
        <f t="shared" si="265"/>
        <v>0.55336655714511185</v>
      </c>
      <c r="H279" s="4">
        <v>125</v>
      </c>
      <c r="I279" s="4">
        <f>I278</f>
        <v>0</v>
      </c>
      <c r="X279" s="4">
        <v>246</v>
      </c>
      <c r="Y279" s="4" t="str">
        <f t="shared" si="320"/>
        <v>x</v>
      </c>
      <c r="Z279" s="4" t="str">
        <f t="shared" si="291"/>
        <v>x</v>
      </c>
      <c r="AA279" s="4">
        <v>0</v>
      </c>
      <c r="AB279" s="4">
        <v>0</v>
      </c>
      <c r="AC279" s="4">
        <v>246</v>
      </c>
      <c r="AD279" s="129" t="str">
        <f t="shared" si="321"/>
        <v>x</v>
      </c>
      <c r="AE279" s="129" t="str">
        <f t="shared" si="321"/>
        <v>x</v>
      </c>
      <c r="AF279" s="46">
        <f t="shared" si="322"/>
        <v>1</v>
      </c>
      <c r="AG279" s="46">
        <f t="shared" si="322"/>
        <v>1</v>
      </c>
      <c r="AH279" s="4">
        <f t="shared" si="329"/>
        <v>0</v>
      </c>
      <c r="AI279" s="4">
        <f t="shared" si="329"/>
        <v>0</v>
      </c>
      <c r="AJ279" s="4">
        <f t="shared" si="266"/>
        <v>0</v>
      </c>
      <c r="AK279" s="4">
        <f>SUM($AJ$33:AJ279)</f>
        <v>2.6645352591003757E-15</v>
      </c>
      <c r="AL279" s="4">
        <f t="shared" si="307"/>
        <v>0</v>
      </c>
      <c r="AM279" s="4">
        <f t="shared" si="267"/>
        <v>0</v>
      </c>
      <c r="AN279" s="4">
        <f t="shared" si="268"/>
        <v>0</v>
      </c>
      <c r="AP279" s="4" t="str">
        <f t="shared" si="323"/>
        <v/>
      </c>
      <c r="AQ279" s="4" t="str">
        <f t="shared" si="323"/>
        <v/>
      </c>
      <c r="AR279" s="4" t="str">
        <f t="shared" si="324"/>
        <v/>
      </c>
      <c r="AS279" s="4" t="str">
        <f t="shared" si="324"/>
        <v/>
      </c>
      <c r="AT279" s="4" t="str">
        <f t="shared" si="325"/>
        <v/>
      </c>
      <c r="AU279" s="4" t="str">
        <f t="shared" si="325"/>
        <v/>
      </c>
      <c r="AV279" s="4" t="str">
        <f t="shared" si="326"/>
        <v/>
      </c>
      <c r="AW279" s="4" t="str">
        <f t="shared" si="326"/>
        <v/>
      </c>
      <c r="AX279" s="4" t="str">
        <f t="shared" si="327"/>
        <v/>
      </c>
      <c r="AY279" s="4" t="str">
        <f t="shared" si="327"/>
        <v/>
      </c>
      <c r="AZ279" s="4" t="str">
        <f t="shared" si="328"/>
        <v/>
      </c>
      <c r="BA279" s="4" t="str">
        <f t="shared" si="328"/>
        <v/>
      </c>
      <c r="BB279" s="4" t="str">
        <f t="shared" si="303"/>
        <v/>
      </c>
      <c r="BC279" s="4" t="str">
        <f t="shared" si="304"/>
        <v/>
      </c>
      <c r="BD279" s="4" t="str">
        <f t="shared" si="269"/>
        <v/>
      </c>
      <c r="BE279" s="4" t="str">
        <f t="shared" si="308"/>
        <v/>
      </c>
      <c r="BF279" s="4" t="str">
        <f t="shared" si="270"/>
        <v/>
      </c>
      <c r="BG279" s="4" t="str">
        <f t="shared" si="309"/>
        <v/>
      </c>
      <c r="BH279" s="16">
        <f t="shared" si="271"/>
        <v>0</v>
      </c>
      <c r="BI279" s="4">
        <f t="shared" si="272"/>
        <v>0</v>
      </c>
      <c r="BJ279" s="16">
        <f t="shared" si="273"/>
        <v>0</v>
      </c>
      <c r="BK279" s="4">
        <f t="shared" si="274"/>
        <v>0</v>
      </c>
      <c r="BL279" s="16">
        <f t="shared" si="275"/>
        <v>0</v>
      </c>
      <c r="BM279" s="4">
        <f t="shared" si="276"/>
        <v>0</v>
      </c>
      <c r="BN279" s="4">
        <f t="shared" si="310"/>
        <v>0</v>
      </c>
      <c r="BO279" s="4">
        <f t="shared" si="311"/>
        <v>0</v>
      </c>
      <c r="BP279" s="4">
        <f t="shared" si="312"/>
        <v>0</v>
      </c>
      <c r="BQ279" s="4">
        <f t="shared" si="313"/>
        <v>0</v>
      </c>
      <c r="BR279" s="4">
        <f t="shared" si="314"/>
        <v>0</v>
      </c>
      <c r="BS279" s="4">
        <f t="shared" si="315"/>
        <v>0</v>
      </c>
      <c r="BT279" s="4" t="str">
        <f t="shared" si="277"/>
        <v/>
      </c>
      <c r="BU279" s="4" t="str">
        <f t="shared" si="278"/>
        <v/>
      </c>
      <c r="BV279" s="4" t="str">
        <f t="shared" si="279"/>
        <v/>
      </c>
      <c r="BW279" s="4" t="str">
        <f t="shared" si="292"/>
        <v/>
      </c>
      <c r="BX279" s="4" t="str">
        <f t="shared" si="293"/>
        <v/>
      </c>
      <c r="BY279" s="4" t="str">
        <f t="shared" si="294"/>
        <v/>
      </c>
      <c r="BZ279" s="4">
        <f t="shared" si="295"/>
        <v>0</v>
      </c>
      <c r="CA279" s="17" t="str">
        <f t="shared" si="280"/>
        <v/>
      </c>
      <c r="CB279" s="17" t="str">
        <f t="shared" si="281"/>
        <v/>
      </c>
      <c r="CC279" s="17" t="str">
        <f t="shared" si="282"/>
        <v/>
      </c>
      <c r="CD279" s="17" t="str">
        <f t="shared" si="283"/>
        <v/>
      </c>
      <c r="CE279" s="4" t="str">
        <f t="shared" si="284"/>
        <v/>
      </c>
      <c r="CF279" s="4" t="str">
        <f t="shared" si="285"/>
        <v/>
      </c>
      <c r="CG279" s="4" t="str">
        <f t="shared" si="286"/>
        <v/>
      </c>
      <c r="CH279" s="4" t="str">
        <f t="shared" si="316"/>
        <v/>
      </c>
      <c r="CI279" s="4" t="str">
        <f t="shared" si="317"/>
        <v/>
      </c>
      <c r="CJ279" s="4" t="str">
        <f t="shared" si="296"/>
        <v/>
      </c>
      <c r="CK279" s="4" t="str">
        <f t="shared" si="297"/>
        <v/>
      </c>
      <c r="CL279" s="4" t="str">
        <f t="shared" si="318"/>
        <v/>
      </c>
      <c r="CM279" s="4" t="str">
        <f t="shared" si="319"/>
        <v/>
      </c>
      <c r="CN279" s="4">
        <f t="shared" si="298"/>
        <v>0</v>
      </c>
      <c r="CO279" s="16">
        <f t="shared" si="287"/>
        <v>0</v>
      </c>
      <c r="CQ279" s="4">
        <f t="shared" si="299"/>
        <v>0</v>
      </c>
      <c r="CS279" s="4">
        <v>245</v>
      </c>
      <c r="CT279" s="4">
        <f t="shared" si="300"/>
        <v>122.5</v>
      </c>
      <c r="CU279" s="4">
        <f t="shared" si="301"/>
        <v>123</v>
      </c>
      <c r="CV279" s="4">
        <f t="shared" si="288"/>
        <v>0</v>
      </c>
      <c r="CW279" s="4">
        <v>246</v>
      </c>
      <c r="CX279" s="4">
        <f t="shared" si="330"/>
        <v>124</v>
      </c>
      <c r="CY279" s="4" t="s">
        <v>98</v>
      </c>
      <c r="CZ279" s="16" t="str">
        <f t="shared" si="302"/>
        <v>C</v>
      </c>
      <c r="DA279" s="16">
        <f t="shared" si="289"/>
        <v>0</v>
      </c>
      <c r="DB279" s="4" t="str">
        <f t="shared" si="290"/>
        <v>x</v>
      </c>
    </row>
    <row r="280" spans="1:106">
      <c r="A280" s="4" t="str">
        <f t="shared" si="305"/>
        <v>x</v>
      </c>
      <c r="B280" s="4" t="str">
        <f t="shared" si="306"/>
        <v>x</v>
      </c>
      <c r="D280" s="4">
        <v>25.2</v>
      </c>
      <c r="E280" s="4">
        <f t="shared" si="264"/>
        <v>0.66905166882929501</v>
      </c>
      <c r="F280" s="4">
        <v>25.2</v>
      </c>
      <c r="G280" s="4">
        <f t="shared" si="265"/>
        <v>0.66905166882929501</v>
      </c>
      <c r="H280" s="4">
        <v>125</v>
      </c>
      <c r="I280" s="4">
        <f>AL157</f>
        <v>0</v>
      </c>
      <c r="X280" s="4">
        <v>247</v>
      </c>
      <c r="Y280" s="4" t="str">
        <f t="shared" si="320"/>
        <v>x</v>
      </c>
      <c r="Z280" s="4" t="str">
        <f t="shared" si="291"/>
        <v>x</v>
      </c>
      <c r="AA280" s="4">
        <v>0</v>
      </c>
      <c r="AB280" s="4">
        <v>0</v>
      </c>
      <c r="AC280" s="4">
        <v>247</v>
      </c>
      <c r="AD280" s="129" t="str">
        <f t="shared" si="321"/>
        <v>x</v>
      </c>
      <c r="AE280" s="129" t="str">
        <f t="shared" si="321"/>
        <v>x</v>
      </c>
      <c r="AF280" s="46">
        <f t="shared" si="322"/>
        <v>1</v>
      </c>
      <c r="AG280" s="46">
        <f t="shared" si="322"/>
        <v>1</v>
      </c>
      <c r="AH280" s="4">
        <f t="shared" si="329"/>
        <v>0</v>
      </c>
      <c r="AI280" s="4">
        <f t="shared" si="329"/>
        <v>0</v>
      </c>
      <c r="AJ280" s="4">
        <f t="shared" si="266"/>
        <v>0</v>
      </c>
      <c r="AK280" s="4">
        <f>SUM($AJ$33:AJ280)</f>
        <v>2.6645352591003757E-15</v>
      </c>
      <c r="AL280" s="4">
        <f t="shared" si="307"/>
        <v>0</v>
      </c>
      <c r="AM280" s="4">
        <f t="shared" si="267"/>
        <v>0</v>
      </c>
      <c r="AN280" s="4">
        <f t="shared" si="268"/>
        <v>0</v>
      </c>
      <c r="AP280" s="4" t="str">
        <f t="shared" si="323"/>
        <v/>
      </c>
      <c r="AQ280" s="4" t="str">
        <f t="shared" si="323"/>
        <v/>
      </c>
      <c r="AR280" s="4" t="str">
        <f t="shared" si="324"/>
        <v/>
      </c>
      <c r="AS280" s="4" t="str">
        <f t="shared" si="324"/>
        <v/>
      </c>
      <c r="AT280" s="4" t="str">
        <f t="shared" si="325"/>
        <v/>
      </c>
      <c r="AU280" s="4" t="str">
        <f t="shared" si="325"/>
        <v/>
      </c>
      <c r="AV280" s="4" t="str">
        <f t="shared" si="326"/>
        <v/>
      </c>
      <c r="AW280" s="4" t="str">
        <f t="shared" si="326"/>
        <v/>
      </c>
      <c r="AX280" s="4" t="str">
        <f t="shared" si="327"/>
        <v/>
      </c>
      <c r="AY280" s="4" t="str">
        <f t="shared" si="327"/>
        <v/>
      </c>
      <c r="AZ280" s="4" t="str">
        <f t="shared" si="328"/>
        <v/>
      </c>
      <c r="BA280" s="4" t="str">
        <f t="shared" si="328"/>
        <v/>
      </c>
      <c r="BB280" s="4" t="str">
        <f t="shared" si="303"/>
        <v/>
      </c>
      <c r="BC280" s="4" t="str">
        <f t="shared" si="304"/>
        <v/>
      </c>
      <c r="BD280" s="4" t="str">
        <f t="shared" si="269"/>
        <v/>
      </c>
      <c r="BE280" s="4" t="str">
        <f t="shared" si="308"/>
        <v/>
      </c>
      <c r="BF280" s="4" t="str">
        <f t="shared" si="270"/>
        <v/>
      </c>
      <c r="BG280" s="4" t="str">
        <f t="shared" si="309"/>
        <v/>
      </c>
      <c r="BH280" s="16">
        <f t="shared" si="271"/>
        <v>0</v>
      </c>
      <c r="BI280" s="4">
        <f t="shared" si="272"/>
        <v>0</v>
      </c>
      <c r="BJ280" s="16">
        <f t="shared" si="273"/>
        <v>0</v>
      </c>
      <c r="BK280" s="4">
        <f t="shared" si="274"/>
        <v>0</v>
      </c>
      <c r="BL280" s="16">
        <f t="shared" si="275"/>
        <v>0</v>
      </c>
      <c r="BM280" s="4">
        <f t="shared" si="276"/>
        <v>0</v>
      </c>
      <c r="BN280" s="4">
        <f t="shared" si="310"/>
        <v>0</v>
      </c>
      <c r="BO280" s="4">
        <f t="shared" si="311"/>
        <v>0</v>
      </c>
      <c r="BP280" s="4">
        <f t="shared" si="312"/>
        <v>0</v>
      </c>
      <c r="BQ280" s="4">
        <f t="shared" si="313"/>
        <v>0</v>
      </c>
      <c r="BR280" s="4">
        <f t="shared" si="314"/>
        <v>0</v>
      </c>
      <c r="BS280" s="4">
        <f t="shared" si="315"/>
        <v>0</v>
      </c>
      <c r="BT280" s="4" t="str">
        <f t="shared" si="277"/>
        <v/>
      </c>
      <c r="BU280" s="4" t="str">
        <f t="shared" si="278"/>
        <v/>
      </c>
      <c r="BV280" s="4" t="str">
        <f t="shared" si="279"/>
        <v/>
      </c>
      <c r="BW280" s="4" t="str">
        <f t="shared" si="292"/>
        <v/>
      </c>
      <c r="BX280" s="4" t="str">
        <f t="shared" si="293"/>
        <v/>
      </c>
      <c r="BY280" s="4" t="str">
        <f t="shared" si="294"/>
        <v/>
      </c>
      <c r="BZ280" s="4">
        <f t="shared" si="295"/>
        <v>0</v>
      </c>
      <c r="CA280" s="17" t="str">
        <f t="shared" si="280"/>
        <v/>
      </c>
      <c r="CB280" s="17" t="str">
        <f t="shared" si="281"/>
        <v/>
      </c>
      <c r="CC280" s="17" t="str">
        <f t="shared" si="282"/>
        <v/>
      </c>
      <c r="CD280" s="17" t="str">
        <f t="shared" si="283"/>
        <v/>
      </c>
      <c r="CE280" s="4" t="str">
        <f t="shared" si="284"/>
        <v/>
      </c>
      <c r="CF280" s="4" t="str">
        <f t="shared" si="285"/>
        <v/>
      </c>
      <c r="CG280" s="4" t="str">
        <f t="shared" si="286"/>
        <v/>
      </c>
      <c r="CH280" s="4" t="str">
        <f t="shared" si="316"/>
        <v/>
      </c>
      <c r="CI280" s="4" t="str">
        <f t="shared" si="317"/>
        <v/>
      </c>
      <c r="CJ280" s="4" t="str">
        <f t="shared" si="296"/>
        <v/>
      </c>
      <c r="CK280" s="4" t="str">
        <f t="shared" si="297"/>
        <v/>
      </c>
      <c r="CL280" s="4" t="str">
        <f t="shared" si="318"/>
        <v/>
      </c>
      <c r="CM280" s="4" t="str">
        <f t="shared" si="319"/>
        <v/>
      </c>
      <c r="CN280" s="4">
        <f t="shared" si="298"/>
        <v>0</v>
      </c>
      <c r="CO280" s="16">
        <f t="shared" si="287"/>
        <v>0</v>
      </c>
      <c r="CQ280" s="4">
        <f t="shared" si="299"/>
        <v>0</v>
      </c>
      <c r="CS280" s="4">
        <v>246</v>
      </c>
      <c r="CT280" s="4">
        <f t="shared" si="300"/>
        <v>123</v>
      </c>
      <c r="CU280" s="4">
        <f t="shared" si="301"/>
        <v>123</v>
      </c>
      <c r="CV280" s="4">
        <f t="shared" si="288"/>
        <v>1</v>
      </c>
      <c r="CW280" s="4">
        <v>247</v>
      </c>
      <c r="CX280" s="4">
        <f t="shared" si="330"/>
        <v>124</v>
      </c>
      <c r="CY280" s="4" t="s">
        <v>87</v>
      </c>
      <c r="CZ280" s="16" t="str">
        <f t="shared" si="302"/>
        <v>A</v>
      </c>
      <c r="DA280" s="16">
        <f t="shared" si="289"/>
        <v>0</v>
      </c>
      <c r="DB280" s="4" t="str">
        <f t="shared" si="290"/>
        <v>x</v>
      </c>
    </row>
    <row r="281" spans="1:106">
      <c r="A281" s="4" t="str">
        <f t="shared" si="305"/>
        <v>x</v>
      </c>
      <c r="B281" s="4" t="str">
        <f t="shared" si="306"/>
        <v>x</v>
      </c>
      <c r="D281" s="4">
        <v>25.3</v>
      </c>
      <c r="E281" s="4">
        <f t="shared" si="264"/>
        <v>0.7554960121195351</v>
      </c>
      <c r="F281" s="4">
        <v>25.3</v>
      </c>
      <c r="G281" s="4">
        <f t="shared" si="265"/>
        <v>0.7554960121195351</v>
      </c>
      <c r="H281" s="4">
        <v>126</v>
      </c>
      <c r="I281" s="4">
        <f>I280</f>
        <v>0</v>
      </c>
      <c r="X281" s="4">
        <v>248</v>
      </c>
      <c r="Y281" s="4" t="str">
        <f t="shared" si="320"/>
        <v>x</v>
      </c>
      <c r="Z281" s="4" t="str">
        <f t="shared" si="291"/>
        <v>x</v>
      </c>
      <c r="AA281" s="4">
        <v>0</v>
      </c>
      <c r="AB281" s="4">
        <v>0</v>
      </c>
      <c r="AC281" s="4">
        <v>248</v>
      </c>
      <c r="AD281" s="129" t="str">
        <f t="shared" si="321"/>
        <v>x</v>
      </c>
      <c r="AE281" s="129" t="str">
        <f t="shared" si="321"/>
        <v>x</v>
      </c>
      <c r="AF281" s="46">
        <f t="shared" si="322"/>
        <v>1</v>
      </c>
      <c r="AG281" s="46">
        <f t="shared" si="322"/>
        <v>1</v>
      </c>
      <c r="AH281" s="4">
        <f t="shared" si="329"/>
        <v>0</v>
      </c>
      <c r="AI281" s="4">
        <f t="shared" si="329"/>
        <v>0</v>
      </c>
      <c r="AJ281" s="4">
        <f t="shared" si="266"/>
        <v>0</v>
      </c>
      <c r="AK281" s="4">
        <f>SUM($AJ$33:AJ281)</f>
        <v>2.6645352591003757E-15</v>
      </c>
      <c r="AL281" s="4">
        <f t="shared" si="307"/>
        <v>0</v>
      </c>
      <c r="AM281" s="4">
        <f t="shared" si="267"/>
        <v>0</v>
      </c>
      <c r="AN281" s="4">
        <f t="shared" si="268"/>
        <v>0</v>
      </c>
      <c r="AP281" s="4" t="str">
        <f t="shared" si="323"/>
        <v/>
      </c>
      <c r="AQ281" s="4" t="str">
        <f t="shared" si="323"/>
        <v/>
      </c>
      <c r="AR281" s="4" t="str">
        <f t="shared" si="324"/>
        <v/>
      </c>
      <c r="AS281" s="4" t="str">
        <f t="shared" si="324"/>
        <v/>
      </c>
      <c r="AT281" s="4" t="str">
        <f t="shared" si="325"/>
        <v/>
      </c>
      <c r="AU281" s="4" t="str">
        <f t="shared" si="325"/>
        <v/>
      </c>
      <c r="AV281" s="4" t="str">
        <f t="shared" si="326"/>
        <v/>
      </c>
      <c r="AW281" s="4" t="str">
        <f t="shared" si="326"/>
        <v/>
      </c>
      <c r="AX281" s="4" t="str">
        <f t="shared" si="327"/>
        <v/>
      </c>
      <c r="AY281" s="4" t="str">
        <f t="shared" si="327"/>
        <v/>
      </c>
      <c r="AZ281" s="4" t="str">
        <f t="shared" si="328"/>
        <v/>
      </c>
      <c r="BA281" s="4" t="str">
        <f t="shared" si="328"/>
        <v/>
      </c>
      <c r="BB281" s="4" t="str">
        <f t="shared" si="303"/>
        <v/>
      </c>
      <c r="BC281" s="4" t="str">
        <f t="shared" si="304"/>
        <v/>
      </c>
      <c r="BD281" s="4" t="str">
        <f t="shared" si="269"/>
        <v/>
      </c>
      <c r="BE281" s="4" t="str">
        <f t="shared" si="308"/>
        <v/>
      </c>
      <c r="BF281" s="4" t="str">
        <f t="shared" si="270"/>
        <v/>
      </c>
      <c r="BG281" s="4" t="str">
        <f t="shared" si="309"/>
        <v/>
      </c>
      <c r="BH281" s="16">
        <f t="shared" si="271"/>
        <v>0</v>
      </c>
      <c r="BI281" s="4">
        <f t="shared" si="272"/>
        <v>0</v>
      </c>
      <c r="BJ281" s="16">
        <f t="shared" si="273"/>
        <v>0</v>
      </c>
      <c r="BK281" s="4">
        <f t="shared" si="274"/>
        <v>0</v>
      </c>
      <c r="BL281" s="16">
        <f t="shared" si="275"/>
        <v>0</v>
      </c>
      <c r="BM281" s="4">
        <f t="shared" si="276"/>
        <v>0</v>
      </c>
      <c r="BN281" s="4">
        <f t="shared" si="310"/>
        <v>0</v>
      </c>
      <c r="BO281" s="4">
        <f t="shared" si="311"/>
        <v>0</v>
      </c>
      <c r="BP281" s="4">
        <f t="shared" si="312"/>
        <v>0</v>
      </c>
      <c r="BQ281" s="4">
        <f t="shared" si="313"/>
        <v>0</v>
      </c>
      <c r="BR281" s="4">
        <f t="shared" si="314"/>
        <v>0</v>
      </c>
      <c r="BS281" s="4">
        <f t="shared" si="315"/>
        <v>0</v>
      </c>
      <c r="BT281" s="4" t="str">
        <f t="shared" si="277"/>
        <v/>
      </c>
      <c r="BU281" s="4" t="str">
        <f t="shared" si="278"/>
        <v/>
      </c>
      <c r="BV281" s="4" t="str">
        <f t="shared" si="279"/>
        <v/>
      </c>
      <c r="BW281" s="4" t="str">
        <f t="shared" si="292"/>
        <v/>
      </c>
      <c r="BX281" s="4" t="str">
        <f t="shared" si="293"/>
        <v/>
      </c>
      <c r="BY281" s="4" t="str">
        <f t="shared" si="294"/>
        <v/>
      </c>
      <c r="BZ281" s="4">
        <f t="shared" si="295"/>
        <v>0</v>
      </c>
      <c r="CA281" s="17" t="str">
        <f t="shared" si="280"/>
        <v/>
      </c>
      <c r="CB281" s="17" t="str">
        <f t="shared" si="281"/>
        <v/>
      </c>
      <c r="CC281" s="17" t="str">
        <f t="shared" si="282"/>
        <v/>
      </c>
      <c r="CD281" s="17" t="str">
        <f t="shared" si="283"/>
        <v/>
      </c>
      <c r="CE281" s="4" t="str">
        <f t="shared" si="284"/>
        <v/>
      </c>
      <c r="CF281" s="4" t="str">
        <f t="shared" si="285"/>
        <v/>
      </c>
      <c r="CG281" s="4" t="str">
        <f t="shared" si="286"/>
        <v/>
      </c>
      <c r="CH281" s="4" t="str">
        <f t="shared" si="316"/>
        <v/>
      </c>
      <c r="CI281" s="4" t="str">
        <f t="shared" si="317"/>
        <v/>
      </c>
      <c r="CJ281" s="4" t="str">
        <f t="shared" si="296"/>
        <v/>
      </c>
      <c r="CK281" s="4" t="str">
        <f t="shared" si="297"/>
        <v/>
      </c>
      <c r="CL281" s="4" t="str">
        <f t="shared" si="318"/>
        <v/>
      </c>
      <c r="CM281" s="4" t="str">
        <f t="shared" si="319"/>
        <v/>
      </c>
      <c r="CN281" s="4">
        <f t="shared" si="298"/>
        <v>0</v>
      </c>
      <c r="CO281" s="16">
        <f t="shared" si="287"/>
        <v>0</v>
      </c>
      <c r="CQ281" s="4">
        <f t="shared" si="299"/>
        <v>0</v>
      </c>
      <c r="CS281" s="4">
        <v>247</v>
      </c>
      <c r="CT281" s="4">
        <f t="shared" si="300"/>
        <v>123.5</v>
      </c>
      <c r="CU281" s="4">
        <f t="shared" si="301"/>
        <v>124</v>
      </c>
      <c r="CV281" s="4">
        <f t="shared" si="288"/>
        <v>0</v>
      </c>
      <c r="CW281" s="4">
        <v>248</v>
      </c>
      <c r="CX281" s="4">
        <f t="shared" si="330"/>
        <v>125</v>
      </c>
      <c r="CY281" s="4" t="s">
        <v>99</v>
      </c>
      <c r="CZ281" s="16" t="str">
        <f t="shared" si="302"/>
        <v>B</v>
      </c>
      <c r="DA281" s="16">
        <f t="shared" si="289"/>
        <v>0</v>
      </c>
      <c r="DB281" s="4" t="str">
        <f t="shared" si="290"/>
        <v>x</v>
      </c>
    </row>
    <row r="282" spans="1:106">
      <c r="A282" s="4" t="str">
        <f t="shared" si="305"/>
        <v>x</v>
      </c>
      <c r="B282" s="4" t="str">
        <f t="shared" si="306"/>
        <v>x</v>
      </c>
      <c r="D282" s="4">
        <v>25.4</v>
      </c>
      <c r="E282" s="4">
        <f t="shared" si="264"/>
        <v>0.80892155440806746</v>
      </c>
      <c r="F282" s="4">
        <v>25.4</v>
      </c>
      <c r="G282" s="4">
        <f t="shared" si="265"/>
        <v>0.80892155440806746</v>
      </c>
      <c r="H282" s="4">
        <v>126</v>
      </c>
      <c r="I282" s="4">
        <f>AL158</f>
        <v>0</v>
      </c>
      <c r="X282" s="4">
        <v>249</v>
      </c>
      <c r="Y282" s="4" t="str">
        <f t="shared" si="320"/>
        <v>x</v>
      </c>
      <c r="Z282" s="4" t="str">
        <f t="shared" si="291"/>
        <v>x</v>
      </c>
      <c r="AA282" s="4">
        <v>0</v>
      </c>
      <c r="AB282" s="4">
        <v>0</v>
      </c>
      <c r="AC282" s="4">
        <v>249</v>
      </c>
      <c r="AD282" s="129" t="str">
        <f t="shared" si="321"/>
        <v>x</v>
      </c>
      <c r="AE282" s="129" t="str">
        <f t="shared" si="321"/>
        <v>x</v>
      </c>
      <c r="AF282" s="46">
        <f t="shared" si="322"/>
        <v>1</v>
      </c>
      <c r="AG282" s="46">
        <f t="shared" si="322"/>
        <v>1</v>
      </c>
      <c r="AH282" s="4">
        <f t="shared" si="329"/>
        <v>0</v>
      </c>
      <c r="AI282" s="4">
        <f t="shared" si="329"/>
        <v>0</v>
      </c>
      <c r="AJ282" s="4">
        <f t="shared" si="266"/>
        <v>0</v>
      </c>
      <c r="AK282" s="4">
        <f>SUM($AJ$33:AJ282)</f>
        <v>2.6645352591003757E-15</v>
      </c>
      <c r="AL282" s="4">
        <f t="shared" si="307"/>
        <v>0</v>
      </c>
      <c r="AM282" s="4">
        <f t="shared" si="267"/>
        <v>0</v>
      </c>
      <c r="AN282" s="4">
        <f t="shared" si="268"/>
        <v>0</v>
      </c>
      <c r="AP282" s="4" t="str">
        <f t="shared" si="323"/>
        <v/>
      </c>
      <c r="AQ282" s="4" t="str">
        <f t="shared" si="323"/>
        <v/>
      </c>
      <c r="AR282" s="4" t="str">
        <f t="shared" si="324"/>
        <v/>
      </c>
      <c r="AS282" s="4" t="str">
        <f t="shared" si="324"/>
        <v/>
      </c>
      <c r="AT282" s="4" t="str">
        <f t="shared" si="325"/>
        <v/>
      </c>
      <c r="AU282" s="4" t="str">
        <f t="shared" si="325"/>
        <v/>
      </c>
      <c r="AV282" s="4" t="str">
        <f t="shared" si="326"/>
        <v/>
      </c>
      <c r="AW282" s="4" t="str">
        <f t="shared" si="326"/>
        <v/>
      </c>
      <c r="AX282" s="4" t="str">
        <f t="shared" si="327"/>
        <v/>
      </c>
      <c r="AY282" s="4" t="str">
        <f t="shared" si="327"/>
        <v/>
      </c>
      <c r="AZ282" s="4" t="str">
        <f t="shared" si="328"/>
        <v/>
      </c>
      <c r="BA282" s="4" t="str">
        <f t="shared" si="328"/>
        <v/>
      </c>
      <c r="BB282" s="4" t="str">
        <f t="shared" si="303"/>
        <v/>
      </c>
      <c r="BC282" s="4" t="str">
        <f t="shared" si="304"/>
        <v/>
      </c>
      <c r="BD282" s="4" t="str">
        <f t="shared" si="269"/>
        <v/>
      </c>
      <c r="BE282" s="4" t="str">
        <f t="shared" si="308"/>
        <v/>
      </c>
      <c r="BF282" s="4" t="str">
        <f t="shared" si="270"/>
        <v/>
      </c>
      <c r="BG282" s="4" t="str">
        <f t="shared" si="309"/>
        <v/>
      </c>
      <c r="BH282" s="16">
        <f t="shared" si="271"/>
        <v>0</v>
      </c>
      <c r="BI282" s="4">
        <f t="shared" si="272"/>
        <v>0</v>
      </c>
      <c r="BJ282" s="16">
        <f t="shared" si="273"/>
        <v>0</v>
      </c>
      <c r="BK282" s="4">
        <f t="shared" si="274"/>
        <v>0</v>
      </c>
      <c r="BL282" s="16">
        <f t="shared" si="275"/>
        <v>0</v>
      </c>
      <c r="BM282" s="4">
        <f t="shared" si="276"/>
        <v>0</v>
      </c>
      <c r="BN282" s="4">
        <f t="shared" si="310"/>
        <v>0</v>
      </c>
      <c r="BO282" s="4">
        <f t="shared" si="311"/>
        <v>0</v>
      </c>
      <c r="BP282" s="4">
        <f t="shared" si="312"/>
        <v>0</v>
      </c>
      <c r="BQ282" s="4">
        <f t="shared" si="313"/>
        <v>0</v>
      </c>
      <c r="BR282" s="4">
        <f t="shared" si="314"/>
        <v>0</v>
      </c>
      <c r="BS282" s="4">
        <f t="shared" si="315"/>
        <v>0</v>
      </c>
      <c r="BT282" s="4" t="str">
        <f t="shared" si="277"/>
        <v/>
      </c>
      <c r="BU282" s="4" t="str">
        <f t="shared" si="278"/>
        <v/>
      </c>
      <c r="BV282" s="4" t="str">
        <f t="shared" si="279"/>
        <v/>
      </c>
      <c r="BW282" s="4" t="str">
        <f t="shared" si="292"/>
        <v/>
      </c>
      <c r="BX282" s="4" t="str">
        <f t="shared" si="293"/>
        <v/>
      </c>
      <c r="BY282" s="4" t="str">
        <f t="shared" si="294"/>
        <v/>
      </c>
      <c r="BZ282" s="4">
        <f t="shared" si="295"/>
        <v>0</v>
      </c>
      <c r="CA282" s="17" t="str">
        <f t="shared" si="280"/>
        <v/>
      </c>
      <c r="CB282" s="17" t="str">
        <f t="shared" si="281"/>
        <v/>
      </c>
      <c r="CC282" s="17" t="str">
        <f t="shared" si="282"/>
        <v/>
      </c>
      <c r="CD282" s="17" t="str">
        <f t="shared" si="283"/>
        <v/>
      </c>
      <c r="CE282" s="4" t="str">
        <f t="shared" si="284"/>
        <v/>
      </c>
      <c r="CF282" s="4" t="str">
        <f t="shared" si="285"/>
        <v/>
      </c>
      <c r="CG282" s="4" t="str">
        <f t="shared" si="286"/>
        <v/>
      </c>
      <c r="CH282" s="4" t="str">
        <f t="shared" si="316"/>
        <v/>
      </c>
      <c r="CI282" s="4" t="str">
        <f t="shared" si="317"/>
        <v/>
      </c>
      <c r="CJ282" s="4" t="str">
        <f t="shared" si="296"/>
        <v/>
      </c>
      <c r="CK282" s="4" t="str">
        <f t="shared" si="297"/>
        <v/>
      </c>
      <c r="CL282" s="4" t="str">
        <f t="shared" si="318"/>
        <v/>
      </c>
      <c r="CM282" s="4" t="str">
        <f t="shared" si="319"/>
        <v/>
      </c>
      <c r="CN282" s="4">
        <f t="shared" si="298"/>
        <v>0</v>
      </c>
      <c r="CO282" s="16">
        <f t="shared" si="287"/>
        <v>0</v>
      </c>
      <c r="CQ282" s="4">
        <f t="shared" si="299"/>
        <v>0</v>
      </c>
      <c r="CS282" s="4">
        <v>248</v>
      </c>
      <c r="CT282" s="4">
        <f t="shared" si="300"/>
        <v>124</v>
      </c>
      <c r="CU282" s="4">
        <f t="shared" si="301"/>
        <v>124</v>
      </c>
      <c r="CV282" s="4">
        <f t="shared" si="288"/>
        <v>1</v>
      </c>
      <c r="CW282" s="4">
        <v>249</v>
      </c>
      <c r="CX282" s="4">
        <f t="shared" si="330"/>
        <v>125</v>
      </c>
      <c r="CY282" s="4" t="s">
        <v>88</v>
      </c>
      <c r="CZ282" s="16" t="str">
        <f t="shared" si="302"/>
        <v>C</v>
      </c>
      <c r="DA282" s="16">
        <f t="shared" si="289"/>
        <v>0</v>
      </c>
      <c r="DB282" s="4" t="str">
        <f t="shared" si="290"/>
        <v>x</v>
      </c>
    </row>
    <row r="283" spans="1:106">
      <c r="A283" s="4" t="str">
        <f t="shared" si="305"/>
        <v>x</v>
      </c>
      <c r="B283" s="4" t="str">
        <f t="shared" si="306"/>
        <v>x</v>
      </c>
      <c r="D283" s="4">
        <v>25.5</v>
      </c>
      <c r="E283" s="4">
        <f t="shared" si="264"/>
        <v>0.82699334313268802</v>
      </c>
      <c r="F283" s="4">
        <v>25.5</v>
      </c>
      <c r="G283" s="4">
        <f t="shared" si="265"/>
        <v>0.82699334313268802</v>
      </c>
      <c r="H283" s="4">
        <v>127</v>
      </c>
      <c r="I283" s="4">
        <f>I282</f>
        <v>0</v>
      </c>
      <c r="X283" s="4">
        <v>250</v>
      </c>
      <c r="Y283" s="4" t="str">
        <f t="shared" si="320"/>
        <v>x</v>
      </c>
      <c r="Z283" s="4" t="str">
        <f t="shared" si="291"/>
        <v>x</v>
      </c>
      <c r="AA283" s="4">
        <v>0</v>
      </c>
      <c r="AB283" s="4">
        <v>0</v>
      </c>
      <c r="AC283" s="4">
        <v>250</v>
      </c>
      <c r="AD283" s="129" t="str">
        <f t="shared" si="321"/>
        <v>x</v>
      </c>
      <c r="AE283" s="129" t="str">
        <f t="shared" si="321"/>
        <v>x</v>
      </c>
      <c r="AF283" s="46">
        <f t="shared" si="322"/>
        <v>1</v>
      </c>
      <c r="AG283" s="46">
        <f t="shared" si="322"/>
        <v>1</v>
      </c>
      <c r="AH283" s="4">
        <f t="shared" si="329"/>
        <v>0</v>
      </c>
      <c r="AI283" s="4">
        <f t="shared" si="329"/>
        <v>0</v>
      </c>
      <c r="AJ283" s="4">
        <f t="shared" si="266"/>
        <v>0</v>
      </c>
      <c r="AK283" s="4">
        <f>SUM($AJ$33:AJ283)</f>
        <v>2.6645352591003757E-15</v>
      </c>
      <c r="AL283" s="4">
        <f t="shared" si="307"/>
        <v>0</v>
      </c>
      <c r="AM283" s="4">
        <f t="shared" si="267"/>
        <v>0</v>
      </c>
      <c r="AN283" s="4">
        <f t="shared" si="268"/>
        <v>0</v>
      </c>
      <c r="AP283" s="4" t="str">
        <f t="shared" si="323"/>
        <v/>
      </c>
      <c r="AQ283" s="4" t="str">
        <f t="shared" si="323"/>
        <v/>
      </c>
      <c r="AR283" s="4" t="str">
        <f t="shared" si="324"/>
        <v/>
      </c>
      <c r="AS283" s="4" t="str">
        <f t="shared" si="324"/>
        <v/>
      </c>
      <c r="AT283" s="4" t="str">
        <f t="shared" si="325"/>
        <v/>
      </c>
      <c r="AU283" s="4" t="str">
        <f t="shared" si="325"/>
        <v/>
      </c>
      <c r="AV283" s="4" t="str">
        <f t="shared" si="326"/>
        <v/>
      </c>
      <c r="AW283" s="4" t="str">
        <f t="shared" si="326"/>
        <v/>
      </c>
      <c r="AX283" s="4" t="str">
        <f t="shared" si="327"/>
        <v/>
      </c>
      <c r="AY283" s="4" t="str">
        <f t="shared" si="327"/>
        <v/>
      </c>
      <c r="AZ283" s="4" t="str">
        <f t="shared" si="328"/>
        <v/>
      </c>
      <c r="BA283" s="4" t="str">
        <f t="shared" si="328"/>
        <v/>
      </c>
      <c r="BB283" s="4" t="str">
        <f t="shared" si="303"/>
        <v/>
      </c>
      <c r="BC283" s="4" t="str">
        <f t="shared" si="304"/>
        <v/>
      </c>
      <c r="BD283" s="4" t="str">
        <f t="shared" si="269"/>
        <v/>
      </c>
      <c r="BE283" s="4" t="str">
        <f t="shared" si="308"/>
        <v/>
      </c>
      <c r="BF283" s="4" t="str">
        <f t="shared" si="270"/>
        <v/>
      </c>
      <c r="BG283" s="4" t="str">
        <f t="shared" si="309"/>
        <v/>
      </c>
      <c r="BH283" s="16">
        <f t="shared" si="271"/>
        <v>0</v>
      </c>
      <c r="BI283" s="4">
        <f t="shared" si="272"/>
        <v>0</v>
      </c>
      <c r="BJ283" s="16">
        <f t="shared" si="273"/>
        <v>0</v>
      </c>
      <c r="BK283" s="4">
        <f t="shared" si="274"/>
        <v>0</v>
      </c>
      <c r="BL283" s="16">
        <f t="shared" si="275"/>
        <v>0</v>
      </c>
      <c r="BM283" s="4">
        <f t="shared" si="276"/>
        <v>0</v>
      </c>
      <c r="BN283" s="4">
        <f t="shared" si="310"/>
        <v>0</v>
      </c>
      <c r="BO283" s="4">
        <f t="shared" si="311"/>
        <v>0</v>
      </c>
      <c r="BP283" s="4">
        <f t="shared" si="312"/>
        <v>0</v>
      </c>
      <c r="BQ283" s="4">
        <f t="shared" si="313"/>
        <v>0</v>
      </c>
      <c r="BR283" s="4">
        <f t="shared" si="314"/>
        <v>0</v>
      </c>
      <c r="BS283" s="4">
        <f t="shared" si="315"/>
        <v>0</v>
      </c>
      <c r="BT283" s="4" t="str">
        <f t="shared" si="277"/>
        <v/>
      </c>
      <c r="BU283" s="4" t="str">
        <f t="shared" si="278"/>
        <v/>
      </c>
      <c r="BV283" s="4" t="str">
        <f t="shared" si="279"/>
        <v/>
      </c>
      <c r="BW283" s="4" t="str">
        <f t="shared" si="292"/>
        <v/>
      </c>
      <c r="BX283" s="4" t="str">
        <f t="shared" si="293"/>
        <v/>
      </c>
      <c r="BY283" s="4" t="str">
        <f t="shared" si="294"/>
        <v/>
      </c>
      <c r="BZ283" s="4">
        <f t="shared" si="295"/>
        <v>0</v>
      </c>
      <c r="CA283" s="17" t="str">
        <f t="shared" si="280"/>
        <v/>
      </c>
      <c r="CB283" s="17" t="str">
        <f t="shared" si="281"/>
        <v/>
      </c>
      <c r="CC283" s="17" t="str">
        <f t="shared" si="282"/>
        <v/>
      </c>
      <c r="CD283" s="17" t="str">
        <f t="shared" si="283"/>
        <v/>
      </c>
      <c r="CE283" s="4" t="str">
        <f t="shared" si="284"/>
        <v/>
      </c>
      <c r="CF283" s="4" t="str">
        <f t="shared" si="285"/>
        <v/>
      </c>
      <c r="CG283" s="4" t="str">
        <f t="shared" si="286"/>
        <v/>
      </c>
      <c r="CH283" s="4" t="str">
        <f t="shared" si="316"/>
        <v/>
      </c>
      <c r="CI283" s="4" t="str">
        <f t="shared" si="317"/>
        <v/>
      </c>
      <c r="CJ283" s="4" t="str">
        <f t="shared" si="296"/>
        <v/>
      </c>
      <c r="CK283" s="4" t="str">
        <f t="shared" si="297"/>
        <v/>
      </c>
      <c r="CL283" s="4" t="str">
        <f t="shared" si="318"/>
        <v/>
      </c>
      <c r="CM283" s="4" t="str">
        <f t="shared" si="319"/>
        <v/>
      </c>
      <c r="CN283" s="4">
        <f t="shared" si="298"/>
        <v>0</v>
      </c>
      <c r="CO283" s="16">
        <f t="shared" si="287"/>
        <v>0</v>
      </c>
      <c r="CQ283" s="4">
        <f t="shared" si="299"/>
        <v>0</v>
      </c>
      <c r="CS283" s="4">
        <v>249</v>
      </c>
      <c r="CT283" s="4">
        <f t="shared" si="300"/>
        <v>124.5</v>
      </c>
      <c r="CU283" s="4">
        <f t="shared" si="301"/>
        <v>125</v>
      </c>
      <c r="CV283" s="4">
        <f t="shared" si="288"/>
        <v>0</v>
      </c>
      <c r="CW283" s="4">
        <v>250</v>
      </c>
      <c r="CX283" s="4">
        <f t="shared" si="330"/>
        <v>126</v>
      </c>
      <c r="CY283" s="4" t="s">
        <v>100</v>
      </c>
      <c r="CZ283" s="16" t="str">
        <f t="shared" si="302"/>
        <v>A</v>
      </c>
      <c r="DA283" s="16">
        <f t="shared" si="289"/>
        <v>0</v>
      </c>
      <c r="DB283" s="4" t="str">
        <f t="shared" si="290"/>
        <v>x</v>
      </c>
    </row>
    <row r="284" spans="1:106">
      <c r="A284" s="4" t="str">
        <f t="shared" si="305"/>
        <v>x</v>
      </c>
      <c r="B284" s="4" t="str">
        <f t="shared" si="306"/>
        <v>x</v>
      </c>
      <c r="D284" s="4">
        <v>25.6</v>
      </c>
      <c r="E284" s="4">
        <f t="shared" si="264"/>
        <v>0.80892155440806868</v>
      </c>
      <c r="F284" s="4">
        <v>25.6</v>
      </c>
      <c r="G284" s="4">
        <f t="shared" si="265"/>
        <v>0.80892155440806868</v>
      </c>
      <c r="H284" s="4">
        <v>127</v>
      </c>
      <c r="I284" s="4">
        <f>AL159</f>
        <v>0</v>
      </c>
      <c r="X284" s="4">
        <v>251</v>
      </c>
      <c r="Y284" s="4" t="str">
        <f t="shared" si="320"/>
        <v>x</v>
      </c>
      <c r="Z284" s="4" t="str">
        <f t="shared" si="291"/>
        <v>x</v>
      </c>
      <c r="AA284" s="4">
        <v>0</v>
      </c>
      <c r="AB284" s="4">
        <v>0</v>
      </c>
      <c r="AC284" s="4">
        <v>251</v>
      </c>
      <c r="AD284" s="129" t="str">
        <f t="shared" si="321"/>
        <v>x</v>
      </c>
      <c r="AE284" s="129" t="str">
        <f t="shared" si="321"/>
        <v>x</v>
      </c>
      <c r="AF284" s="46">
        <f t="shared" si="322"/>
        <v>1</v>
      </c>
      <c r="AG284" s="46">
        <f t="shared" si="322"/>
        <v>1</v>
      </c>
      <c r="AH284" s="4">
        <f t="shared" si="329"/>
        <v>0</v>
      </c>
      <c r="AI284" s="4">
        <f t="shared" si="329"/>
        <v>0</v>
      </c>
      <c r="AJ284" s="4">
        <f t="shared" si="266"/>
        <v>0</v>
      </c>
      <c r="AK284" s="4">
        <f>SUM($AJ$33:AJ284)</f>
        <v>2.6645352591003757E-15</v>
      </c>
      <c r="AL284" s="4">
        <f t="shared" si="307"/>
        <v>0</v>
      </c>
      <c r="AM284" s="4">
        <f t="shared" si="267"/>
        <v>0</v>
      </c>
      <c r="AN284" s="4">
        <f t="shared" si="268"/>
        <v>0</v>
      </c>
      <c r="AP284" s="4" t="str">
        <f t="shared" si="323"/>
        <v/>
      </c>
      <c r="AQ284" s="4" t="str">
        <f t="shared" si="323"/>
        <v/>
      </c>
      <c r="AR284" s="4" t="str">
        <f t="shared" si="324"/>
        <v/>
      </c>
      <c r="AS284" s="4" t="str">
        <f t="shared" si="324"/>
        <v/>
      </c>
      <c r="AT284" s="4" t="str">
        <f t="shared" si="325"/>
        <v/>
      </c>
      <c r="AU284" s="4" t="str">
        <f t="shared" si="325"/>
        <v/>
      </c>
      <c r="AV284" s="4" t="str">
        <f t="shared" si="326"/>
        <v/>
      </c>
      <c r="AW284" s="4" t="str">
        <f t="shared" si="326"/>
        <v/>
      </c>
      <c r="AX284" s="4" t="str">
        <f t="shared" si="327"/>
        <v/>
      </c>
      <c r="AY284" s="4" t="str">
        <f t="shared" si="327"/>
        <v/>
      </c>
      <c r="AZ284" s="4" t="str">
        <f t="shared" si="328"/>
        <v/>
      </c>
      <c r="BA284" s="4" t="str">
        <f t="shared" si="328"/>
        <v/>
      </c>
      <c r="BB284" s="4" t="str">
        <f t="shared" si="303"/>
        <v/>
      </c>
      <c r="BC284" s="4" t="str">
        <f t="shared" si="304"/>
        <v/>
      </c>
      <c r="BD284" s="4" t="str">
        <f t="shared" si="269"/>
        <v/>
      </c>
      <c r="BE284" s="4" t="str">
        <f t="shared" si="308"/>
        <v/>
      </c>
      <c r="BF284" s="4" t="str">
        <f t="shared" si="270"/>
        <v/>
      </c>
      <c r="BG284" s="4" t="str">
        <f t="shared" si="309"/>
        <v/>
      </c>
      <c r="BH284" s="16">
        <f t="shared" si="271"/>
        <v>0</v>
      </c>
      <c r="BI284" s="4">
        <f t="shared" si="272"/>
        <v>0</v>
      </c>
      <c r="BJ284" s="16">
        <f t="shared" si="273"/>
        <v>0</v>
      </c>
      <c r="BK284" s="4">
        <f t="shared" si="274"/>
        <v>0</v>
      </c>
      <c r="BL284" s="16">
        <f t="shared" si="275"/>
        <v>0</v>
      </c>
      <c r="BM284" s="4">
        <f t="shared" si="276"/>
        <v>0</v>
      </c>
      <c r="BN284" s="4">
        <f t="shared" si="310"/>
        <v>0</v>
      </c>
      <c r="BO284" s="4">
        <f t="shared" si="311"/>
        <v>0</v>
      </c>
      <c r="BP284" s="4">
        <f t="shared" si="312"/>
        <v>0</v>
      </c>
      <c r="BQ284" s="4">
        <f t="shared" si="313"/>
        <v>0</v>
      </c>
      <c r="BR284" s="4">
        <f t="shared" si="314"/>
        <v>0</v>
      </c>
      <c r="BS284" s="4">
        <f t="shared" si="315"/>
        <v>0</v>
      </c>
      <c r="BT284" s="4" t="str">
        <f t="shared" si="277"/>
        <v/>
      </c>
      <c r="BU284" s="4" t="str">
        <f t="shared" si="278"/>
        <v/>
      </c>
      <c r="BV284" s="4" t="str">
        <f t="shared" si="279"/>
        <v/>
      </c>
      <c r="BW284" s="4" t="str">
        <f t="shared" si="292"/>
        <v/>
      </c>
      <c r="BX284" s="4" t="str">
        <f t="shared" si="293"/>
        <v/>
      </c>
      <c r="BY284" s="4" t="str">
        <f t="shared" si="294"/>
        <v/>
      </c>
      <c r="BZ284" s="4">
        <f t="shared" si="295"/>
        <v>0</v>
      </c>
      <c r="CA284" s="17" t="str">
        <f t="shared" si="280"/>
        <v/>
      </c>
      <c r="CB284" s="17" t="str">
        <f t="shared" si="281"/>
        <v/>
      </c>
      <c r="CC284" s="17" t="str">
        <f t="shared" si="282"/>
        <v/>
      </c>
      <c r="CD284" s="17" t="str">
        <f t="shared" si="283"/>
        <v/>
      </c>
      <c r="CE284" s="4" t="str">
        <f t="shared" si="284"/>
        <v/>
      </c>
      <c r="CF284" s="4" t="str">
        <f t="shared" si="285"/>
        <v/>
      </c>
      <c r="CG284" s="4" t="str">
        <f t="shared" si="286"/>
        <v/>
      </c>
      <c r="CH284" s="4" t="str">
        <f t="shared" si="316"/>
        <v/>
      </c>
      <c r="CI284" s="4" t="str">
        <f t="shared" si="317"/>
        <v/>
      </c>
      <c r="CJ284" s="4" t="str">
        <f t="shared" si="296"/>
        <v/>
      </c>
      <c r="CK284" s="4" t="str">
        <f t="shared" si="297"/>
        <v/>
      </c>
      <c r="CL284" s="4" t="str">
        <f t="shared" si="318"/>
        <v/>
      </c>
      <c r="CM284" s="4" t="str">
        <f t="shared" si="319"/>
        <v/>
      </c>
      <c r="CN284" s="4">
        <f t="shared" si="298"/>
        <v>0</v>
      </c>
      <c r="CO284" s="16">
        <f t="shared" si="287"/>
        <v>0</v>
      </c>
      <c r="CQ284" s="4">
        <f t="shared" si="299"/>
        <v>0</v>
      </c>
      <c r="CS284" s="4">
        <v>250</v>
      </c>
      <c r="CT284" s="4">
        <f t="shared" si="300"/>
        <v>125</v>
      </c>
      <c r="CU284" s="4">
        <f t="shared" si="301"/>
        <v>125</v>
      </c>
      <c r="CV284" s="4">
        <f t="shared" si="288"/>
        <v>1</v>
      </c>
      <c r="CW284" s="4">
        <v>251</v>
      </c>
      <c r="CX284" s="4">
        <f t="shared" si="330"/>
        <v>126</v>
      </c>
      <c r="CY284" s="4" t="s">
        <v>89</v>
      </c>
      <c r="CZ284" s="16" t="str">
        <f t="shared" si="302"/>
        <v>B</v>
      </c>
      <c r="DA284" s="16">
        <f t="shared" si="289"/>
        <v>0</v>
      </c>
      <c r="DB284" s="4" t="str">
        <f t="shared" si="290"/>
        <v>x</v>
      </c>
    </row>
    <row r="285" spans="1:106">
      <c r="A285" s="4" t="str">
        <f t="shared" si="305"/>
        <v>x</v>
      </c>
      <c r="B285" s="4" t="str">
        <f t="shared" si="306"/>
        <v>x</v>
      </c>
      <c r="D285" s="4">
        <v>25.7</v>
      </c>
      <c r="E285" s="4">
        <f t="shared" si="264"/>
        <v>0.75549601211953765</v>
      </c>
      <c r="F285" s="4">
        <v>25.7</v>
      </c>
      <c r="G285" s="4">
        <f t="shared" si="265"/>
        <v>0.75549601211953765</v>
      </c>
      <c r="H285" s="4">
        <v>128</v>
      </c>
      <c r="I285" s="4">
        <f>I284</f>
        <v>0</v>
      </c>
      <c r="X285" s="4">
        <v>252</v>
      </c>
      <c r="Y285" s="4" t="str">
        <f t="shared" si="320"/>
        <v>x</v>
      </c>
      <c r="Z285" s="4" t="str">
        <f t="shared" si="291"/>
        <v>x</v>
      </c>
      <c r="AA285" s="4">
        <v>0</v>
      </c>
      <c r="AB285" s="4">
        <v>0</v>
      </c>
      <c r="AC285" s="4">
        <v>252</v>
      </c>
      <c r="AD285" s="129" t="str">
        <f t="shared" si="321"/>
        <v>x</v>
      </c>
      <c r="AE285" s="129" t="str">
        <f t="shared" si="321"/>
        <v>x</v>
      </c>
      <c r="AF285" s="46">
        <f t="shared" si="322"/>
        <v>1</v>
      </c>
      <c r="AG285" s="46">
        <f t="shared" si="322"/>
        <v>1</v>
      </c>
      <c r="AH285" s="4">
        <f t="shared" si="329"/>
        <v>0</v>
      </c>
      <c r="AI285" s="4">
        <f t="shared" si="329"/>
        <v>0</v>
      </c>
      <c r="AJ285" s="4">
        <f t="shared" si="266"/>
        <v>0</v>
      </c>
      <c r="AK285" s="4">
        <f>SUM($AJ$33:AJ285)</f>
        <v>2.6645352591003757E-15</v>
      </c>
      <c r="AL285" s="4">
        <f t="shared" si="307"/>
        <v>0</v>
      </c>
      <c r="AM285" s="4">
        <f t="shared" si="267"/>
        <v>0</v>
      </c>
      <c r="AN285" s="4">
        <f t="shared" si="268"/>
        <v>0</v>
      </c>
      <c r="AP285" s="4" t="str">
        <f t="shared" si="323"/>
        <v/>
      </c>
      <c r="AQ285" s="4" t="str">
        <f t="shared" si="323"/>
        <v/>
      </c>
      <c r="AR285" s="4" t="str">
        <f t="shared" si="324"/>
        <v/>
      </c>
      <c r="AS285" s="4" t="str">
        <f t="shared" si="324"/>
        <v/>
      </c>
      <c r="AT285" s="4" t="str">
        <f t="shared" si="325"/>
        <v/>
      </c>
      <c r="AU285" s="4" t="str">
        <f t="shared" si="325"/>
        <v/>
      </c>
      <c r="AV285" s="4" t="str">
        <f t="shared" si="326"/>
        <v/>
      </c>
      <c r="AW285" s="4" t="str">
        <f t="shared" si="326"/>
        <v/>
      </c>
      <c r="AX285" s="4" t="str">
        <f t="shared" si="327"/>
        <v/>
      </c>
      <c r="AY285" s="4" t="str">
        <f t="shared" si="327"/>
        <v/>
      </c>
      <c r="AZ285" s="4" t="str">
        <f t="shared" si="328"/>
        <v/>
      </c>
      <c r="BA285" s="4" t="str">
        <f t="shared" si="328"/>
        <v/>
      </c>
      <c r="BB285" s="4" t="str">
        <f t="shared" si="303"/>
        <v/>
      </c>
      <c r="BC285" s="4" t="str">
        <f t="shared" si="304"/>
        <v/>
      </c>
      <c r="BD285" s="4" t="str">
        <f t="shared" si="269"/>
        <v/>
      </c>
      <c r="BE285" s="4" t="str">
        <f t="shared" si="308"/>
        <v/>
      </c>
      <c r="BF285" s="4" t="str">
        <f t="shared" si="270"/>
        <v/>
      </c>
      <c r="BG285" s="4" t="str">
        <f t="shared" si="309"/>
        <v/>
      </c>
      <c r="BH285" s="16">
        <f t="shared" si="271"/>
        <v>0</v>
      </c>
      <c r="BI285" s="4">
        <f t="shared" si="272"/>
        <v>0</v>
      </c>
      <c r="BJ285" s="16">
        <f t="shared" si="273"/>
        <v>0</v>
      </c>
      <c r="BK285" s="4">
        <f t="shared" si="274"/>
        <v>0</v>
      </c>
      <c r="BL285" s="16">
        <f t="shared" si="275"/>
        <v>0</v>
      </c>
      <c r="BM285" s="4">
        <f t="shared" si="276"/>
        <v>0</v>
      </c>
      <c r="BN285" s="4">
        <f t="shared" si="310"/>
        <v>0</v>
      </c>
      <c r="BO285" s="4">
        <f t="shared" si="311"/>
        <v>0</v>
      </c>
      <c r="BP285" s="4">
        <f t="shared" si="312"/>
        <v>0</v>
      </c>
      <c r="BQ285" s="4">
        <f t="shared" si="313"/>
        <v>0</v>
      </c>
      <c r="BR285" s="4">
        <f t="shared" si="314"/>
        <v>0</v>
      </c>
      <c r="BS285" s="4">
        <f t="shared" si="315"/>
        <v>0</v>
      </c>
      <c r="BT285" s="4" t="str">
        <f t="shared" si="277"/>
        <v/>
      </c>
      <c r="BU285" s="4" t="str">
        <f t="shared" si="278"/>
        <v/>
      </c>
      <c r="BV285" s="4" t="str">
        <f t="shared" si="279"/>
        <v/>
      </c>
      <c r="BW285" s="4" t="str">
        <f t="shared" si="292"/>
        <v/>
      </c>
      <c r="BX285" s="4" t="str">
        <f t="shared" si="293"/>
        <v/>
      </c>
      <c r="BY285" s="4" t="str">
        <f t="shared" si="294"/>
        <v/>
      </c>
      <c r="BZ285" s="4">
        <f t="shared" si="295"/>
        <v>0</v>
      </c>
      <c r="CA285" s="17" t="str">
        <f t="shared" si="280"/>
        <v/>
      </c>
      <c r="CB285" s="17" t="str">
        <f t="shared" si="281"/>
        <v/>
      </c>
      <c r="CC285" s="17" t="str">
        <f t="shared" si="282"/>
        <v/>
      </c>
      <c r="CD285" s="17" t="str">
        <f t="shared" si="283"/>
        <v/>
      </c>
      <c r="CE285" s="4" t="str">
        <f t="shared" si="284"/>
        <v/>
      </c>
      <c r="CF285" s="4" t="str">
        <f t="shared" si="285"/>
        <v/>
      </c>
      <c r="CG285" s="4" t="str">
        <f t="shared" si="286"/>
        <v/>
      </c>
      <c r="CH285" s="4" t="str">
        <f t="shared" si="316"/>
        <v/>
      </c>
      <c r="CI285" s="4" t="str">
        <f t="shared" si="317"/>
        <v/>
      </c>
      <c r="CJ285" s="4" t="str">
        <f t="shared" si="296"/>
        <v/>
      </c>
      <c r="CK285" s="4" t="str">
        <f t="shared" si="297"/>
        <v/>
      </c>
      <c r="CL285" s="4" t="str">
        <f t="shared" si="318"/>
        <v/>
      </c>
      <c r="CM285" s="4" t="str">
        <f t="shared" si="319"/>
        <v/>
      </c>
      <c r="CN285" s="4">
        <f t="shared" si="298"/>
        <v>0</v>
      </c>
      <c r="CO285" s="16">
        <f t="shared" si="287"/>
        <v>0</v>
      </c>
      <c r="CQ285" s="4">
        <f t="shared" si="299"/>
        <v>0</v>
      </c>
      <c r="CS285" s="4">
        <v>251</v>
      </c>
      <c r="CT285" s="4">
        <f t="shared" si="300"/>
        <v>125.5</v>
      </c>
      <c r="CU285" s="4">
        <f t="shared" si="301"/>
        <v>126</v>
      </c>
      <c r="CV285" s="4">
        <f t="shared" si="288"/>
        <v>0</v>
      </c>
      <c r="CW285" s="4">
        <v>252</v>
      </c>
      <c r="CX285" s="4">
        <f t="shared" si="330"/>
        <v>127</v>
      </c>
      <c r="CY285" s="4" t="s">
        <v>98</v>
      </c>
      <c r="CZ285" s="16" t="str">
        <f t="shared" si="302"/>
        <v>C</v>
      </c>
      <c r="DA285" s="16">
        <f t="shared" si="289"/>
        <v>0</v>
      </c>
      <c r="DB285" s="4" t="str">
        <f t="shared" si="290"/>
        <v>x</v>
      </c>
    </row>
    <row r="286" spans="1:106">
      <c r="A286" s="4" t="str">
        <f t="shared" si="305"/>
        <v>x</v>
      </c>
      <c r="B286" s="4" t="str">
        <f t="shared" si="306"/>
        <v>x</v>
      </c>
      <c r="D286" s="4">
        <v>25.8</v>
      </c>
      <c r="E286" s="4">
        <f t="shared" si="264"/>
        <v>0.66905166882929867</v>
      </c>
      <c r="F286" s="4">
        <v>25.8</v>
      </c>
      <c r="G286" s="4">
        <f t="shared" si="265"/>
        <v>0.66905166882929867</v>
      </c>
      <c r="H286" s="4">
        <v>128</v>
      </c>
      <c r="I286" s="4">
        <f>AL160</f>
        <v>0</v>
      </c>
      <c r="X286" s="4">
        <v>253</v>
      </c>
      <c r="Y286" s="4" t="str">
        <f t="shared" si="320"/>
        <v>x</v>
      </c>
      <c r="Z286" s="4" t="str">
        <f t="shared" si="291"/>
        <v>x</v>
      </c>
      <c r="AA286" s="4">
        <v>0</v>
      </c>
      <c r="AB286" s="4">
        <v>0</v>
      </c>
      <c r="AC286" s="4">
        <v>253</v>
      </c>
      <c r="AD286" s="129" t="str">
        <f t="shared" si="321"/>
        <v>x</v>
      </c>
      <c r="AE286" s="129" t="str">
        <f t="shared" si="321"/>
        <v>x</v>
      </c>
      <c r="AF286" s="46">
        <f t="shared" si="322"/>
        <v>1</v>
      </c>
      <c r="AG286" s="46">
        <f t="shared" si="322"/>
        <v>1</v>
      </c>
      <c r="AH286" s="4">
        <f t="shared" si="329"/>
        <v>0</v>
      </c>
      <c r="AI286" s="4">
        <f t="shared" si="329"/>
        <v>0</v>
      </c>
      <c r="AJ286" s="4">
        <f t="shared" si="266"/>
        <v>0</v>
      </c>
      <c r="AK286" s="4">
        <f>SUM($AJ$33:AJ286)</f>
        <v>2.6645352591003757E-15</v>
      </c>
      <c r="AL286" s="4">
        <f t="shared" si="307"/>
        <v>0</v>
      </c>
      <c r="AM286" s="4">
        <f t="shared" si="267"/>
        <v>0</v>
      </c>
      <c r="AN286" s="4">
        <f t="shared" si="268"/>
        <v>0</v>
      </c>
      <c r="AP286" s="4" t="str">
        <f t="shared" si="323"/>
        <v/>
      </c>
      <c r="AQ286" s="4" t="str">
        <f t="shared" si="323"/>
        <v/>
      </c>
      <c r="AR286" s="4" t="str">
        <f t="shared" si="324"/>
        <v/>
      </c>
      <c r="AS286" s="4" t="str">
        <f t="shared" si="324"/>
        <v/>
      </c>
      <c r="AT286" s="4" t="str">
        <f t="shared" si="325"/>
        <v/>
      </c>
      <c r="AU286" s="4" t="str">
        <f t="shared" si="325"/>
        <v/>
      </c>
      <c r="AV286" s="4" t="str">
        <f t="shared" si="326"/>
        <v/>
      </c>
      <c r="AW286" s="4" t="str">
        <f t="shared" si="326"/>
        <v/>
      </c>
      <c r="AX286" s="4" t="str">
        <f t="shared" si="327"/>
        <v/>
      </c>
      <c r="AY286" s="4" t="str">
        <f t="shared" si="327"/>
        <v/>
      </c>
      <c r="AZ286" s="4" t="str">
        <f t="shared" si="328"/>
        <v/>
      </c>
      <c r="BA286" s="4" t="str">
        <f t="shared" si="328"/>
        <v/>
      </c>
      <c r="BB286" s="4" t="str">
        <f t="shared" si="303"/>
        <v/>
      </c>
      <c r="BC286" s="4" t="str">
        <f t="shared" si="304"/>
        <v/>
      </c>
      <c r="BD286" s="4" t="str">
        <f t="shared" si="269"/>
        <v/>
      </c>
      <c r="BE286" s="4" t="str">
        <f t="shared" si="308"/>
        <v/>
      </c>
      <c r="BF286" s="4" t="str">
        <f t="shared" si="270"/>
        <v/>
      </c>
      <c r="BG286" s="4" t="str">
        <f t="shared" si="309"/>
        <v/>
      </c>
      <c r="BH286" s="16">
        <f t="shared" si="271"/>
        <v>0</v>
      </c>
      <c r="BI286" s="4">
        <f t="shared" si="272"/>
        <v>0</v>
      </c>
      <c r="BJ286" s="16">
        <f t="shared" si="273"/>
        <v>0</v>
      </c>
      <c r="BK286" s="4">
        <f t="shared" si="274"/>
        <v>0</v>
      </c>
      <c r="BL286" s="16">
        <f t="shared" si="275"/>
        <v>0</v>
      </c>
      <c r="BM286" s="4">
        <f t="shared" si="276"/>
        <v>0</v>
      </c>
      <c r="BN286" s="4">
        <f t="shared" si="310"/>
        <v>0</v>
      </c>
      <c r="BO286" s="4">
        <f t="shared" si="311"/>
        <v>0</v>
      </c>
      <c r="BP286" s="4">
        <f t="shared" si="312"/>
        <v>0</v>
      </c>
      <c r="BQ286" s="4">
        <f t="shared" si="313"/>
        <v>0</v>
      </c>
      <c r="BR286" s="4">
        <f t="shared" si="314"/>
        <v>0</v>
      </c>
      <c r="BS286" s="4">
        <f t="shared" si="315"/>
        <v>0</v>
      </c>
      <c r="BT286" s="4" t="str">
        <f t="shared" si="277"/>
        <v/>
      </c>
      <c r="BU286" s="4" t="str">
        <f t="shared" si="278"/>
        <v/>
      </c>
      <c r="BV286" s="4" t="str">
        <f t="shared" si="279"/>
        <v/>
      </c>
      <c r="BW286" s="4" t="str">
        <f t="shared" si="292"/>
        <v/>
      </c>
      <c r="BX286" s="4" t="str">
        <f t="shared" si="293"/>
        <v/>
      </c>
      <c r="BY286" s="4" t="str">
        <f t="shared" si="294"/>
        <v/>
      </c>
      <c r="BZ286" s="4">
        <f t="shared" si="295"/>
        <v>0</v>
      </c>
      <c r="CA286" s="17" t="str">
        <f t="shared" si="280"/>
        <v/>
      </c>
      <c r="CB286" s="17" t="str">
        <f t="shared" si="281"/>
        <v/>
      </c>
      <c r="CC286" s="17" t="str">
        <f t="shared" si="282"/>
        <v/>
      </c>
      <c r="CD286" s="17" t="str">
        <f t="shared" si="283"/>
        <v/>
      </c>
      <c r="CE286" s="4" t="str">
        <f t="shared" si="284"/>
        <v/>
      </c>
      <c r="CF286" s="4" t="str">
        <f t="shared" si="285"/>
        <v/>
      </c>
      <c r="CG286" s="4" t="str">
        <f t="shared" si="286"/>
        <v/>
      </c>
      <c r="CH286" s="4" t="str">
        <f t="shared" si="316"/>
        <v/>
      </c>
      <c r="CI286" s="4" t="str">
        <f t="shared" si="317"/>
        <v/>
      </c>
      <c r="CJ286" s="4" t="str">
        <f t="shared" si="296"/>
        <v/>
      </c>
      <c r="CK286" s="4" t="str">
        <f t="shared" si="297"/>
        <v/>
      </c>
      <c r="CL286" s="4" t="str">
        <f t="shared" si="318"/>
        <v/>
      </c>
      <c r="CM286" s="4" t="str">
        <f t="shared" si="319"/>
        <v/>
      </c>
      <c r="CN286" s="4">
        <f t="shared" si="298"/>
        <v>0</v>
      </c>
      <c r="CO286" s="16">
        <f t="shared" si="287"/>
        <v>0</v>
      </c>
      <c r="CQ286" s="4">
        <f t="shared" si="299"/>
        <v>0</v>
      </c>
      <c r="CS286" s="4">
        <v>252</v>
      </c>
      <c r="CT286" s="4">
        <f t="shared" si="300"/>
        <v>126</v>
      </c>
      <c r="CU286" s="4">
        <f t="shared" si="301"/>
        <v>126</v>
      </c>
      <c r="CV286" s="4">
        <f t="shared" si="288"/>
        <v>1</v>
      </c>
      <c r="CW286" s="4">
        <v>253</v>
      </c>
      <c r="CX286" s="4">
        <f t="shared" si="330"/>
        <v>127</v>
      </c>
      <c r="CY286" s="4" t="s">
        <v>87</v>
      </c>
      <c r="CZ286" s="16" t="str">
        <f t="shared" si="302"/>
        <v>A</v>
      </c>
      <c r="DA286" s="16">
        <f t="shared" si="289"/>
        <v>0</v>
      </c>
      <c r="DB286" s="4" t="str">
        <f t="shared" si="290"/>
        <v>x</v>
      </c>
    </row>
    <row r="287" spans="1:106">
      <c r="A287" s="4" t="str">
        <f t="shared" si="305"/>
        <v>x</v>
      </c>
      <c r="B287" s="4" t="str">
        <f t="shared" si="306"/>
        <v>x</v>
      </c>
      <c r="D287" s="4">
        <v>25.9</v>
      </c>
      <c r="E287" s="4">
        <f t="shared" si="264"/>
        <v>0.5533665571451164</v>
      </c>
      <c r="F287" s="4">
        <v>25.9</v>
      </c>
      <c r="G287" s="4">
        <f t="shared" si="265"/>
        <v>0.5533665571451164</v>
      </c>
      <c r="H287" s="4">
        <v>129</v>
      </c>
      <c r="I287" s="4">
        <f>I286</f>
        <v>0</v>
      </c>
      <c r="X287" s="4">
        <v>254</v>
      </c>
      <c r="Y287" s="4" t="str">
        <f t="shared" si="320"/>
        <v>x</v>
      </c>
      <c r="Z287" s="4" t="str">
        <f t="shared" si="291"/>
        <v>x</v>
      </c>
      <c r="AA287" s="4">
        <v>0</v>
      </c>
      <c r="AB287" s="4">
        <v>0</v>
      </c>
      <c r="AC287" s="4">
        <v>254</v>
      </c>
      <c r="AD287" s="129" t="str">
        <f t="shared" si="321"/>
        <v>x</v>
      </c>
      <c r="AE287" s="129" t="str">
        <f t="shared" si="321"/>
        <v>x</v>
      </c>
      <c r="AF287" s="46">
        <f t="shared" si="322"/>
        <v>1</v>
      </c>
      <c r="AG287" s="46">
        <f t="shared" si="322"/>
        <v>1</v>
      </c>
      <c r="AH287" s="4">
        <f t="shared" si="329"/>
        <v>0</v>
      </c>
      <c r="AI287" s="4">
        <f t="shared" si="329"/>
        <v>0</v>
      </c>
      <c r="AJ287" s="4">
        <f t="shared" si="266"/>
        <v>0</v>
      </c>
      <c r="AK287" s="4">
        <f>SUM($AJ$33:AJ287)</f>
        <v>2.6645352591003757E-15</v>
      </c>
      <c r="AL287" s="4">
        <f t="shared" si="307"/>
        <v>0</v>
      </c>
      <c r="AM287" s="4">
        <f t="shared" si="267"/>
        <v>0</v>
      </c>
      <c r="AN287" s="4">
        <f t="shared" si="268"/>
        <v>0</v>
      </c>
      <c r="AP287" s="4" t="str">
        <f t="shared" si="323"/>
        <v/>
      </c>
      <c r="AQ287" s="4" t="str">
        <f t="shared" si="323"/>
        <v/>
      </c>
      <c r="AR287" s="4" t="str">
        <f t="shared" si="324"/>
        <v/>
      </c>
      <c r="AS287" s="4" t="str">
        <f t="shared" si="324"/>
        <v/>
      </c>
      <c r="AT287" s="4" t="str">
        <f t="shared" si="325"/>
        <v/>
      </c>
      <c r="AU287" s="4" t="str">
        <f t="shared" si="325"/>
        <v/>
      </c>
      <c r="AV287" s="4" t="str">
        <f t="shared" si="326"/>
        <v/>
      </c>
      <c r="AW287" s="4" t="str">
        <f t="shared" si="326"/>
        <v/>
      </c>
      <c r="AX287" s="4" t="str">
        <f t="shared" si="327"/>
        <v/>
      </c>
      <c r="AY287" s="4" t="str">
        <f t="shared" si="327"/>
        <v/>
      </c>
      <c r="AZ287" s="4" t="str">
        <f t="shared" si="328"/>
        <v/>
      </c>
      <c r="BA287" s="4" t="str">
        <f t="shared" si="328"/>
        <v/>
      </c>
      <c r="BB287" s="4" t="str">
        <f t="shared" si="303"/>
        <v/>
      </c>
      <c r="BC287" s="4" t="str">
        <f t="shared" si="304"/>
        <v/>
      </c>
      <c r="BD287" s="4" t="str">
        <f t="shared" si="269"/>
        <v/>
      </c>
      <c r="BE287" s="4" t="str">
        <f t="shared" si="308"/>
        <v/>
      </c>
      <c r="BF287" s="4" t="str">
        <f t="shared" si="270"/>
        <v/>
      </c>
      <c r="BG287" s="4" t="str">
        <f t="shared" si="309"/>
        <v/>
      </c>
      <c r="BH287" s="16">
        <f t="shared" si="271"/>
        <v>0</v>
      </c>
      <c r="BI287" s="4">
        <f t="shared" si="272"/>
        <v>0</v>
      </c>
      <c r="BJ287" s="16">
        <f t="shared" si="273"/>
        <v>0</v>
      </c>
      <c r="BK287" s="4">
        <f t="shared" si="274"/>
        <v>0</v>
      </c>
      <c r="BL287" s="16">
        <f t="shared" si="275"/>
        <v>0</v>
      </c>
      <c r="BM287" s="4">
        <f t="shared" si="276"/>
        <v>0</v>
      </c>
      <c r="BN287" s="4">
        <f t="shared" si="310"/>
        <v>0</v>
      </c>
      <c r="BO287" s="4">
        <f t="shared" si="311"/>
        <v>0</v>
      </c>
      <c r="BP287" s="4">
        <f t="shared" si="312"/>
        <v>0</v>
      </c>
      <c r="BQ287" s="4">
        <f t="shared" si="313"/>
        <v>0</v>
      </c>
      <c r="BR287" s="4">
        <f t="shared" si="314"/>
        <v>0</v>
      </c>
      <c r="BS287" s="4">
        <f t="shared" si="315"/>
        <v>0</v>
      </c>
      <c r="BT287" s="4" t="str">
        <f t="shared" si="277"/>
        <v/>
      </c>
      <c r="BU287" s="4" t="str">
        <f t="shared" si="278"/>
        <v/>
      </c>
      <c r="BV287" s="4" t="str">
        <f t="shared" si="279"/>
        <v/>
      </c>
      <c r="BW287" s="4" t="str">
        <f t="shared" si="292"/>
        <v/>
      </c>
      <c r="BX287" s="4" t="str">
        <f t="shared" si="293"/>
        <v/>
      </c>
      <c r="BY287" s="4" t="str">
        <f t="shared" si="294"/>
        <v/>
      </c>
      <c r="BZ287" s="4">
        <f t="shared" si="295"/>
        <v>0</v>
      </c>
      <c r="CA287" s="17" t="str">
        <f t="shared" si="280"/>
        <v/>
      </c>
      <c r="CB287" s="17" t="str">
        <f t="shared" si="281"/>
        <v/>
      </c>
      <c r="CC287" s="17" t="str">
        <f t="shared" si="282"/>
        <v/>
      </c>
      <c r="CD287" s="17" t="str">
        <f t="shared" si="283"/>
        <v/>
      </c>
      <c r="CE287" s="4" t="str">
        <f t="shared" si="284"/>
        <v/>
      </c>
      <c r="CF287" s="4" t="str">
        <f t="shared" si="285"/>
        <v/>
      </c>
      <c r="CG287" s="4" t="str">
        <f t="shared" si="286"/>
        <v/>
      </c>
      <c r="CH287" s="4" t="str">
        <f t="shared" si="316"/>
        <v/>
      </c>
      <c r="CI287" s="4" t="str">
        <f t="shared" si="317"/>
        <v/>
      </c>
      <c r="CJ287" s="4" t="str">
        <f t="shared" si="296"/>
        <v/>
      </c>
      <c r="CK287" s="4" t="str">
        <f t="shared" si="297"/>
        <v/>
      </c>
      <c r="CL287" s="4" t="str">
        <f t="shared" si="318"/>
        <v/>
      </c>
      <c r="CM287" s="4" t="str">
        <f t="shared" si="319"/>
        <v/>
      </c>
      <c r="CN287" s="4">
        <f t="shared" si="298"/>
        <v>0</v>
      </c>
      <c r="CO287" s="16">
        <f t="shared" si="287"/>
        <v>0</v>
      </c>
      <c r="CQ287" s="4">
        <f t="shared" si="299"/>
        <v>0</v>
      </c>
      <c r="CS287" s="4">
        <v>253</v>
      </c>
      <c r="CT287" s="4">
        <f t="shared" si="300"/>
        <v>126.5</v>
      </c>
      <c r="CU287" s="4">
        <f t="shared" si="301"/>
        <v>127</v>
      </c>
      <c r="CV287" s="4">
        <f t="shared" si="288"/>
        <v>0</v>
      </c>
      <c r="CW287" s="4">
        <v>254</v>
      </c>
      <c r="CX287" s="4">
        <f t="shared" si="330"/>
        <v>128</v>
      </c>
      <c r="CY287" s="4" t="s">
        <v>99</v>
      </c>
      <c r="CZ287" s="16" t="str">
        <f t="shared" si="302"/>
        <v>B</v>
      </c>
      <c r="DA287" s="16">
        <f t="shared" si="289"/>
        <v>0</v>
      </c>
      <c r="DB287" s="4" t="str">
        <f t="shared" si="290"/>
        <v>x</v>
      </c>
    </row>
    <row r="288" spans="1:106">
      <c r="A288" s="4" t="str">
        <f t="shared" si="305"/>
        <v>x</v>
      </c>
      <c r="B288" s="4" t="str">
        <f t="shared" si="306"/>
        <v>x</v>
      </c>
      <c r="D288" s="4">
        <v>26</v>
      </c>
      <c r="E288" s="4">
        <f t="shared" si="264"/>
        <v>0.41349667156634501</v>
      </c>
      <c r="F288" s="4">
        <v>26</v>
      </c>
      <c r="G288" s="4">
        <f t="shared" si="265"/>
        <v>0.41349667156634501</v>
      </c>
      <c r="H288" s="4">
        <v>129</v>
      </c>
      <c r="I288" s="4">
        <f>AL161</f>
        <v>0</v>
      </c>
      <c r="X288" s="4">
        <v>255</v>
      </c>
      <c r="Y288" s="4" t="str">
        <f t="shared" si="320"/>
        <v>x</v>
      </c>
      <c r="Z288" s="4" t="str">
        <f t="shared" si="291"/>
        <v>x</v>
      </c>
      <c r="AA288" s="4">
        <v>0</v>
      </c>
      <c r="AB288" s="4">
        <v>0</v>
      </c>
      <c r="AC288" s="4">
        <v>255</v>
      </c>
      <c r="AD288" s="129" t="str">
        <f t="shared" si="321"/>
        <v>x</v>
      </c>
      <c r="AE288" s="129" t="str">
        <f t="shared" si="321"/>
        <v>x</v>
      </c>
      <c r="AF288" s="46">
        <f t="shared" si="322"/>
        <v>1</v>
      </c>
      <c r="AG288" s="46">
        <f t="shared" si="322"/>
        <v>1</v>
      </c>
      <c r="AH288" s="4">
        <f t="shared" si="329"/>
        <v>0</v>
      </c>
      <c r="AI288" s="4">
        <f t="shared" si="329"/>
        <v>0</v>
      </c>
      <c r="AJ288" s="4">
        <f t="shared" si="266"/>
        <v>0</v>
      </c>
      <c r="AK288" s="4">
        <f>SUM($AJ$33:AJ288)</f>
        <v>2.6645352591003757E-15</v>
      </c>
      <c r="AL288" s="4">
        <f t="shared" si="307"/>
        <v>0</v>
      </c>
      <c r="AM288" s="4">
        <f t="shared" si="267"/>
        <v>0</v>
      </c>
      <c r="AN288" s="4">
        <f t="shared" si="268"/>
        <v>0</v>
      </c>
      <c r="AP288" s="4" t="str">
        <f t="shared" si="323"/>
        <v/>
      </c>
      <c r="AQ288" s="4" t="str">
        <f t="shared" si="323"/>
        <v/>
      </c>
      <c r="AR288" s="4" t="str">
        <f t="shared" si="324"/>
        <v/>
      </c>
      <c r="AS288" s="4" t="str">
        <f t="shared" si="324"/>
        <v/>
      </c>
      <c r="AT288" s="4" t="str">
        <f t="shared" si="325"/>
        <v/>
      </c>
      <c r="AU288" s="4" t="str">
        <f t="shared" si="325"/>
        <v/>
      </c>
      <c r="AV288" s="4" t="str">
        <f t="shared" si="326"/>
        <v/>
      </c>
      <c r="AW288" s="4" t="str">
        <f t="shared" si="326"/>
        <v/>
      </c>
      <c r="AX288" s="4" t="str">
        <f t="shared" si="327"/>
        <v/>
      </c>
      <c r="AY288" s="4" t="str">
        <f t="shared" si="327"/>
        <v/>
      </c>
      <c r="AZ288" s="4" t="str">
        <f t="shared" si="328"/>
        <v/>
      </c>
      <c r="BA288" s="4" t="str">
        <f t="shared" si="328"/>
        <v/>
      </c>
      <c r="BB288" s="4" t="str">
        <f t="shared" si="303"/>
        <v/>
      </c>
      <c r="BC288" s="4" t="str">
        <f t="shared" si="304"/>
        <v/>
      </c>
      <c r="BD288" s="4" t="str">
        <f t="shared" si="269"/>
        <v/>
      </c>
      <c r="BE288" s="4" t="str">
        <f t="shared" si="308"/>
        <v/>
      </c>
      <c r="BF288" s="4" t="str">
        <f t="shared" si="270"/>
        <v/>
      </c>
      <c r="BG288" s="4" t="str">
        <f t="shared" si="309"/>
        <v/>
      </c>
      <c r="BH288" s="16">
        <f t="shared" si="271"/>
        <v>0</v>
      </c>
      <c r="BI288" s="4">
        <f t="shared" si="272"/>
        <v>0</v>
      </c>
      <c r="BJ288" s="16">
        <f t="shared" si="273"/>
        <v>0</v>
      </c>
      <c r="BK288" s="4">
        <f t="shared" si="274"/>
        <v>0</v>
      </c>
      <c r="BL288" s="16">
        <f t="shared" si="275"/>
        <v>0</v>
      </c>
      <c r="BM288" s="4">
        <f t="shared" si="276"/>
        <v>0</v>
      </c>
      <c r="BN288" s="4">
        <f t="shared" si="310"/>
        <v>0</v>
      </c>
      <c r="BO288" s="4">
        <f t="shared" si="311"/>
        <v>0</v>
      </c>
      <c r="BP288" s="4">
        <f t="shared" si="312"/>
        <v>0</v>
      </c>
      <c r="BQ288" s="4">
        <f t="shared" si="313"/>
        <v>0</v>
      </c>
      <c r="BR288" s="4">
        <f t="shared" si="314"/>
        <v>0</v>
      </c>
      <c r="BS288" s="4">
        <f t="shared" si="315"/>
        <v>0</v>
      </c>
      <c r="BT288" s="4" t="str">
        <f t="shared" si="277"/>
        <v/>
      </c>
      <c r="BU288" s="4" t="str">
        <f t="shared" si="278"/>
        <v/>
      </c>
      <c r="BV288" s="4" t="str">
        <f t="shared" si="279"/>
        <v/>
      </c>
      <c r="BW288" s="4" t="str">
        <f t="shared" si="292"/>
        <v/>
      </c>
      <c r="BX288" s="4" t="str">
        <f t="shared" si="293"/>
        <v/>
      </c>
      <c r="BY288" s="4" t="str">
        <f t="shared" si="294"/>
        <v/>
      </c>
      <c r="BZ288" s="4">
        <f t="shared" si="295"/>
        <v>0</v>
      </c>
      <c r="CA288" s="17" t="str">
        <f t="shared" si="280"/>
        <v/>
      </c>
      <c r="CB288" s="17" t="str">
        <f t="shared" si="281"/>
        <v/>
      </c>
      <c r="CC288" s="17" t="str">
        <f t="shared" si="282"/>
        <v/>
      </c>
      <c r="CD288" s="17" t="str">
        <f t="shared" si="283"/>
        <v/>
      </c>
      <c r="CE288" s="4" t="str">
        <f t="shared" si="284"/>
        <v/>
      </c>
      <c r="CF288" s="4" t="str">
        <f t="shared" si="285"/>
        <v/>
      </c>
      <c r="CG288" s="4" t="str">
        <f t="shared" si="286"/>
        <v/>
      </c>
      <c r="CH288" s="4" t="str">
        <f t="shared" si="316"/>
        <v/>
      </c>
      <c r="CI288" s="4" t="str">
        <f t="shared" si="317"/>
        <v/>
      </c>
      <c r="CJ288" s="4" t="str">
        <f t="shared" si="296"/>
        <v/>
      </c>
      <c r="CK288" s="4" t="str">
        <f t="shared" si="297"/>
        <v/>
      </c>
      <c r="CL288" s="4" t="str">
        <f t="shared" si="318"/>
        <v/>
      </c>
      <c r="CM288" s="4" t="str">
        <f t="shared" si="319"/>
        <v/>
      </c>
      <c r="CN288" s="4">
        <f t="shared" si="298"/>
        <v>0</v>
      </c>
      <c r="CO288" s="16">
        <f t="shared" si="287"/>
        <v>0</v>
      </c>
      <c r="CQ288" s="4">
        <f t="shared" si="299"/>
        <v>0</v>
      </c>
      <c r="CS288" s="4">
        <v>254</v>
      </c>
      <c r="CT288" s="4">
        <f t="shared" si="300"/>
        <v>127</v>
      </c>
      <c r="CU288" s="4">
        <f t="shared" si="301"/>
        <v>127</v>
      </c>
      <c r="CV288" s="4">
        <f t="shared" si="288"/>
        <v>1</v>
      </c>
      <c r="CW288" s="4">
        <v>255</v>
      </c>
      <c r="CX288" s="4">
        <f t="shared" si="330"/>
        <v>128</v>
      </c>
      <c r="CY288" s="4" t="s">
        <v>88</v>
      </c>
      <c r="CZ288" s="16" t="str">
        <f t="shared" si="302"/>
        <v>C</v>
      </c>
      <c r="DA288" s="16">
        <f t="shared" si="289"/>
        <v>0</v>
      </c>
      <c r="DB288" s="4" t="str">
        <f t="shared" si="290"/>
        <v>x</v>
      </c>
    </row>
    <row r="289" spans="1:106">
      <c r="A289" s="4" t="str">
        <f t="shared" si="305"/>
        <v>x</v>
      </c>
      <c r="B289" s="4" t="str">
        <f t="shared" si="306"/>
        <v>x</v>
      </c>
      <c r="D289" s="4">
        <v>26.1</v>
      </c>
      <c r="E289" s="4">
        <f t="shared" ref="E289:E352" si="331">SIN((360/$AE$30*(D289+$D$31)/2*$AG$30+$AM$31-$AI$30)*PI()/180)*$E$32</f>
        <v>0.25555499726295861</v>
      </c>
      <c r="F289" s="4">
        <v>26.1</v>
      </c>
      <c r="G289" s="4">
        <f t="shared" ref="G289:G352" si="332">SIN((360/$AE$30*(F289+$D$31)/2*$AG$31+$CO$31-$AL$25)*PI()/180)*$G$32</f>
        <v>0.25555499726295861</v>
      </c>
      <c r="H289" s="4">
        <v>130</v>
      </c>
      <c r="I289" s="4">
        <f>I288</f>
        <v>0</v>
      </c>
      <c r="X289" s="4">
        <v>256</v>
      </c>
      <c r="Y289" s="4" t="str">
        <f t="shared" si="320"/>
        <v>x</v>
      </c>
      <c r="Z289" s="4" t="str">
        <f t="shared" si="291"/>
        <v>x</v>
      </c>
      <c r="AA289" s="4">
        <v>0</v>
      </c>
      <c r="AB289" s="4">
        <v>0</v>
      </c>
      <c r="AC289" s="4">
        <v>256</v>
      </c>
      <c r="AD289" s="129" t="str">
        <f t="shared" si="321"/>
        <v>x</v>
      </c>
      <c r="AE289" s="129" t="str">
        <f t="shared" si="321"/>
        <v>x</v>
      </c>
      <c r="AF289" s="46">
        <f t="shared" si="322"/>
        <v>1</v>
      </c>
      <c r="AG289" s="46">
        <f t="shared" si="322"/>
        <v>1</v>
      </c>
      <c r="AH289" s="4">
        <f t="shared" si="329"/>
        <v>0</v>
      </c>
      <c r="AI289" s="4">
        <f t="shared" si="329"/>
        <v>0</v>
      </c>
      <c r="AJ289" s="4">
        <f t="shared" si="266"/>
        <v>0</v>
      </c>
      <c r="AK289" s="4">
        <f>SUM($AJ$33:AJ289)</f>
        <v>2.6645352591003757E-15</v>
      </c>
      <c r="AL289" s="4">
        <f t="shared" si="307"/>
        <v>0</v>
      </c>
      <c r="AM289" s="4">
        <f t="shared" si="267"/>
        <v>0</v>
      </c>
      <c r="AN289" s="4">
        <f t="shared" si="268"/>
        <v>0</v>
      </c>
      <c r="AP289" s="4" t="str">
        <f t="shared" si="323"/>
        <v/>
      </c>
      <c r="AQ289" s="4" t="str">
        <f t="shared" si="323"/>
        <v/>
      </c>
      <c r="AR289" s="4" t="str">
        <f t="shared" si="324"/>
        <v/>
      </c>
      <c r="AS289" s="4" t="str">
        <f t="shared" si="324"/>
        <v/>
      </c>
      <c r="AT289" s="4" t="str">
        <f t="shared" si="325"/>
        <v/>
      </c>
      <c r="AU289" s="4" t="str">
        <f t="shared" si="325"/>
        <v/>
      </c>
      <c r="AV289" s="4" t="str">
        <f t="shared" si="326"/>
        <v/>
      </c>
      <c r="AW289" s="4" t="str">
        <f t="shared" si="326"/>
        <v/>
      </c>
      <c r="AX289" s="4" t="str">
        <f t="shared" si="327"/>
        <v/>
      </c>
      <c r="AY289" s="4" t="str">
        <f t="shared" si="327"/>
        <v/>
      </c>
      <c r="AZ289" s="4" t="str">
        <f t="shared" si="328"/>
        <v/>
      </c>
      <c r="BA289" s="4" t="str">
        <f t="shared" si="328"/>
        <v/>
      </c>
      <c r="BB289" s="4" t="str">
        <f t="shared" si="303"/>
        <v/>
      </c>
      <c r="BC289" s="4" t="str">
        <f t="shared" si="304"/>
        <v/>
      </c>
      <c r="BD289" s="4" t="str">
        <f t="shared" si="269"/>
        <v/>
      </c>
      <c r="BE289" s="4" t="str">
        <f t="shared" si="308"/>
        <v/>
      </c>
      <c r="BF289" s="4" t="str">
        <f t="shared" si="270"/>
        <v/>
      </c>
      <c r="BG289" s="4" t="str">
        <f t="shared" si="309"/>
        <v/>
      </c>
      <c r="BH289" s="16">
        <f t="shared" si="271"/>
        <v>0</v>
      </c>
      <c r="BI289" s="4">
        <f t="shared" si="272"/>
        <v>0</v>
      </c>
      <c r="BJ289" s="16">
        <f t="shared" si="273"/>
        <v>0</v>
      </c>
      <c r="BK289" s="4">
        <f t="shared" si="274"/>
        <v>0</v>
      </c>
      <c r="BL289" s="16">
        <f t="shared" si="275"/>
        <v>0</v>
      </c>
      <c r="BM289" s="4">
        <f t="shared" si="276"/>
        <v>0</v>
      </c>
      <c r="BN289" s="4">
        <f t="shared" si="310"/>
        <v>0</v>
      </c>
      <c r="BO289" s="4">
        <f t="shared" si="311"/>
        <v>0</v>
      </c>
      <c r="BP289" s="4">
        <f t="shared" si="312"/>
        <v>0</v>
      </c>
      <c r="BQ289" s="4">
        <f t="shared" si="313"/>
        <v>0</v>
      </c>
      <c r="BR289" s="4">
        <f t="shared" si="314"/>
        <v>0</v>
      </c>
      <c r="BS289" s="4">
        <f t="shared" si="315"/>
        <v>0</v>
      </c>
      <c r="BT289" s="4" t="str">
        <f t="shared" si="277"/>
        <v/>
      </c>
      <c r="BU289" s="4" t="str">
        <f t="shared" si="278"/>
        <v/>
      </c>
      <c r="BV289" s="4" t="str">
        <f t="shared" si="279"/>
        <v/>
      </c>
      <c r="BW289" s="4" t="str">
        <f t="shared" si="292"/>
        <v/>
      </c>
      <c r="BX289" s="4" t="str">
        <f t="shared" si="293"/>
        <v/>
      </c>
      <c r="BY289" s="4" t="str">
        <f t="shared" si="294"/>
        <v/>
      </c>
      <c r="BZ289" s="4">
        <f t="shared" si="295"/>
        <v>0</v>
      </c>
      <c r="CA289" s="17" t="str">
        <f t="shared" si="280"/>
        <v/>
      </c>
      <c r="CB289" s="17" t="str">
        <f t="shared" si="281"/>
        <v/>
      </c>
      <c r="CC289" s="17" t="str">
        <f t="shared" si="282"/>
        <v/>
      </c>
      <c r="CD289" s="17" t="str">
        <f t="shared" si="283"/>
        <v/>
      </c>
      <c r="CE289" s="4" t="str">
        <f t="shared" si="284"/>
        <v/>
      </c>
      <c r="CF289" s="4" t="str">
        <f t="shared" si="285"/>
        <v/>
      </c>
      <c r="CG289" s="4" t="str">
        <f t="shared" si="286"/>
        <v/>
      </c>
      <c r="CH289" s="4" t="str">
        <f t="shared" si="316"/>
        <v/>
      </c>
      <c r="CI289" s="4" t="str">
        <f t="shared" si="317"/>
        <v/>
      </c>
      <c r="CJ289" s="4" t="str">
        <f t="shared" si="296"/>
        <v/>
      </c>
      <c r="CK289" s="4" t="str">
        <f t="shared" si="297"/>
        <v/>
      </c>
      <c r="CL289" s="4" t="str">
        <f t="shared" si="318"/>
        <v/>
      </c>
      <c r="CM289" s="4" t="str">
        <f t="shared" si="319"/>
        <v/>
      </c>
      <c r="CN289" s="4">
        <f t="shared" si="298"/>
        <v>0</v>
      </c>
      <c r="CO289" s="16">
        <f t="shared" si="287"/>
        <v>0</v>
      </c>
      <c r="CQ289" s="4">
        <f t="shared" si="299"/>
        <v>0</v>
      </c>
      <c r="CS289" s="4">
        <v>255</v>
      </c>
      <c r="CT289" s="4">
        <f t="shared" si="300"/>
        <v>127.5</v>
      </c>
      <c r="CU289" s="4">
        <f t="shared" si="301"/>
        <v>128</v>
      </c>
      <c r="CV289" s="4">
        <f t="shared" si="288"/>
        <v>0</v>
      </c>
      <c r="CW289" s="4">
        <v>256</v>
      </c>
      <c r="CX289" s="4">
        <f t="shared" si="330"/>
        <v>129</v>
      </c>
      <c r="CY289" s="4" t="s">
        <v>100</v>
      </c>
      <c r="CZ289" s="16" t="str">
        <f t="shared" si="302"/>
        <v>A</v>
      </c>
      <c r="DA289" s="16">
        <f t="shared" si="289"/>
        <v>0</v>
      </c>
      <c r="DB289" s="4" t="str">
        <f t="shared" si="290"/>
        <v>x</v>
      </c>
    </row>
    <row r="290" spans="1:106">
      <c r="A290" s="4" t="str">
        <f t="shared" si="305"/>
        <v>x</v>
      </c>
      <c r="B290" s="4" t="str">
        <f t="shared" si="306"/>
        <v>x</v>
      </c>
      <c r="D290" s="4">
        <v>26.2</v>
      </c>
      <c r="E290" s="4">
        <f t="shared" si="331"/>
        <v>8.6444343290244238E-2</v>
      </c>
      <c r="F290" s="4">
        <v>26.2</v>
      </c>
      <c r="G290" s="4">
        <f t="shared" si="332"/>
        <v>8.6444343290244238E-2</v>
      </c>
      <c r="H290" s="4">
        <v>130</v>
      </c>
      <c r="I290" s="4">
        <f>AL162</f>
        <v>0</v>
      </c>
      <c r="X290" s="4">
        <v>257</v>
      </c>
      <c r="Y290" s="4" t="str">
        <f t="shared" si="320"/>
        <v>x</v>
      </c>
      <c r="Z290" s="4" t="str">
        <f t="shared" si="291"/>
        <v>x</v>
      </c>
      <c r="AA290" s="4">
        <v>0</v>
      </c>
      <c r="AB290" s="4">
        <v>0</v>
      </c>
      <c r="AC290" s="4">
        <v>257</v>
      </c>
      <c r="AD290" s="129" t="str">
        <f t="shared" si="321"/>
        <v>x</v>
      </c>
      <c r="AE290" s="129" t="str">
        <f t="shared" si="321"/>
        <v>x</v>
      </c>
      <c r="AF290" s="46">
        <f t="shared" si="322"/>
        <v>1</v>
      </c>
      <c r="AG290" s="46">
        <f t="shared" si="322"/>
        <v>1</v>
      </c>
      <c r="AH290" s="4">
        <f t="shared" si="329"/>
        <v>0</v>
      </c>
      <c r="AI290" s="4">
        <f t="shared" si="329"/>
        <v>0</v>
      </c>
      <c r="AJ290" s="4">
        <f t="shared" ref="AJ290:AJ333" si="333">AH290+AI290</f>
        <v>0</v>
      </c>
      <c r="AK290" s="4">
        <f>SUM($AJ$33:AJ290)</f>
        <v>2.6645352591003757E-15</v>
      </c>
      <c r="AL290" s="4">
        <f t="shared" si="307"/>
        <v>0</v>
      </c>
      <c r="AM290" s="4">
        <f t="shared" ref="AM290:AM333" si="334">AJ290*COS((AC290-1)*$AI$32)</f>
        <v>0</v>
      </c>
      <c r="AN290" s="4">
        <f t="shared" ref="AN290:AN333" si="335">AJ290*SIN((AC290-1)*$AI$32)</f>
        <v>0</v>
      </c>
      <c r="AP290" s="4" t="str">
        <f t="shared" si="323"/>
        <v/>
      </c>
      <c r="AQ290" s="4" t="str">
        <f t="shared" si="323"/>
        <v/>
      </c>
      <c r="AR290" s="4" t="str">
        <f t="shared" si="324"/>
        <v/>
      </c>
      <c r="AS290" s="4" t="str">
        <f t="shared" si="324"/>
        <v/>
      </c>
      <c r="AT290" s="4" t="str">
        <f t="shared" si="325"/>
        <v/>
      </c>
      <c r="AU290" s="4" t="str">
        <f t="shared" si="325"/>
        <v/>
      </c>
      <c r="AV290" s="4" t="str">
        <f t="shared" si="326"/>
        <v/>
      </c>
      <c r="AW290" s="4" t="str">
        <f t="shared" si="326"/>
        <v/>
      </c>
      <c r="AX290" s="4" t="str">
        <f t="shared" si="327"/>
        <v/>
      </c>
      <c r="AY290" s="4" t="str">
        <f t="shared" si="327"/>
        <v/>
      </c>
      <c r="AZ290" s="4" t="str">
        <f t="shared" si="328"/>
        <v/>
      </c>
      <c r="BA290" s="4" t="str">
        <f t="shared" si="328"/>
        <v/>
      </c>
      <c r="BB290" s="4" t="str">
        <f t="shared" si="303"/>
        <v/>
      </c>
      <c r="BC290" s="4" t="str">
        <f t="shared" si="304"/>
        <v/>
      </c>
      <c r="BD290" s="4" t="str">
        <f t="shared" ref="BD290:BD333" si="336">IF(ROW()&gt;33+$AE$30,"",AT290+AU290)</f>
        <v/>
      </c>
      <c r="BE290" s="4" t="str">
        <f t="shared" si="308"/>
        <v/>
      </c>
      <c r="BF290" s="4" t="str">
        <f t="shared" ref="BF290:BF333" si="337">IF(ROW()&gt;33+$AE$30,"",AX290+AY290)</f>
        <v/>
      </c>
      <c r="BG290" s="4" t="str">
        <f t="shared" si="309"/>
        <v/>
      </c>
      <c r="BH290" s="16">
        <f t="shared" ref="BH290:BH333" si="338">IF(ROW()&gt;33+$AE$30,0,BB290*COS(($AC290-1)*$AI$32))</f>
        <v>0</v>
      </c>
      <c r="BI290" s="4">
        <f t="shared" ref="BI290:BI333" si="339">IF(ROW()&gt;33+$AE$30,0,BB290*SIN(($AC290-1)*$AI$32))</f>
        <v>0</v>
      </c>
      <c r="BJ290" s="16">
        <f t="shared" ref="BJ290:BJ333" si="340">IF(ROW()&gt;33+$AE$30,0,BC290*COS(($AC290-1)*$AI$32))</f>
        <v>0</v>
      </c>
      <c r="BK290" s="4">
        <f t="shared" ref="BK290:BK333" si="341">IF(ROW()&gt;33+$AE$30,0,BC290*SIN(($AC290-1)*$AI$32))</f>
        <v>0</v>
      </c>
      <c r="BL290" s="16">
        <f t="shared" ref="BL290:BL333" si="342">IF(ROW()&gt;33+$AE$30,0,BD290*COS(($AC290-1)*$AI$32))</f>
        <v>0</v>
      </c>
      <c r="BM290" s="4">
        <f t="shared" ref="BM290:BM333" si="343">IF(ROW()&gt;33+$AE$30,0,BD290*SIN(($AC290-1)*$AI$32))</f>
        <v>0</v>
      </c>
      <c r="BN290" s="4">
        <f t="shared" si="310"/>
        <v>0</v>
      </c>
      <c r="BO290" s="4">
        <f t="shared" si="311"/>
        <v>0</v>
      </c>
      <c r="BP290" s="4">
        <f t="shared" si="312"/>
        <v>0</v>
      </c>
      <c r="BQ290" s="4">
        <f t="shared" si="313"/>
        <v>0</v>
      </c>
      <c r="BR290" s="4">
        <f t="shared" si="314"/>
        <v>0</v>
      </c>
      <c r="BS290" s="4">
        <f t="shared" si="315"/>
        <v>0</v>
      </c>
      <c r="BT290" s="4" t="str">
        <f t="shared" ref="BT290:BT333" si="344">IF(AP290="","",ABS(AP290)+ABS(AQ290))</f>
        <v/>
      </c>
      <c r="BU290" s="4" t="str">
        <f t="shared" ref="BU290:BU333" si="345">IF(AR290="","",ABS(AR290)+ABS(AS290))</f>
        <v/>
      </c>
      <c r="BV290" s="4" t="str">
        <f t="shared" ref="BV290:BV333" si="346">IF(AT290="","",ABS(AT290)+ABS(AU290))</f>
        <v/>
      </c>
      <c r="BW290" s="4" t="str">
        <f t="shared" si="292"/>
        <v/>
      </c>
      <c r="BX290" s="4" t="str">
        <f t="shared" si="293"/>
        <v/>
      </c>
      <c r="BY290" s="4" t="str">
        <f t="shared" si="294"/>
        <v/>
      </c>
      <c r="BZ290" s="4">
        <f t="shared" si="295"/>
        <v>0</v>
      </c>
      <c r="CA290" s="17" t="str">
        <f t="shared" ref="CA290:CA333" si="347">IF(ROW()&gt;33+$AE$30,"",IF(X290-$AE$31-1&lt;0,$AE$30+(X290-$AE$31),X290-$AE$31))</f>
        <v/>
      </c>
      <c r="CB290" s="17" t="str">
        <f t="shared" ref="CB290:CB333" si="348">IF(ROW()&gt;33+$AE$30,"",BB290*COS((AC290-1)*$CG$26))</f>
        <v/>
      </c>
      <c r="CC290" s="17" t="str">
        <f t="shared" ref="CC290:CC333" si="349">IF(ROW()&gt;33+$AE$30,"",BB290*SIN((AC290-1)*$CG$26))</f>
        <v/>
      </c>
      <c r="CD290" s="17" t="str">
        <f t="shared" ref="CD290:CD333" si="350">IF(ROW()&gt;33+$AE$30,"",BC290*COS((AC290-1)*$CG$26))</f>
        <v/>
      </c>
      <c r="CE290" s="4" t="str">
        <f t="shared" ref="CE290:CE333" si="351">IF(ROW()&gt;33+$AE$30,"",BC290*SIN((AC290-1)*$CG$26))</f>
        <v/>
      </c>
      <c r="CF290" s="4" t="str">
        <f t="shared" ref="CF290:CF333" si="352">IF(ROW()&gt;33+$AE$30,"",BD290*COS((AC290-1)*$CG$26))</f>
        <v/>
      </c>
      <c r="CG290" s="4" t="str">
        <f t="shared" ref="CG290:CG333" si="353">IF(ROW()&gt;33+$AE$30,"",BD290*SIN((AC290-1)*$CG$26))</f>
        <v/>
      </c>
      <c r="CH290" s="4" t="str">
        <f t="shared" si="316"/>
        <v/>
      </c>
      <c r="CI290" s="4" t="str">
        <f t="shared" si="317"/>
        <v/>
      </c>
      <c r="CJ290" s="4" t="str">
        <f t="shared" si="296"/>
        <v/>
      </c>
      <c r="CK290" s="4" t="str">
        <f t="shared" si="297"/>
        <v/>
      </c>
      <c r="CL290" s="4" t="str">
        <f t="shared" si="318"/>
        <v/>
      </c>
      <c r="CM290" s="4" t="str">
        <f t="shared" si="319"/>
        <v/>
      </c>
      <c r="CN290" s="4">
        <f t="shared" si="298"/>
        <v>0</v>
      </c>
      <c r="CO290" s="16">
        <f t="shared" ref="CO290:CO333" si="354">AJ290*SIN((AC290-1)*$CG$26)</f>
        <v>0</v>
      </c>
      <c r="CQ290" s="4">
        <f t="shared" si="299"/>
        <v>0</v>
      </c>
      <c r="CS290" s="4">
        <v>256</v>
      </c>
      <c r="CT290" s="4">
        <f t="shared" si="300"/>
        <v>128</v>
      </c>
      <c r="CU290" s="4">
        <f t="shared" si="301"/>
        <v>128</v>
      </c>
      <c r="CV290" s="4">
        <f t="shared" ref="CV290:CV353" si="355">CU291-CU290</f>
        <v>1</v>
      </c>
      <c r="CW290" s="4">
        <v>257</v>
      </c>
      <c r="CX290" s="4">
        <f t="shared" si="330"/>
        <v>129</v>
      </c>
      <c r="CY290" s="4" t="s">
        <v>89</v>
      </c>
      <c r="CZ290" s="16" t="str">
        <f t="shared" si="302"/>
        <v>B</v>
      </c>
      <c r="DA290" s="16">
        <f t="shared" ref="DA290:DA333" si="356">IF(Y290="x",0,IF(AC290-$Z$31-1&lt;0,$Z$29+(AC290-$Z$31),AC290-$Z$31))</f>
        <v>0</v>
      </c>
      <c r="DB290" s="4" t="str">
        <f t="shared" ref="DB290:DB333" si="357">IF(AC290&gt;$Z$29,"x",INDEX($AH$14:$AH$19,MATCH(Y290,$AF$14:$AF$19,0)))</f>
        <v>x</v>
      </c>
    </row>
    <row r="291" spans="1:106">
      <c r="A291" s="4" t="str">
        <f t="shared" si="305"/>
        <v>x</v>
      </c>
      <c r="B291" s="4" t="str">
        <f t="shared" si="306"/>
        <v>x</v>
      </c>
      <c r="D291" s="4">
        <v>26.3</v>
      </c>
      <c r="E291" s="4">
        <f t="shared" si="331"/>
        <v>-8.6444343290234968E-2</v>
      </c>
      <c r="F291" s="4">
        <v>26.3</v>
      </c>
      <c r="G291" s="4">
        <f t="shared" si="332"/>
        <v>-8.6444343290234968E-2</v>
      </c>
      <c r="H291" s="4">
        <v>131</v>
      </c>
      <c r="I291" s="4">
        <f>I290</f>
        <v>0</v>
      </c>
      <c r="X291" s="4">
        <v>258</v>
      </c>
      <c r="Y291" s="4" t="str">
        <f t="shared" si="320"/>
        <v>x</v>
      </c>
      <c r="Z291" s="4" t="str">
        <f t="shared" ref="Z291:Z333" si="358">IF(AC291&gt;$Z$29,"x",INDEX($DB$34:$DB$333,MATCH(DA291,$AC$34:$AC$333,0)))</f>
        <v>x</v>
      </c>
      <c r="AA291" s="4">
        <v>0</v>
      </c>
      <c r="AB291" s="4">
        <v>0</v>
      </c>
      <c r="AC291" s="4">
        <v>258</v>
      </c>
      <c r="AD291" s="129" t="str">
        <f t="shared" si="321"/>
        <v>x</v>
      </c>
      <c r="AE291" s="129" t="str">
        <f t="shared" si="321"/>
        <v>x</v>
      </c>
      <c r="AF291" s="46">
        <f t="shared" si="322"/>
        <v>1</v>
      </c>
      <c r="AG291" s="46">
        <f t="shared" si="322"/>
        <v>1</v>
      </c>
      <c r="AH291" s="4">
        <f t="shared" si="329"/>
        <v>0</v>
      </c>
      <c r="AI291" s="4">
        <f t="shared" si="329"/>
        <v>0</v>
      </c>
      <c r="AJ291" s="4">
        <f t="shared" si="333"/>
        <v>0</v>
      </c>
      <c r="AK291" s="4">
        <f>SUM($AJ$33:AJ291)</f>
        <v>2.6645352591003757E-15</v>
      </c>
      <c r="AL291" s="4">
        <f t="shared" si="307"/>
        <v>0</v>
      </c>
      <c r="AM291" s="4">
        <f t="shared" si="334"/>
        <v>0</v>
      </c>
      <c r="AN291" s="4">
        <f t="shared" si="335"/>
        <v>0</v>
      </c>
      <c r="AP291" s="4" t="str">
        <f t="shared" si="323"/>
        <v/>
      </c>
      <c r="AQ291" s="4" t="str">
        <f t="shared" si="323"/>
        <v/>
      </c>
      <c r="AR291" s="4" t="str">
        <f t="shared" si="324"/>
        <v/>
      </c>
      <c r="AS291" s="4" t="str">
        <f t="shared" si="324"/>
        <v/>
      </c>
      <c r="AT291" s="4" t="str">
        <f t="shared" si="325"/>
        <v/>
      </c>
      <c r="AU291" s="4" t="str">
        <f t="shared" si="325"/>
        <v/>
      </c>
      <c r="AV291" s="4" t="str">
        <f t="shared" si="326"/>
        <v/>
      </c>
      <c r="AW291" s="4" t="str">
        <f t="shared" si="326"/>
        <v/>
      </c>
      <c r="AX291" s="4" t="str">
        <f t="shared" si="327"/>
        <v/>
      </c>
      <c r="AY291" s="4" t="str">
        <f t="shared" si="327"/>
        <v/>
      </c>
      <c r="AZ291" s="4" t="str">
        <f t="shared" si="328"/>
        <v/>
      </c>
      <c r="BA291" s="4" t="str">
        <f t="shared" si="328"/>
        <v/>
      </c>
      <c r="BB291" s="4" t="str">
        <f t="shared" si="303"/>
        <v/>
      </c>
      <c r="BC291" s="4" t="str">
        <f t="shared" si="304"/>
        <v/>
      </c>
      <c r="BD291" s="4" t="str">
        <f t="shared" si="336"/>
        <v/>
      </c>
      <c r="BE291" s="4" t="str">
        <f t="shared" si="308"/>
        <v/>
      </c>
      <c r="BF291" s="4" t="str">
        <f t="shared" si="337"/>
        <v/>
      </c>
      <c r="BG291" s="4" t="str">
        <f t="shared" si="309"/>
        <v/>
      </c>
      <c r="BH291" s="16">
        <f t="shared" si="338"/>
        <v>0</v>
      </c>
      <c r="BI291" s="4">
        <f t="shared" si="339"/>
        <v>0</v>
      </c>
      <c r="BJ291" s="16">
        <f t="shared" si="340"/>
        <v>0</v>
      </c>
      <c r="BK291" s="4">
        <f t="shared" si="341"/>
        <v>0</v>
      </c>
      <c r="BL291" s="16">
        <f t="shared" si="342"/>
        <v>0</v>
      </c>
      <c r="BM291" s="4">
        <f t="shared" si="343"/>
        <v>0</v>
      </c>
      <c r="BN291" s="4">
        <f t="shared" si="310"/>
        <v>0</v>
      </c>
      <c r="BO291" s="4">
        <f t="shared" si="311"/>
        <v>0</v>
      </c>
      <c r="BP291" s="4">
        <f t="shared" si="312"/>
        <v>0</v>
      </c>
      <c r="BQ291" s="4">
        <f t="shared" si="313"/>
        <v>0</v>
      </c>
      <c r="BR291" s="4">
        <f t="shared" si="314"/>
        <v>0</v>
      </c>
      <c r="BS291" s="4">
        <f t="shared" si="315"/>
        <v>0</v>
      </c>
      <c r="BT291" s="4" t="str">
        <f t="shared" si="344"/>
        <v/>
      </c>
      <c r="BU291" s="4" t="str">
        <f t="shared" si="345"/>
        <v/>
      </c>
      <c r="BV291" s="4" t="str">
        <f t="shared" si="346"/>
        <v/>
      </c>
      <c r="BW291" s="4" t="str">
        <f t="shared" ref="BW291:BW333" si="359">IF(AV291="","",ABS(AV291)+ABS(AW291))</f>
        <v/>
      </c>
      <c r="BX291" s="4" t="str">
        <f t="shared" ref="BX291:BX333" si="360">IF(AX291="","",ABS(AX291)+ABS(AY291))</f>
        <v/>
      </c>
      <c r="BY291" s="4" t="str">
        <f t="shared" ref="BY291:BY333" si="361">IF(AZ291="","",ABS(AZ291)+ABS(BA291))</f>
        <v/>
      </c>
      <c r="BZ291" s="4">
        <f t="shared" ref="BZ291:BZ333" si="362">AL291^2</f>
        <v>0</v>
      </c>
      <c r="CA291" s="17" t="str">
        <f t="shared" si="347"/>
        <v/>
      </c>
      <c r="CB291" s="17" t="str">
        <f t="shared" si="348"/>
        <v/>
      </c>
      <c r="CC291" s="17" t="str">
        <f t="shared" si="349"/>
        <v/>
      </c>
      <c r="CD291" s="17" t="str">
        <f t="shared" si="350"/>
        <v/>
      </c>
      <c r="CE291" s="4" t="str">
        <f t="shared" si="351"/>
        <v/>
      </c>
      <c r="CF291" s="4" t="str">
        <f t="shared" si="352"/>
        <v/>
      </c>
      <c r="CG291" s="4" t="str">
        <f t="shared" si="353"/>
        <v/>
      </c>
      <c r="CH291" s="4" t="str">
        <f t="shared" si="316"/>
        <v/>
      </c>
      <c r="CI291" s="4" t="str">
        <f t="shared" si="317"/>
        <v/>
      </c>
      <c r="CJ291" s="4" t="str">
        <f t="shared" ref="CJ291:CJ333" si="363">IF(ROW()&gt;33+$AE$30,"",BF291*COS((AC291-1)*$CG$26))</f>
        <v/>
      </c>
      <c r="CK291" s="4" t="str">
        <f t="shared" ref="CK291:CK333" si="364">IF(ROW()&gt;33+$AE$30,"",BF291*SIN((AC291-1)*$CG$26))</f>
        <v/>
      </c>
      <c r="CL291" s="4" t="str">
        <f t="shared" si="318"/>
        <v/>
      </c>
      <c r="CM291" s="4" t="str">
        <f t="shared" si="319"/>
        <v/>
      </c>
      <c r="CN291" s="4">
        <f t="shared" ref="CN291:CN333" si="365">AJ291*COS((AC291-1)*$CG$26)</f>
        <v>0</v>
      </c>
      <c r="CO291" s="16">
        <f t="shared" si="354"/>
        <v>0</v>
      </c>
      <c r="CQ291" s="4">
        <f t="shared" ref="CQ291:CQ333" si="366">IF(AD290=AD291,0,1)</f>
        <v>0</v>
      </c>
      <c r="CS291" s="4">
        <v>257</v>
      </c>
      <c r="CT291" s="4">
        <f t="shared" ref="CT291:CT354" si="367">CS291*$CT$11</f>
        <v>128.5</v>
      </c>
      <c r="CU291" s="4">
        <f t="shared" ref="CU291:CU354" si="368">IF(CT291-INT(CT291)&gt;0.00001,INT(CT291)+1,CT291)</f>
        <v>129</v>
      </c>
      <c r="CV291" s="4">
        <f t="shared" si="355"/>
        <v>0</v>
      </c>
      <c r="CW291" s="4">
        <v>258</v>
      </c>
      <c r="CX291" s="4">
        <f t="shared" si="330"/>
        <v>130</v>
      </c>
      <c r="CY291" s="4" t="s">
        <v>98</v>
      </c>
      <c r="CZ291" s="16" t="str">
        <f t="shared" ref="CZ291:CZ354" si="369">VLOOKUP(CW291,$CX$34:$CY$833,2)</f>
        <v>C</v>
      </c>
      <c r="DA291" s="16">
        <f t="shared" si="356"/>
        <v>0</v>
      </c>
      <c r="DB291" s="4" t="str">
        <f t="shared" si="357"/>
        <v>x</v>
      </c>
    </row>
    <row r="292" spans="1:106">
      <c r="A292" s="4" t="str">
        <f t="shared" si="305"/>
        <v>x</v>
      </c>
      <c r="B292" s="4" t="str">
        <f t="shared" si="306"/>
        <v>x</v>
      </c>
      <c r="D292" s="4">
        <v>26.4</v>
      </c>
      <c r="E292" s="4">
        <f t="shared" si="331"/>
        <v>-0.25555499726294978</v>
      </c>
      <c r="F292" s="4">
        <v>26.4</v>
      </c>
      <c r="G292" s="4">
        <f t="shared" si="332"/>
        <v>-0.25555499726294978</v>
      </c>
      <c r="H292" s="4">
        <v>131</v>
      </c>
      <c r="I292" s="4">
        <f>AL163</f>
        <v>0</v>
      </c>
      <c r="X292" s="4">
        <v>259</v>
      </c>
      <c r="Y292" s="4" t="str">
        <f t="shared" si="320"/>
        <v>x</v>
      </c>
      <c r="Z292" s="4" t="str">
        <f t="shared" si="358"/>
        <v>x</v>
      </c>
      <c r="AA292" s="4">
        <v>0</v>
      </c>
      <c r="AB292" s="4">
        <v>0</v>
      </c>
      <c r="AC292" s="4">
        <v>259</v>
      </c>
      <c r="AD292" s="129" t="str">
        <f t="shared" si="321"/>
        <v>x</v>
      </c>
      <c r="AE292" s="129" t="str">
        <f t="shared" si="321"/>
        <v>x</v>
      </c>
      <c r="AF292" s="46">
        <f t="shared" si="322"/>
        <v>1</v>
      </c>
      <c r="AG292" s="46">
        <f t="shared" si="322"/>
        <v>1</v>
      </c>
      <c r="AH292" s="4">
        <f t="shared" si="329"/>
        <v>0</v>
      </c>
      <c r="AI292" s="4">
        <f t="shared" si="329"/>
        <v>0</v>
      </c>
      <c r="AJ292" s="4">
        <f t="shared" si="333"/>
        <v>0</v>
      </c>
      <c r="AK292" s="4">
        <f>SUM($AJ$33:AJ292)</f>
        <v>2.6645352591003757E-15</v>
      </c>
      <c r="AL292" s="4">
        <f t="shared" si="307"/>
        <v>0</v>
      </c>
      <c r="AM292" s="4">
        <f t="shared" si="334"/>
        <v>0</v>
      </c>
      <c r="AN292" s="4">
        <f t="shared" si="335"/>
        <v>0</v>
      </c>
      <c r="AP292" s="4" t="str">
        <f t="shared" si="323"/>
        <v/>
      </c>
      <c r="AQ292" s="4" t="str">
        <f t="shared" si="323"/>
        <v/>
      </c>
      <c r="AR292" s="4" t="str">
        <f t="shared" si="324"/>
        <v/>
      </c>
      <c r="AS292" s="4" t="str">
        <f t="shared" si="324"/>
        <v/>
      </c>
      <c r="AT292" s="4" t="str">
        <f t="shared" si="325"/>
        <v/>
      </c>
      <c r="AU292" s="4" t="str">
        <f t="shared" si="325"/>
        <v/>
      </c>
      <c r="AV292" s="4" t="str">
        <f t="shared" si="326"/>
        <v/>
      </c>
      <c r="AW292" s="4" t="str">
        <f t="shared" si="326"/>
        <v/>
      </c>
      <c r="AX292" s="4" t="str">
        <f t="shared" si="327"/>
        <v/>
      </c>
      <c r="AY292" s="4" t="str">
        <f t="shared" si="327"/>
        <v/>
      </c>
      <c r="AZ292" s="4" t="str">
        <f t="shared" si="328"/>
        <v/>
      </c>
      <c r="BA292" s="4" t="str">
        <f t="shared" si="328"/>
        <v/>
      </c>
      <c r="BB292" s="4" t="str">
        <f t="shared" ref="BB292:BB333" si="370">IF(ROW()&gt;33+$AE$30,"",AP292+AQ292)</f>
        <v/>
      </c>
      <c r="BC292" s="4" t="str">
        <f t="shared" ref="BC292:BC333" si="371">IF(ROW()&gt;33+$AE$30,"",AR292+AS292)</f>
        <v/>
      </c>
      <c r="BD292" s="4" t="str">
        <f t="shared" si="336"/>
        <v/>
      </c>
      <c r="BE292" s="4" t="str">
        <f t="shared" si="308"/>
        <v/>
      </c>
      <c r="BF292" s="4" t="str">
        <f t="shared" si="337"/>
        <v/>
      </c>
      <c r="BG292" s="4" t="str">
        <f t="shared" si="309"/>
        <v/>
      </c>
      <c r="BH292" s="16">
        <f t="shared" si="338"/>
        <v>0</v>
      </c>
      <c r="BI292" s="4">
        <f t="shared" si="339"/>
        <v>0</v>
      </c>
      <c r="BJ292" s="16">
        <f t="shared" si="340"/>
        <v>0</v>
      </c>
      <c r="BK292" s="4">
        <f t="shared" si="341"/>
        <v>0</v>
      </c>
      <c r="BL292" s="16">
        <f t="shared" si="342"/>
        <v>0</v>
      </c>
      <c r="BM292" s="4">
        <f t="shared" si="343"/>
        <v>0</v>
      </c>
      <c r="BN292" s="4">
        <f t="shared" si="310"/>
        <v>0</v>
      </c>
      <c r="BO292" s="4">
        <f t="shared" si="311"/>
        <v>0</v>
      </c>
      <c r="BP292" s="4">
        <f t="shared" si="312"/>
        <v>0</v>
      </c>
      <c r="BQ292" s="4">
        <f t="shared" si="313"/>
        <v>0</v>
      </c>
      <c r="BR292" s="4">
        <f t="shared" si="314"/>
        <v>0</v>
      </c>
      <c r="BS292" s="4">
        <f t="shared" si="315"/>
        <v>0</v>
      </c>
      <c r="BT292" s="4" t="str">
        <f t="shared" si="344"/>
        <v/>
      </c>
      <c r="BU292" s="4" t="str">
        <f t="shared" si="345"/>
        <v/>
      </c>
      <c r="BV292" s="4" t="str">
        <f t="shared" si="346"/>
        <v/>
      </c>
      <c r="BW292" s="4" t="str">
        <f t="shared" si="359"/>
        <v/>
      </c>
      <c r="BX292" s="4" t="str">
        <f t="shared" si="360"/>
        <v/>
      </c>
      <c r="BY292" s="4" t="str">
        <f t="shared" si="361"/>
        <v/>
      </c>
      <c r="BZ292" s="4">
        <f t="shared" si="362"/>
        <v>0</v>
      </c>
      <c r="CA292" s="17" t="str">
        <f t="shared" si="347"/>
        <v/>
      </c>
      <c r="CB292" s="17" t="str">
        <f t="shared" si="348"/>
        <v/>
      </c>
      <c r="CC292" s="17" t="str">
        <f t="shared" si="349"/>
        <v/>
      </c>
      <c r="CD292" s="17" t="str">
        <f t="shared" si="350"/>
        <v/>
      </c>
      <c r="CE292" s="4" t="str">
        <f t="shared" si="351"/>
        <v/>
      </c>
      <c r="CF292" s="4" t="str">
        <f t="shared" si="352"/>
        <v/>
      </c>
      <c r="CG292" s="4" t="str">
        <f t="shared" si="353"/>
        <v/>
      </c>
      <c r="CH292" s="4" t="str">
        <f t="shared" si="316"/>
        <v/>
      </c>
      <c r="CI292" s="4" t="str">
        <f t="shared" si="317"/>
        <v/>
      </c>
      <c r="CJ292" s="4" t="str">
        <f t="shared" si="363"/>
        <v/>
      </c>
      <c r="CK292" s="4" t="str">
        <f t="shared" si="364"/>
        <v/>
      </c>
      <c r="CL292" s="4" t="str">
        <f t="shared" si="318"/>
        <v/>
      </c>
      <c r="CM292" s="4" t="str">
        <f t="shared" si="319"/>
        <v/>
      </c>
      <c r="CN292" s="4">
        <f t="shared" si="365"/>
        <v>0</v>
      </c>
      <c r="CO292" s="16">
        <f t="shared" si="354"/>
        <v>0</v>
      </c>
      <c r="CQ292" s="4">
        <f t="shared" si="366"/>
        <v>0</v>
      </c>
      <c r="CS292" s="4">
        <v>258</v>
      </c>
      <c r="CT292" s="4">
        <f t="shared" si="367"/>
        <v>129</v>
      </c>
      <c r="CU292" s="4">
        <f t="shared" si="368"/>
        <v>129</v>
      </c>
      <c r="CV292" s="4">
        <f t="shared" si="355"/>
        <v>1</v>
      </c>
      <c r="CW292" s="4">
        <v>259</v>
      </c>
      <c r="CX292" s="4">
        <f t="shared" si="330"/>
        <v>130</v>
      </c>
      <c r="CY292" s="4" t="s">
        <v>87</v>
      </c>
      <c r="CZ292" s="16" t="str">
        <f t="shared" si="369"/>
        <v>A</v>
      </c>
      <c r="DA292" s="16">
        <f t="shared" si="356"/>
        <v>0</v>
      </c>
      <c r="DB292" s="4" t="str">
        <f t="shared" si="357"/>
        <v>x</v>
      </c>
    </row>
    <row r="293" spans="1:106">
      <c r="A293" s="4" t="str">
        <f t="shared" ref="A293:A356" si="372">AD290</f>
        <v>x</v>
      </c>
      <c r="B293" s="4" t="str">
        <f t="shared" ref="B293:B356" si="373">AE290</f>
        <v>x</v>
      </c>
      <c r="D293" s="4">
        <v>26.5</v>
      </c>
      <c r="E293" s="4">
        <f t="shared" si="331"/>
        <v>-0.41349667156634207</v>
      </c>
      <c r="F293" s="4">
        <v>26.5</v>
      </c>
      <c r="G293" s="4">
        <f t="shared" si="332"/>
        <v>-0.41349667156634207</v>
      </c>
      <c r="H293" s="4">
        <v>132</v>
      </c>
      <c r="I293" s="4">
        <f>I292</f>
        <v>0</v>
      </c>
      <c r="X293" s="4">
        <v>260</v>
      </c>
      <c r="Y293" s="4" t="str">
        <f t="shared" si="320"/>
        <v>x</v>
      </c>
      <c r="Z293" s="4" t="str">
        <f t="shared" si="358"/>
        <v>x</v>
      </c>
      <c r="AA293" s="4">
        <v>0</v>
      </c>
      <c r="AB293" s="4">
        <v>0</v>
      </c>
      <c r="AC293" s="4">
        <v>260</v>
      </c>
      <c r="AD293" s="129" t="str">
        <f t="shared" si="321"/>
        <v>x</v>
      </c>
      <c r="AE293" s="129" t="str">
        <f t="shared" si="321"/>
        <v>x</v>
      </c>
      <c r="AF293" s="46">
        <f t="shared" si="322"/>
        <v>1</v>
      </c>
      <c r="AG293" s="46">
        <f t="shared" si="322"/>
        <v>1</v>
      </c>
      <c r="AH293" s="4">
        <f t="shared" si="329"/>
        <v>0</v>
      </c>
      <c r="AI293" s="4">
        <f t="shared" si="329"/>
        <v>0</v>
      </c>
      <c r="AJ293" s="4">
        <f t="shared" si="333"/>
        <v>0</v>
      </c>
      <c r="AK293" s="4">
        <f>SUM($AJ$33:AJ293)</f>
        <v>2.6645352591003757E-15</v>
      </c>
      <c r="AL293" s="4">
        <f t="shared" ref="AL293:AL333" si="374">IF(ROW()&gt;33+$AE$30,0,AK293-$AL$32)</f>
        <v>0</v>
      </c>
      <c r="AM293" s="4">
        <f t="shared" si="334"/>
        <v>0</v>
      </c>
      <c r="AN293" s="4">
        <f t="shared" si="335"/>
        <v>0</v>
      </c>
      <c r="AP293" s="4" t="str">
        <f t="shared" si="323"/>
        <v/>
      </c>
      <c r="AQ293" s="4" t="str">
        <f t="shared" si="323"/>
        <v/>
      </c>
      <c r="AR293" s="4" t="str">
        <f t="shared" si="324"/>
        <v/>
      </c>
      <c r="AS293" s="4" t="str">
        <f t="shared" si="324"/>
        <v/>
      </c>
      <c r="AT293" s="4" t="str">
        <f t="shared" si="325"/>
        <v/>
      </c>
      <c r="AU293" s="4" t="str">
        <f t="shared" si="325"/>
        <v/>
      </c>
      <c r="AV293" s="4" t="str">
        <f t="shared" si="326"/>
        <v/>
      </c>
      <c r="AW293" s="4" t="str">
        <f t="shared" si="326"/>
        <v/>
      </c>
      <c r="AX293" s="4" t="str">
        <f t="shared" si="327"/>
        <v/>
      </c>
      <c r="AY293" s="4" t="str">
        <f t="shared" si="327"/>
        <v/>
      </c>
      <c r="AZ293" s="4" t="str">
        <f t="shared" si="328"/>
        <v/>
      </c>
      <c r="BA293" s="4" t="str">
        <f t="shared" si="328"/>
        <v/>
      </c>
      <c r="BB293" s="4" t="str">
        <f t="shared" si="370"/>
        <v/>
      </c>
      <c r="BC293" s="4" t="str">
        <f t="shared" si="371"/>
        <v/>
      </c>
      <c r="BD293" s="4" t="str">
        <f t="shared" si="336"/>
        <v/>
      </c>
      <c r="BE293" s="4" t="str">
        <f t="shared" ref="BE293:BE333" si="375">IF(ROW()&gt;33+$AE$30,"",AV293+AW293)</f>
        <v/>
      </c>
      <c r="BF293" s="4" t="str">
        <f t="shared" si="337"/>
        <v/>
      </c>
      <c r="BG293" s="4" t="str">
        <f t="shared" ref="BG293:BG333" si="376">IF(ROW()&gt;33+$AE$30,"",AZ293+BA293)</f>
        <v/>
      </c>
      <c r="BH293" s="16">
        <f t="shared" si="338"/>
        <v>0</v>
      </c>
      <c r="BI293" s="4">
        <f t="shared" si="339"/>
        <v>0</v>
      </c>
      <c r="BJ293" s="16">
        <f t="shared" si="340"/>
        <v>0</v>
      </c>
      <c r="BK293" s="4">
        <f t="shared" si="341"/>
        <v>0</v>
      </c>
      <c r="BL293" s="16">
        <f t="shared" si="342"/>
        <v>0</v>
      </c>
      <c r="BM293" s="4">
        <f t="shared" si="343"/>
        <v>0</v>
      </c>
      <c r="BN293" s="4">
        <f t="shared" ref="BN293:BN333" si="377">IF(ROW()&gt;33+$AE$30,0,BE293*COS(($AC293-1)*$AI$32))</f>
        <v>0</v>
      </c>
      <c r="BO293" s="4">
        <f t="shared" ref="BO293:BO333" si="378">IF(ROW()&gt;33+$AE$30,0,BE293*SIN(($AC293-1)*$AI$32))</f>
        <v>0</v>
      </c>
      <c r="BP293" s="4">
        <f t="shared" ref="BP293:BP333" si="379">IF(ROW()&gt;33+$AE$30,0,BF293*COS(($AC293-1)*$AI$32))</f>
        <v>0</v>
      </c>
      <c r="BQ293" s="4">
        <f t="shared" ref="BQ293:BQ333" si="380">IF(ROW()&gt;33+$AE$30,0,BF293*SIN(($AC293-1)*$AI$32))</f>
        <v>0</v>
      </c>
      <c r="BR293" s="4">
        <f t="shared" ref="BR293:BR333" si="381">IF(ROW()&gt;33+$AE$30,0,BG293*COS(($AC293-1)*$AI$32))</f>
        <v>0</v>
      </c>
      <c r="BS293" s="4">
        <f t="shared" ref="BS293:BS333" si="382">IF(ROW()&gt;33+$AE$30,0,BG293*SIN(($AC293-1)*$AI$32))</f>
        <v>0</v>
      </c>
      <c r="BT293" s="4" t="str">
        <f t="shared" si="344"/>
        <v/>
      </c>
      <c r="BU293" s="4" t="str">
        <f t="shared" si="345"/>
        <v/>
      </c>
      <c r="BV293" s="4" t="str">
        <f t="shared" si="346"/>
        <v/>
      </c>
      <c r="BW293" s="4" t="str">
        <f t="shared" si="359"/>
        <v/>
      </c>
      <c r="BX293" s="4" t="str">
        <f t="shared" si="360"/>
        <v/>
      </c>
      <c r="BY293" s="4" t="str">
        <f t="shared" si="361"/>
        <v/>
      </c>
      <c r="BZ293" s="4">
        <f t="shared" si="362"/>
        <v>0</v>
      </c>
      <c r="CA293" s="17" t="str">
        <f t="shared" si="347"/>
        <v/>
      </c>
      <c r="CB293" s="17" t="str">
        <f t="shared" si="348"/>
        <v/>
      </c>
      <c r="CC293" s="17" t="str">
        <f t="shared" si="349"/>
        <v/>
      </c>
      <c r="CD293" s="17" t="str">
        <f t="shared" si="350"/>
        <v/>
      </c>
      <c r="CE293" s="4" t="str">
        <f t="shared" si="351"/>
        <v/>
      </c>
      <c r="CF293" s="4" t="str">
        <f t="shared" si="352"/>
        <v/>
      </c>
      <c r="CG293" s="4" t="str">
        <f t="shared" si="353"/>
        <v/>
      </c>
      <c r="CH293" s="4" t="str">
        <f t="shared" ref="CH293:CH333" si="383">IF(ROW()&gt;33+$AE$30,"",BE293*COS((AC293-1)*$CG$26))</f>
        <v/>
      </c>
      <c r="CI293" s="4" t="str">
        <f t="shared" ref="CI293:CI333" si="384">IF(ROW()&gt;33+$AE$30,"",BE293*SIN((AC293-1)*$CG$26))</f>
        <v/>
      </c>
      <c r="CJ293" s="4" t="str">
        <f t="shared" si="363"/>
        <v/>
      </c>
      <c r="CK293" s="4" t="str">
        <f t="shared" si="364"/>
        <v/>
      </c>
      <c r="CL293" s="4" t="str">
        <f t="shared" ref="CL293:CL333" si="385">IF(ROW()&gt;33+$AE$30,"",BG293*COS((AC293-1)*$CG$26))</f>
        <v/>
      </c>
      <c r="CM293" s="4" t="str">
        <f t="shared" ref="CM293:CM333" si="386">IF(ROW()&gt;33+$AE$30,"",BG293*SIN((AC293-1)*$CG$26))</f>
        <v/>
      </c>
      <c r="CN293" s="4">
        <f t="shared" si="365"/>
        <v>0</v>
      </c>
      <c r="CO293" s="16">
        <f t="shared" si="354"/>
        <v>0</v>
      </c>
      <c r="CQ293" s="4">
        <f t="shared" si="366"/>
        <v>0</v>
      </c>
      <c r="CS293" s="4">
        <v>259</v>
      </c>
      <c r="CT293" s="4">
        <f t="shared" si="367"/>
        <v>129.5</v>
      </c>
      <c r="CU293" s="4">
        <f t="shared" si="368"/>
        <v>130</v>
      </c>
      <c r="CV293" s="4">
        <f t="shared" si="355"/>
        <v>0</v>
      </c>
      <c r="CW293" s="4">
        <v>260</v>
      </c>
      <c r="CX293" s="4">
        <f t="shared" si="330"/>
        <v>131</v>
      </c>
      <c r="CY293" s="4" t="s">
        <v>99</v>
      </c>
      <c r="CZ293" s="16" t="str">
        <f t="shared" si="369"/>
        <v>B</v>
      </c>
      <c r="DA293" s="16">
        <f t="shared" si="356"/>
        <v>0</v>
      </c>
      <c r="DB293" s="4" t="str">
        <f t="shared" si="357"/>
        <v>x</v>
      </c>
    </row>
    <row r="294" spans="1:106">
      <c r="A294" s="4" t="str">
        <f t="shared" si="372"/>
        <v>x</v>
      </c>
      <c r="B294" s="4" t="str">
        <f t="shared" si="373"/>
        <v>x</v>
      </c>
      <c r="D294" s="4">
        <v>26.6</v>
      </c>
      <c r="E294" s="4">
        <f t="shared" si="331"/>
        <v>-0.55336655714511829</v>
      </c>
      <c r="F294" s="4">
        <v>26.6</v>
      </c>
      <c r="G294" s="4">
        <f t="shared" si="332"/>
        <v>-0.55336655714511829</v>
      </c>
      <c r="H294" s="4">
        <v>132</v>
      </c>
      <c r="I294" s="4">
        <f>AL164</f>
        <v>0</v>
      </c>
      <c r="X294" s="4">
        <v>261</v>
      </c>
      <c r="Y294" s="4" t="str">
        <f t="shared" si="320"/>
        <v>x</v>
      </c>
      <c r="Z294" s="4" t="str">
        <f t="shared" si="358"/>
        <v>x</v>
      </c>
      <c r="AA294" s="4">
        <v>0</v>
      </c>
      <c r="AB294" s="4">
        <v>0</v>
      </c>
      <c r="AC294" s="4">
        <v>261</v>
      </c>
      <c r="AD294" s="129" t="str">
        <f t="shared" si="321"/>
        <v>x</v>
      </c>
      <c r="AE294" s="129" t="str">
        <f t="shared" si="321"/>
        <v>x</v>
      </c>
      <c r="AF294" s="46">
        <f t="shared" si="322"/>
        <v>1</v>
      </c>
      <c r="AG294" s="46">
        <f t="shared" si="322"/>
        <v>1</v>
      </c>
      <c r="AH294" s="4">
        <f t="shared" si="329"/>
        <v>0</v>
      </c>
      <c r="AI294" s="4">
        <f t="shared" si="329"/>
        <v>0</v>
      </c>
      <c r="AJ294" s="4">
        <f t="shared" si="333"/>
        <v>0</v>
      </c>
      <c r="AK294" s="4">
        <f>SUM($AJ$33:AJ294)</f>
        <v>2.6645352591003757E-15</v>
      </c>
      <c r="AL294" s="4">
        <f t="shared" si="374"/>
        <v>0</v>
      </c>
      <c r="AM294" s="4">
        <f t="shared" si="334"/>
        <v>0</v>
      </c>
      <c r="AN294" s="4">
        <f t="shared" si="335"/>
        <v>0</v>
      </c>
      <c r="AP294" s="4" t="str">
        <f t="shared" si="323"/>
        <v/>
      </c>
      <c r="AQ294" s="4" t="str">
        <f t="shared" si="323"/>
        <v/>
      </c>
      <c r="AR294" s="4" t="str">
        <f t="shared" si="324"/>
        <v/>
      </c>
      <c r="AS294" s="4" t="str">
        <f t="shared" si="324"/>
        <v/>
      </c>
      <c r="AT294" s="4" t="str">
        <f t="shared" si="325"/>
        <v/>
      </c>
      <c r="AU294" s="4" t="str">
        <f t="shared" si="325"/>
        <v/>
      </c>
      <c r="AV294" s="4" t="str">
        <f t="shared" si="326"/>
        <v/>
      </c>
      <c r="AW294" s="4" t="str">
        <f t="shared" si="326"/>
        <v/>
      </c>
      <c r="AX294" s="4" t="str">
        <f t="shared" si="327"/>
        <v/>
      </c>
      <c r="AY294" s="4" t="str">
        <f t="shared" si="327"/>
        <v/>
      </c>
      <c r="AZ294" s="4" t="str">
        <f t="shared" si="328"/>
        <v/>
      </c>
      <c r="BA294" s="4" t="str">
        <f t="shared" si="328"/>
        <v/>
      </c>
      <c r="BB294" s="4" t="str">
        <f t="shared" si="370"/>
        <v/>
      </c>
      <c r="BC294" s="4" t="str">
        <f t="shared" si="371"/>
        <v/>
      </c>
      <c r="BD294" s="4" t="str">
        <f t="shared" si="336"/>
        <v/>
      </c>
      <c r="BE294" s="4" t="str">
        <f t="shared" si="375"/>
        <v/>
      </c>
      <c r="BF294" s="4" t="str">
        <f t="shared" si="337"/>
        <v/>
      </c>
      <c r="BG294" s="4" t="str">
        <f t="shared" si="376"/>
        <v/>
      </c>
      <c r="BH294" s="16">
        <f t="shared" si="338"/>
        <v>0</v>
      </c>
      <c r="BI294" s="4">
        <f t="shared" si="339"/>
        <v>0</v>
      </c>
      <c r="BJ294" s="16">
        <f t="shared" si="340"/>
        <v>0</v>
      </c>
      <c r="BK294" s="4">
        <f t="shared" si="341"/>
        <v>0</v>
      </c>
      <c r="BL294" s="16">
        <f t="shared" si="342"/>
        <v>0</v>
      </c>
      <c r="BM294" s="4">
        <f t="shared" si="343"/>
        <v>0</v>
      </c>
      <c r="BN294" s="4">
        <f t="shared" si="377"/>
        <v>0</v>
      </c>
      <c r="BO294" s="4">
        <f t="shared" si="378"/>
        <v>0</v>
      </c>
      <c r="BP294" s="4">
        <f t="shared" si="379"/>
        <v>0</v>
      </c>
      <c r="BQ294" s="4">
        <f t="shared" si="380"/>
        <v>0</v>
      </c>
      <c r="BR294" s="4">
        <f t="shared" si="381"/>
        <v>0</v>
      </c>
      <c r="BS294" s="4">
        <f t="shared" si="382"/>
        <v>0</v>
      </c>
      <c r="BT294" s="4" t="str">
        <f t="shared" si="344"/>
        <v/>
      </c>
      <c r="BU294" s="4" t="str">
        <f t="shared" si="345"/>
        <v/>
      </c>
      <c r="BV294" s="4" t="str">
        <f t="shared" si="346"/>
        <v/>
      </c>
      <c r="BW294" s="4" t="str">
        <f t="shared" si="359"/>
        <v/>
      </c>
      <c r="BX294" s="4" t="str">
        <f t="shared" si="360"/>
        <v/>
      </c>
      <c r="BY294" s="4" t="str">
        <f t="shared" si="361"/>
        <v/>
      </c>
      <c r="BZ294" s="4">
        <f t="shared" si="362"/>
        <v>0</v>
      </c>
      <c r="CA294" s="17" t="str">
        <f t="shared" si="347"/>
        <v/>
      </c>
      <c r="CB294" s="17" t="str">
        <f t="shared" si="348"/>
        <v/>
      </c>
      <c r="CC294" s="17" t="str">
        <f t="shared" si="349"/>
        <v/>
      </c>
      <c r="CD294" s="17" t="str">
        <f t="shared" si="350"/>
        <v/>
      </c>
      <c r="CE294" s="4" t="str">
        <f t="shared" si="351"/>
        <v/>
      </c>
      <c r="CF294" s="4" t="str">
        <f t="shared" si="352"/>
        <v/>
      </c>
      <c r="CG294" s="4" t="str">
        <f t="shared" si="353"/>
        <v/>
      </c>
      <c r="CH294" s="4" t="str">
        <f t="shared" si="383"/>
        <v/>
      </c>
      <c r="CI294" s="4" t="str">
        <f t="shared" si="384"/>
        <v/>
      </c>
      <c r="CJ294" s="4" t="str">
        <f t="shared" si="363"/>
        <v/>
      </c>
      <c r="CK294" s="4" t="str">
        <f t="shared" si="364"/>
        <v/>
      </c>
      <c r="CL294" s="4" t="str">
        <f t="shared" si="385"/>
        <v/>
      </c>
      <c r="CM294" s="4" t="str">
        <f t="shared" si="386"/>
        <v/>
      </c>
      <c r="CN294" s="4">
        <f t="shared" si="365"/>
        <v>0</v>
      </c>
      <c r="CO294" s="16">
        <f t="shared" si="354"/>
        <v>0</v>
      </c>
      <c r="CQ294" s="4">
        <f t="shared" si="366"/>
        <v>0</v>
      </c>
      <c r="CS294" s="4">
        <v>260</v>
      </c>
      <c r="CT294" s="4">
        <f t="shared" si="367"/>
        <v>130</v>
      </c>
      <c r="CU294" s="4">
        <f t="shared" si="368"/>
        <v>130</v>
      </c>
      <c r="CV294" s="4">
        <f t="shared" si="355"/>
        <v>1</v>
      </c>
      <c r="CW294" s="4">
        <v>261</v>
      </c>
      <c r="CX294" s="4">
        <f t="shared" si="330"/>
        <v>131</v>
      </c>
      <c r="CY294" s="4" t="s">
        <v>88</v>
      </c>
      <c r="CZ294" s="16" t="str">
        <f t="shared" si="369"/>
        <v>C</v>
      </c>
      <c r="DA294" s="16">
        <f t="shared" si="356"/>
        <v>0</v>
      </c>
      <c r="DB294" s="4" t="str">
        <f t="shared" si="357"/>
        <v>x</v>
      </c>
    </row>
    <row r="295" spans="1:106">
      <c r="A295" s="4" t="str">
        <f t="shared" si="372"/>
        <v>x</v>
      </c>
      <c r="B295" s="4" t="str">
        <f t="shared" si="373"/>
        <v>x</v>
      </c>
      <c r="D295" s="4">
        <v>26.7</v>
      </c>
      <c r="E295" s="4">
        <f t="shared" si="331"/>
        <v>-0.66905166882929323</v>
      </c>
      <c r="F295" s="4">
        <v>26.7</v>
      </c>
      <c r="G295" s="4">
        <f t="shared" si="332"/>
        <v>-0.66905166882929323</v>
      </c>
      <c r="H295" s="4">
        <v>133</v>
      </c>
      <c r="I295" s="4">
        <f>I294</f>
        <v>0</v>
      </c>
      <c r="X295" s="4">
        <v>262</v>
      </c>
      <c r="Y295" s="4" t="str">
        <f t="shared" si="320"/>
        <v>x</v>
      </c>
      <c r="Z295" s="4" t="str">
        <f t="shared" si="358"/>
        <v>x</v>
      </c>
      <c r="AA295" s="4">
        <v>0</v>
      </c>
      <c r="AB295" s="4">
        <v>0</v>
      </c>
      <c r="AC295" s="4">
        <v>262</v>
      </c>
      <c r="AD295" s="129" t="str">
        <f t="shared" si="321"/>
        <v>x</v>
      </c>
      <c r="AE295" s="129" t="str">
        <f t="shared" si="321"/>
        <v>x</v>
      </c>
      <c r="AF295" s="46">
        <f t="shared" si="322"/>
        <v>1</v>
      </c>
      <c r="AG295" s="46">
        <f t="shared" si="322"/>
        <v>1</v>
      </c>
      <c r="AH295" s="4">
        <f t="shared" si="329"/>
        <v>0</v>
      </c>
      <c r="AI295" s="4">
        <f t="shared" si="329"/>
        <v>0</v>
      </c>
      <c r="AJ295" s="4">
        <f t="shared" si="333"/>
        <v>0</v>
      </c>
      <c r="AK295" s="4">
        <f>SUM($AJ$33:AJ295)</f>
        <v>2.6645352591003757E-15</v>
      </c>
      <c r="AL295" s="4">
        <f t="shared" si="374"/>
        <v>0</v>
      </c>
      <c r="AM295" s="4">
        <f t="shared" si="334"/>
        <v>0</v>
      </c>
      <c r="AN295" s="4">
        <f t="shared" si="335"/>
        <v>0</v>
      </c>
      <c r="AP295" s="4" t="str">
        <f t="shared" si="323"/>
        <v/>
      </c>
      <c r="AQ295" s="4" t="str">
        <f t="shared" si="323"/>
        <v/>
      </c>
      <c r="AR295" s="4" t="str">
        <f t="shared" si="324"/>
        <v/>
      </c>
      <c r="AS295" s="4" t="str">
        <f t="shared" si="324"/>
        <v/>
      </c>
      <c r="AT295" s="4" t="str">
        <f t="shared" si="325"/>
        <v/>
      </c>
      <c r="AU295" s="4" t="str">
        <f t="shared" si="325"/>
        <v/>
      </c>
      <c r="AV295" s="4" t="str">
        <f t="shared" si="326"/>
        <v/>
      </c>
      <c r="AW295" s="4" t="str">
        <f t="shared" si="326"/>
        <v/>
      </c>
      <c r="AX295" s="4" t="str">
        <f t="shared" si="327"/>
        <v/>
      </c>
      <c r="AY295" s="4" t="str">
        <f t="shared" si="327"/>
        <v/>
      </c>
      <c r="AZ295" s="4" t="str">
        <f t="shared" si="328"/>
        <v/>
      </c>
      <c r="BA295" s="4" t="str">
        <f t="shared" si="328"/>
        <v/>
      </c>
      <c r="BB295" s="4" t="str">
        <f t="shared" si="370"/>
        <v/>
      </c>
      <c r="BC295" s="4" t="str">
        <f t="shared" si="371"/>
        <v/>
      </c>
      <c r="BD295" s="4" t="str">
        <f t="shared" si="336"/>
        <v/>
      </c>
      <c r="BE295" s="4" t="str">
        <f t="shared" si="375"/>
        <v/>
      </c>
      <c r="BF295" s="4" t="str">
        <f t="shared" si="337"/>
        <v/>
      </c>
      <c r="BG295" s="4" t="str">
        <f t="shared" si="376"/>
        <v/>
      </c>
      <c r="BH295" s="16">
        <f t="shared" si="338"/>
        <v>0</v>
      </c>
      <c r="BI295" s="4">
        <f t="shared" si="339"/>
        <v>0</v>
      </c>
      <c r="BJ295" s="16">
        <f t="shared" si="340"/>
        <v>0</v>
      </c>
      <c r="BK295" s="4">
        <f t="shared" si="341"/>
        <v>0</v>
      </c>
      <c r="BL295" s="16">
        <f t="shared" si="342"/>
        <v>0</v>
      </c>
      <c r="BM295" s="4">
        <f t="shared" si="343"/>
        <v>0</v>
      </c>
      <c r="BN295" s="4">
        <f t="shared" si="377"/>
        <v>0</v>
      </c>
      <c r="BO295" s="4">
        <f t="shared" si="378"/>
        <v>0</v>
      </c>
      <c r="BP295" s="4">
        <f t="shared" si="379"/>
        <v>0</v>
      </c>
      <c r="BQ295" s="4">
        <f t="shared" si="380"/>
        <v>0</v>
      </c>
      <c r="BR295" s="4">
        <f t="shared" si="381"/>
        <v>0</v>
      </c>
      <c r="BS295" s="4">
        <f t="shared" si="382"/>
        <v>0</v>
      </c>
      <c r="BT295" s="4" t="str">
        <f t="shared" si="344"/>
        <v/>
      </c>
      <c r="BU295" s="4" t="str">
        <f t="shared" si="345"/>
        <v/>
      </c>
      <c r="BV295" s="4" t="str">
        <f t="shared" si="346"/>
        <v/>
      </c>
      <c r="BW295" s="4" t="str">
        <f t="shared" si="359"/>
        <v/>
      </c>
      <c r="BX295" s="4" t="str">
        <f t="shared" si="360"/>
        <v/>
      </c>
      <c r="BY295" s="4" t="str">
        <f t="shared" si="361"/>
        <v/>
      </c>
      <c r="BZ295" s="4">
        <f t="shared" si="362"/>
        <v>0</v>
      </c>
      <c r="CA295" s="17" t="str">
        <f t="shared" si="347"/>
        <v/>
      </c>
      <c r="CB295" s="17" t="str">
        <f t="shared" si="348"/>
        <v/>
      </c>
      <c r="CC295" s="17" t="str">
        <f t="shared" si="349"/>
        <v/>
      </c>
      <c r="CD295" s="17" t="str">
        <f t="shared" si="350"/>
        <v/>
      </c>
      <c r="CE295" s="4" t="str">
        <f t="shared" si="351"/>
        <v/>
      </c>
      <c r="CF295" s="4" t="str">
        <f t="shared" si="352"/>
        <v/>
      </c>
      <c r="CG295" s="4" t="str">
        <f t="shared" si="353"/>
        <v/>
      </c>
      <c r="CH295" s="4" t="str">
        <f t="shared" si="383"/>
        <v/>
      </c>
      <c r="CI295" s="4" t="str">
        <f t="shared" si="384"/>
        <v/>
      </c>
      <c r="CJ295" s="4" t="str">
        <f t="shared" si="363"/>
        <v/>
      </c>
      <c r="CK295" s="4" t="str">
        <f t="shared" si="364"/>
        <v/>
      </c>
      <c r="CL295" s="4" t="str">
        <f t="shared" si="385"/>
        <v/>
      </c>
      <c r="CM295" s="4" t="str">
        <f t="shared" si="386"/>
        <v/>
      </c>
      <c r="CN295" s="4">
        <f t="shared" si="365"/>
        <v>0</v>
      </c>
      <c r="CO295" s="16">
        <f t="shared" si="354"/>
        <v>0</v>
      </c>
      <c r="CQ295" s="4">
        <f t="shared" si="366"/>
        <v>0</v>
      </c>
      <c r="CS295" s="4">
        <v>261</v>
      </c>
      <c r="CT295" s="4">
        <f t="shared" si="367"/>
        <v>130.5</v>
      </c>
      <c r="CU295" s="4">
        <f t="shared" si="368"/>
        <v>131</v>
      </c>
      <c r="CV295" s="4">
        <f t="shared" si="355"/>
        <v>0</v>
      </c>
      <c r="CW295" s="4">
        <v>262</v>
      </c>
      <c r="CX295" s="4">
        <f t="shared" si="330"/>
        <v>132</v>
      </c>
      <c r="CY295" s="4" t="s">
        <v>100</v>
      </c>
      <c r="CZ295" s="16" t="str">
        <f t="shared" si="369"/>
        <v>A</v>
      </c>
      <c r="DA295" s="16">
        <f t="shared" si="356"/>
        <v>0</v>
      </c>
      <c r="DB295" s="4" t="str">
        <f t="shared" si="357"/>
        <v>x</v>
      </c>
    </row>
    <row r="296" spans="1:106">
      <c r="A296" s="4" t="str">
        <f t="shared" si="372"/>
        <v>x</v>
      </c>
      <c r="B296" s="4" t="str">
        <f t="shared" si="373"/>
        <v>x</v>
      </c>
      <c r="D296" s="4">
        <v>26.8</v>
      </c>
      <c r="E296" s="4">
        <f t="shared" si="331"/>
        <v>-0.75549601211953377</v>
      </c>
      <c r="F296" s="4">
        <v>26.8</v>
      </c>
      <c r="G296" s="4">
        <f t="shared" si="332"/>
        <v>-0.75549601211953377</v>
      </c>
      <c r="H296" s="4">
        <v>133</v>
      </c>
      <c r="I296" s="4">
        <f>AL165</f>
        <v>0</v>
      </c>
      <c r="X296" s="4">
        <v>263</v>
      </c>
      <c r="Y296" s="4" t="str">
        <f t="shared" si="320"/>
        <v>x</v>
      </c>
      <c r="Z296" s="4" t="str">
        <f t="shared" si="358"/>
        <v>x</v>
      </c>
      <c r="AA296" s="4">
        <v>0</v>
      </c>
      <c r="AB296" s="4">
        <v>0</v>
      </c>
      <c r="AC296" s="4">
        <v>263</v>
      </c>
      <c r="AD296" s="129" t="str">
        <f t="shared" si="321"/>
        <v>x</v>
      </c>
      <c r="AE296" s="129" t="str">
        <f t="shared" si="321"/>
        <v>x</v>
      </c>
      <c r="AF296" s="46">
        <f t="shared" si="322"/>
        <v>1</v>
      </c>
      <c r="AG296" s="46">
        <f t="shared" si="322"/>
        <v>1</v>
      </c>
      <c r="AH296" s="4">
        <f t="shared" si="329"/>
        <v>0</v>
      </c>
      <c r="AI296" s="4">
        <f t="shared" si="329"/>
        <v>0</v>
      </c>
      <c r="AJ296" s="4">
        <f t="shared" si="333"/>
        <v>0</v>
      </c>
      <c r="AK296" s="4">
        <f>SUM($AJ$33:AJ296)</f>
        <v>2.6645352591003757E-15</v>
      </c>
      <c r="AL296" s="4">
        <f t="shared" si="374"/>
        <v>0</v>
      </c>
      <c r="AM296" s="4">
        <f t="shared" si="334"/>
        <v>0</v>
      </c>
      <c r="AN296" s="4">
        <f t="shared" si="335"/>
        <v>0</v>
      </c>
      <c r="AP296" s="4" t="str">
        <f t="shared" si="323"/>
        <v/>
      </c>
      <c r="AQ296" s="4" t="str">
        <f t="shared" si="323"/>
        <v/>
      </c>
      <c r="AR296" s="4" t="str">
        <f t="shared" si="324"/>
        <v/>
      </c>
      <c r="AS296" s="4" t="str">
        <f t="shared" si="324"/>
        <v/>
      </c>
      <c r="AT296" s="4" t="str">
        <f t="shared" si="325"/>
        <v/>
      </c>
      <c r="AU296" s="4" t="str">
        <f t="shared" si="325"/>
        <v/>
      </c>
      <c r="AV296" s="4" t="str">
        <f t="shared" si="326"/>
        <v/>
      </c>
      <c r="AW296" s="4" t="str">
        <f t="shared" si="326"/>
        <v/>
      </c>
      <c r="AX296" s="4" t="str">
        <f t="shared" si="327"/>
        <v/>
      </c>
      <c r="AY296" s="4" t="str">
        <f t="shared" si="327"/>
        <v/>
      </c>
      <c r="AZ296" s="4" t="str">
        <f t="shared" si="328"/>
        <v/>
      </c>
      <c r="BA296" s="4" t="str">
        <f t="shared" si="328"/>
        <v/>
      </c>
      <c r="BB296" s="4" t="str">
        <f t="shared" si="370"/>
        <v/>
      </c>
      <c r="BC296" s="4" t="str">
        <f t="shared" si="371"/>
        <v/>
      </c>
      <c r="BD296" s="4" t="str">
        <f t="shared" si="336"/>
        <v/>
      </c>
      <c r="BE296" s="4" t="str">
        <f t="shared" si="375"/>
        <v/>
      </c>
      <c r="BF296" s="4" t="str">
        <f t="shared" si="337"/>
        <v/>
      </c>
      <c r="BG296" s="4" t="str">
        <f t="shared" si="376"/>
        <v/>
      </c>
      <c r="BH296" s="16">
        <f t="shared" si="338"/>
        <v>0</v>
      </c>
      <c r="BI296" s="4">
        <f t="shared" si="339"/>
        <v>0</v>
      </c>
      <c r="BJ296" s="16">
        <f t="shared" si="340"/>
        <v>0</v>
      </c>
      <c r="BK296" s="4">
        <f t="shared" si="341"/>
        <v>0</v>
      </c>
      <c r="BL296" s="16">
        <f t="shared" si="342"/>
        <v>0</v>
      </c>
      <c r="BM296" s="4">
        <f t="shared" si="343"/>
        <v>0</v>
      </c>
      <c r="BN296" s="4">
        <f t="shared" si="377"/>
        <v>0</v>
      </c>
      <c r="BO296" s="4">
        <f t="shared" si="378"/>
        <v>0</v>
      </c>
      <c r="BP296" s="4">
        <f t="shared" si="379"/>
        <v>0</v>
      </c>
      <c r="BQ296" s="4">
        <f t="shared" si="380"/>
        <v>0</v>
      </c>
      <c r="BR296" s="4">
        <f t="shared" si="381"/>
        <v>0</v>
      </c>
      <c r="BS296" s="4">
        <f t="shared" si="382"/>
        <v>0</v>
      </c>
      <c r="BT296" s="4" t="str">
        <f t="shared" si="344"/>
        <v/>
      </c>
      <c r="BU296" s="4" t="str">
        <f t="shared" si="345"/>
        <v/>
      </c>
      <c r="BV296" s="4" t="str">
        <f t="shared" si="346"/>
        <v/>
      </c>
      <c r="BW296" s="4" t="str">
        <f t="shared" si="359"/>
        <v/>
      </c>
      <c r="BX296" s="4" t="str">
        <f t="shared" si="360"/>
        <v/>
      </c>
      <c r="BY296" s="4" t="str">
        <f t="shared" si="361"/>
        <v/>
      </c>
      <c r="BZ296" s="4">
        <f t="shared" si="362"/>
        <v>0</v>
      </c>
      <c r="CA296" s="17" t="str">
        <f t="shared" si="347"/>
        <v/>
      </c>
      <c r="CB296" s="17" t="str">
        <f t="shared" si="348"/>
        <v/>
      </c>
      <c r="CC296" s="17" t="str">
        <f t="shared" si="349"/>
        <v/>
      </c>
      <c r="CD296" s="17" t="str">
        <f t="shared" si="350"/>
        <v/>
      </c>
      <c r="CE296" s="4" t="str">
        <f t="shared" si="351"/>
        <v/>
      </c>
      <c r="CF296" s="4" t="str">
        <f t="shared" si="352"/>
        <v/>
      </c>
      <c r="CG296" s="4" t="str">
        <f t="shared" si="353"/>
        <v/>
      </c>
      <c r="CH296" s="4" t="str">
        <f t="shared" si="383"/>
        <v/>
      </c>
      <c r="CI296" s="4" t="str">
        <f t="shared" si="384"/>
        <v/>
      </c>
      <c r="CJ296" s="4" t="str">
        <f t="shared" si="363"/>
        <v/>
      </c>
      <c r="CK296" s="4" t="str">
        <f t="shared" si="364"/>
        <v/>
      </c>
      <c r="CL296" s="4" t="str">
        <f t="shared" si="385"/>
        <v/>
      </c>
      <c r="CM296" s="4" t="str">
        <f t="shared" si="386"/>
        <v/>
      </c>
      <c r="CN296" s="4">
        <f t="shared" si="365"/>
        <v>0</v>
      </c>
      <c r="CO296" s="16">
        <f t="shared" si="354"/>
        <v>0</v>
      </c>
      <c r="CQ296" s="4">
        <f t="shared" si="366"/>
        <v>0</v>
      </c>
      <c r="CS296" s="4">
        <v>262</v>
      </c>
      <c r="CT296" s="4">
        <f t="shared" si="367"/>
        <v>131</v>
      </c>
      <c r="CU296" s="4">
        <f t="shared" si="368"/>
        <v>131</v>
      </c>
      <c r="CV296" s="4">
        <f t="shared" si="355"/>
        <v>1</v>
      </c>
      <c r="CW296" s="4">
        <v>263</v>
      </c>
      <c r="CX296" s="4">
        <f t="shared" si="330"/>
        <v>132</v>
      </c>
      <c r="CY296" s="4" t="s">
        <v>89</v>
      </c>
      <c r="CZ296" s="16" t="str">
        <f t="shared" si="369"/>
        <v>B</v>
      </c>
      <c r="DA296" s="16">
        <f t="shared" si="356"/>
        <v>0</v>
      </c>
      <c r="DB296" s="4" t="str">
        <f t="shared" si="357"/>
        <v>x</v>
      </c>
    </row>
    <row r="297" spans="1:106">
      <c r="A297" s="4" t="str">
        <f t="shared" si="372"/>
        <v>x</v>
      </c>
      <c r="B297" s="4" t="str">
        <f t="shared" si="373"/>
        <v>x</v>
      </c>
      <c r="D297" s="4">
        <v>26.9</v>
      </c>
      <c r="E297" s="4">
        <f t="shared" si="331"/>
        <v>-0.80892155440806679</v>
      </c>
      <c r="F297" s="4">
        <v>26.9</v>
      </c>
      <c r="G297" s="4">
        <f t="shared" si="332"/>
        <v>-0.80892155440806679</v>
      </c>
      <c r="H297" s="4">
        <v>134</v>
      </c>
      <c r="I297" s="4">
        <f>I296</f>
        <v>0</v>
      </c>
      <c r="X297" s="4">
        <v>264</v>
      </c>
      <c r="Y297" s="4" t="str">
        <f t="shared" si="320"/>
        <v>x</v>
      </c>
      <c r="Z297" s="4" t="str">
        <f t="shared" si="358"/>
        <v>x</v>
      </c>
      <c r="AA297" s="4">
        <v>0</v>
      </c>
      <c r="AB297" s="4">
        <v>0</v>
      </c>
      <c r="AC297" s="4">
        <v>264</v>
      </c>
      <c r="AD297" s="129" t="str">
        <f t="shared" si="321"/>
        <v>x</v>
      </c>
      <c r="AE297" s="129" t="str">
        <f t="shared" si="321"/>
        <v>x</v>
      </c>
      <c r="AF297" s="46">
        <f t="shared" si="322"/>
        <v>1</v>
      </c>
      <c r="AG297" s="46">
        <f t="shared" si="322"/>
        <v>1</v>
      </c>
      <c r="AH297" s="4">
        <f t="shared" si="329"/>
        <v>0</v>
      </c>
      <c r="AI297" s="4">
        <f t="shared" si="329"/>
        <v>0</v>
      </c>
      <c r="AJ297" s="4">
        <f t="shared" si="333"/>
        <v>0</v>
      </c>
      <c r="AK297" s="4">
        <f>SUM($AJ$33:AJ297)</f>
        <v>2.6645352591003757E-15</v>
      </c>
      <c r="AL297" s="4">
        <f t="shared" si="374"/>
        <v>0</v>
      </c>
      <c r="AM297" s="4">
        <f t="shared" si="334"/>
        <v>0</v>
      </c>
      <c r="AN297" s="4">
        <f t="shared" si="335"/>
        <v>0</v>
      </c>
      <c r="AP297" s="4" t="str">
        <f t="shared" si="323"/>
        <v/>
      </c>
      <c r="AQ297" s="4" t="str">
        <f t="shared" si="323"/>
        <v/>
      </c>
      <c r="AR297" s="4" t="str">
        <f t="shared" si="324"/>
        <v/>
      </c>
      <c r="AS297" s="4" t="str">
        <f t="shared" si="324"/>
        <v/>
      </c>
      <c r="AT297" s="4" t="str">
        <f t="shared" si="325"/>
        <v/>
      </c>
      <c r="AU297" s="4" t="str">
        <f t="shared" si="325"/>
        <v/>
      </c>
      <c r="AV297" s="4" t="str">
        <f t="shared" si="326"/>
        <v/>
      </c>
      <c r="AW297" s="4" t="str">
        <f t="shared" si="326"/>
        <v/>
      </c>
      <c r="AX297" s="4" t="str">
        <f t="shared" si="327"/>
        <v/>
      </c>
      <c r="AY297" s="4" t="str">
        <f t="shared" si="327"/>
        <v/>
      </c>
      <c r="AZ297" s="4" t="str">
        <f t="shared" si="328"/>
        <v/>
      </c>
      <c r="BA297" s="4" t="str">
        <f t="shared" si="328"/>
        <v/>
      </c>
      <c r="BB297" s="4" t="str">
        <f t="shared" si="370"/>
        <v/>
      </c>
      <c r="BC297" s="4" t="str">
        <f t="shared" si="371"/>
        <v/>
      </c>
      <c r="BD297" s="4" t="str">
        <f t="shared" si="336"/>
        <v/>
      </c>
      <c r="BE297" s="4" t="str">
        <f t="shared" si="375"/>
        <v/>
      </c>
      <c r="BF297" s="4" t="str">
        <f t="shared" si="337"/>
        <v/>
      </c>
      <c r="BG297" s="4" t="str">
        <f t="shared" si="376"/>
        <v/>
      </c>
      <c r="BH297" s="16">
        <f t="shared" si="338"/>
        <v>0</v>
      </c>
      <c r="BI297" s="4">
        <f t="shared" si="339"/>
        <v>0</v>
      </c>
      <c r="BJ297" s="16">
        <f t="shared" si="340"/>
        <v>0</v>
      </c>
      <c r="BK297" s="4">
        <f t="shared" si="341"/>
        <v>0</v>
      </c>
      <c r="BL297" s="16">
        <f t="shared" si="342"/>
        <v>0</v>
      </c>
      <c r="BM297" s="4">
        <f t="shared" si="343"/>
        <v>0</v>
      </c>
      <c r="BN297" s="4">
        <f t="shared" si="377"/>
        <v>0</v>
      </c>
      <c r="BO297" s="4">
        <f t="shared" si="378"/>
        <v>0</v>
      </c>
      <c r="BP297" s="4">
        <f t="shared" si="379"/>
        <v>0</v>
      </c>
      <c r="BQ297" s="4">
        <f t="shared" si="380"/>
        <v>0</v>
      </c>
      <c r="BR297" s="4">
        <f t="shared" si="381"/>
        <v>0</v>
      </c>
      <c r="BS297" s="4">
        <f t="shared" si="382"/>
        <v>0</v>
      </c>
      <c r="BT297" s="4" t="str">
        <f t="shared" si="344"/>
        <v/>
      </c>
      <c r="BU297" s="4" t="str">
        <f t="shared" si="345"/>
        <v/>
      </c>
      <c r="BV297" s="4" t="str">
        <f t="shared" si="346"/>
        <v/>
      </c>
      <c r="BW297" s="4" t="str">
        <f t="shared" si="359"/>
        <v/>
      </c>
      <c r="BX297" s="4" t="str">
        <f t="shared" si="360"/>
        <v/>
      </c>
      <c r="BY297" s="4" t="str">
        <f t="shared" si="361"/>
        <v/>
      </c>
      <c r="BZ297" s="4">
        <f t="shared" si="362"/>
        <v>0</v>
      </c>
      <c r="CA297" s="17" t="str">
        <f t="shared" si="347"/>
        <v/>
      </c>
      <c r="CB297" s="17" t="str">
        <f t="shared" si="348"/>
        <v/>
      </c>
      <c r="CC297" s="17" t="str">
        <f t="shared" si="349"/>
        <v/>
      </c>
      <c r="CD297" s="17" t="str">
        <f t="shared" si="350"/>
        <v/>
      </c>
      <c r="CE297" s="4" t="str">
        <f t="shared" si="351"/>
        <v/>
      </c>
      <c r="CF297" s="4" t="str">
        <f t="shared" si="352"/>
        <v/>
      </c>
      <c r="CG297" s="4" t="str">
        <f t="shared" si="353"/>
        <v/>
      </c>
      <c r="CH297" s="4" t="str">
        <f t="shared" si="383"/>
        <v/>
      </c>
      <c r="CI297" s="4" t="str">
        <f t="shared" si="384"/>
        <v/>
      </c>
      <c r="CJ297" s="4" t="str">
        <f t="shared" si="363"/>
        <v/>
      </c>
      <c r="CK297" s="4" t="str">
        <f t="shared" si="364"/>
        <v/>
      </c>
      <c r="CL297" s="4" t="str">
        <f t="shared" si="385"/>
        <v/>
      </c>
      <c r="CM297" s="4" t="str">
        <f t="shared" si="386"/>
        <v/>
      </c>
      <c r="CN297" s="4">
        <f t="shared" si="365"/>
        <v>0</v>
      </c>
      <c r="CO297" s="16">
        <f t="shared" si="354"/>
        <v>0</v>
      </c>
      <c r="CQ297" s="4">
        <f t="shared" si="366"/>
        <v>0</v>
      </c>
      <c r="CS297" s="4">
        <v>263</v>
      </c>
      <c r="CT297" s="4">
        <f t="shared" si="367"/>
        <v>131.5</v>
      </c>
      <c r="CU297" s="4">
        <f t="shared" si="368"/>
        <v>132</v>
      </c>
      <c r="CV297" s="4">
        <f t="shared" si="355"/>
        <v>0</v>
      </c>
      <c r="CW297" s="4">
        <v>264</v>
      </c>
      <c r="CX297" s="4">
        <f t="shared" si="330"/>
        <v>133</v>
      </c>
      <c r="CY297" s="4" t="s">
        <v>98</v>
      </c>
      <c r="CZ297" s="16" t="str">
        <f t="shared" si="369"/>
        <v>C</v>
      </c>
      <c r="DA297" s="16">
        <f t="shared" si="356"/>
        <v>0</v>
      </c>
      <c r="DB297" s="4" t="str">
        <f t="shared" si="357"/>
        <v>x</v>
      </c>
    </row>
    <row r="298" spans="1:106">
      <c r="A298" s="4" t="str">
        <f t="shared" si="372"/>
        <v>x</v>
      </c>
      <c r="B298" s="4" t="str">
        <f t="shared" si="373"/>
        <v>x</v>
      </c>
      <c r="D298" s="4">
        <v>27</v>
      </c>
      <c r="E298" s="4">
        <f t="shared" si="331"/>
        <v>-0.82699334313268802</v>
      </c>
      <c r="F298" s="4">
        <v>27</v>
      </c>
      <c r="G298" s="4">
        <f t="shared" si="332"/>
        <v>-0.82699334313268802</v>
      </c>
      <c r="H298" s="4">
        <v>134</v>
      </c>
      <c r="I298" s="4">
        <f>AL166</f>
        <v>0</v>
      </c>
      <c r="X298" s="4">
        <v>265</v>
      </c>
      <c r="Y298" s="4" t="str">
        <f t="shared" si="320"/>
        <v>x</v>
      </c>
      <c r="Z298" s="4" t="str">
        <f t="shared" si="358"/>
        <v>x</v>
      </c>
      <c r="AA298" s="4">
        <v>0</v>
      </c>
      <c r="AB298" s="4">
        <v>0</v>
      </c>
      <c r="AC298" s="4">
        <v>265</v>
      </c>
      <c r="AD298" s="129" t="str">
        <f t="shared" si="321"/>
        <v>x</v>
      </c>
      <c r="AE298" s="129" t="str">
        <f t="shared" si="321"/>
        <v>x</v>
      </c>
      <c r="AF298" s="46">
        <f t="shared" si="322"/>
        <v>1</v>
      </c>
      <c r="AG298" s="46">
        <f t="shared" si="322"/>
        <v>1</v>
      </c>
      <c r="AH298" s="4">
        <f t="shared" si="329"/>
        <v>0</v>
      </c>
      <c r="AI298" s="4">
        <f t="shared" si="329"/>
        <v>0</v>
      </c>
      <c r="AJ298" s="4">
        <f t="shared" si="333"/>
        <v>0</v>
      </c>
      <c r="AK298" s="4">
        <f>SUM($AJ$33:AJ298)</f>
        <v>2.6645352591003757E-15</v>
      </c>
      <c r="AL298" s="4">
        <f t="shared" si="374"/>
        <v>0</v>
      </c>
      <c r="AM298" s="4">
        <f t="shared" si="334"/>
        <v>0</v>
      </c>
      <c r="AN298" s="4">
        <f t="shared" si="335"/>
        <v>0</v>
      </c>
      <c r="AP298" s="4" t="str">
        <f t="shared" si="323"/>
        <v/>
      </c>
      <c r="AQ298" s="4" t="str">
        <f t="shared" si="323"/>
        <v/>
      </c>
      <c r="AR298" s="4" t="str">
        <f t="shared" si="324"/>
        <v/>
      </c>
      <c r="AS298" s="4" t="str">
        <f t="shared" si="324"/>
        <v/>
      </c>
      <c r="AT298" s="4" t="str">
        <f t="shared" si="325"/>
        <v/>
      </c>
      <c r="AU298" s="4" t="str">
        <f t="shared" si="325"/>
        <v/>
      </c>
      <c r="AV298" s="4" t="str">
        <f t="shared" si="326"/>
        <v/>
      </c>
      <c r="AW298" s="4" t="str">
        <f t="shared" si="326"/>
        <v/>
      </c>
      <c r="AX298" s="4" t="str">
        <f t="shared" si="327"/>
        <v/>
      </c>
      <c r="AY298" s="4" t="str">
        <f t="shared" si="327"/>
        <v/>
      </c>
      <c r="AZ298" s="4" t="str">
        <f t="shared" si="328"/>
        <v/>
      </c>
      <c r="BA298" s="4" t="str">
        <f t="shared" si="328"/>
        <v/>
      </c>
      <c r="BB298" s="4" t="str">
        <f t="shared" si="370"/>
        <v/>
      </c>
      <c r="BC298" s="4" t="str">
        <f t="shared" si="371"/>
        <v/>
      </c>
      <c r="BD298" s="4" t="str">
        <f t="shared" si="336"/>
        <v/>
      </c>
      <c r="BE298" s="4" t="str">
        <f t="shared" si="375"/>
        <v/>
      </c>
      <c r="BF298" s="4" t="str">
        <f t="shared" si="337"/>
        <v/>
      </c>
      <c r="BG298" s="4" t="str">
        <f t="shared" si="376"/>
        <v/>
      </c>
      <c r="BH298" s="16">
        <f t="shared" si="338"/>
        <v>0</v>
      </c>
      <c r="BI298" s="4">
        <f t="shared" si="339"/>
        <v>0</v>
      </c>
      <c r="BJ298" s="16">
        <f t="shared" si="340"/>
        <v>0</v>
      </c>
      <c r="BK298" s="4">
        <f t="shared" si="341"/>
        <v>0</v>
      </c>
      <c r="BL298" s="16">
        <f t="shared" si="342"/>
        <v>0</v>
      </c>
      <c r="BM298" s="4">
        <f t="shared" si="343"/>
        <v>0</v>
      </c>
      <c r="BN298" s="4">
        <f t="shared" si="377"/>
        <v>0</v>
      </c>
      <c r="BO298" s="4">
        <f t="shared" si="378"/>
        <v>0</v>
      </c>
      <c r="BP298" s="4">
        <f t="shared" si="379"/>
        <v>0</v>
      </c>
      <c r="BQ298" s="4">
        <f t="shared" si="380"/>
        <v>0</v>
      </c>
      <c r="BR298" s="4">
        <f t="shared" si="381"/>
        <v>0</v>
      </c>
      <c r="BS298" s="4">
        <f t="shared" si="382"/>
        <v>0</v>
      </c>
      <c r="BT298" s="4" t="str">
        <f t="shared" si="344"/>
        <v/>
      </c>
      <c r="BU298" s="4" t="str">
        <f t="shared" si="345"/>
        <v/>
      </c>
      <c r="BV298" s="4" t="str">
        <f t="shared" si="346"/>
        <v/>
      </c>
      <c r="BW298" s="4" t="str">
        <f t="shared" si="359"/>
        <v/>
      </c>
      <c r="BX298" s="4" t="str">
        <f t="shared" si="360"/>
        <v/>
      </c>
      <c r="BY298" s="4" t="str">
        <f t="shared" si="361"/>
        <v/>
      </c>
      <c r="BZ298" s="4">
        <f t="shared" si="362"/>
        <v>0</v>
      </c>
      <c r="CA298" s="17" t="str">
        <f t="shared" si="347"/>
        <v/>
      </c>
      <c r="CB298" s="17" t="str">
        <f t="shared" si="348"/>
        <v/>
      </c>
      <c r="CC298" s="17" t="str">
        <f t="shared" si="349"/>
        <v/>
      </c>
      <c r="CD298" s="17" t="str">
        <f t="shared" si="350"/>
        <v/>
      </c>
      <c r="CE298" s="4" t="str">
        <f t="shared" si="351"/>
        <v/>
      </c>
      <c r="CF298" s="4" t="str">
        <f t="shared" si="352"/>
        <v/>
      </c>
      <c r="CG298" s="4" t="str">
        <f t="shared" si="353"/>
        <v/>
      </c>
      <c r="CH298" s="4" t="str">
        <f t="shared" si="383"/>
        <v/>
      </c>
      <c r="CI298" s="4" t="str">
        <f t="shared" si="384"/>
        <v/>
      </c>
      <c r="CJ298" s="4" t="str">
        <f t="shared" si="363"/>
        <v/>
      </c>
      <c r="CK298" s="4" t="str">
        <f t="shared" si="364"/>
        <v/>
      </c>
      <c r="CL298" s="4" t="str">
        <f t="shared" si="385"/>
        <v/>
      </c>
      <c r="CM298" s="4" t="str">
        <f t="shared" si="386"/>
        <v/>
      </c>
      <c r="CN298" s="4">
        <f t="shared" si="365"/>
        <v>0</v>
      </c>
      <c r="CO298" s="16">
        <f t="shared" si="354"/>
        <v>0</v>
      </c>
      <c r="CQ298" s="4">
        <f t="shared" si="366"/>
        <v>0</v>
      </c>
      <c r="CS298" s="4">
        <v>264</v>
      </c>
      <c r="CT298" s="4">
        <f t="shared" si="367"/>
        <v>132</v>
      </c>
      <c r="CU298" s="4">
        <f t="shared" si="368"/>
        <v>132</v>
      </c>
      <c r="CV298" s="4">
        <f t="shared" si="355"/>
        <v>1</v>
      </c>
      <c r="CW298" s="4">
        <v>265</v>
      </c>
      <c r="CX298" s="4">
        <f t="shared" si="330"/>
        <v>133</v>
      </c>
      <c r="CY298" s="4" t="s">
        <v>87</v>
      </c>
      <c r="CZ298" s="16" t="str">
        <f t="shared" si="369"/>
        <v>A</v>
      </c>
      <c r="DA298" s="16">
        <f t="shared" si="356"/>
        <v>0</v>
      </c>
      <c r="DB298" s="4" t="str">
        <f t="shared" si="357"/>
        <v>x</v>
      </c>
    </row>
    <row r="299" spans="1:106">
      <c r="A299" s="4" t="str">
        <f t="shared" si="372"/>
        <v>x</v>
      </c>
      <c r="B299" s="4" t="str">
        <f t="shared" si="373"/>
        <v>x</v>
      </c>
      <c r="D299" s="4">
        <v>27.1</v>
      </c>
      <c r="E299" s="4">
        <f t="shared" si="331"/>
        <v>-0.8089215544080669</v>
      </c>
      <c r="F299" s="4">
        <v>27.1</v>
      </c>
      <c r="G299" s="4">
        <f t="shared" si="332"/>
        <v>-0.8089215544080669</v>
      </c>
      <c r="H299" s="4">
        <v>135</v>
      </c>
      <c r="I299" s="4">
        <f>I298</f>
        <v>0</v>
      </c>
      <c r="X299" s="4">
        <v>266</v>
      </c>
      <c r="Y299" s="4" t="str">
        <f t="shared" ref="Y299:Y333" si="387">IF(AC299&lt;$Z$29+1,CZ299,"x")</f>
        <v>x</v>
      </c>
      <c r="Z299" s="4" t="str">
        <f t="shared" si="358"/>
        <v>x</v>
      </c>
      <c r="AA299" s="4">
        <v>0</v>
      </c>
      <c r="AB299" s="4">
        <v>0</v>
      </c>
      <c r="AC299" s="4">
        <v>266</v>
      </c>
      <c r="AD299" s="129" t="str">
        <f t="shared" si="321"/>
        <v>x</v>
      </c>
      <c r="AE299" s="129" t="str">
        <f t="shared" si="321"/>
        <v>x</v>
      </c>
      <c r="AF299" s="46">
        <f t="shared" si="322"/>
        <v>1</v>
      </c>
      <c r="AG299" s="46">
        <f t="shared" si="322"/>
        <v>1</v>
      </c>
      <c r="AH299" s="4">
        <f t="shared" si="329"/>
        <v>0</v>
      </c>
      <c r="AI299" s="4">
        <f t="shared" si="329"/>
        <v>0</v>
      </c>
      <c r="AJ299" s="4">
        <f t="shared" si="333"/>
        <v>0</v>
      </c>
      <c r="AK299" s="4">
        <f>SUM($AJ$33:AJ299)</f>
        <v>2.6645352591003757E-15</v>
      </c>
      <c r="AL299" s="4">
        <f t="shared" si="374"/>
        <v>0</v>
      </c>
      <c r="AM299" s="4">
        <f t="shared" si="334"/>
        <v>0</v>
      </c>
      <c r="AN299" s="4">
        <f t="shared" si="335"/>
        <v>0</v>
      </c>
      <c r="AP299" s="4" t="str">
        <f t="shared" si="323"/>
        <v/>
      </c>
      <c r="AQ299" s="4" t="str">
        <f t="shared" si="323"/>
        <v/>
      </c>
      <c r="AR299" s="4" t="str">
        <f t="shared" si="324"/>
        <v/>
      </c>
      <c r="AS299" s="4" t="str">
        <f t="shared" si="324"/>
        <v/>
      </c>
      <c r="AT299" s="4" t="str">
        <f t="shared" si="325"/>
        <v/>
      </c>
      <c r="AU299" s="4" t="str">
        <f t="shared" si="325"/>
        <v/>
      </c>
      <c r="AV299" s="4" t="str">
        <f t="shared" si="326"/>
        <v/>
      </c>
      <c r="AW299" s="4" t="str">
        <f t="shared" si="326"/>
        <v/>
      </c>
      <c r="AX299" s="4" t="str">
        <f t="shared" si="327"/>
        <v/>
      </c>
      <c r="AY299" s="4" t="str">
        <f t="shared" si="327"/>
        <v/>
      </c>
      <c r="AZ299" s="4" t="str">
        <f t="shared" si="328"/>
        <v/>
      </c>
      <c r="BA299" s="4" t="str">
        <f t="shared" si="328"/>
        <v/>
      </c>
      <c r="BB299" s="4" t="str">
        <f t="shared" si="370"/>
        <v/>
      </c>
      <c r="BC299" s="4" t="str">
        <f t="shared" si="371"/>
        <v/>
      </c>
      <c r="BD299" s="4" t="str">
        <f t="shared" si="336"/>
        <v/>
      </c>
      <c r="BE299" s="4" t="str">
        <f t="shared" si="375"/>
        <v/>
      </c>
      <c r="BF299" s="4" t="str">
        <f t="shared" si="337"/>
        <v/>
      </c>
      <c r="BG299" s="4" t="str">
        <f t="shared" si="376"/>
        <v/>
      </c>
      <c r="BH299" s="16">
        <f t="shared" si="338"/>
        <v>0</v>
      </c>
      <c r="BI299" s="4">
        <f t="shared" si="339"/>
        <v>0</v>
      </c>
      <c r="BJ299" s="16">
        <f t="shared" si="340"/>
        <v>0</v>
      </c>
      <c r="BK299" s="4">
        <f t="shared" si="341"/>
        <v>0</v>
      </c>
      <c r="BL299" s="16">
        <f t="shared" si="342"/>
        <v>0</v>
      </c>
      <c r="BM299" s="4">
        <f t="shared" si="343"/>
        <v>0</v>
      </c>
      <c r="BN299" s="4">
        <f t="shared" si="377"/>
        <v>0</v>
      </c>
      <c r="BO299" s="4">
        <f t="shared" si="378"/>
        <v>0</v>
      </c>
      <c r="BP299" s="4">
        <f t="shared" si="379"/>
        <v>0</v>
      </c>
      <c r="BQ299" s="4">
        <f t="shared" si="380"/>
        <v>0</v>
      </c>
      <c r="BR299" s="4">
        <f t="shared" si="381"/>
        <v>0</v>
      </c>
      <c r="BS299" s="4">
        <f t="shared" si="382"/>
        <v>0</v>
      </c>
      <c r="BT299" s="4" t="str">
        <f t="shared" si="344"/>
        <v/>
      </c>
      <c r="BU299" s="4" t="str">
        <f t="shared" si="345"/>
        <v/>
      </c>
      <c r="BV299" s="4" t="str">
        <f t="shared" si="346"/>
        <v/>
      </c>
      <c r="BW299" s="4" t="str">
        <f t="shared" si="359"/>
        <v/>
      </c>
      <c r="BX299" s="4" t="str">
        <f t="shared" si="360"/>
        <v/>
      </c>
      <c r="BY299" s="4" t="str">
        <f t="shared" si="361"/>
        <v/>
      </c>
      <c r="BZ299" s="4">
        <f t="shared" si="362"/>
        <v>0</v>
      </c>
      <c r="CA299" s="17" t="str">
        <f t="shared" si="347"/>
        <v/>
      </c>
      <c r="CB299" s="17" t="str">
        <f t="shared" si="348"/>
        <v/>
      </c>
      <c r="CC299" s="17" t="str">
        <f t="shared" si="349"/>
        <v/>
      </c>
      <c r="CD299" s="17" t="str">
        <f t="shared" si="350"/>
        <v/>
      </c>
      <c r="CE299" s="4" t="str">
        <f t="shared" si="351"/>
        <v/>
      </c>
      <c r="CF299" s="4" t="str">
        <f t="shared" si="352"/>
        <v/>
      </c>
      <c r="CG299" s="4" t="str">
        <f t="shared" si="353"/>
        <v/>
      </c>
      <c r="CH299" s="4" t="str">
        <f t="shared" si="383"/>
        <v/>
      </c>
      <c r="CI299" s="4" t="str">
        <f t="shared" si="384"/>
        <v/>
      </c>
      <c r="CJ299" s="4" t="str">
        <f t="shared" si="363"/>
        <v/>
      </c>
      <c r="CK299" s="4" t="str">
        <f t="shared" si="364"/>
        <v/>
      </c>
      <c r="CL299" s="4" t="str">
        <f t="shared" si="385"/>
        <v/>
      </c>
      <c r="CM299" s="4" t="str">
        <f t="shared" si="386"/>
        <v/>
      </c>
      <c r="CN299" s="4">
        <f t="shared" si="365"/>
        <v>0</v>
      </c>
      <c r="CO299" s="16">
        <f t="shared" si="354"/>
        <v>0</v>
      </c>
      <c r="CQ299" s="4">
        <f t="shared" si="366"/>
        <v>0</v>
      </c>
      <c r="CS299" s="4">
        <v>265</v>
      </c>
      <c r="CT299" s="4">
        <f t="shared" si="367"/>
        <v>132.5</v>
      </c>
      <c r="CU299" s="4">
        <f t="shared" si="368"/>
        <v>133</v>
      </c>
      <c r="CV299" s="4">
        <f t="shared" si="355"/>
        <v>0</v>
      </c>
      <c r="CW299" s="4">
        <v>266</v>
      </c>
      <c r="CX299" s="4">
        <f t="shared" si="330"/>
        <v>134</v>
      </c>
      <c r="CY299" s="4" t="s">
        <v>99</v>
      </c>
      <c r="CZ299" s="16" t="str">
        <f t="shared" si="369"/>
        <v>B</v>
      </c>
      <c r="DA299" s="16">
        <f t="shared" si="356"/>
        <v>0</v>
      </c>
      <c r="DB299" s="4" t="str">
        <f t="shared" si="357"/>
        <v>x</v>
      </c>
    </row>
    <row r="300" spans="1:106">
      <c r="A300" s="4" t="str">
        <f t="shared" si="372"/>
        <v>x</v>
      </c>
      <c r="B300" s="4" t="str">
        <f t="shared" si="373"/>
        <v>x</v>
      </c>
      <c r="D300" s="4">
        <v>27.2</v>
      </c>
      <c r="E300" s="4">
        <f t="shared" si="331"/>
        <v>-0.75549601211953887</v>
      </c>
      <c r="F300" s="4">
        <v>27.2</v>
      </c>
      <c r="G300" s="4">
        <f t="shared" si="332"/>
        <v>-0.75549601211953887</v>
      </c>
      <c r="H300" s="4">
        <v>135</v>
      </c>
      <c r="I300" s="4">
        <f>AL167</f>
        <v>0</v>
      </c>
      <c r="X300" s="4">
        <v>267</v>
      </c>
      <c r="Y300" s="4" t="str">
        <f t="shared" si="387"/>
        <v>x</v>
      </c>
      <c r="Z300" s="4" t="str">
        <f t="shared" si="358"/>
        <v>x</v>
      </c>
      <c r="AA300" s="4">
        <v>0</v>
      </c>
      <c r="AB300" s="4">
        <v>0</v>
      </c>
      <c r="AC300" s="4">
        <v>267</v>
      </c>
      <c r="AD300" s="129" t="str">
        <f t="shared" si="321"/>
        <v>x</v>
      </c>
      <c r="AE300" s="129" t="str">
        <f t="shared" si="321"/>
        <v>x</v>
      </c>
      <c r="AF300" s="46">
        <f t="shared" si="322"/>
        <v>1</v>
      </c>
      <c r="AG300" s="46">
        <f t="shared" si="322"/>
        <v>1</v>
      </c>
      <c r="AH300" s="4">
        <f t="shared" si="329"/>
        <v>0</v>
      </c>
      <c r="AI300" s="4">
        <f t="shared" si="329"/>
        <v>0</v>
      </c>
      <c r="AJ300" s="4">
        <f t="shared" si="333"/>
        <v>0</v>
      </c>
      <c r="AK300" s="4">
        <f>SUM($AJ$33:AJ300)</f>
        <v>2.6645352591003757E-15</v>
      </c>
      <c r="AL300" s="4">
        <f t="shared" si="374"/>
        <v>0</v>
      </c>
      <c r="AM300" s="4">
        <f t="shared" si="334"/>
        <v>0</v>
      </c>
      <c r="AN300" s="4">
        <f t="shared" si="335"/>
        <v>0</v>
      </c>
      <c r="AP300" s="4" t="str">
        <f t="shared" si="323"/>
        <v/>
      </c>
      <c r="AQ300" s="4" t="str">
        <f t="shared" si="323"/>
        <v/>
      </c>
      <c r="AR300" s="4" t="str">
        <f t="shared" si="324"/>
        <v/>
      </c>
      <c r="AS300" s="4" t="str">
        <f t="shared" si="324"/>
        <v/>
      </c>
      <c r="AT300" s="4" t="str">
        <f t="shared" si="325"/>
        <v/>
      </c>
      <c r="AU300" s="4" t="str">
        <f t="shared" si="325"/>
        <v/>
      </c>
      <c r="AV300" s="4" t="str">
        <f t="shared" si="326"/>
        <v/>
      </c>
      <c r="AW300" s="4" t="str">
        <f t="shared" si="326"/>
        <v/>
      </c>
      <c r="AX300" s="4" t="str">
        <f t="shared" si="327"/>
        <v/>
      </c>
      <c r="AY300" s="4" t="str">
        <f t="shared" si="327"/>
        <v/>
      </c>
      <c r="AZ300" s="4" t="str">
        <f t="shared" si="328"/>
        <v/>
      </c>
      <c r="BA300" s="4" t="str">
        <f t="shared" si="328"/>
        <v/>
      </c>
      <c r="BB300" s="4" t="str">
        <f t="shared" si="370"/>
        <v/>
      </c>
      <c r="BC300" s="4" t="str">
        <f t="shared" si="371"/>
        <v/>
      </c>
      <c r="BD300" s="4" t="str">
        <f t="shared" si="336"/>
        <v/>
      </c>
      <c r="BE300" s="4" t="str">
        <f t="shared" si="375"/>
        <v/>
      </c>
      <c r="BF300" s="4" t="str">
        <f t="shared" si="337"/>
        <v/>
      </c>
      <c r="BG300" s="4" t="str">
        <f t="shared" si="376"/>
        <v/>
      </c>
      <c r="BH300" s="16">
        <f t="shared" si="338"/>
        <v>0</v>
      </c>
      <c r="BI300" s="4">
        <f t="shared" si="339"/>
        <v>0</v>
      </c>
      <c r="BJ300" s="16">
        <f t="shared" si="340"/>
        <v>0</v>
      </c>
      <c r="BK300" s="4">
        <f t="shared" si="341"/>
        <v>0</v>
      </c>
      <c r="BL300" s="16">
        <f t="shared" si="342"/>
        <v>0</v>
      </c>
      <c r="BM300" s="4">
        <f t="shared" si="343"/>
        <v>0</v>
      </c>
      <c r="BN300" s="4">
        <f t="shared" si="377"/>
        <v>0</v>
      </c>
      <c r="BO300" s="4">
        <f t="shared" si="378"/>
        <v>0</v>
      </c>
      <c r="BP300" s="4">
        <f t="shared" si="379"/>
        <v>0</v>
      </c>
      <c r="BQ300" s="4">
        <f t="shared" si="380"/>
        <v>0</v>
      </c>
      <c r="BR300" s="4">
        <f t="shared" si="381"/>
        <v>0</v>
      </c>
      <c r="BS300" s="4">
        <f t="shared" si="382"/>
        <v>0</v>
      </c>
      <c r="BT300" s="4" t="str">
        <f t="shared" si="344"/>
        <v/>
      </c>
      <c r="BU300" s="4" t="str">
        <f t="shared" si="345"/>
        <v/>
      </c>
      <c r="BV300" s="4" t="str">
        <f t="shared" si="346"/>
        <v/>
      </c>
      <c r="BW300" s="4" t="str">
        <f t="shared" si="359"/>
        <v/>
      </c>
      <c r="BX300" s="4" t="str">
        <f t="shared" si="360"/>
        <v/>
      </c>
      <c r="BY300" s="4" t="str">
        <f t="shared" si="361"/>
        <v/>
      </c>
      <c r="BZ300" s="4">
        <f t="shared" si="362"/>
        <v>0</v>
      </c>
      <c r="CA300" s="17" t="str">
        <f t="shared" si="347"/>
        <v/>
      </c>
      <c r="CB300" s="17" t="str">
        <f t="shared" si="348"/>
        <v/>
      </c>
      <c r="CC300" s="17" t="str">
        <f t="shared" si="349"/>
        <v/>
      </c>
      <c r="CD300" s="17" t="str">
        <f t="shared" si="350"/>
        <v/>
      </c>
      <c r="CE300" s="4" t="str">
        <f t="shared" si="351"/>
        <v/>
      </c>
      <c r="CF300" s="4" t="str">
        <f t="shared" si="352"/>
        <v/>
      </c>
      <c r="CG300" s="4" t="str">
        <f t="shared" si="353"/>
        <v/>
      </c>
      <c r="CH300" s="4" t="str">
        <f t="shared" si="383"/>
        <v/>
      </c>
      <c r="CI300" s="4" t="str">
        <f t="shared" si="384"/>
        <v/>
      </c>
      <c r="CJ300" s="4" t="str">
        <f t="shared" si="363"/>
        <v/>
      </c>
      <c r="CK300" s="4" t="str">
        <f t="shared" si="364"/>
        <v/>
      </c>
      <c r="CL300" s="4" t="str">
        <f t="shared" si="385"/>
        <v/>
      </c>
      <c r="CM300" s="4" t="str">
        <f t="shared" si="386"/>
        <v/>
      </c>
      <c r="CN300" s="4">
        <f t="shared" si="365"/>
        <v>0</v>
      </c>
      <c r="CO300" s="16">
        <f t="shared" si="354"/>
        <v>0</v>
      </c>
      <c r="CQ300" s="4">
        <f t="shared" si="366"/>
        <v>0</v>
      </c>
      <c r="CS300" s="4">
        <v>266</v>
      </c>
      <c r="CT300" s="4">
        <f t="shared" si="367"/>
        <v>133</v>
      </c>
      <c r="CU300" s="4">
        <f t="shared" si="368"/>
        <v>133</v>
      </c>
      <c r="CV300" s="4">
        <f t="shared" si="355"/>
        <v>1</v>
      </c>
      <c r="CW300" s="4">
        <v>267</v>
      </c>
      <c r="CX300" s="4">
        <f t="shared" si="330"/>
        <v>134</v>
      </c>
      <c r="CY300" s="4" t="s">
        <v>88</v>
      </c>
      <c r="CZ300" s="16" t="str">
        <f t="shared" si="369"/>
        <v>C</v>
      </c>
      <c r="DA300" s="16">
        <f t="shared" si="356"/>
        <v>0</v>
      </c>
      <c r="DB300" s="4" t="str">
        <f t="shared" si="357"/>
        <v>x</v>
      </c>
    </row>
    <row r="301" spans="1:106">
      <c r="A301" s="4" t="str">
        <f t="shared" si="372"/>
        <v>x</v>
      </c>
      <c r="B301" s="4" t="str">
        <f t="shared" si="373"/>
        <v>x</v>
      </c>
      <c r="D301" s="4">
        <v>27.3</v>
      </c>
      <c r="E301" s="4">
        <f t="shared" si="331"/>
        <v>-0.66905166882930045</v>
      </c>
      <c r="F301" s="4">
        <v>27.3</v>
      </c>
      <c r="G301" s="4">
        <f t="shared" si="332"/>
        <v>-0.66905166882930045</v>
      </c>
      <c r="H301" s="4">
        <v>136</v>
      </c>
      <c r="I301" s="4">
        <f>I300</f>
        <v>0</v>
      </c>
      <c r="X301" s="4">
        <v>268</v>
      </c>
      <c r="Y301" s="4" t="str">
        <f t="shared" si="387"/>
        <v>x</v>
      </c>
      <c r="Z301" s="4" t="str">
        <f t="shared" si="358"/>
        <v>x</v>
      </c>
      <c r="AA301" s="4">
        <v>0</v>
      </c>
      <c r="AB301" s="4">
        <v>0</v>
      </c>
      <c r="AC301" s="4">
        <v>268</v>
      </c>
      <c r="AD301" s="129" t="str">
        <f t="shared" si="321"/>
        <v>x</v>
      </c>
      <c r="AE301" s="129" t="str">
        <f t="shared" si="321"/>
        <v>x</v>
      </c>
      <c r="AF301" s="46">
        <f t="shared" si="322"/>
        <v>1</v>
      </c>
      <c r="AG301" s="46">
        <f t="shared" si="322"/>
        <v>1</v>
      </c>
      <c r="AH301" s="4">
        <f t="shared" si="329"/>
        <v>0</v>
      </c>
      <c r="AI301" s="4">
        <f t="shared" si="329"/>
        <v>0</v>
      </c>
      <c r="AJ301" s="4">
        <f t="shared" si="333"/>
        <v>0</v>
      </c>
      <c r="AK301" s="4">
        <f>SUM($AJ$33:AJ301)</f>
        <v>2.6645352591003757E-15</v>
      </c>
      <c r="AL301" s="4">
        <f t="shared" si="374"/>
        <v>0</v>
      </c>
      <c r="AM301" s="4">
        <f t="shared" si="334"/>
        <v>0</v>
      </c>
      <c r="AN301" s="4">
        <f t="shared" si="335"/>
        <v>0</v>
      </c>
      <c r="AP301" s="4" t="str">
        <f t="shared" si="323"/>
        <v/>
      </c>
      <c r="AQ301" s="4" t="str">
        <f t="shared" si="323"/>
        <v/>
      </c>
      <c r="AR301" s="4" t="str">
        <f t="shared" si="324"/>
        <v/>
      </c>
      <c r="AS301" s="4" t="str">
        <f t="shared" si="324"/>
        <v/>
      </c>
      <c r="AT301" s="4" t="str">
        <f t="shared" si="325"/>
        <v/>
      </c>
      <c r="AU301" s="4" t="str">
        <f t="shared" si="325"/>
        <v/>
      </c>
      <c r="AV301" s="4" t="str">
        <f t="shared" si="326"/>
        <v/>
      </c>
      <c r="AW301" s="4" t="str">
        <f t="shared" si="326"/>
        <v/>
      </c>
      <c r="AX301" s="4" t="str">
        <f t="shared" si="327"/>
        <v/>
      </c>
      <c r="AY301" s="4" t="str">
        <f t="shared" si="327"/>
        <v/>
      </c>
      <c r="AZ301" s="4" t="str">
        <f t="shared" si="328"/>
        <v/>
      </c>
      <c r="BA301" s="4" t="str">
        <f t="shared" si="328"/>
        <v/>
      </c>
      <c r="BB301" s="4" t="str">
        <f t="shared" si="370"/>
        <v/>
      </c>
      <c r="BC301" s="4" t="str">
        <f t="shared" si="371"/>
        <v/>
      </c>
      <c r="BD301" s="4" t="str">
        <f t="shared" si="336"/>
        <v/>
      </c>
      <c r="BE301" s="4" t="str">
        <f t="shared" si="375"/>
        <v/>
      </c>
      <c r="BF301" s="4" t="str">
        <f t="shared" si="337"/>
        <v/>
      </c>
      <c r="BG301" s="4" t="str">
        <f t="shared" si="376"/>
        <v/>
      </c>
      <c r="BH301" s="16">
        <f t="shared" si="338"/>
        <v>0</v>
      </c>
      <c r="BI301" s="4">
        <f t="shared" si="339"/>
        <v>0</v>
      </c>
      <c r="BJ301" s="16">
        <f t="shared" si="340"/>
        <v>0</v>
      </c>
      <c r="BK301" s="4">
        <f t="shared" si="341"/>
        <v>0</v>
      </c>
      <c r="BL301" s="16">
        <f t="shared" si="342"/>
        <v>0</v>
      </c>
      <c r="BM301" s="4">
        <f t="shared" si="343"/>
        <v>0</v>
      </c>
      <c r="BN301" s="4">
        <f t="shared" si="377"/>
        <v>0</v>
      </c>
      <c r="BO301" s="4">
        <f t="shared" si="378"/>
        <v>0</v>
      </c>
      <c r="BP301" s="4">
        <f t="shared" si="379"/>
        <v>0</v>
      </c>
      <c r="BQ301" s="4">
        <f t="shared" si="380"/>
        <v>0</v>
      </c>
      <c r="BR301" s="4">
        <f t="shared" si="381"/>
        <v>0</v>
      </c>
      <c r="BS301" s="4">
        <f t="shared" si="382"/>
        <v>0</v>
      </c>
      <c r="BT301" s="4" t="str">
        <f t="shared" si="344"/>
        <v/>
      </c>
      <c r="BU301" s="4" t="str">
        <f t="shared" si="345"/>
        <v/>
      </c>
      <c r="BV301" s="4" t="str">
        <f t="shared" si="346"/>
        <v/>
      </c>
      <c r="BW301" s="4" t="str">
        <f t="shared" si="359"/>
        <v/>
      </c>
      <c r="BX301" s="4" t="str">
        <f t="shared" si="360"/>
        <v/>
      </c>
      <c r="BY301" s="4" t="str">
        <f t="shared" si="361"/>
        <v/>
      </c>
      <c r="BZ301" s="4">
        <f t="shared" si="362"/>
        <v>0</v>
      </c>
      <c r="CA301" s="17" t="str">
        <f t="shared" si="347"/>
        <v/>
      </c>
      <c r="CB301" s="17" t="str">
        <f t="shared" si="348"/>
        <v/>
      </c>
      <c r="CC301" s="17" t="str">
        <f t="shared" si="349"/>
        <v/>
      </c>
      <c r="CD301" s="17" t="str">
        <f t="shared" si="350"/>
        <v/>
      </c>
      <c r="CE301" s="4" t="str">
        <f t="shared" si="351"/>
        <v/>
      </c>
      <c r="CF301" s="4" t="str">
        <f t="shared" si="352"/>
        <v/>
      </c>
      <c r="CG301" s="4" t="str">
        <f t="shared" si="353"/>
        <v/>
      </c>
      <c r="CH301" s="4" t="str">
        <f t="shared" si="383"/>
        <v/>
      </c>
      <c r="CI301" s="4" t="str">
        <f t="shared" si="384"/>
        <v/>
      </c>
      <c r="CJ301" s="4" t="str">
        <f t="shared" si="363"/>
        <v/>
      </c>
      <c r="CK301" s="4" t="str">
        <f t="shared" si="364"/>
        <v/>
      </c>
      <c r="CL301" s="4" t="str">
        <f t="shared" si="385"/>
        <v/>
      </c>
      <c r="CM301" s="4" t="str">
        <f t="shared" si="386"/>
        <v/>
      </c>
      <c r="CN301" s="4">
        <f t="shared" si="365"/>
        <v>0</v>
      </c>
      <c r="CO301" s="16">
        <f t="shared" si="354"/>
        <v>0</v>
      </c>
      <c r="CQ301" s="4">
        <f t="shared" si="366"/>
        <v>0</v>
      </c>
      <c r="CS301" s="4">
        <v>267</v>
      </c>
      <c r="CT301" s="4">
        <f t="shared" si="367"/>
        <v>133.5</v>
      </c>
      <c r="CU301" s="4">
        <f t="shared" si="368"/>
        <v>134</v>
      </c>
      <c r="CV301" s="4">
        <f t="shared" si="355"/>
        <v>0</v>
      </c>
      <c r="CW301" s="4">
        <v>268</v>
      </c>
      <c r="CX301" s="4">
        <f t="shared" si="330"/>
        <v>135</v>
      </c>
      <c r="CY301" s="4" t="s">
        <v>100</v>
      </c>
      <c r="CZ301" s="16" t="str">
        <f t="shared" si="369"/>
        <v>A</v>
      </c>
      <c r="DA301" s="16">
        <f t="shared" si="356"/>
        <v>0</v>
      </c>
      <c r="DB301" s="4" t="str">
        <f t="shared" si="357"/>
        <v>x</v>
      </c>
    </row>
    <row r="302" spans="1:106">
      <c r="A302" s="4" t="str">
        <f t="shared" si="372"/>
        <v>x</v>
      </c>
      <c r="B302" s="4" t="str">
        <f t="shared" si="373"/>
        <v>x</v>
      </c>
      <c r="D302" s="4">
        <v>27.4</v>
      </c>
      <c r="E302" s="4">
        <f t="shared" si="331"/>
        <v>-0.55336655714511873</v>
      </c>
      <c r="F302" s="4">
        <v>27.4</v>
      </c>
      <c r="G302" s="4">
        <f t="shared" si="332"/>
        <v>-0.55336655714511873</v>
      </c>
      <c r="H302" s="4">
        <v>136</v>
      </c>
      <c r="I302" s="4">
        <f>AL168</f>
        <v>0</v>
      </c>
      <c r="X302" s="4">
        <v>269</v>
      </c>
      <c r="Y302" s="4" t="str">
        <f t="shared" si="387"/>
        <v>x</v>
      </c>
      <c r="Z302" s="4" t="str">
        <f t="shared" si="358"/>
        <v>x</v>
      </c>
      <c r="AA302" s="4">
        <v>0</v>
      </c>
      <c r="AB302" s="4">
        <v>0</v>
      </c>
      <c r="AC302" s="4">
        <v>269</v>
      </c>
      <c r="AD302" s="129" t="str">
        <f t="shared" si="321"/>
        <v>x</v>
      </c>
      <c r="AE302" s="129" t="str">
        <f t="shared" si="321"/>
        <v>x</v>
      </c>
      <c r="AF302" s="46">
        <f t="shared" si="322"/>
        <v>1</v>
      </c>
      <c r="AG302" s="46">
        <f t="shared" si="322"/>
        <v>1</v>
      </c>
      <c r="AH302" s="4">
        <f t="shared" si="329"/>
        <v>0</v>
      </c>
      <c r="AI302" s="4">
        <f t="shared" si="329"/>
        <v>0</v>
      </c>
      <c r="AJ302" s="4">
        <f t="shared" si="333"/>
        <v>0</v>
      </c>
      <c r="AK302" s="4">
        <f>SUM($AJ$33:AJ302)</f>
        <v>2.6645352591003757E-15</v>
      </c>
      <c r="AL302" s="4">
        <f t="shared" si="374"/>
        <v>0</v>
      </c>
      <c r="AM302" s="4">
        <f t="shared" si="334"/>
        <v>0</v>
      </c>
      <c r="AN302" s="4">
        <f t="shared" si="335"/>
        <v>0</v>
      </c>
      <c r="AP302" s="4" t="str">
        <f t="shared" si="323"/>
        <v/>
      </c>
      <c r="AQ302" s="4" t="str">
        <f t="shared" si="323"/>
        <v/>
      </c>
      <c r="AR302" s="4" t="str">
        <f t="shared" si="324"/>
        <v/>
      </c>
      <c r="AS302" s="4" t="str">
        <f t="shared" si="324"/>
        <v/>
      </c>
      <c r="AT302" s="4" t="str">
        <f t="shared" si="325"/>
        <v/>
      </c>
      <c r="AU302" s="4" t="str">
        <f t="shared" si="325"/>
        <v/>
      </c>
      <c r="AV302" s="4" t="str">
        <f t="shared" si="326"/>
        <v/>
      </c>
      <c r="AW302" s="4" t="str">
        <f t="shared" si="326"/>
        <v/>
      </c>
      <c r="AX302" s="4" t="str">
        <f t="shared" si="327"/>
        <v/>
      </c>
      <c r="AY302" s="4" t="str">
        <f t="shared" si="327"/>
        <v/>
      </c>
      <c r="AZ302" s="4" t="str">
        <f t="shared" si="328"/>
        <v/>
      </c>
      <c r="BA302" s="4" t="str">
        <f t="shared" si="328"/>
        <v/>
      </c>
      <c r="BB302" s="4" t="str">
        <f t="shared" si="370"/>
        <v/>
      </c>
      <c r="BC302" s="4" t="str">
        <f t="shared" si="371"/>
        <v/>
      </c>
      <c r="BD302" s="4" t="str">
        <f t="shared" si="336"/>
        <v/>
      </c>
      <c r="BE302" s="4" t="str">
        <f t="shared" si="375"/>
        <v/>
      </c>
      <c r="BF302" s="4" t="str">
        <f t="shared" si="337"/>
        <v/>
      </c>
      <c r="BG302" s="4" t="str">
        <f t="shared" si="376"/>
        <v/>
      </c>
      <c r="BH302" s="16">
        <f t="shared" si="338"/>
        <v>0</v>
      </c>
      <c r="BI302" s="4">
        <f t="shared" si="339"/>
        <v>0</v>
      </c>
      <c r="BJ302" s="16">
        <f t="shared" si="340"/>
        <v>0</v>
      </c>
      <c r="BK302" s="4">
        <f t="shared" si="341"/>
        <v>0</v>
      </c>
      <c r="BL302" s="16">
        <f t="shared" si="342"/>
        <v>0</v>
      </c>
      <c r="BM302" s="4">
        <f t="shared" si="343"/>
        <v>0</v>
      </c>
      <c r="BN302" s="4">
        <f t="shared" si="377"/>
        <v>0</v>
      </c>
      <c r="BO302" s="4">
        <f t="shared" si="378"/>
        <v>0</v>
      </c>
      <c r="BP302" s="4">
        <f t="shared" si="379"/>
        <v>0</v>
      </c>
      <c r="BQ302" s="4">
        <f t="shared" si="380"/>
        <v>0</v>
      </c>
      <c r="BR302" s="4">
        <f t="shared" si="381"/>
        <v>0</v>
      </c>
      <c r="BS302" s="4">
        <f t="shared" si="382"/>
        <v>0</v>
      </c>
      <c r="BT302" s="4" t="str">
        <f t="shared" si="344"/>
        <v/>
      </c>
      <c r="BU302" s="4" t="str">
        <f t="shared" si="345"/>
        <v/>
      </c>
      <c r="BV302" s="4" t="str">
        <f t="shared" si="346"/>
        <v/>
      </c>
      <c r="BW302" s="4" t="str">
        <f t="shared" si="359"/>
        <v/>
      </c>
      <c r="BX302" s="4" t="str">
        <f t="shared" si="360"/>
        <v/>
      </c>
      <c r="BY302" s="4" t="str">
        <f t="shared" si="361"/>
        <v/>
      </c>
      <c r="BZ302" s="4">
        <f t="shared" si="362"/>
        <v>0</v>
      </c>
      <c r="CA302" s="17" t="str">
        <f t="shared" si="347"/>
        <v/>
      </c>
      <c r="CB302" s="17" t="str">
        <f t="shared" si="348"/>
        <v/>
      </c>
      <c r="CC302" s="17" t="str">
        <f t="shared" si="349"/>
        <v/>
      </c>
      <c r="CD302" s="17" t="str">
        <f t="shared" si="350"/>
        <v/>
      </c>
      <c r="CE302" s="4" t="str">
        <f t="shared" si="351"/>
        <v/>
      </c>
      <c r="CF302" s="4" t="str">
        <f t="shared" si="352"/>
        <v/>
      </c>
      <c r="CG302" s="4" t="str">
        <f t="shared" si="353"/>
        <v/>
      </c>
      <c r="CH302" s="4" t="str">
        <f t="shared" si="383"/>
        <v/>
      </c>
      <c r="CI302" s="4" t="str">
        <f t="shared" si="384"/>
        <v/>
      </c>
      <c r="CJ302" s="4" t="str">
        <f t="shared" si="363"/>
        <v/>
      </c>
      <c r="CK302" s="4" t="str">
        <f t="shared" si="364"/>
        <v/>
      </c>
      <c r="CL302" s="4" t="str">
        <f t="shared" si="385"/>
        <v/>
      </c>
      <c r="CM302" s="4" t="str">
        <f t="shared" si="386"/>
        <v/>
      </c>
      <c r="CN302" s="4">
        <f t="shared" si="365"/>
        <v>0</v>
      </c>
      <c r="CO302" s="16">
        <f t="shared" si="354"/>
        <v>0</v>
      </c>
      <c r="CQ302" s="4">
        <f t="shared" si="366"/>
        <v>0</v>
      </c>
      <c r="CS302" s="4">
        <v>268</v>
      </c>
      <c r="CT302" s="4">
        <f t="shared" si="367"/>
        <v>134</v>
      </c>
      <c r="CU302" s="4">
        <f t="shared" si="368"/>
        <v>134</v>
      </c>
      <c r="CV302" s="4">
        <f t="shared" si="355"/>
        <v>1</v>
      </c>
      <c r="CW302" s="4">
        <v>269</v>
      </c>
      <c r="CX302" s="4">
        <f t="shared" si="330"/>
        <v>135</v>
      </c>
      <c r="CY302" s="4" t="s">
        <v>89</v>
      </c>
      <c r="CZ302" s="16" t="str">
        <f t="shared" si="369"/>
        <v>B</v>
      </c>
      <c r="DA302" s="16">
        <f t="shared" si="356"/>
        <v>0</v>
      </c>
      <c r="DB302" s="4" t="str">
        <f t="shared" si="357"/>
        <v>x</v>
      </c>
    </row>
    <row r="303" spans="1:106">
      <c r="A303" s="4" t="str">
        <f t="shared" si="372"/>
        <v>x</v>
      </c>
      <c r="B303" s="4" t="str">
        <f t="shared" si="373"/>
        <v>x</v>
      </c>
      <c r="D303" s="4">
        <v>27.5</v>
      </c>
      <c r="E303" s="4">
        <f t="shared" si="331"/>
        <v>-0.41349667156634257</v>
      </c>
      <c r="F303" s="4">
        <v>27.5</v>
      </c>
      <c r="G303" s="4">
        <f t="shared" si="332"/>
        <v>-0.41349667156634257</v>
      </c>
      <c r="H303" s="4">
        <v>137</v>
      </c>
      <c r="I303" s="4">
        <f>I302</f>
        <v>0</v>
      </c>
      <c r="X303" s="4">
        <v>270</v>
      </c>
      <c r="Y303" s="4" t="str">
        <f t="shared" si="387"/>
        <v>x</v>
      </c>
      <c r="Z303" s="4" t="str">
        <f t="shared" si="358"/>
        <v>x</v>
      </c>
      <c r="AA303" s="4">
        <v>0</v>
      </c>
      <c r="AB303" s="4">
        <v>0</v>
      </c>
      <c r="AC303" s="4">
        <v>270</v>
      </c>
      <c r="AD303" s="129" t="str">
        <f t="shared" si="321"/>
        <v>x</v>
      </c>
      <c r="AE303" s="129" t="str">
        <f t="shared" si="321"/>
        <v>x</v>
      </c>
      <c r="AF303" s="46">
        <f t="shared" si="322"/>
        <v>1</v>
      </c>
      <c r="AG303" s="46">
        <f t="shared" si="322"/>
        <v>1</v>
      </c>
      <c r="AH303" s="4">
        <f t="shared" si="329"/>
        <v>0</v>
      </c>
      <c r="AI303" s="4">
        <f t="shared" si="329"/>
        <v>0</v>
      </c>
      <c r="AJ303" s="4">
        <f t="shared" si="333"/>
        <v>0</v>
      </c>
      <c r="AK303" s="4">
        <f>SUM($AJ$33:AJ303)</f>
        <v>2.6645352591003757E-15</v>
      </c>
      <c r="AL303" s="4">
        <f t="shared" si="374"/>
        <v>0</v>
      </c>
      <c r="AM303" s="4">
        <f t="shared" si="334"/>
        <v>0</v>
      </c>
      <c r="AN303" s="4">
        <f t="shared" si="335"/>
        <v>0</v>
      </c>
      <c r="AP303" s="4" t="str">
        <f t="shared" si="323"/>
        <v/>
      </c>
      <c r="AQ303" s="4" t="str">
        <f t="shared" si="323"/>
        <v/>
      </c>
      <c r="AR303" s="4" t="str">
        <f t="shared" si="324"/>
        <v/>
      </c>
      <c r="AS303" s="4" t="str">
        <f t="shared" si="324"/>
        <v/>
      </c>
      <c r="AT303" s="4" t="str">
        <f t="shared" si="325"/>
        <v/>
      </c>
      <c r="AU303" s="4" t="str">
        <f t="shared" si="325"/>
        <v/>
      </c>
      <c r="AV303" s="4" t="str">
        <f t="shared" si="326"/>
        <v/>
      </c>
      <c r="AW303" s="4" t="str">
        <f t="shared" si="326"/>
        <v/>
      </c>
      <c r="AX303" s="4" t="str">
        <f t="shared" si="327"/>
        <v/>
      </c>
      <c r="AY303" s="4" t="str">
        <f t="shared" si="327"/>
        <v/>
      </c>
      <c r="AZ303" s="4" t="str">
        <f t="shared" si="328"/>
        <v/>
      </c>
      <c r="BA303" s="4" t="str">
        <f t="shared" si="328"/>
        <v/>
      </c>
      <c r="BB303" s="4" t="str">
        <f t="shared" si="370"/>
        <v/>
      </c>
      <c r="BC303" s="4" t="str">
        <f t="shared" si="371"/>
        <v/>
      </c>
      <c r="BD303" s="4" t="str">
        <f t="shared" si="336"/>
        <v/>
      </c>
      <c r="BE303" s="4" t="str">
        <f t="shared" si="375"/>
        <v/>
      </c>
      <c r="BF303" s="4" t="str">
        <f t="shared" si="337"/>
        <v/>
      </c>
      <c r="BG303" s="4" t="str">
        <f t="shared" si="376"/>
        <v/>
      </c>
      <c r="BH303" s="16">
        <f t="shared" si="338"/>
        <v>0</v>
      </c>
      <c r="BI303" s="4">
        <f t="shared" si="339"/>
        <v>0</v>
      </c>
      <c r="BJ303" s="16">
        <f t="shared" si="340"/>
        <v>0</v>
      </c>
      <c r="BK303" s="4">
        <f t="shared" si="341"/>
        <v>0</v>
      </c>
      <c r="BL303" s="16">
        <f t="shared" si="342"/>
        <v>0</v>
      </c>
      <c r="BM303" s="4">
        <f t="shared" si="343"/>
        <v>0</v>
      </c>
      <c r="BN303" s="4">
        <f t="shared" si="377"/>
        <v>0</v>
      </c>
      <c r="BO303" s="4">
        <f t="shared" si="378"/>
        <v>0</v>
      </c>
      <c r="BP303" s="4">
        <f t="shared" si="379"/>
        <v>0</v>
      </c>
      <c r="BQ303" s="4">
        <f t="shared" si="380"/>
        <v>0</v>
      </c>
      <c r="BR303" s="4">
        <f t="shared" si="381"/>
        <v>0</v>
      </c>
      <c r="BS303" s="4">
        <f t="shared" si="382"/>
        <v>0</v>
      </c>
      <c r="BT303" s="4" t="str">
        <f t="shared" si="344"/>
        <v/>
      </c>
      <c r="BU303" s="4" t="str">
        <f t="shared" si="345"/>
        <v/>
      </c>
      <c r="BV303" s="4" t="str">
        <f t="shared" si="346"/>
        <v/>
      </c>
      <c r="BW303" s="4" t="str">
        <f t="shared" si="359"/>
        <v/>
      </c>
      <c r="BX303" s="4" t="str">
        <f t="shared" si="360"/>
        <v/>
      </c>
      <c r="BY303" s="4" t="str">
        <f t="shared" si="361"/>
        <v/>
      </c>
      <c r="BZ303" s="4">
        <f t="shared" si="362"/>
        <v>0</v>
      </c>
      <c r="CA303" s="17" t="str">
        <f t="shared" si="347"/>
        <v/>
      </c>
      <c r="CB303" s="17" t="str">
        <f t="shared" si="348"/>
        <v/>
      </c>
      <c r="CC303" s="17" t="str">
        <f t="shared" si="349"/>
        <v/>
      </c>
      <c r="CD303" s="17" t="str">
        <f t="shared" si="350"/>
        <v/>
      </c>
      <c r="CE303" s="4" t="str">
        <f t="shared" si="351"/>
        <v/>
      </c>
      <c r="CF303" s="4" t="str">
        <f t="shared" si="352"/>
        <v/>
      </c>
      <c r="CG303" s="4" t="str">
        <f t="shared" si="353"/>
        <v/>
      </c>
      <c r="CH303" s="4" t="str">
        <f t="shared" si="383"/>
        <v/>
      </c>
      <c r="CI303" s="4" t="str">
        <f t="shared" si="384"/>
        <v/>
      </c>
      <c r="CJ303" s="4" t="str">
        <f t="shared" si="363"/>
        <v/>
      </c>
      <c r="CK303" s="4" t="str">
        <f t="shared" si="364"/>
        <v/>
      </c>
      <c r="CL303" s="4" t="str">
        <f t="shared" si="385"/>
        <v/>
      </c>
      <c r="CM303" s="4" t="str">
        <f t="shared" si="386"/>
        <v/>
      </c>
      <c r="CN303" s="4">
        <f t="shared" si="365"/>
        <v>0</v>
      </c>
      <c r="CO303" s="16">
        <f t="shared" si="354"/>
        <v>0</v>
      </c>
      <c r="CQ303" s="4">
        <f t="shared" si="366"/>
        <v>0</v>
      </c>
      <c r="CS303" s="4">
        <v>269</v>
      </c>
      <c r="CT303" s="4">
        <f t="shared" si="367"/>
        <v>134.5</v>
      </c>
      <c r="CU303" s="4">
        <f t="shared" si="368"/>
        <v>135</v>
      </c>
      <c r="CV303" s="4">
        <f t="shared" si="355"/>
        <v>0</v>
      </c>
      <c r="CW303" s="4">
        <v>270</v>
      </c>
      <c r="CX303" s="4">
        <f t="shared" si="330"/>
        <v>136</v>
      </c>
      <c r="CY303" s="4" t="s">
        <v>98</v>
      </c>
      <c r="CZ303" s="16" t="str">
        <f t="shared" si="369"/>
        <v>C</v>
      </c>
      <c r="DA303" s="16">
        <f t="shared" si="356"/>
        <v>0</v>
      </c>
      <c r="DB303" s="4" t="str">
        <f t="shared" si="357"/>
        <v>x</v>
      </c>
    </row>
    <row r="304" spans="1:106">
      <c r="A304" s="4" t="str">
        <f t="shared" si="372"/>
        <v>x</v>
      </c>
      <c r="B304" s="4" t="str">
        <f t="shared" si="373"/>
        <v>x</v>
      </c>
      <c r="D304" s="4">
        <v>27.6</v>
      </c>
      <c r="E304" s="4">
        <f t="shared" si="331"/>
        <v>-0.25555499726295039</v>
      </c>
      <c r="F304" s="4">
        <v>27.6</v>
      </c>
      <c r="G304" s="4">
        <f t="shared" si="332"/>
        <v>-0.25555499726295039</v>
      </c>
      <c r="H304" s="4">
        <v>137</v>
      </c>
      <c r="I304" s="4">
        <f>AL169</f>
        <v>0</v>
      </c>
      <c r="X304" s="4">
        <v>271</v>
      </c>
      <c r="Y304" s="4" t="str">
        <f t="shared" si="387"/>
        <v>x</v>
      </c>
      <c r="Z304" s="4" t="str">
        <f t="shared" si="358"/>
        <v>x</v>
      </c>
      <c r="AA304" s="4">
        <v>0</v>
      </c>
      <c r="AB304" s="4">
        <v>0</v>
      </c>
      <c r="AC304" s="4">
        <v>271</v>
      </c>
      <c r="AD304" s="129" t="str">
        <f t="shared" si="321"/>
        <v>x</v>
      </c>
      <c r="AE304" s="129" t="str">
        <f t="shared" si="321"/>
        <v>x</v>
      </c>
      <c r="AF304" s="46">
        <f t="shared" si="322"/>
        <v>1</v>
      </c>
      <c r="AG304" s="46">
        <f t="shared" si="322"/>
        <v>1</v>
      </c>
      <c r="AH304" s="4">
        <f t="shared" si="329"/>
        <v>0</v>
      </c>
      <c r="AI304" s="4">
        <f t="shared" si="329"/>
        <v>0</v>
      </c>
      <c r="AJ304" s="4">
        <f t="shared" si="333"/>
        <v>0</v>
      </c>
      <c r="AK304" s="4">
        <f>SUM($AJ$33:AJ304)</f>
        <v>2.6645352591003757E-15</v>
      </c>
      <c r="AL304" s="4">
        <f t="shared" si="374"/>
        <v>0</v>
      </c>
      <c r="AM304" s="4">
        <f t="shared" si="334"/>
        <v>0</v>
      </c>
      <c r="AN304" s="4">
        <f t="shared" si="335"/>
        <v>0</v>
      </c>
      <c r="AP304" s="4" t="str">
        <f t="shared" si="323"/>
        <v/>
      </c>
      <c r="AQ304" s="4" t="str">
        <f t="shared" si="323"/>
        <v/>
      </c>
      <c r="AR304" s="4" t="str">
        <f t="shared" si="324"/>
        <v/>
      </c>
      <c r="AS304" s="4" t="str">
        <f t="shared" si="324"/>
        <v/>
      </c>
      <c r="AT304" s="4" t="str">
        <f t="shared" si="325"/>
        <v/>
      </c>
      <c r="AU304" s="4" t="str">
        <f t="shared" si="325"/>
        <v/>
      </c>
      <c r="AV304" s="4" t="str">
        <f t="shared" si="326"/>
        <v/>
      </c>
      <c r="AW304" s="4" t="str">
        <f t="shared" si="326"/>
        <v/>
      </c>
      <c r="AX304" s="4" t="str">
        <f t="shared" si="327"/>
        <v/>
      </c>
      <c r="AY304" s="4" t="str">
        <f t="shared" si="327"/>
        <v/>
      </c>
      <c r="AZ304" s="4" t="str">
        <f t="shared" si="328"/>
        <v/>
      </c>
      <c r="BA304" s="4" t="str">
        <f t="shared" si="328"/>
        <v/>
      </c>
      <c r="BB304" s="4" t="str">
        <f t="shared" si="370"/>
        <v/>
      </c>
      <c r="BC304" s="4" t="str">
        <f t="shared" si="371"/>
        <v/>
      </c>
      <c r="BD304" s="4" t="str">
        <f t="shared" si="336"/>
        <v/>
      </c>
      <c r="BE304" s="4" t="str">
        <f t="shared" si="375"/>
        <v/>
      </c>
      <c r="BF304" s="4" t="str">
        <f t="shared" si="337"/>
        <v/>
      </c>
      <c r="BG304" s="4" t="str">
        <f t="shared" si="376"/>
        <v/>
      </c>
      <c r="BH304" s="16">
        <f t="shared" si="338"/>
        <v>0</v>
      </c>
      <c r="BI304" s="4">
        <f t="shared" si="339"/>
        <v>0</v>
      </c>
      <c r="BJ304" s="16">
        <f t="shared" si="340"/>
        <v>0</v>
      </c>
      <c r="BK304" s="4">
        <f t="shared" si="341"/>
        <v>0</v>
      </c>
      <c r="BL304" s="16">
        <f t="shared" si="342"/>
        <v>0</v>
      </c>
      <c r="BM304" s="4">
        <f t="shared" si="343"/>
        <v>0</v>
      </c>
      <c r="BN304" s="4">
        <f t="shared" si="377"/>
        <v>0</v>
      </c>
      <c r="BO304" s="4">
        <f t="shared" si="378"/>
        <v>0</v>
      </c>
      <c r="BP304" s="4">
        <f t="shared" si="379"/>
        <v>0</v>
      </c>
      <c r="BQ304" s="4">
        <f t="shared" si="380"/>
        <v>0</v>
      </c>
      <c r="BR304" s="4">
        <f t="shared" si="381"/>
        <v>0</v>
      </c>
      <c r="BS304" s="4">
        <f t="shared" si="382"/>
        <v>0</v>
      </c>
      <c r="BT304" s="4" t="str">
        <f t="shared" si="344"/>
        <v/>
      </c>
      <c r="BU304" s="4" t="str">
        <f t="shared" si="345"/>
        <v/>
      </c>
      <c r="BV304" s="4" t="str">
        <f t="shared" si="346"/>
        <v/>
      </c>
      <c r="BW304" s="4" t="str">
        <f t="shared" si="359"/>
        <v/>
      </c>
      <c r="BX304" s="4" t="str">
        <f t="shared" si="360"/>
        <v/>
      </c>
      <c r="BY304" s="4" t="str">
        <f t="shared" si="361"/>
        <v/>
      </c>
      <c r="BZ304" s="4">
        <f t="shared" si="362"/>
        <v>0</v>
      </c>
      <c r="CA304" s="17" t="str">
        <f t="shared" si="347"/>
        <v/>
      </c>
      <c r="CB304" s="17" t="str">
        <f t="shared" si="348"/>
        <v/>
      </c>
      <c r="CC304" s="17" t="str">
        <f t="shared" si="349"/>
        <v/>
      </c>
      <c r="CD304" s="17" t="str">
        <f t="shared" si="350"/>
        <v/>
      </c>
      <c r="CE304" s="4" t="str">
        <f t="shared" si="351"/>
        <v/>
      </c>
      <c r="CF304" s="4" t="str">
        <f t="shared" si="352"/>
        <v/>
      </c>
      <c r="CG304" s="4" t="str">
        <f t="shared" si="353"/>
        <v/>
      </c>
      <c r="CH304" s="4" t="str">
        <f t="shared" si="383"/>
        <v/>
      </c>
      <c r="CI304" s="4" t="str">
        <f t="shared" si="384"/>
        <v/>
      </c>
      <c r="CJ304" s="4" t="str">
        <f t="shared" si="363"/>
        <v/>
      </c>
      <c r="CK304" s="4" t="str">
        <f t="shared" si="364"/>
        <v/>
      </c>
      <c r="CL304" s="4" t="str">
        <f t="shared" si="385"/>
        <v/>
      </c>
      <c r="CM304" s="4" t="str">
        <f t="shared" si="386"/>
        <v/>
      </c>
      <c r="CN304" s="4">
        <f t="shared" si="365"/>
        <v>0</v>
      </c>
      <c r="CO304" s="16">
        <f t="shared" si="354"/>
        <v>0</v>
      </c>
      <c r="CQ304" s="4">
        <f t="shared" si="366"/>
        <v>0</v>
      </c>
      <c r="CS304" s="4">
        <v>270</v>
      </c>
      <c r="CT304" s="4">
        <f t="shared" si="367"/>
        <v>135</v>
      </c>
      <c r="CU304" s="4">
        <f t="shared" si="368"/>
        <v>135</v>
      </c>
      <c r="CV304" s="4">
        <f t="shared" si="355"/>
        <v>1</v>
      </c>
      <c r="CW304" s="4">
        <v>271</v>
      </c>
      <c r="CX304" s="4">
        <f t="shared" si="330"/>
        <v>136</v>
      </c>
      <c r="CY304" s="4" t="s">
        <v>87</v>
      </c>
      <c r="CZ304" s="16" t="str">
        <f t="shared" si="369"/>
        <v>A</v>
      </c>
      <c r="DA304" s="16">
        <f t="shared" si="356"/>
        <v>0</v>
      </c>
      <c r="DB304" s="4" t="str">
        <f t="shared" si="357"/>
        <v>x</v>
      </c>
    </row>
    <row r="305" spans="1:106">
      <c r="A305" s="4" t="str">
        <f t="shared" si="372"/>
        <v>x</v>
      </c>
      <c r="B305" s="4" t="str">
        <f t="shared" si="373"/>
        <v>x</v>
      </c>
      <c r="D305" s="4">
        <v>27.7</v>
      </c>
      <c r="E305" s="4">
        <f t="shared" si="331"/>
        <v>-8.6444343290235579E-2</v>
      </c>
      <c r="F305" s="4">
        <v>27.7</v>
      </c>
      <c r="G305" s="4">
        <f t="shared" si="332"/>
        <v>-8.6444343290235579E-2</v>
      </c>
      <c r="H305" s="4">
        <v>138</v>
      </c>
      <c r="I305" s="4">
        <f>I304</f>
        <v>0</v>
      </c>
      <c r="X305" s="4">
        <v>272</v>
      </c>
      <c r="Y305" s="4" t="str">
        <f t="shared" si="387"/>
        <v>x</v>
      </c>
      <c r="Z305" s="4" t="str">
        <f t="shared" si="358"/>
        <v>x</v>
      </c>
      <c r="AA305" s="4">
        <v>0</v>
      </c>
      <c r="AB305" s="4">
        <v>0</v>
      </c>
      <c r="AC305" s="4">
        <v>272</v>
      </c>
      <c r="AD305" s="129" t="str">
        <f t="shared" si="321"/>
        <v>x</v>
      </c>
      <c r="AE305" s="129" t="str">
        <f t="shared" si="321"/>
        <v>x</v>
      </c>
      <c r="AF305" s="46">
        <f t="shared" si="322"/>
        <v>1</v>
      </c>
      <c r="AG305" s="46">
        <f t="shared" si="322"/>
        <v>1</v>
      </c>
      <c r="AH305" s="4">
        <f t="shared" si="329"/>
        <v>0</v>
      </c>
      <c r="AI305" s="4">
        <f t="shared" si="329"/>
        <v>0</v>
      </c>
      <c r="AJ305" s="4">
        <f t="shared" si="333"/>
        <v>0</v>
      </c>
      <c r="AK305" s="4">
        <f>SUM($AJ$33:AJ305)</f>
        <v>2.6645352591003757E-15</v>
      </c>
      <c r="AL305" s="4">
        <f t="shared" si="374"/>
        <v>0</v>
      </c>
      <c r="AM305" s="4">
        <f t="shared" si="334"/>
        <v>0</v>
      </c>
      <c r="AN305" s="4">
        <f t="shared" si="335"/>
        <v>0</v>
      </c>
      <c r="AP305" s="4" t="str">
        <f t="shared" si="323"/>
        <v/>
      </c>
      <c r="AQ305" s="4" t="str">
        <f t="shared" si="323"/>
        <v/>
      </c>
      <c r="AR305" s="4" t="str">
        <f t="shared" si="324"/>
        <v/>
      </c>
      <c r="AS305" s="4" t="str">
        <f t="shared" si="324"/>
        <v/>
      </c>
      <c r="AT305" s="4" t="str">
        <f t="shared" si="325"/>
        <v/>
      </c>
      <c r="AU305" s="4" t="str">
        <f t="shared" si="325"/>
        <v/>
      </c>
      <c r="AV305" s="4" t="str">
        <f t="shared" si="326"/>
        <v/>
      </c>
      <c r="AW305" s="4" t="str">
        <f t="shared" si="326"/>
        <v/>
      </c>
      <c r="AX305" s="4" t="str">
        <f t="shared" si="327"/>
        <v/>
      </c>
      <c r="AY305" s="4" t="str">
        <f t="shared" si="327"/>
        <v/>
      </c>
      <c r="AZ305" s="4" t="str">
        <f t="shared" si="328"/>
        <v/>
      </c>
      <c r="BA305" s="4" t="str">
        <f t="shared" si="328"/>
        <v/>
      </c>
      <c r="BB305" s="4" t="str">
        <f t="shared" si="370"/>
        <v/>
      </c>
      <c r="BC305" s="4" t="str">
        <f t="shared" si="371"/>
        <v/>
      </c>
      <c r="BD305" s="4" t="str">
        <f t="shared" si="336"/>
        <v/>
      </c>
      <c r="BE305" s="4" t="str">
        <f t="shared" si="375"/>
        <v/>
      </c>
      <c r="BF305" s="4" t="str">
        <f t="shared" si="337"/>
        <v/>
      </c>
      <c r="BG305" s="4" t="str">
        <f t="shared" si="376"/>
        <v/>
      </c>
      <c r="BH305" s="16">
        <f t="shared" si="338"/>
        <v>0</v>
      </c>
      <c r="BI305" s="4">
        <f t="shared" si="339"/>
        <v>0</v>
      </c>
      <c r="BJ305" s="16">
        <f t="shared" si="340"/>
        <v>0</v>
      </c>
      <c r="BK305" s="4">
        <f t="shared" si="341"/>
        <v>0</v>
      </c>
      <c r="BL305" s="16">
        <f t="shared" si="342"/>
        <v>0</v>
      </c>
      <c r="BM305" s="4">
        <f t="shared" si="343"/>
        <v>0</v>
      </c>
      <c r="BN305" s="4">
        <f t="shared" si="377"/>
        <v>0</v>
      </c>
      <c r="BO305" s="4">
        <f t="shared" si="378"/>
        <v>0</v>
      </c>
      <c r="BP305" s="4">
        <f t="shared" si="379"/>
        <v>0</v>
      </c>
      <c r="BQ305" s="4">
        <f t="shared" si="380"/>
        <v>0</v>
      </c>
      <c r="BR305" s="4">
        <f t="shared" si="381"/>
        <v>0</v>
      </c>
      <c r="BS305" s="4">
        <f t="shared" si="382"/>
        <v>0</v>
      </c>
      <c r="BT305" s="4" t="str">
        <f t="shared" si="344"/>
        <v/>
      </c>
      <c r="BU305" s="4" t="str">
        <f t="shared" si="345"/>
        <v/>
      </c>
      <c r="BV305" s="4" t="str">
        <f t="shared" si="346"/>
        <v/>
      </c>
      <c r="BW305" s="4" t="str">
        <f t="shared" si="359"/>
        <v/>
      </c>
      <c r="BX305" s="4" t="str">
        <f t="shared" si="360"/>
        <v/>
      </c>
      <c r="BY305" s="4" t="str">
        <f t="shared" si="361"/>
        <v/>
      </c>
      <c r="BZ305" s="4">
        <f t="shared" si="362"/>
        <v>0</v>
      </c>
      <c r="CA305" s="17" t="str">
        <f t="shared" si="347"/>
        <v/>
      </c>
      <c r="CB305" s="17" t="str">
        <f t="shared" si="348"/>
        <v/>
      </c>
      <c r="CC305" s="17" t="str">
        <f t="shared" si="349"/>
        <v/>
      </c>
      <c r="CD305" s="17" t="str">
        <f t="shared" si="350"/>
        <v/>
      </c>
      <c r="CE305" s="4" t="str">
        <f t="shared" si="351"/>
        <v/>
      </c>
      <c r="CF305" s="4" t="str">
        <f t="shared" si="352"/>
        <v/>
      </c>
      <c r="CG305" s="4" t="str">
        <f t="shared" si="353"/>
        <v/>
      </c>
      <c r="CH305" s="4" t="str">
        <f t="shared" si="383"/>
        <v/>
      </c>
      <c r="CI305" s="4" t="str">
        <f t="shared" si="384"/>
        <v/>
      </c>
      <c r="CJ305" s="4" t="str">
        <f t="shared" si="363"/>
        <v/>
      </c>
      <c r="CK305" s="4" t="str">
        <f t="shared" si="364"/>
        <v/>
      </c>
      <c r="CL305" s="4" t="str">
        <f t="shared" si="385"/>
        <v/>
      </c>
      <c r="CM305" s="4" t="str">
        <f t="shared" si="386"/>
        <v/>
      </c>
      <c r="CN305" s="4">
        <f t="shared" si="365"/>
        <v>0</v>
      </c>
      <c r="CO305" s="16">
        <f t="shared" si="354"/>
        <v>0</v>
      </c>
      <c r="CQ305" s="4">
        <f t="shared" si="366"/>
        <v>0</v>
      </c>
      <c r="CS305" s="4">
        <v>271</v>
      </c>
      <c r="CT305" s="4">
        <f t="shared" si="367"/>
        <v>135.5</v>
      </c>
      <c r="CU305" s="4">
        <f t="shared" si="368"/>
        <v>136</v>
      </c>
      <c r="CV305" s="4">
        <f t="shared" si="355"/>
        <v>0</v>
      </c>
      <c r="CW305" s="4">
        <v>272</v>
      </c>
      <c r="CX305" s="4">
        <f t="shared" si="330"/>
        <v>137</v>
      </c>
      <c r="CY305" s="4" t="s">
        <v>99</v>
      </c>
      <c r="CZ305" s="16" t="str">
        <f t="shared" si="369"/>
        <v>B</v>
      </c>
      <c r="DA305" s="16">
        <f t="shared" si="356"/>
        <v>0</v>
      </c>
      <c r="DB305" s="4" t="str">
        <f t="shared" si="357"/>
        <v>x</v>
      </c>
    </row>
    <row r="306" spans="1:106">
      <c r="A306" s="4" t="str">
        <f t="shared" si="372"/>
        <v>x</v>
      </c>
      <c r="B306" s="4" t="str">
        <f t="shared" si="373"/>
        <v>x</v>
      </c>
      <c r="D306" s="4">
        <v>27.8</v>
      </c>
      <c r="E306" s="4">
        <f t="shared" si="331"/>
        <v>8.6444343290231943E-2</v>
      </c>
      <c r="F306" s="4">
        <v>27.8</v>
      </c>
      <c r="G306" s="4">
        <f t="shared" si="332"/>
        <v>8.6444343290231943E-2</v>
      </c>
      <c r="H306" s="4">
        <v>138</v>
      </c>
      <c r="I306" s="4">
        <f>AL170</f>
        <v>0</v>
      </c>
      <c r="X306" s="4">
        <v>273</v>
      </c>
      <c r="Y306" s="4" t="str">
        <f t="shared" si="387"/>
        <v>x</v>
      </c>
      <c r="Z306" s="4" t="str">
        <f t="shared" si="358"/>
        <v>x</v>
      </c>
      <c r="AA306" s="4">
        <v>0</v>
      </c>
      <c r="AB306" s="4">
        <v>0</v>
      </c>
      <c r="AC306" s="4">
        <v>273</v>
      </c>
      <c r="AD306" s="129" t="str">
        <f t="shared" ref="AD306:AE333" si="388">IF($AX$3="Tervezett",Y306,AA306)</f>
        <v>x</v>
      </c>
      <c r="AE306" s="129" t="str">
        <f t="shared" si="388"/>
        <v>x</v>
      </c>
      <c r="AF306" s="46">
        <f t="shared" ref="AF306:AG333" si="389">IF($AX$3="Tervezett",1,IF(DE306&gt;0,DE306,1))</f>
        <v>1</v>
      </c>
      <c r="AG306" s="46">
        <f t="shared" si="389"/>
        <v>1</v>
      </c>
      <c r="AH306" s="4">
        <f t="shared" si="329"/>
        <v>0</v>
      </c>
      <c r="AI306" s="4">
        <f t="shared" si="329"/>
        <v>0</v>
      </c>
      <c r="AJ306" s="4">
        <f t="shared" si="333"/>
        <v>0</v>
      </c>
      <c r="AK306" s="4">
        <f>SUM($AJ$33:AJ306)</f>
        <v>2.6645352591003757E-15</v>
      </c>
      <c r="AL306" s="4">
        <f t="shared" si="374"/>
        <v>0</v>
      </c>
      <c r="AM306" s="4">
        <f t="shared" si="334"/>
        <v>0</v>
      </c>
      <c r="AN306" s="4">
        <f t="shared" si="335"/>
        <v>0</v>
      </c>
      <c r="AP306" s="4" t="str">
        <f t="shared" ref="AP306:AQ333" si="390">IF(ROW()&gt;33+$AE$30,"",IF(AD306="A",AF306,IF(AD306="A'",-1*AF306,0)))</f>
        <v/>
      </c>
      <c r="AQ306" s="4" t="str">
        <f t="shared" si="390"/>
        <v/>
      </c>
      <c r="AR306" s="4" t="str">
        <f t="shared" ref="AR306:AS333" si="391">IF(ROW()&gt;33+$AE$30,"",IF(AD306="B",AF306,IF(AD306="B'",-1*AF306,0)))</f>
        <v/>
      </c>
      <c r="AS306" s="4" t="str">
        <f t="shared" si="391"/>
        <v/>
      </c>
      <c r="AT306" s="4" t="str">
        <f t="shared" ref="AT306:AU333" si="392">IF(ROW()&gt;33+$AE$30,"",IF(AD306="C",AF306,IF(AD306="C'",-1*AF306,0)))</f>
        <v/>
      </c>
      <c r="AU306" s="4" t="str">
        <f t="shared" si="392"/>
        <v/>
      </c>
      <c r="AV306" s="4" t="str">
        <f t="shared" ref="AV306:AW333" si="393">IF(ROW()&gt;33+$AE$30,"",IF(AD306="U",AF306,IF(AD306="U'",-1*AF306,0)))</f>
        <v/>
      </c>
      <c r="AW306" s="4" t="str">
        <f t="shared" si="393"/>
        <v/>
      </c>
      <c r="AX306" s="4" t="str">
        <f t="shared" ref="AX306:AY333" si="394">IF(ROW()&gt;33+$AE$30,"",IF(AD306="V",AF306,IF(AD306="V'",-1*AF306,0)))</f>
        <v/>
      </c>
      <c r="AY306" s="4" t="str">
        <f t="shared" si="394"/>
        <v/>
      </c>
      <c r="AZ306" s="4" t="str">
        <f t="shared" ref="AZ306:BA333" si="395">IF(ROW()&gt;33+$AE$30,"",IF(AD306="W",AF306,IF(AD306="W'",-1*AF306,0)))</f>
        <v/>
      </c>
      <c r="BA306" s="4" t="str">
        <f t="shared" si="395"/>
        <v/>
      </c>
      <c r="BB306" s="4" t="str">
        <f t="shared" si="370"/>
        <v/>
      </c>
      <c r="BC306" s="4" t="str">
        <f t="shared" si="371"/>
        <v/>
      </c>
      <c r="BD306" s="4" t="str">
        <f t="shared" si="336"/>
        <v/>
      </c>
      <c r="BE306" s="4" t="str">
        <f t="shared" si="375"/>
        <v/>
      </c>
      <c r="BF306" s="4" t="str">
        <f t="shared" si="337"/>
        <v/>
      </c>
      <c r="BG306" s="4" t="str">
        <f t="shared" si="376"/>
        <v/>
      </c>
      <c r="BH306" s="16">
        <f t="shared" si="338"/>
        <v>0</v>
      </c>
      <c r="BI306" s="4">
        <f t="shared" si="339"/>
        <v>0</v>
      </c>
      <c r="BJ306" s="16">
        <f t="shared" si="340"/>
        <v>0</v>
      </c>
      <c r="BK306" s="4">
        <f t="shared" si="341"/>
        <v>0</v>
      </c>
      <c r="BL306" s="16">
        <f t="shared" si="342"/>
        <v>0</v>
      </c>
      <c r="BM306" s="4">
        <f t="shared" si="343"/>
        <v>0</v>
      </c>
      <c r="BN306" s="4">
        <f t="shared" si="377"/>
        <v>0</v>
      </c>
      <c r="BO306" s="4">
        <f t="shared" si="378"/>
        <v>0</v>
      </c>
      <c r="BP306" s="4">
        <f t="shared" si="379"/>
        <v>0</v>
      </c>
      <c r="BQ306" s="4">
        <f t="shared" si="380"/>
        <v>0</v>
      </c>
      <c r="BR306" s="4">
        <f t="shared" si="381"/>
        <v>0</v>
      </c>
      <c r="BS306" s="4">
        <f t="shared" si="382"/>
        <v>0</v>
      </c>
      <c r="BT306" s="4" t="str">
        <f t="shared" si="344"/>
        <v/>
      </c>
      <c r="BU306" s="4" t="str">
        <f t="shared" si="345"/>
        <v/>
      </c>
      <c r="BV306" s="4" t="str">
        <f t="shared" si="346"/>
        <v/>
      </c>
      <c r="BW306" s="4" t="str">
        <f t="shared" si="359"/>
        <v/>
      </c>
      <c r="BX306" s="4" t="str">
        <f t="shared" si="360"/>
        <v/>
      </c>
      <c r="BY306" s="4" t="str">
        <f t="shared" si="361"/>
        <v/>
      </c>
      <c r="BZ306" s="4">
        <f t="shared" si="362"/>
        <v>0</v>
      </c>
      <c r="CA306" s="17" t="str">
        <f t="shared" si="347"/>
        <v/>
      </c>
      <c r="CB306" s="17" t="str">
        <f t="shared" si="348"/>
        <v/>
      </c>
      <c r="CC306" s="17" t="str">
        <f t="shared" si="349"/>
        <v/>
      </c>
      <c r="CD306" s="17" t="str">
        <f t="shared" si="350"/>
        <v/>
      </c>
      <c r="CE306" s="4" t="str">
        <f t="shared" si="351"/>
        <v/>
      </c>
      <c r="CF306" s="4" t="str">
        <f t="shared" si="352"/>
        <v/>
      </c>
      <c r="CG306" s="4" t="str">
        <f t="shared" si="353"/>
        <v/>
      </c>
      <c r="CH306" s="4" t="str">
        <f t="shared" si="383"/>
        <v/>
      </c>
      <c r="CI306" s="4" t="str">
        <f t="shared" si="384"/>
        <v/>
      </c>
      <c r="CJ306" s="4" t="str">
        <f t="shared" si="363"/>
        <v/>
      </c>
      <c r="CK306" s="4" t="str">
        <f t="shared" si="364"/>
        <v/>
      </c>
      <c r="CL306" s="4" t="str">
        <f t="shared" si="385"/>
        <v/>
      </c>
      <c r="CM306" s="4" t="str">
        <f t="shared" si="386"/>
        <v/>
      </c>
      <c r="CN306" s="4">
        <f t="shared" si="365"/>
        <v>0</v>
      </c>
      <c r="CO306" s="16">
        <f t="shared" si="354"/>
        <v>0</v>
      </c>
      <c r="CQ306" s="4">
        <f t="shared" si="366"/>
        <v>0</v>
      </c>
      <c r="CS306" s="4">
        <v>272</v>
      </c>
      <c r="CT306" s="4">
        <f t="shared" si="367"/>
        <v>136</v>
      </c>
      <c r="CU306" s="4">
        <f t="shared" si="368"/>
        <v>136</v>
      </c>
      <c r="CV306" s="4">
        <f t="shared" si="355"/>
        <v>1</v>
      </c>
      <c r="CW306" s="4">
        <v>273</v>
      </c>
      <c r="CX306" s="4">
        <f t="shared" si="330"/>
        <v>137</v>
      </c>
      <c r="CY306" s="4" t="s">
        <v>88</v>
      </c>
      <c r="CZ306" s="16" t="str">
        <f t="shared" si="369"/>
        <v>C</v>
      </c>
      <c r="DA306" s="16">
        <f t="shared" si="356"/>
        <v>0</v>
      </c>
      <c r="DB306" s="4" t="str">
        <f t="shared" si="357"/>
        <v>x</v>
      </c>
    </row>
    <row r="307" spans="1:106">
      <c r="A307" s="4" t="str">
        <f t="shared" si="372"/>
        <v>x</v>
      </c>
      <c r="B307" s="4" t="str">
        <f t="shared" si="373"/>
        <v>x</v>
      </c>
      <c r="D307" s="4">
        <v>27.9</v>
      </c>
      <c r="E307" s="4">
        <f t="shared" si="331"/>
        <v>0.25555499726294689</v>
      </c>
      <c r="F307" s="4">
        <v>27.9</v>
      </c>
      <c r="G307" s="4">
        <f t="shared" si="332"/>
        <v>0.25555499726294689</v>
      </c>
      <c r="H307" s="4">
        <v>139</v>
      </c>
      <c r="I307" s="4">
        <f>I306</f>
        <v>0</v>
      </c>
      <c r="X307" s="4">
        <v>274</v>
      </c>
      <c r="Y307" s="4" t="str">
        <f t="shared" si="387"/>
        <v>x</v>
      </c>
      <c r="Z307" s="4" t="str">
        <f t="shared" si="358"/>
        <v>x</v>
      </c>
      <c r="AA307" s="4">
        <v>0</v>
      </c>
      <c r="AB307" s="4">
        <v>0</v>
      </c>
      <c r="AC307" s="4">
        <v>274</v>
      </c>
      <c r="AD307" s="129" t="str">
        <f t="shared" si="388"/>
        <v>x</v>
      </c>
      <c r="AE307" s="129" t="str">
        <f t="shared" si="388"/>
        <v>x</v>
      </c>
      <c r="AF307" s="46">
        <f t="shared" si="389"/>
        <v>1</v>
      </c>
      <c r="AG307" s="46">
        <f t="shared" si="389"/>
        <v>1</v>
      </c>
      <c r="AH307" s="4">
        <f t="shared" si="329"/>
        <v>0</v>
      </c>
      <c r="AI307" s="4">
        <f t="shared" si="329"/>
        <v>0</v>
      </c>
      <c r="AJ307" s="4">
        <f t="shared" si="333"/>
        <v>0</v>
      </c>
      <c r="AK307" s="4">
        <f>SUM($AJ$33:AJ307)</f>
        <v>2.6645352591003757E-15</v>
      </c>
      <c r="AL307" s="4">
        <f t="shared" si="374"/>
        <v>0</v>
      </c>
      <c r="AM307" s="4">
        <f t="shared" si="334"/>
        <v>0</v>
      </c>
      <c r="AN307" s="4">
        <f t="shared" si="335"/>
        <v>0</v>
      </c>
      <c r="AP307" s="4" t="str">
        <f t="shared" si="390"/>
        <v/>
      </c>
      <c r="AQ307" s="4" t="str">
        <f t="shared" si="390"/>
        <v/>
      </c>
      <c r="AR307" s="4" t="str">
        <f t="shared" si="391"/>
        <v/>
      </c>
      <c r="AS307" s="4" t="str">
        <f t="shared" si="391"/>
        <v/>
      </c>
      <c r="AT307" s="4" t="str">
        <f t="shared" si="392"/>
        <v/>
      </c>
      <c r="AU307" s="4" t="str">
        <f t="shared" si="392"/>
        <v/>
      </c>
      <c r="AV307" s="4" t="str">
        <f t="shared" si="393"/>
        <v/>
      </c>
      <c r="AW307" s="4" t="str">
        <f t="shared" si="393"/>
        <v/>
      </c>
      <c r="AX307" s="4" t="str">
        <f t="shared" si="394"/>
        <v/>
      </c>
      <c r="AY307" s="4" t="str">
        <f t="shared" si="394"/>
        <v/>
      </c>
      <c r="AZ307" s="4" t="str">
        <f t="shared" si="395"/>
        <v/>
      </c>
      <c r="BA307" s="4" t="str">
        <f t="shared" si="395"/>
        <v/>
      </c>
      <c r="BB307" s="4" t="str">
        <f t="shared" si="370"/>
        <v/>
      </c>
      <c r="BC307" s="4" t="str">
        <f t="shared" si="371"/>
        <v/>
      </c>
      <c r="BD307" s="4" t="str">
        <f t="shared" si="336"/>
        <v/>
      </c>
      <c r="BE307" s="4" t="str">
        <f t="shared" si="375"/>
        <v/>
      </c>
      <c r="BF307" s="4" t="str">
        <f t="shared" si="337"/>
        <v/>
      </c>
      <c r="BG307" s="4" t="str">
        <f t="shared" si="376"/>
        <v/>
      </c>
      <c r="BH307" s="16">
        <f t="shared" si="338"/>
        <v>0</v>
      </c>
      <c r="BI307" s="4">
        <f t="shared" si="339"/>
        <v>0</v>
      </c>
      <c r="BJ307" s="16">
        <f t="shared" si="340"/>
        <v>0</v>
      </c>
      <c r="BK307" s="4">
        <f t="shared" si="341"/>
        <v>0</v>
      </c>
      <c r="BL307" s="16">
        <f t="shared" si="342"/>
        <v>0</v>
      </c>
      <c r="BM307" s="4">
        <f t="shared" si="343"/>
        <v>0</v>
      </c>
      <c r="BN307" s="4">
        <f t="shared" si="377"/>
        <v>0</v>
      </c>
      <c r="BO307" s="4">
        <f t="shared" si="378"/>
        <v>0</v>
      </c>
      <c r="BP307" s="4">
        <f t="shared" si="379"/>
        <v>0</v>
      </c>
      <c r="BQ307" s="4">
        <f t="shared" si="380"/>
        <v>0</v>
      </c>
      <c r="BR307" s="4">
        <f t="shared" si="381"/>
        <v>0</v>
      </c>
      <c r="BS307" s="4">
        <f t="shared" si="382"/>
        <v>0</v>
      </c>
      <c r="BT307" s="4" t="str">
        <f t="shared" si="344"/>
        <v/>
      </c>
      <c r="BU307" s="4" t="str">
        <f t="shared" si="345"/>
        <v/>
      </c>
      <c r="BV307" s="4" t="str">
        <f t="shared" si="346"/>
        <v/>
      </c>
      <c r="BW307" s="4" t="str">
        <f t="shared" si="359"/>
        <v/>
      </c>
      <c r="BX307" s="4" t="str">
        <f t="shared" si="360"/>
        <v/>
      </c>
      <c r="BY307" s="4" t="str">
        <f t="shared" si="361"/>
        <v/>
      </c>
      <c r="BZ307" s="4">
        <f t="shared" si="362"/>
        <v>0</v>
      </c>
      <c r="CA307" s="17" t="str">
        <f t="shared" si="347"/>
        <v/>
      </c>
      <c r="CB307" s="17" t="str">
        <f t="shared" si="348"/>
        <v/>
      </c>
      <c r="CC307" s="17" t="str">
        <f t="shared" si="349"/>
        <v/>
      </c>
      <c r="CD307" s="17" t="str">
        <f t="shared" si="350"/>
        <v/>
      </c>
      <c r="CE307" s="4" t="str">
        <f t="shared" si="351"/>
        <v/>
      </c>
      <c r="CF307" s="4" t="str">
        <f t="shared" si="352"/>
        <v/>
      </c>
      <c r="CG307" s="4" t="str">
        <f t="shared" si="353"/>
        <v/>
      </c>
      <c r="CH307" s="4" t="str">
        <f t="shared" si="383"/>
        <v/>
      </c>
      <c r="CI307" s="4" t="str">
        <f t="shared" si="384"/>
        <v/>
      </c>
      <c r="CJ307" s="4" t="str">
        <f t="shared" si="363"/>
        <v/>
      </c>
      <c r="CK307" s="4" t="str">
        <f t="shared" si="364"/>
        <v/>
      </c>
      <c r="CL307" s="4" t="str">
        <f t="shared" si="385"/>
        <v/>
      </c>
      <c r="CM307" s="4" t="str">
        <f t="shared" si="386"/>
        <v/>
      </c>
      <c r="CN307" s="4">
        <f t="shared" si="365"/>
        <v>0</v>
      </c>
      <c r="CO307" s="16">
        <f t="shared" si="354"/>
        <v>0</v>
      </c>
      <c r="CQ307" s="4">
        <f t="shared" si="366"/>
        <v>0</v>
      </c>
      <c r="CS307" s="4">
        <v>273</v>
      </c>
      <c r="CT307" s="4">
        <f t="shared" si="367"/>
        <v>136.5</v>
      </c>
      <c r="CU307" s="4">
        <f t="shared" si="368"/>
        <v>137</v>
      </c>
      <c r="CV307" s="4">
        <f t="shared" si="355"/>
        <v>0</v>
      </c>
      <c r="CW307" s="4">
        <v>274</v>
      </c>
      <c r="CX307" s="4">
        <f t="shared" si="330"/>
        <v>138</v>
      </c>
      <c r="CY307" s="4" t="s">
        <v>100</v>
      </c>
      <c r="CZ307" s="16" t="str">
        <f t="shared" si="369"/>
        <v>A</v>
      </c>
      <c r="DA307" s="16">
        <f t="shared" si="356"/>
        <v>0</v>
      </c>
      <c r="DB307" s="4" t="str">
        <f t="shared" si="357"/>
        <v>x</v>
      </c>
    </row>
    <row r="308" spans="1:106">
      <c r="A308" s="4" t="str">
        <f t="shared" si="372"/>
        <v>x</v>
      </c>
      <c r="B308" s="4" t="str">
        <f t="shared" si="373"/>
        <v>x</v>
      </c>
      <c r="D308" s="4">
        <v>28</v>
      </c>
      <c r="E308" s="4">
        <f t="shared" si="331"/>
        <v>0.41349667156634456</v>
      </c>
      <c r="F308" s="4">
        <v>28</v>
      </c>
      <c r="G308" s="4">
        <f t="shared" si="332"/>
        <v>0.41349667156634456</v>
      </c>
      <c r="H308" s="4">
        <v>139</v>
      </c>
      <c r="I308" s="4">
        <f>AL171</f>
        <v>0</v>
      </c>
      <c r="X308" s="4">
        <v>275</v>
      </c>
      <c r="Y308" s="4" t="str">
        <f t="shared" si="387"/>
        <v>x</v>
      </c>
      <c r="Z308" s="4" t="str">
        <f t="shared" si="358"/>
        <v>x</v>
      </c>
      <c r="AA308" s="4">
        <v>0</v>
      </c>
      <c r="AB308" s="4">
        <v>0</v>
      </c>
      <c r="AC308" s="4">
        <v>275</v>
      </c>
      <c r="AD308" s="129" t="str">
        <f t="shared" si="388"/>
        <v>x</v>
      </c>
      <c r="AE308" s="129" t="str">
        <f t="shared" si="388"/>
        <v>x</v>
      </c>
      <c r="AF308" s="46">
        <f t="shared" si="389"/>
        <v>1</v>
      </c>
      <c r="AG308" s="46">
        <f t="shared" si="389"/>
        <v>1</v>
      </c>
      <c r="AH308" s="4">
        <f t="shared" ref="AH308:AI333" si="396">IF(ROW()&gt;33+$AE$30,0,IF(AD308="x",0,INDEX($AG$14:$AG$25,MATCH(AD308,$AF$14:$AF$25,0))*AF308))</f>
        <v>0</v>
      </c>
      <c r="AI308" s="4">
        <f t="shared" si="396"/>
        <v>0</v>
      </c>
      <c r="AJ308" s="4">
        <f t="shared" si="333"/>
        <v>0</v>
      </c>
      <c r="AK308" s="4">
        <f>SUM($AJ$33:AJ308)</f>
        <v>2.6645352591003757E-15</v>
      </c>
      <c r="AL308" s="4">
        <f t="shared" si="374"/>
        <v>0</v>
      </c>
      <c r="AM308" s="4">
        <f t="shared" si="334"/>
        <v>0</v>
      </c>
      <c r="AN308" s="4">
        <f t="shared" si="335"/>
        <v>0</v>
      </c>
      <c r="AP308" s="4" t="str">
        <f t="shared" si="390"/>
        <v/>
      </c>
      <c r="AQ308" s="4" t="str">
        <f t="shared" si="390"/>
        <v/>
      </c>
      <c r="AR308" s="4" t="str">
        <f t="shared" si="391"/>
        <v/>
      </c>
      <c r="AS308" s="4" t="str">
        <f t="shared" si="391"/>
        <v/>
      </c>
      <c r="AT308" s="4" t="str">
        <f t="shared" si="392"/>
        <v/>
      </c>
      <c r="AU308" s="4" t="str">
        <f t="shared" si="392"/>
        <v/>
      </c>
      <c r="AV308" s="4" t="str">
        <f t="shared" si="393"/>
        <v/>
      </c>
      <c r="AW308" s="4" t="str">
        <f t="shared" si="393"/>
        <v/>
      </c>
      <c r="AX308" s="4" t="str">
        <f t="shared" si="394"/>
        <v/>
      </c>
      <c r="AY308" s="4" t="str">
        <f t="shared" si="394"/>
        <v/>
      </c>
      <c r="AZ308" s="4" t="str">
        <f t="shared" si="395"/>
        <v/>
      </c>
      <c r="BA308" s="4" t="str">
        <f t="shared" si="395"/>
        <v/>
      </c>
      <c r="BB308" s="4" t="str">
        <f t="shared" si="370"/>
        <v/>
      </c>
      <c r="BC308" s="4" t="str">
        <f t="shared" si="371"/>
        <v/>
      </c>
      <c r="BD308" s="4" t="str">
        <f t="shared" si="336"/>
        <v/>
      </c>
      <c r="BE308" s="4" t="str">
        <f t="shared" si="375"/>
        <v/>
      </c>
      <c r="BF308" s="4" t="str">
        <f t="shared" si="337"/>
        <v/>
      </c>
      <c r="BG308" s="4" t="str">
        <f t="shared" si="376"/>
        <v/>
      </c>
      <c r="BH308" s="16">
        <f t="shared" si="338"/>
        <v>0</v>
      </c>
      <c r="BI308" s="4">
        <f t="shared" si="339"/>
        <v>0</v>
      </c>
      <c r="BJ308" s="16">
        <f t="shared" si="340"/>
        <v>0</v>
      </c>
      <c r="BK308" s="4">
        <f t="shared" si="341"/>
        <v>0</v>
      </c>
      <c r="BL308" s="16">
        <f t="shared" si="342"/>
        <v>0</v>
      </c>
      <c r="BM308" s="4">
        <f t="shared" si="343"/>
        <v>0</v>
      </c>
      <c r="BN308" s="4">
        <f t="shared" si="377"/>
        <v>0</v>
      </c>
      <c r="BO308" s="4">
        <f t="shared" si="378"/>
        <v>0</v>
      </c>
      <c r="BP308" s="4">
        <f t="shared" si="379"/>
        <v>0</v>
      </c>
      <c r="BQ308" s="4">
        <f t="shared" si="380"/>
        <v>0</v>
      </c>
      <c r="BR308" s="4">
        <f t="shared" si="381"/>
        <v>0</v>
      </c>
      <c r="BS308" s="4">
        <f t="shared" si="382"/>
        <v>0</v>
      </c>
      <c r="BT308" s="4" t="str">
        <f t="shared" si="344"/>
        <v/>
      </c>
      <c r="BU308" s="4" t="str">
        <f t="shared" si="345"/>
        <v/>
      </c>
      <c r="BV308" s="4" t="str">
        <f t="shared" si="346"/>
        <v/>
      </c>
      <c r="BW308" s="4" t="str">
        <f t="shared" si="359"/>
        <v/>
      </c>
      <c r="BX308" s="4" t="str">
        <f t="shared" si="360"/>
        <v/>
      </c>
      <c r="BY308" s="4" t="str">
        <f t="shared" si="361"/>
        <v/>
      </c>
      <c r="BZ308" s="4">
        <f t="shared" si="362"/>
        <v>0</v>
      </c>
      <c r="CA308" s="17" t="str">
        <f t="shared" si="347"/>
        <v/>
      </c>
      <c r="CB308" s="17" t="str">
        <f t="shared" si="348"/>
        <v/>
      </c>
      <c r="CC308" s="17" t="str">
        <f t="shared" si="349"/>
        <v/>
      </c>
      <c r="CD308" s="17" t="str">
        <f t="shared" si="350"/>
        <v/>
      </c>
      <c r="CE308" s="4" t="str">
        <f t="shared" si="351"/>
        <v/>
      </c>
      <c r="CF308" s="4" t="str">
        <f t="shared" si="352"/>
        <v/>
      </c>
      <c r="CG308" s="4" t="str">
        <f t="shared" si="353"/>
        <v/>
      </c>
      <c r="CH308" s="4" t="str">
        <f t="shared" si="383"/>
        <v/>
      </c>
      <c r="CI308" s="4" t="str">
        <f t="shared" si="384"/>
        <v/>
      </c>
      <c r="CJ308" s="4" t="str">
        <f t="shared" si="363"/>
        <v/>
      </c>
      <c r="CK308" s="4" t="str">
        <f t="shared" si="364"/>
        <v/>
      </c>
      <c r="CL308" s="4" t="str">
        <f t="shared" si="385"/>
        <v/>
      </c>
      <c r="CM308" s="4" t="str">
        <f t="shared" si="386"/>
        <v/>
      </c>
      <c r="CN308" s="4">
        <f t="shared" si="365"/>
        <v>0</v>
      </c>
      <c r="CO308" s="16">
        <f t="shared" si="354"/>
        <v>0</v>
      </c>
      <c r="CQ308" s="4">
        <f t="shared" si="366"/>
        <v>0</v>
      </c>
      <c r="CS308" s="4">
        <v>274</v>
      </c>
      <c r="CT308" s="4">
        <f t="shared" si="367"/>
        <v>137</v>
      </c>
      <c r="CU308" s="4">
        <f t="shared" si="368"/>
        <v>137</v>
      </c>
      <c r="CV308" s="4">
        <f t="shared" si="355"/>
        <v>1</v>
      </c>
      <c r="CW308" s="4">
        <v>275</v>
      </c>
      <c r="CX308" s="4">
        <f t="shared" si="330"/>
        <v>138</v>
      </c>
      <c r="CY308" s="4" t="s">
        <v>89</v>
      </c>
      <c r="CZ308" s="16" t="str">
        <f t="shared" si="369"/>
        <v>B</v>
      </c>
      <c r="DA308" s="16">
        <f t="shared" si="356"/>
        <v>0</v>
      </c>
      <c r="DB308" s="4" t="str">
        <f t="shared" si="357"/>
        <v>x</v>
      </c>
    </row>
    <row r="309" spans="1:106">
      <c r="A309" s="4" t="str">
        <f t="shared" si="372"/>
        <v>x</v>
      </c>
      <c r="B309" s="4" t="str">
        <f t="shared" si="373"/>
        <v>x</v>
      </c>
      <c r="D309" s="4">
        <v>28.1</v>
      </c>
      <c r="E309" s="4">
        <f t="shared" si="331"/>
        <v>0.55336655714511607</v>
      </c>
      <c r="F309" s="4">
        <v>28.1</v>
      </c>
      <c r="G309" s="4">
        <f t="shared" si="332"/>
        <v>0.55336655714511607</v>
      </c>
      <c r="H309" s="4">
        <v>140</v>
      </c>
      <c r="I309" s="4">
        <f>I308</f>
        <v>0</v>
      </c>
      <c r="X309" s="4">
        <v>276</v>
      </c>
      <c r="Y309" s="4" t="str">
        <f t="shared" si="387"/>
        <v>x</v>
      </c>
      <c r="Z309" s="4" t="str">
        <f t="shared" si="358"/>
        <v>x</v>
      </c>
      <c r="AA309" s="4">
        <v>0</v>
      </c>
      <c r="AB309" s="4">
        <v>0</v>
      </c>
      <c r="AC309" s="4">
        <v>276</v>
      </c>
      <c r="AD309" s="129" t="str">
        <f t="shared" si="388"/>
        <v>x</v>
      </c>
      <c r="AE309" s="129" t="str">
        <f t="shared" si="388"/>
        <v>x</v>
      </c>
      <c r="AF309" s="46">
        <f t="shared" si="389"/>
        <v>1</v>
      </c>
      <c r="AG309" s="46">
        <f t="shared" si="389"/>
        <v>1</v>
      </c>
      <c r="AH309" s="4">
        <f t="shared" si="396"/>
        <v>0</v>
      </c>
      <c r="AI309" s="4">
        <f t="shared" si="396"/>
        <v>0</v>
      </c>
      <c r="AJ309" s="4">
        <f t="shared" si="333"/>
        <v>0</v>
      </c>
      <c r="AK309" s="4">
        <f>SUM($AJ$33:AJ309)</f>
        <v>2.6645352591003757E-15</v>
      </c>
      <c r="AL309" s="4">
        <f t="shared" si="374"/>
        <v>0</v>
      </c>
      <c r="AM309" s="4">
        <f t="shared" si="334"/>
        <v>0</v>
      </c>
      <c r="AN309" s="4">
        <f t="shared" si="335"/>
        <v>0</v>
      </c>
      <c r="AP309" s="4" t="str">
        <f t="shared" si="390"/>
        <v/>
      </c>
      <c r="AQ309" s="4" t="str">
        <f t="shared" si="390"/>
        <v/>
      </c>
      <c r="AR309" s="4" t="str">
        <f t="shared" si="391"/>
        <v/>
      </c>
      <c r="AS309" s="4" t="str">
        <f t="shared" si="391"/>
        <v/>
      </c>
      <c r="AT309" s="4" t="str">
        <f t="shared" si="392"/>
        <v/>
      </c>
      <c r="AU309" s="4" t="str">
        <f t="shared" si="392"/>
        <v/>
      </c>
      <c r="AV309" s="4" t="str">
        <f t="shared" si="393"/>
        <v/>
      </c>
      <c r="AW309" s="4" t="str">
        <f t="shared" si="393"/>
        <v/>
      </c>
      <c r="AX309" s="4" t="str">
        <f t="shared" si="394"/>
        <v/>
      </c>
      <c r="AY309" s="4" t="str">
        <f t="shared" si="394"/>
        <v/>
      </c>
      <c r="AZ309" s="4" t="str">
        <f t="shared" si="395"/>
        <v/>
      </c>
      <c r="BA309" s="4" t="str">
        <f t="shared" si="395"/>
        <v/>
      </c>
      <c r="BB309" s="4" t="str">
        <f t="shared" si="370"/>
        <v/>
      </c>
      <c r="BC309" s="4" t="str">
        <f t="shared" si="371"/>
        <v/>
      </c>
      <c r="BD309" s="4" t="str">
        <f t="shared" si="336"/>
        <v/>
      </c>
      <c r="BE309" s="4" t="str">
        <f t="shared" si="375"/>
        <v/>
      </c>
      <c r="BF309" s="4" t="str">
        <f t="shared" si="337"/>
        <v/>
      </c>
      <c r="BG309" s="4" t="str">
        <f t="shared" si="376"/>
        <v/>
      </c>
      <c r="BH309" s="16">
        <f t="shared" si="338"/>
        <v>0</v>
      </c>
      <c r="BI309" s="4">
        <f t="shared" si="339"/>
        <v>0</v>
      </c>
      <c r="BJ309" s="16">
        <f t="shared" si="340"/>
        <v>0</v>
      </c>
      <c r="BK309" s="4">
        <f t="shared" si="341"/>
        <v>0</v>
      </c>
      <c r="BL309" s="16">
        <f t="shared" si="342"/>
        <v>0</v>
      </c>
      <c r="BM309" s="4">
        <f t="shared" si="343"/>
        <v>0</v>
      </c>
      <c r="BN309" s="4">
        <f t="shared" si="377"/>
        <v>0</v>
      </c>
      <c r="BO309" s="4">
        <f t="shared" si="378"/>
        <v>0</v>
      </c>
      <c r="BP309" s="4">
        <f t="shared" si="379"/>
        <v>0</v>
      </c>
      <c r="BQ309" s="4">
        <f t="shared" si="380"/>
        <v>0</v>
      </c>
      <c r="BR309" s="4">
        <f t="shared" si="381"/>
        <v>0</v>
      </c>
      <c r="BS309" s="4">
        <f t="shared" si="382"/>
        <v>0</v>
      </c>
      <c r="BT309" s="4" t="str">
        <f t="shared" si="344"/>
        <v/>
      </c>
      <c r="BU309" s="4" t="str">
        <f t="shared" si="345"/>
        <v/>
      </c>
      <c r="BV309" s="4" t="str">
        <f t="shared" si="346"/>
        <v/>
      </c>
      <c r="BW309" s="4" t="str">
        <f t="shared" si="359"/>
        <v/>
      </c>
      <c r="BX309" s="4" t="str">
        <f t="shared" si="360"/>
        <v/>
      </c>
      <c r="BY309" s="4" t="str">
        <f t="shared" si="361"/>
        <v/>
      </c>
      <c r="BZ309" s="4">
        <f t="shared" si="362"/>
        <v>0</v>
      </c>
      <c r="CA309" s="17" t="str">
        <f t="shared" si="347"/>
        <v/>
      </c>
      <c r="CB309" s="17" t="str">
        <f t="shared" si="348"/>
        <v/>
      </c>
      <c r="CC309" s="17" t="str">
        <f t="shared" si="349"/>
        <v/>
      </c>
      <c r="CD309" s="17" t="str">
        <f t="shared" si="350"/>
        <v/>
      </c>
      <c r="CE309" s="4" t="str">
        <f t="shared" si="351"/>
        <v/>
      </c>
      <c r="CF309" s="4" t="str">
        <f t="shared" si="352"/>
        <v/>
      </c>
      <c r="CG309" s="4" t="str">
        <f t="shared" si="353"/>
        <v/>
      </c>
      <c r="CH309" s="4" t="str">
        <f t="shared" si="383"/>
        <v/>
      </c>
      <c r="CI309" s="4" t="str">
        <f t="shared" si="384"/>
        <v/>
      </c>
      <c r="CJ309" s="4" t="str">
        <f t="shared" si="363"/>
        <v/>
      </c>
      <c r="CK309" s="4" t="str">
        <f t="shared" si="364"/>
        <v/>
      </c>
      <c r="CL309" s="4" t="str">
        <f t="shared" si="385"/>
        <v/>
      </c>
      <c r="CM309" s="4" t="str">
        <f t="shared" si="386"/>
        <v/>
      </c>
      <c r="CN309" s="4">
        <f t="shared" si="365"/>
        <v>0</v>
      </c>
      <c r="CO309" s="16">
        <f t="shared" si="354"/>
        <v>0</v>
      </c>
      <c r="CQ309" s="4">
        <f t="shared" si="366"/>
        <v>0</v>
      </c>
      <c r="CS309" s="4">
        <v>275</v>
      </c>
      <c r="CT309" s="4">
        <f t="shared" si="367"/>
        <v>137.5</v>
      </c>
      <c r="CU309" s="4">
        <f t="shared" si="368"/>
        <v>138</v>
      </c>
      <c r="CV309" s="4">
        <f t="shared" si="355"/>
        <v>0</v>
      </c>
      <c r="CW309" s="4">
        <v>276</v>
      </c>
      <c r="CX309" s="4">
        <f t="shared" si="330"/>
        <v>139</v>
      </c>
      <c r="CY309" s="4" t="s">
        <v>98</v>
      </c>
      <c r="CZ309" s="16" t="str">
        <f t="shared" si="369"/>
        <v>C</v>
      </c>
      <c r="DA309" s="16">
        <f t="shared" si="356"/>
        <v>0</v>
      </c>
      <c r="DB309" s="4" t="str">
        <f t="shared" si="357"/>
        <v>x</v>
      </c>
    </row>
    <row r="310" spans="1:106">
      <c r="A310" s="4" t="str">
        <f t="shared" si="372"/>
        <v>x</v>
      </c>
      <c r="B310" s="4" t="str">
        <f t="shared" si="373"/>
        <v>x</v>
      </c>
      <c r="D310" s="4">
        <v>28.2</v>
      </c>
      <c r="E310" s="4">
        <f t="shared" si="331"/>
        <v>0.66905166882929834</v>
      </c>
      <c r="F310" s="4">
        <v>28.2</v>
      </c>
      <c r="G310" s="4">
        <f t="shared" si="332"/>
        <v>0.66905166882929834</v>
      </c>
      <c r="H310" s="4">
        <v>140</v>
      </c>
      <c r="I310" s="4">
        <f>AL172</f>
        <v>0</v>
      </c>
      <c r="X310" s="4">
        <v>277</v>
      </c>
      <c r="Y310" s="4" t="str">
        <f t="shared" si="387"/>
        <v>x</v>
      </c>
      <c r="Z310" s="4" t="str">
        <f t="shared" si="358"/>
        <v>x</v>
      </c>
      <c r="AA310" s="4">
        <v>0</v>
      </c>
      <c r="AB310" s="4">
        <v>0</v>
      </c>
      <c r="AC310" s="4">
        <v>277</v>
      </c>
      <c r="AD310" s="129" t="str">
        <f t="shared" si="388"/>
        <v>x</v>
      </c>
      <c r="AE310" s="129" t="str">
        <f t="shared" si="388"/>
        <v>x</v>
      </c>
      <c r="AF310" s="46">
        <f t="shared" si="389"/>
        <v>1</v>
      </c>
      <c r="AG310" s="46">
        <f t="shared" si="389"/>
        <v>1</v>
      </c>
      <c r="AH310" s="4">
        <f t="shared" si="396"/>
        <v>0</v>
      </c>
      <c r="AI310" s="4">
        <f t="shared" si="396"/>
        <v>0</v>
      </c>
      <c r="AJ310" s="4">
        <f t="shared" si="333"/>
        <v>0</v>
      </c>
      <c r="AK310" s="4">
        <f>SUM($AJ$33:AJ310)</f>
        <v>2.6645352591003757E-15</v>
      </c>
      <c r="AL310" s="4">
        <f t="shared" si="374"/>
        <v>0</v>
      </c>
      <c r="AM310" s="4">
        <f t="shared" si="334"/>
        <v>0</v>
      </c>
      <c r="AN310" s="4">
        <f t="shared" si="335"/>
        <v>0</v>
      </c>
      <c r="AP310" s="4" t="str">
        <f t="shared" si="390"/>
        <v/>
      </c>
      <c r="AQ310" s="4" t="str">
        <f t="shared" si="390"/>
        <v/>
      </c>
      <c r="AR310" s="4" t="str">
        <f t="shared" si="391"/>
        <v/>
      </c>
      <c r="AS310" s="4" t="str">
        <f t="shared" si="391"/>
        <v/>
      </c>
      <c r="AT310" s="4" t="str">
        <f t="shared" si="392"/>
        <v/>
      </c>
      <c r="AU310" s="4" t="str">
        <f t="shared" si="392"/>
        <v/>
      </c>
      <c r="AV310" s="4" t="str">
        <f t="shared" si="393"/>
        <v/>
      </c>
      <c r="AW310" s="4" t="str">
        <f t="shared" si="393"/>
        <v/>
      </c>
      <c r="AX310" s="4" t="str">
        <f t="shared" si="394"/>
        <v/>
      </c>
      <c r="AY310" s="4" t="str">
        <f t="shared" si="394"/>
        <v/>
      </c>
      <c r="AZ310" s="4" t="str">
        <f t="shared" si="395"/>
        <v/>
      </c>
      <c r="BA310" s="4" t="str">
        <f t="shared" si="395"/>
        <v/>
      </c>
      <c r="BB310" s="4" t="str">
        <f t="shared" si="370"/>
        <v/>
      </c>
      <c r="BC310" s="4" t="str">
        <f t="shared" si="371"/>
        <v/>
      </c>
      <c r="BD310" s="4" t="str">
        <f t="shared" si="336"/>
        <v/>
      </c>
      <c r="BE310" s="4" t="str">
        <f t="shared" si="375"/>
        <v/>
      </c>
      <c r="BF310" s="4" t="str">
        <f t="shared" si="337"/>
        <v/>
      </c>
      <c r="BG310" s="4" t="str">
        <f t="shared" si="376"/>
        <v/>
      </c>
      <c r="BH310" s="16">
        <f t="shared" si="338"/>
        <v>0</v>
      </c>
      <c r="BI310" s="4">
        <f t="shared" si="339"/>
        <v>0</v>
      </c>
      <c r="BJ310" s="16">
        <f t="shared" si="340"/>
        <v>0</v>
      </c>
      <c r="BK310" s="4">
        <f t="shared" si="341"/>
        <v>0</v>
      </c>
      <c r="BL310" s="16">
        <f t="shared" si="342"/>
        <v>0</v>
      </c>
      <c r="BM310" s="4">
        <f t="shared" si="343"/>
        <v>0</v>
      </c>
      <c r="BN310" s="4">
        <f t="shared" si="377"/>
        <v>0</v>
      </c>
      <c r="BO310" s="4">
        <f t="shared" si="378"/>
        <v>0</v>
      </c>
      <c r="BP310" s="4">
        <f t="shared" si="379"/>
        <v>0</v>
      </c>
      <c r="BQ310" s="4">
        <f t="shared" si="380"/>
        <v>0</v>
      </c>
      <c r="BR310" s="4">
        <f t="shared" si="381"/>
        <v>0</v>
      </c>
      <c r="BS310" s="4">
        <f t="shared" si="382"/>
        <v>0</v>
      </c>
      <c r="BT310" s="4" t="str">
        <f t="shared" si="344"/>
        <v/>
      </c>
      <c r="BU310" s="4" t="str">
        <f t="shared" si="345"/>
        <v/>
      </c>
      <c r="BV310" s="4" t="str">
        <f t="shared" si="346"/>
        <v/>
      </c>
      <c r="BW310" s="4" t="str">
        <f t="shared" si="359"/>
        <v/>
      </c>
      <c r="BX310" s="4" t="str">
        <f t="shared" si="360"/>
        <v/>
      </c>
      <c r="BY310" s="4" t="str">
        <f t="shared" si="361"/>
        <v/>
      </c>
      <c r="BZ310" s="4">
        <f t="shared" si="362"/>
        <v>0</v>
      </c>
      <c r="CA310" s="17" t="str">
        <f t="shared" si="347"/>
        <v/>
      </c>
      <c r="CB310" s="17" t="str">
        <f t="shared" si="348"/>
        <v/>
      </c>
      <c r="CC310" s="17" t="str">
        <f t="shared" si="349"/>
        <v/>
      </c>
      <c r="CD310" s="17" t="str">
        <f t="shared" si="350"/>
        <v/>
      </c>
      <c r="CE310" s="4" t="str">
        <f t="shared" si="351"/>
        <v/>
      </c>
      <c r="CF310" s="4" t="str">
        <f t="shared" si="352"/>
        <v/>
      </c>
      <c r="CG310" s="4" t="str">
        <f t="shared" si="353"/>
        <v/>
      </c>
      <c r="CH310" s="4" t="str">
        <f t="shared" si="383"/>
        <v/>
      </c>
      <c r="CI310" s="4" t="str">
        <f t="shared" si="384"/>
        <v/>
      </c>
      <c r="CJ310" s="4" t="str">
        <f t="shared" si="363"/>
        <v/>
      </c>
      <c r="CK310" s="4" t="str">
        <f t="shared" si="364"/>
        <v/>
      </c>
      <c r="CL310" s="4" t="str">
        <f t="shared" si="385"/>
        <v/>
      </c>
      <c r="CM310" s="4" t="str">
        <f t="shared" si="386"/>
        <v/>
      </c>
      <c r="CN310" s="4">
        <f t="shared" si="365"/>
        <v>0</v>
      </c>
      <c r="CO310" s="16">
        <f t="shared" si="354"/>
        <v>0</v>
      </c>
      <c r="CQ310" s="4">
        <f t="shared" si="366"/>
        <v>0</v>
      </c>
      <c r="CS310" s="4">
        <v>276</v>
      </c>
      <c r="CT310" s="4">
        <f t="shared" si="367"/>
        <v>138</v>
      </c>
      <c r="CU310" s="4">
        <f t="shared" si="368"/>
        <v>138</v>
      </c>
      <c r="CV310" s="4">
        <f t="shared" si="355"/>
        <v>1</v>
      </c>
      <c r="CW310" s="4">
        <v>277</v>
      </c>
      <c r="CX310" s="4">
        <f t="shared" si="330"/>
        <v>139</v>
      </c>
      <c r="CY310" s="4" t="s">
        <v>87</v>
      </c>
      <c r="CZ310" s="16" t="str">
        <f t="shared" si="369"/>
        <v>A</v>
      </c>
      <c r="DA310" s="16">
        <f t="shared" si="356"/>
        <v>0</v>
      </c>
      <c r="DB310" s="4" t="str">
        <f t="shared" si="357"/>
        <v>x</v>
      </c>
    </row>
    <row r="311" spans="1:106">
      <c r="A311" s="4" t="str">
        <f t="shared" si="372"/>
        <v>x</v>
      </c>
      <c r="B311" s="4" t="str">
        <f t="shared" si="373"/>
        <v>x</v>
      </c>
      <c r="D311" s="4">
        <v>28.3</v>
      </c>
      <c r="E311" s="4">
        <f t="shared" si="331"/>
        <v>0.75549601211953266</v>
      </c>
      <c r="F311" s="4">
        <v>28.3</v>
      </c>
      <c r="G311" s="4">
        <f t="shared" si="332"/>
        <v>0.75549601211953266</v>
      </c>
      <c r="H311" s="4">
        <v>141</v>
      </c>
      <c r="I311" s="4">
        <f>I310</f>
        <v>0</v>
      </c>
      <c r="X311" s="4">
        <v>278</v>
      </c>
      <c r="Y311" s="4" t="str">
        <f t="shared" si="387"/>
        <v>x</v>
      </c>
      <c r="Z311" s="4" t="str">
        <f t="shared" si="358"/>
        <v>x</v>
      </c>
      <c r="AA311" s="4">
        <v>0</v>
      </c>
      <c r="AB311" s="4">
        <v>0</v>
      </c>
      <c r="AC311" s="4">
        <v>278</v>
      </c>
      <c r="AD311" s="129" t="str">
        <f t="shared" si="388"/>
        <v>x</v>
      </c>
      <c r="AE311" s="129" t="str">
        <f t="shared" si="388"/>
        <v>x</v>
      </c>
      <c r="AF311" s="46">
        <f t="shared" si="389"/>
        <v>1</v>
      </c>
      <c r="AG311" s="46">
        <f t="shared" si="389"/>
        <v>1</v>
      </c>
      <c r="AH311" s="4">
        <f t="shared" si="396"/>
        <v>0</v>
      </c>
      <c r="AI311" s="4">
        <f t="shared" si="396"/>
        <v>0</v>
      </c>
      <c r="AJ311" s="4">
        <f t="shared" si="333"/>
        <v>0</v>
      </c>
      <c r="AK311" s="4">
        <f>SUM($AJ$33:AJ311)</f>
        <v>2.6645352591003757E-15</v>
      </c>
      <c r="AL311" s="4">
        <f t="shared" si="374"/>
        <v>0</v>
      </c>
      <c r="AM311" s="4">
        <f t="shared" si="334"/>
        <v>0</v>
      </c>
      <c r="AN311" s="4">
        <f t="shared" si="335"/>
        <v>0</v>
      </c>
      <c r="AP311" s="4" t="str">
        <f t="shared" si="390"/>
        <v/>
      </c>
      <c r="AQ311" s="4" t="str">
        <f t="shared" si="390"/>
        <v/>
      </c>
      <c r="AR311" s="4" t="str">
        <f t="shared" si="391"/>
        <v/>
      </c>
      <c r="AS311" s="4" t="str">
        <f t="shared" si="391"/>
        <v/>
      </c>
      <c r="AT311" s="4" t="str">
        <f t="shared" si="392"/>
        <v/>
      </c>
      <c r="AU311" s="4" t="str">
        <f t="shared" si="392"/>
        <v/>
      </c>
      <c r="AV311" s="4" t="str">
        <f t="shared" si="393"/>
        <v/>
      </c>
      <c r="AW311" s="4" t="str">
        <f t="shared" si="393"/>
        <v/>
      </c>
      <c r="AX311" s="4" t="str">
        <f t="shared" si="394"/>
        <v/>
      </c>
      <c r="AY311" s="4" t="str">
        <f t="shared" si="394"/>
        <v/>
      </c>
      <c r="AZ311" s="4" t="str">
        <f t="shared" si="395"/>
        <v/>
      </c>
      <c r="BA311" s="4" t="str">
        <f t="shared" si="395"/>
        <v/>
      </c>
      <c r="BB311" s="4" t="str">
        <f t="shared" si="370"/>
        <v/>
      </c>
      <c r="BC311" s="4" t="str">
        <f t="shared" si="371"/>
        <v/>
      </c>
      <c r="BD311" s="4" t="str">
        <f t="shared" si="336"/>
        <v/>
      </c>
      <c r="BE311" s="4" t="str">
        <f t="shared" si="375"/>
        <v/>
      </c>
      <c r="BF311" s="4" t="str">
        <f t="shared" si="337"/>
        <v/>
      </c>
      <c r="BG311" s="4" t="str">
        <f t="shared" si="376"/>
        <v/>
      </c>
      <c r="BH311" s="16">
        <f t="shared" si="338"/>
        <v>0</v>
      </c>
      <c r="BI311" s="4">
        <f t="shared" si="339"/>
        <v>0</v>
      </c>
      <c r="BJ311" s="16">
        <f t="shared" si="340"/>
        <v>0</v>
      </c>
      <c r="BK311" s="4">
        <f t="shared" si="341"/>
        <v>0</v>
      </c>
      <c r="BL311" s="16">
        <f t="shared" si="342"/>
        <v>0</v>
      </c>
      <c r="BM311" s="4">
        <f t="shared" si="343"/>
        <v>0</v>
      </c>
      <c r="BN311" s="4">
        <f t="shared" si="377"/>
        <v>0</v>
      </c>
      <c r="BO311" s="4">
        <f t="shared" si="378"/>
        <v>0</v>
      </c>
      <c r="BP311" s="4">
        <f t="shared" si="379"/>
        <v>0</v>
      </c>
      <c r="BQ311" s="4">
        <f t="shared" si="380"/>
        <v>0</v>
      </c>
      <c r="BR311" s="4">
        <f t="shared" si="381"/>
        <v>0</v>
      </c>
      <c r="BS311" s="4">
        <f t="shared" si="382"/>
        <v>0</v>
      </c>
      <c r="BT311" s="4" t="str">
        <f t="shared" si="344"/>
        <v/>
      </c>
      <c r="BU311" s="4" t="str">
        <f t="shared" si="345"/>
        <v/>
      </c>
      <c r="BV311" s="4" t="str">
        <f t="shared" si="346"/>
        <v/>
      </c>
      <c r="BW311" s="4" t="str">
        <f t="shared" si="359"/>
        <v/>
      </c>
      <c r="BX311" s="4" t="str">
        <f t="shared" si="360"/>
        <v/>
      </c>
      <c r="BY311" s="4" t="str">
        <f t="shared" si="361"/>
        <v/>
      </c>
      <c r="BZ311" s="4">
        <f t="shared" si="362"/>
        <v>0</v>
      </c>
      <c r="CA311" s="17" t="str">
        <f t="shared" si="347"/>
        <v/>
      </c>
      <c r="CB311" s="17" t="str">
        <f t="shared" si="348"/>
        <v/>
      </c>
      <c r="CC311" s="17" t="str">
        <f t="shared" si="349"/>
        <v/>
      </c>
      <c r="CD311" s="17" t="str">
        <f t="shared" si="350"/>
        <v/>
      </c>
      <c r="CE311" s="4" t="str">
        <f t="shared" si="351"/>
        <v/>
      </c>
      <c r="CF311" s="4" t="str">
        <f t="shared" si="352"/>
        <v/>
      </c>
      <c r="CG311" s="4" t="str">
        <f t="shared" si="353"/>
        <v/>
      </c>
      <c r="CH311" s="4" t="str">
        <f t="shared" si="383"/>
        <v/>
      </c>
      <c r="CI311" s="4" t="str">
        <f t="shared" si="384"/>
        <v/>
      </c>
      <c r="CJ311" s="4" t="str">
        <f t="shared" si="363"/>
        <v/>
      </c>
      <c r="CK311" s="4" t="str">
        <f t="shared" si="364"/>
        <v/>
      </c>
      <c r="CL311" s="4" t="str">
        <f t="shared" si="385"/>
        <v/>
      </c>
      <c r="CM311" s="4" t="str">
        <f t="shared" si="386"/>
        <v/>
      </c>
      <c r="CN311" s="4">
        <f t="shared" si="365"/>
        <v>0</v>
      </c>
      <c r="CO311" s="16">
        <f t="shared" si="354"/>
        <v>0</v>
      </c>
      <c r="CQ311" s="4">
        <f t="shared" si="366"/>
        <v>0</v>
      </c>
      <c r="CS311" s="4">
        <v>277</v>
      </c>
      <c r="CT311" s="4">
        <f t="shared" si="367"/>
        <v>138.5</v>
      </c>
      <c r="CU311" s="4">
        <f t="shared" si="368"/>
        <v>139</v>
      </c>
      <c r="CV311" s="4">
        <f t="shared" si="355"/>
        <v>0</v>
      </c>
      <c r="CW311" s="4">
        <v>278</v>
      </c>
      <c r="CX311" s="4">
        <f t="shared" si="330"/>
        <v>140</v>
      </c>
      <c r="CY311" s="4" t="s">
        <v>99</v>
      </c>
      <c r="CZ311" s="16" t="str">
        <f t="shared" si="369"/>
        <v>B</v>
      </c>
      <c r="DA311" s="16">
        <f t="shared" si="356"/>
        <v>0</v>
      </c>
      <c r="DB311" s="4" t="str">
        <f t="shared" si="357"/>
        <v>x</v>
      </c>
    </row>
    <row r="312" spans="1:106">
      <c r="A312" s="4" t="str">
        <f t="shared" si="372"/>
        <v>x</v>
      </c>
      <c r="B312" s="4" t="str">
        <f t="shared" si="373"/>
        <v>x</v>
      </c>
      <c r="D312" s="4">
        <v>28.4</v>
      </c>
      <c r="E312" s="4">
        <f t="shared" si="331"/>
        <v>0.80892155440806612</v>
      </c>
      <c r="F312" s="4">
        <v>28.4</v>
      </c>
      <c r="G312" s="4">
        <f t="shared" si="332"/>
        <v>0.80892155440806612</v>
      </c>
      <c r="H312" s="4">
        <v>141</v>
      </c>
      <c r="I312" s="4">
        <f>AL173</f>
        <v>0</v>
      </c>
      <c r="X312" s="4">
        <v>279</v>
      </c>
      <c r="Y312" s="4" t="str">
        <f t="shared" si="387"/>
        <v>x</v>
      </c>
      <c r="Z312" s="4" t="str">
        <f t="shared" si="358"/>
        <v>x</v>
      </c>
      <c r="AA312" s="4">
        <v>0</v>
      </c>
      <c r="AB312" s="4">
        <v>0</v>
      </c>
      <c r="AC312" s="4">
        <v>279</v>
      </c>
      <c r="AD312" s="129" t="str">
        <f t="shared" si="388"/>
        <v>x</v>
      </c>
      <c r="AE312" s="129" t="str">
        <f t="shared" si="388"/>
        <v>x</v>
      </c>
      <c r="AF312" s="46">
        <f t="shared" si="389"/>
        <v>1</v>
      </c>
      <c r="AG312" s="46">
        <f t="shared" si="389"/>
        <v>1</v>
      </c>
      <c r="AH312" s="4">
        <f t="shared" si="396"/>
        <v>0</v>
      </c>
      <c r="AI312" s="4">
        <f t="shared" si="396"/>
        <v>0</v>
      </c>
      <c r="AJ312" s="4">
        <f t="shared" si="333"/>
        <v>0</v>
      </c>
      <c r="AK312" s="4">
        <f>SUM($AJ$33:AJ312)</f>
        <v>2.6645352591003757E-15</v>
      </c>
      <c r="AL312" s="4">
        <f t="shared" si="374"/>
        <v>0</v>
      </c>
      <c r="AM312" s="4">
        <f t="shared" si="334"/>
        <v>0</v>
      </c>
      <c r="AN312" s="4">
        <f t="shared" si="335"/>
        <v>0</v>
      </c>
      <c r="AP312" s="4" t="str">
        <f t="shared" si="390"/>
        <v/>
      </c>
      <c r="AQ312" s="4" t="str">
        <f t="shared" si="390"/>
        <v/>
      </c>
      <c r="AR312" s="4" t="str">
        <f t="shared" si="391"/>
        <v/>
      </c>
      <c r="AS312" s="4" t="str">
        <f t="shared" si="391"/>
        <v/>
      </c>
      <c r="AT312" s="4" t="str">
        <f t="shared" si="392"/>
        <v/>
      </c>
      <c r="AU312" s="4" t="str">
        <f t="shared" si="392"/>
        <v/>
      </c>
      <c r="AV312" s="4" t="str">
        <f t="shared" si="393"/>
        <v/>
      </c>
      <c r="AW312" s="4" t="str">
        <f t="shared" si="393"/>
        <v/>
      </c>
      <c r="AX312" s="4" t="str">
        <f t="shared" si="394"/>
        <v/>
      </c>
      <c r="AY312" s="4" t="str">
        <f t="shared" si="394"/>
        <v/>
      </c>
      <c r="AZ312" s="4" t="str">
        <f t="shared" si="395"/>
        <v/>
      </c>
      <c r="BA312" s="4" t="str">
        <f t="shared" si="395"/>
        <v/>
      </c>
      <c r="BB312" s="4" t="str">
        <f t="shared" si="370"/>
        <v/>
      </c>
      <c r="BC312" s="4" t="str">
        <f t="shared" si="371"/>
        <v/>
      </c>
      <c r="BD312" s="4" t="str">
        <f t="shared" si="336"/>
        <v/>
      </c>
      <c r="BE312" s="4" t="str">
        <f t="shared" si="375"/>
        <v/>
      </c>
      <c r="BF312" s="4" t="str">
        <f t="shared" si="337"/>
        <v/>
      </c>
      <c r="BG312" s="4" t="str">
        <f t="shared" si="376"/>
        <v/>
      </c>
      <c r="BH312" s="16">
        <f t="shared" si="338"/>
        <v>0</v>
      </c>
      <c r="BI312" s="4">
        <f t="shared" si="339"/>
        <v>0</v>
      </c>
      <c r="BJ312" s="16">
        <f t="shared" si="340"/>
        <v>0</v>
      </c>
      <c r="BK312" s="4">
        <f t="shared" si="341"/>
        <v>0</v>
      </c>
      <c r="BL312" s="16">
        <f t="shared" si="342"/>
        <v>0</v>
      </c>
      <c r="BM312" s="4">
        <f t="shared" si="343"/>
        <v>0</v>
      </c>
      <c r="BN312" s="4">
        <f t="shared" si="377"/>
        <v>0</v>
      </c>
      <c r="BO312" s="4">
        <f t="shared" si="378"/>
        <v>0</v>
      </c>
      <c r="BP312" s="4">
        <f t="shared" si="379"/>
        <v>0</v>
      </c>
      <c r="BQ312" s="4">
        <f t="shared" si="380"/>
        <v>0</v>
      </c>
      <c r="BR312" s="4">
        <f t="shared" si="381"/>
        <v>0</v>
      </c>
      <c r="BS312" s="4">
        <f t="shared" si="382"/>
        <v>0</v>
      </c>
      <c r="BT312" s="4" t="str">
        <f t="shared" si="344"/>
        <v/>
      </c>
      <c r="BU312" s="4" t="str">
        <f t="shared" si="345"/>
        <v/>
      </c>
      <c r="BV312" s="4" t="str">
        <f t="shared" si="346"/>
        <v/>
      </c>
      <c r="BW312" s="4" t="str">
        <f t="shared" si="359"/>
        <v/>
      </c>
      <c r="BX312" s="4" t="str">
        <f t="shared" si="360"/>
        <v/>
      </c>
      <c r="BY312" s="4" t="str">
        <f t="shared" si="361"/>
        <v/>
      </c>
      <c r="BZ312" s="4">
        <f t="shared" si="362"/>
        <v>0</v>
      </c>
      <c r="CA312" s="17" t="str">
        <f t="shared" si="347"/>
        <v/>
      </c>
      <c r="CB312" s="17" t="str">
        <f t="shared" si="348"/>
        <v/>
      </c>
      <c r="CC312" s="17" t="str">
        <f t="shared" si="349"/>
        <v/>
      </c>
      <c r="CD312" s="17" t="str">
        <f t="shared" si="350"/>
        <v/>
      </c>
      <c r="CE312" s="4" t="str">
        <f t="shared" si="351"/>
        <v/>
      </c>
      <c r="CF312" s="4" t="str">
        <f t="shared" si="352"/>
        <v/>
      </c>
      <c r="CG312" s="4" t="str">
        <f t="shared" si="353"/>
        <v/>
      </c>
      <c r="CH312" s="4" t="str">
        <f t="shared" si="383"/>
        <v/>
      </c>
      <c r="CI312" s="4" t="str">
        <f t="shared" si="384"/>
        <v/>
      </c>
      <c r="CJ312" s="4" t="str">
        <f t="shared" si="363"/>
        <v/>
      </c>
      <c r="CK312" s="4" t="str">
        <f t="shared" si="364"/>
        <v/>
      </c>
      <c r="CL312" s="4" t="str">
        <f t="shared" si="385"/>
        <v/>
      </c>
      <c r="CM312" s="4" t="str">
        <f t="shared" si="386"/>
        <v/>
      </c>
      <c r="CN312" s="4">
        <f t="shared" si="365"/>
        <v>0</v>
      </c>
      <c r="CO312" s="16">
        <f t="shared" si="354"/>
        <v>0</v>
      </c>
      <c r="CQ312" s="4">
        <f t="shared" si="366"/>
        <v>0</v>
      </c>
      <c r="CS312" s="4">
        <v>278</v>
      </c>
      <c r="CT312" s="4">
        <f t="shared" si="367"/>
        <v>139</v>
      </c>
      <c r="CU312" s="4">
        <f t="shared" si="368"/>
        <v>139</v>
      </c>
      <c r="CV312" s="4">
        <f t="shared" si="355"/>
        <v>1</v>
      </c>
      <c r="CW312" s="4">
        <v>279</v>
      </c>
      <c r="CX312" s="4">
        <f t="shared" si="330"/>
        <v>140</v>
      </c>
      <c r="CY312" s="4" t="s">
        <v>88</v>
      </c>
      <c r="CZ312" s="16" t="str">
        <f t="shared" si="369"/>
        <v>C</v>
      </c>
      <c r="DA312" s="16">
        <f t="shared" si="356"/>
        <v>0</v>
      </c>
      <c r="DB312" s="4" t="str">
        <f t="shared" si="357"/>
        <v>x</v>
      </c>
    </row>
    <row r="313" spans="1:106">
      <c r="A313" s="4" t="str">
        <f t="shared" si="372"/>
        <v>x</v>
      </c>
      <c r="B313" s="4" t="str">
        <f t="shared" si="373"/>
        <v>x</v>
      </c>
      <c r="D313" s="4">
        <v>28.5</v>
      </c>
      <c r="E313" s="4">
        <f t="shared" si="331"/>
        <v>0.82699334313268802</v>
      </c>
      <c r="F313" s="4">
        <v>28.5</v>
      </c>
      <c r="G313" s="4">
        <f t="shared" si="332"/>
        <v>0.82699334313268802</v>
      </c>
      <c r="H313" s="4">
        <v>142</v>
      </c>
      <c r="I313" s="4">
        <f>I312</f>
        <v>0</v>
      </c>
      <c r="X313" s="4">
        <v>280</v>
      </c>
      <c r="Y313" s="4" t="str">
        <f t="shared" si="387"/>
        <v>x</v>
      </c>
      <c r="Z313" s="4" t="str">
        <f t="shared" si="358"/>
        <v>x</v>
      </c>
      <c r="AA313" s="4">
        <v>0</v>
      </c>
      <c r="AB313" s="4">
        <v>0</v>
      </c>
      <c r="AC313" s="4">
        <v>280</v>
      </c>
      <c r="AD313" s="129" t="str">
        <f t="shared" si="388"/>
        <v>x</v>
      </c>
      <c r="AE313" s="129" t="str">
        <f t="shared" si="388"/>
        <v>x</v>
      </c>
      <c r="AF313" s="46">
        <f t="shared" si="389"/>
        <v>1</v>
      </c>
      <c r="AG313" s="46">
        <f t="shared" si="389"/>
        <v>1</v>
      </c>
      <c r="AH313" s="4">
        <f t="shared" si="396"/>
        <v>0</v>
      </c>
      <c r="AI313" s="4">
        <f t="shared" si="396"/>
        <v>0</v>
      </c>
      <c r="AJ313" s="4">
        <f t="shared" si="333"/>
        <v>0</v>
      </c>
      <c r="AK313" s="4">
        <f>SUM($AJ$33:AJ313)</f>
        <v>2.6645352591003757E-15</v>
      </c>
      <c r="AL313" s="4">
        <f t="shared" si="374"/>
        <v>0</v>
      </c>
      <c r="AM313" s="4">
        <f t="shared" si="334"/>
        <v>0</v>
      </c>
      <c r="AN313" s="4">
        <f t="shared" si="335"/>
        <v>0</v>
      </c>
      <c r="AP313" s="4" t="str">
        <f t="shared" si="390"/>
        <v/>
      </c>
      <c r="AQ313" s="4" t="str">
        <f t="shared" si="390"/>
        <v/>
      </c>
      <c r="AR313" s="4" t="str">
        <f t="shared" si="391"/>
        <v/>
      </c>
      <c r="AS313" s="4" t="str">
        <f t="shared" si="391"/>
        <v/>
      </c>
      <c r="AT313" s="4" t="str">
        <f t="shared" si="392"/>
        <v/>
      </c>
      <c r="AU313" s="4" t="str">
        <f t="shared" si="392"/>
        <v/>
      </c>
      <c r="AV313" s="4" t="str">
        <f t="shared" si="393"/>
        <v/>
      </c>
      <c r="AW313" s="4" t="str">
        <f t="shared" si="393"/>
        <v/>
      </c>
      <c r="AX313" s="4" t="str">
        <f t="shared" si="394"/>
        <v/>
      </c>
      <c r="AY313" s="4" t="str">
        <f t="shared" si="394"/>
        <v/>
      </c>
      <c r="AZ313" s="4" t="str">
        <f t="shared" si="395"/>
        <v/>
      </c>
      <c r="BA313" s="4" t="str">
        <f t="shared" si="395"/>
        <v/>
      </c>
      <c r="BB313" s="4" t="str">
        <f t="shared" si="370"/>
        <v/>
      </c>
      <c r="BC313" s="4" t="str">
        <f t="shared" si="371"/>
        <v/>
      </c>
      <c r="BD313" s="4" t="str">
        <f t="shared" si="336"/>
        <v/>
      </c>
      <c r="BE313" s="4" t="str">
        <f t="shared" si="375"/>
        <v/>
      </c>
      <c r="BF313" s="4" t="str">
        <f t="shared" si="337"/>
        <v/>
      </c>
      <c r="BG313" s="4" t="str">
        <f t="shared" si="376"/>
        <v/>
      </c>
      <c r="BH313" s="16">
        <f t="shared" si="338"/>
        <v>0</v>
      </c>
      <c r="BI313" s="4">
        <f t="shared" si="339"/>
        <v>0</v>
      </c>
      <c r="BJ313" s="16">
        <f t="shared" si="340"/>
        <v>0</v>
      </c>
      <c r="BK313" s="4">
        <f t="shared" si="341"/>
        <v>0</v>
      </c>
      <c r="BL313" s="16">
        <f t="shared" si="342"/>
        <v>0</v>
      </c>
      <c r="BM313" s="4">
        <f t="shared" si="343"/>
        <v>0</v>
      </c>
      <c r="BN313" s="4">
        <f t="shared" si="377"/>
        <v>0</v>
      </c>
      <c r="BO313" s="4">
        <f t="shared" si="378"/>
        <v>0</v>
      </c>
      <c r="BP313" s="4">
        <f t="shared" si="379"/>
        <v>0</v>
      </c>
      <c r="BQ313" s="4">
        <f t="shared" si="380"/>
        <v>0</v>
      </c>
      <c r="BR313" s="4">
        <f t="shared" si="381"/>
        <v>0</v>
      </c>
      <c r="BS313" s="4">
        <f t="shared" si="382"/>
        <v>0</v>
      </c>
      <c r="BT313" s="4" t="str">
        <f t="shared" si="344"/>
        <v/>
      </c>
      <c r="BU313" s="4" t="str">
        <f t="shared" si="345"/>
        <v/>
      </c>
      <c r="BV313" s="4" t="str">
        <f t="shared" si="346"/>
        <v/>
      </c>
      <c r="BW313" s="4" t="str">
        <f t="shared" si="359"/>
        <v/>
      </c>
      <c r="BX313" s="4" t="str">
        <f t="shared" si="360"/>
        <v/>
      </c>
      <c r="BY313" s="4" t="str">
        <f t="shared" si="361"/>
        <v/>
      </c>
      <c r="BZ313" s="4">
        <f t="shared" si="362"/>
        <v>0</v>
      </c>
      <c r="CA313" s="17" t="str">
        <f t="shared" si="347"/>
        <v/>
      </c>
      <c r="CB313" s="17" t="str">
        <f t="shared" si="348"/>
        <v/>
      </c>
      <c r="CC313" s="17" t="str">
        <f t="shared" si="349"/>
        <v/>
      </c>
      <c r="CD313" s="17" t="str">
        <f t="shared" si="350"/>
        <v/>
      </c>
      <c r="CE313" s="4" t="str">
        <f t="shared" si="351"/>
        <v/>
      </c>
      <c r="CF313" s="4" t="str">
        <f t="shared" si="352"/>
        <v/>
      </c>
      <c r="CG313" s="4" t="str">
        <f t="shared" si="353"/>
        <v/>
      </c>
      <c r="CH313" s="4" t="str">
        <f t="shared" si="383"/>
        <v/>
      </c>
      <c r="CI313" s="4" t="str">
        <f t="shared" si="384"/>
        <v/>
      </c>
      <c r="CJ313" s="4" t="str">
        <f t="shared" si="363"/>
        <v/>
      </c>
      <c r="CK313" s="4" t="str">
        <f t="shared" si="364"/>
        <v/>
      </c>
      <c r="CL313" s="4" t="str">
        <f t="shared" si="385"/>
        <v/>
      </c>
      <c r="CM313" s="4" t="str">
        <f t="shared" si="386"/>
        <v/>
      </c>
      <c r="CN313" s="4">
        <f t="shared" si="365"/>
        <v>0</v>
      </c>
      <c r="CO313" s="16">
        <f t="shared" si="354"/>
        <v>0</v>
      </c>
      <c r="CQ313" s="4">
        <f t="shared" si="366"/>
        <v>0</v>
      </c>
      <c r="CS313" s="4">
        <v>279</v>
      </c>
      <c r="CT313" s="4">
        <f t="shared" si="367"/>
        <v>139.5</v>
      </c>
      <c r="CU313" s="4">
        <f t="shared" si="368"/>
        <v>140</v>
      </c>
      <c r="CV313" s="4">
        <f t="shared" si="355"/>
        <v>0</v>
      </c>
      <c r="CW313" s="4">
        <v>280</v>
      </c>
      <c r="CX313" s="4">
        <f t="shared" si="330"/>
        <v>141</v>
      </c>
      <c r="CY313" s="4" t="s">
        <v>100</v>
      </c>
      <c r="CZ313" s="16" t="str">
        <f t="shared" si="369"/>
        <v>A</v>
      </c>
      <c r="DA313" s="16">
        <f t="shared" si="356"/>
        <v>0</v>
      </c>
      <c r="DB313" s="4" t="str">
        <f t="shared" si="357"/>
        <v>x</v>
      </c>
    </row>
    <row r="314" spans="1:106">
      <c r="A314" s="4" t="str">
        <f t="shared" si="372"/>
        <v>x</v>
      </c>
      <c r="B314" s="4" t="str">
        <f t="shared" si="373"/>
        <v>x</v>
      </c>
      <c r="D314" s="4">
        <v>28.6</v>
      </c>
      <c r="E314" s="4">
        <f t="shared" si="331"/>
        <v>0.80892155440806746</v>
      </c>
      <c r="F314" s="4">
        <v>28.6</v>
      </c>
      <c r="G314" s="4">
        <f t="shared" si="332"/>
        <v>0.80892155440806746</v>
      </c>
      <c r="H314" s="4">
        <v>142</v>
      </c>
      <c r="I314" s="4">
        <f>AL174</f>
        <v>0</v>
      </c>
      <c r="X314" s="4">
        <v>281</v>
      </c>
      <c r="Y314" s="4" t="str">
        <f t="shared" si="387"/>
        <v>x</v>
      </c>
      <c r="Z314" s="4" t="str">
        <f t="shared" si="358"/>
        <v>x</v>
      </c>
      <c r="AA314" s="4">
        <v>0</v>
      </c>
      <c r="AB314" s="4">
        <v>0</v>
      </c>
      <c r="AC314" s="4">
        <v>281</v>
      </c>
      <c r="AD314" s="129" t="str">
        <f t="shared" si="388"/>
        <v>x</v>
      </c>
      <c r="AE314" s="129" t="str">
        <f t="shared" si="388"/>
        <v>x</v>
      </c>
      <c r="AF314" s="46">
        <f t="shared" si="389"/>
        <v>1</v>
      </c>
      <c r="AG314" s="46">
        <f t="shared" si="389"/>
        <v>1</v>
      </c>
      <c r="AH314" s="4">
        <f t="shared" si="396"/>
        <v>0</v>
      </c>
      <c r="AI314" s="4">
        <f t="shared" si="396"/>
        <v>0</v>
      </c>
      <c r="AJ314" s="4">
        <f t="shared" si="333"/>
        <v>0</v>
      </c>
      <c r="AK314" s="4">
        <f>SUM($AJ$33:AJ314)</f>
        <v>2.6645352591003757E-15</v>
      </c>
      <c r="AL314" s="4">
        <f t="shared" si="374"/>
        <v>0</v>
      </c>
      <c r="AM314" s="4">
        <f t="shared" si="334"/>
        <v>0</v>
      </c>
      <c r="AN314" s="4">
        <f t="shared" si="335"/>
        <v>0</v>
      </c>
      <c r="AP314" s="4" t="str">
        <f t="shared" si="390"/>
        <v/>
      </c>
      <c r="AQ314" s="4" t="str">
        <f t="shared" si="390"/>
        <v/>
      </c>
      <c r="AR314" s="4" t="str">
        <f t="shared" si="391"/>
        <v/>
      </c>
      <c r="AS314" s="4" t="str">
        <f t="shared" si="391"/>
        <v/>
      </c>
      <c r="AT314" s="4" t="str">
        <f t="shared" si="392"/>
        <v/>
      </c>
      <c r="AU314" s="4" t="str">
        <f t="shared" si="392"/>
        <v/>
      </c>
      <c r="AV314" s="4" t="str">
        <f t="shared" si="393"/>
        <v/>
      </c>
      <c r="AW314" s="4" t="str">
        <f t="shared" si="393"/>
        <v/>
      </c>
      <c r="AX314" s="4" t="str">
        <f t="shared" si="394"/>
        <v/>
      </c>
      <c r="AY314" s="4" t="str">
        <f t="shared" si="394"/>
        <v/>
      </c>
      <c r="AZ314" s="4" t="str">
        <f t="shared" si="395"/>
        <v/>
      </c>
      <c r="BA314" s="4" t="str">
        <f t="shared" si="395"/>
        <v/>
      </c>
      <c r="BB314" s="4" t="str">
        <f t="shared" si="370"/>
        <v/>
      </c>
      <c r="BC314" s="4" t="str">
        <f t="shared" si="371"/>
        <v/>
      </c>
      <c r="BD314" s="4" t="str">
        <f t="shared" si="336"/>
        <v/>
      </c>
      <c r="BE314" s="4" t="str">
        <f t="shared" si="375"/>
        <v/>
      </c>
      <c r="BF314" s="4" t="str">
        <f t="shared" si="337"/>
        <v/>
      </c>
      <c r="BG314" s="4" t="str">
        <f t="shared" si="376"/>
        <v/>
      </c>
      <c r="BH314" s="16">
        <f t="shared" si="338"/>
        <v>0</v>
      </c>
      <c r="BI314" s="4">
        <f t="shared" si="339"/>
        <v>0</v>
      </c>
      <c r="BJ314" s="16">
        <f t="shared" si="340"/>
        <v>0</v>
      </c>
      <c r="BK314" s="4">
        <f t="shared" si="341"/>
        <v>0</v>
      </c>
      <c r="BL314" s="16">
        <f t="shared" si="342"/>
        <v>0</v>
      </c>
      <c r="BM314" s="4">
        <f t="shared" si="343"/>
        <v>0</v>
      </c>
      <c r="BN314" s="4">
        <f t="shared" si="377"/>
        <v>0</v>
      </c>
      <c r="BO314" s="4">
        <f t="shared" si="378"/>
        <v>0</v>
      </c>
      <c r="BP314" s="4">
        <f t="shared" si="379"/>
        <v>0</v>
      </c>
      <c r="BQ314" s="4">
        <f t="shared" si="380"/>
        <v>0</v>
      </c>
      <c r="BR314" s="4">
        <f t="shared" si="381"/>
        <v>0</v>
      </c>
      <c r="BS314" s="4">
        <f t="shared" si="382"/>
        <v>0</v>
      </c>
      <c r="BT314" s="4" t="str">
        <f t="shared" si="344"/>
        <v/>
      </c>
      <c r="BU314" s="4" t="str">
        <f t="shared" si="345"/>
        <v/>
      </c>
      <c r="BV314" s="4" t="str">
        <f t="shared" si="346"/>
        <v/>
      </c>
      <c r="BW314" s="4" t="str">
        <f t="shared" si="359"/>
        <v/>
      </c>
      <c r="BX314" s="4" t="str">
        <f t="shared" si="360"/>
        <v/>
      </c>
      <c r="BY314" s="4" t="str">
        <f t="shared" si="361"/>
        <v/>
      </c>
      <c r="BZ314" s="4">
        <f t="shared" si="362"/>
        <v>0</v>
      </c>
      <c r="CA314" s="17" t="str">
        <f t="shared" si="347"/>
        <v/>
      </c>
      <c r="CB314" s="17" t="str">
        <f t="shared" si="348"/>
        <v/>
      </c>
      <c r="CC314" s="17" t="str">
        <f t="shared" si="349"/>
        <v/>
      </c>
      <c r="CD314" s="17" t="str">
        <f t="shared" si="350"/>
        <v/>
      </c>
      <c r="CE314" s="4" t="str">
        <f t="shared" si="351"/>
        <v/>
      </c>
      <c r="CF314" s="4" t="str">
        <f t="shared" si="352"/>
        <v/>
      </c>
      <c r="CG314" s="4" t="str">
        <f t="shared" si="353"/>
        <v/>
      </c>
      <c r="CH314" s="4" t="str">
        <f t="shared" si="383"/>
        <v/>
      </c>
      <c r="CI314" s="4" t="str">
        <f t="shared" si="384"/>
        <v/>
      </c>
      <c r="CJ314" s="4" t="str">
        <f t="shared" si="363"/>
        <v/>
      </c>
      <c r="CK314" s="4" t="str">
        <f t="shared" si="364"/>
        <v/>
      </c>
      <c r="CL314" s="4" t="str">
        <f t="shared" si="385"/>
        <v/>
      </c>
      <c r="CM314" s="4" t="str">
        <f t="shared" si="386"/>
        <v/>
      </c>
      <c r="CN314" s="4">
        <f t="shared" si="365"/>
        <v>0</v>
      </c>
      <c r="CO314" s="16">
        <f t="shared" si="354"/>
        <v>0</v>
      </c>
      <c r="CQ314" s="4">
        <f t="shared" si="366"/>
        <v>0</v>
      </c>
      <c r="CS314" s="4">
        <v>280</v>
      </c>
      <c r="CT314" s="4">
        <f t="shared" si="367"/>
        <v>140</v>
      </c>
      <c r="CU314" s="4">
        <f t="shared" si="368"/>
        <v>140</v>
      </c>
      <c r="CV314" s="4">
        <f t="shared" si="355"/>
        <v>1</v>
      </c>
      <c r="CW314" s="4">
        <v>281</v>
      </c>
      <c r="CX314" s="4">
        <f t="shared" si="330"/>
        <v>141</v>
      </c>
      <c r="CY314" s="4" t="s">
        <v>89</v>
      </c>
      <c r="CZ314" s="16" t="str">
        <f t="shared" si="369"/>
        <v>B</v>
      </c>
      <c r="DA314" s="16">
        <f t="shared" si="356"/>
        <v>0</v>
      </c>
      <c r="DB314" s="4" t="str">
        <f t="shared" si="357"/>
        <v>x</v>
      </c>
    </row>
    <row r="315" spans="1:106">
      <c r="A315" s="4" t="str">
        <f t="shared" si="372"/>
        <v>x</v>
      </c>
      <c r="B315" s="4" t="str">
        <f t="shared" si="373"/>
        <v>x</v>
      </c>
      <c r="D315" s="4">
        <v>28.7</v>
      </c>
      <c r="E315" s="4">
        <f t="shared" si="331"/>
        <v>0.75549601211953532</v>
      </c>
      <c r="F315" s="4">
        <v>28.7</v>
      </c>
      <c r="G315" s="4">
        <f t="shared" si="332"/>
        <v>0.75549601211953532</v>
      </c>
      <c r="H315" s="4">
        <v>143</v>
      </c>
      <c r="I315" s="4">
        <f>I314</f>
        <v>0</v>
      </c>
      <c r="X315" s="4">
        <v>282</v>
      </c>
      <c r="Y315" s="4" t="str">
        <f t="shared" si="387"/>
        <v>x</v>
      </c>
      <c r="Z315" s="4" t="str">
        <f t="shared" si="358"/>
        <v>x</v>
      </c>
      <c r="AA315" s="4">
        <v>0</v>
      </c>
      <c r="AB315" s="4">
        <v>0</v>
      </c>
      <c r="AC315" s="4">
        <v>282</v>
      </c>
      <c r="AD315" s="129" t="str">
        <f t="shared" si="388"/>
        <v>x</v>
      </c>
      <c r="AE315" s="129" t="str">
        <f t="shared" si="388"/>
        <v>x</v>
      </c>
      <c r="AF315" s="46">
        <f t="shared" si="389"/>
        <v>1</v>
      </c>
      <c r="AG315" s="46">
        <f t="shared" si="389"/>
        <v>1</v>
      </c>
      <c r="AH315" s="4">
        <f t="shared" si="396"/>
        <v>0</v>
      </c>
      <c r="AI315" s="4">
        <f t="shared" si="396"/>
        <v>0</v>
      </c>
      <c r="AJ315" s="4">
        <f t="shared" si="333"/>
        <v>0</v>
      </c>
      <c r="AK315" s="4">
        <f>SUM($AJ$33:AJ315)</f>
        <v>2.6645352591003757E-15</v>
      </c>
      <c r="AL315" s="4">
        <f t="shared" si="374"/>
        <v>0</v>
      </c>
      <c r="AM315" s="4">
        <f t="shared" si="334"/>
        <v>0</v>
      </c>
      <c r="AN315" s="4">
        <f t="shared" si="335"/>
        <v>0</v>
      </c>
      <c r="AP315" s="4" t="str">
        <f t="shared" si="390"/>
        <v/>
      </c>
      <c r="AQ315" s="4" t="str">
        <f t="shared" si="390"/>
        <v/>
      </c>
      <c r="AR315" s="4" t="str">
        <f t="shared" si="391"/>
        <v/>
      </c>
      <c r="AS315" s="4" t="str">
        <f t="shared" si="391"/>
        <v/>
      </c>
      <c r="AT315" s="4" t="str">
        <f t="shared" si="392"/>
        <v/>
      </c>
      <c r="AU315" s="4" t="str">
        <f t="shared" si="392"/>
        <v/>
      </c>
      <c r="AV315" s="4" t="str">
        <f t="shared" si="393"/>
        <v/>
      </c>
      <c r="AW315" s="4" t="str">
        <f t="shared" si="393"/>
        <v/>
      </c>
      <c r="AX315" s="4" t="str">
        <f t="shared" si="394"/>
        <v/>
      </c>
      <c r="AY315" s="4" t="str">
        <f t="shared" si="394"/>
        <v/>
      </c>
      <c r="AZ315" s="4" t="str">
        <f t="shared" si="395"/>
        <v/>
      </c>
      <c r="BA315" s="4" t="str">
        <f t="shared" si="395"/>
        <v/>
      </c>
      <c r="BB315" s="4" t="str">
        <f t="shared" si="370"/>
        <v/>
      </c>
      <c r="BC315" s="4" t="str">
        <f t="shared" si="371"/>
        <v/>
      </c>
      <c r="BD315" s="4" t="str">
        <f t="shared" si="336"/>
        <v/>
      </c>
      <c r="BE315" s="4" t="str">
        <f t="shared" si="375"/>
        <v/>
      </c>
      <c r="BF315" s="4" t="str">
        <f t="shared" si="337"/>
        <v/>
      </c>
      <c r="BG315" s="4" t="str">
        <f t="shared" si="376"/>
        <v/>
      </c>
      <c r="BH315" s="16">
        <f t="shared" si="338"/>
        <v>0</v>
      </c>
      <c r="BI315" s="4">
        <f t="shared" si="339"/>
        <v>0</v>
      </c>
      <c r="BJ315" s="16">
        <f t="shared" si="340"/>
        <v>0</v>
      </c>
      <c r="BK315" s="4">
        <f t="shared" si="341"/>
        <v>0</v>
      </c>
      <c r="BL315" s="16">
        <f t="shared" si="342"/>
        <v>0</v>
      </c>
      <c r="BM315" s="4">
        <f t="shared" si="343"/>
        <v>0</v>
      </c>
      <c r="BN315" s="4">
        <f t="shared" si="377"/>
        <v>0</v>
      </c>
      <c r="BO315" s="4">
        <f t="shared" si="378"/>
        <v>0</v>
      </c>
      <c r="BP315" s="4">
        <f t="shared" si="379"/>
        <v>0</v>
      </c>
      <c r="BQ315" s="4">
        <f t="shared" si="380"/>
        <v>0</v>
      </c>
      <c r="BR315" s="4">
        <f t="shared" si="381"/>
        <v>0</v>
      </c>
      <c r="BS315" s="4">
        <f t="shared" si="382"/>
        <v>0</v>
      </c>
      <c r="BT315" s="4" t="str">
        <f t="shared" si="344"/>
        <v/>
      </c>
      <c r="BU315" s="4" t="str">
        <f t="shared" si="345"/>
        <v/>
      </c>
      <c r="BV315" s="4" t="str">
        <f t="shared" si="346"/>
        <v/>
      </c>
      <c r="BW315" s="4" t="str">
        <f t="shared" si="359"/>
        <v/>
      </c>
      <c r="BX315" s="4" t="str">
        <f t="shared" si="360"/>
        <v/>
      </c>
      <c r="BY315" s="4" t="str">
        <f t="shared" si="361"/>
        <v/>
      </c>
      <c r="BZ315" s="4">
        <f t="shared" si="362"/>
        <v>0</v>
      </c>
      <c r="CA315" s="17" t="str">
        <f t="shared" si="347"/>
        <v/>
      </c>
      <c r="CB315" s="17" t="str">
        <f t="shared" si="348"/>
        <v/>
      </c>
      <c r="CC315" s="17" t="str">
        <f t="shared" si="349"/>
        <v/>
      </c>
      <c r="CD315" s="17" t="str">
        <f t="shared" si="350"/>
        <v/>
      </c>
      <c r="CE315" s="4" t="str">
        <f t="shared" si="351"/>
        <v/>
      </c>
      <c r="CF315" s="4" t="str">
        <f t="shared" si="352"/>
        <v/>
      </c>
      <c r="CG315" s="4" t="str">
        <f t="shared" si="353"/>
        <v/>
      </c>
      <c r="CH315" s="4" t="str">
        <f t="shared" si="383"/>
        <v/>
      </c>
      <c r="CI315" s="4" t="str">
        <f t="shared" si="384"/>
        <v/>
      </c>
      <c r="CJ315" s="4" t="str">
        <f t="shared" si="363"/>
        <v/>
      </c>
      <c r="CK315" s="4" t="str">
        <f t="shared" si="364"/>
        <v/>
      </c>
      <c r="CL315" s="4" t="str">
        <f t="shared" si="385"/>
        <v/>
      </c>
      <c r="CM315" s="4" t="str">
        <f t="shared" si="386"/>
        <v/>
      </c>
      <c r="CN315" s="4">
        <f t="shared" si="365"/>
        <v>0</v>
      </c>
      <c r="CO315" s="16">
        <f t="shared" si="354"/>
        <v>0</v>
      </c>
      <c r="CQ315" s="4">
        <f t="shared" si="366"/>
        <v>0</v>
      </c>
      <c r="CS315" s="4">
        <v>281</v>
      </c>
      <c r="CT315" s="4">
        <f t="shared" si="367"/>
        <v>140.5</v>
      </c>
      <c r="CU315" s="4">
        <f t="shared" si="368"/>
        <v>141</v>
      </c>
      <c r="CV315" s="4">
        <f t="shared" si="355"/>
        <v>0</v>
      </c>
      <c r="CW315" s="4">
        <v>282</v>
      </c>
      <c r="CX315" s="4">
        <f t="shared" si="330"/>
        <v>142</v>
      </c>
      <c r="CY315" s="4" t="s">
        <v>98</v>
      </c>
      <c r="CZ315" s="16" t="str">
        <f t="shared" si="369"/>
        <v>C</v>
      </c>
      <c r="DA315" s="16">
        <f t="shared" si="356"/>
        <v>0</v>
      </c>
      <c r="DB315" s="4" t="str">
        <f t="shared" si="357"/>
        <v>x</v>
      </c>
    </row>
    <row r="316" spans="1:106">
      <c r="A316" s="4" t="str">
        <f t="shared" si="372"/>
        <v>x</v>
      </c>
      <c r="B316" s="4" t="str">
        <f t="shared" si="373"/>
        <v>x</v>
      </c>
      <c r="D316" s="4">
        <v>28.8</v>
      </c>
      <c r="E316" s="4">
        <f t="shared" si="331"/>
        <v>0.66905166882929534</v>
      </c>
      <c r="F316" s="4">
        <v>28.8</v>
      </c>
      <c r="G316" s="4">
        <f t="shared" si="332"/>
        <v>0.66905166882929534</v>
      </c>
      <c r="H316" s="4">
        <v>143</v>
      </c>
      <c r="I316" s="4">
        <f>AL175</f>
        <v>0</v>
      </c>
      <c r="X316" s="4">
        <v>283</v>
      </c>
      <c r="Y316" s="4" t="str">
        <f t="shared" si="387"/>
        <v>x</v>
      </c>
      <c r="Z316" s="4" t="str">
        <f t="shared" si="358"/>
        <v>x</v>
      </c>
      <c r="AA316" s="4">
        <v>0</v>
      </c>
      <c r="AB316" s="4">
        <v>0</v>
      </c>
      <c r="AC316" s="4">
        <v>283</v>
      </c>
      <c r="AD316" s="129" t="str">
        <f t="shared" si="388"/>
        <v>x</v>
      </c>
      <c r="AE316" s="129" t="str">
        <f t="shared" si="388"/>
        <v>x</v>
      </c>
      <c r="AF316" s="46">
        <f t="shared" si="389"/>
        <v>1</v>
      </c>
      <c r="AG316" s="46">
        <f t="shared" si="389"/>
        <v>1</v>
      </c>
      <c r="AH316" s="4">
        <f t="shared" si="396"/>
        <v>0</v>
      </c>
      <c r="AI316" s="4">
        <f t="shared" si="396"/>
        <v>0</v>
      </c>
      <c r="AJ316" s="4">
        <f t="shared" si="333"/>
        <v>0</v>
      </c>
      <c r="AK316" s="4">
        <f>SUM($AJ$33:AJ316)</f>
        <v>2.6645352591003757E-15</v>
      </c>
      <c r="AL316" s="4">
        <f t="shared" si="374"/>
        <v>0</v>
      </c>
      <c r="AM316" s="4">
        <f t="shared" si="334"/>
        <v>0</v>
      </c>
      <c r="AN316" s="4">
        <f t="shared" si="335"/>
        <v>0</v>
      </c>
      <c r="AP316" s="4" t="str">
        <f t="shared" si="390"/>
        <v/>
      </c>
      <c r="AQ316" s="4" t="str">
        <f t="shared" si="390"/>
        <v/>
      </c>
      <c r="AR316" s="4" t="str">
        <f t="shared" si="391"/>
        <v/>
      </c>
      <c r="AS316" s="4" t="str">
        <f t="shared" si="391"/>
        <v/>
      </c>
      <c r="AT316" s="4" t="str">
        <f t="shared" si="392"/>
        <v/>
      </c>
      <c r="AU316" s="4" t="str">
        <f t="shared" si="392"/>
        <v/>
      </c>
      <c r="AV316" s="4" t="str">
        <f t="shared" si="393"/>
        <v/>
      </c>
      <c r="AW316" s="4" t="str">
        <f t="shared" si="393"/>
        <v/>
      </c>
      <c r="AX316" s="4" t="str">
        <f t="shared" si="394"/>
        <v/>
      </c>
      <c r="AY316" s="4" t="str">
        <f t="shared" si="394"/>
        <v/>
      </c>
      <c r="AZ316" s="4" t="str">
        <f t="shared" si="395"/>
        <v/>
      </c>
      <c r="BA316" s="4" t="str">
        <f t="shared" si="395"/>
        <v/>
      </c>
      <c r="BB316" s="4" t="str">
        <f t="shared" si="370"/>
        <v/>
      </c>
      <c r="BC316" s="4" t="str">
        <f t="shared" si="371"/>
        <v/>
      </c>
      <c r="BD316" s="4" t="str">
        <f t="shared" si="336"/>
        <v/>
      </c>
      <c r="BE316" s="4" t="str">
        <f t="shared" si="375"/>
        <v/>
      </c>
      <c r="BF316" s="4" t="str">
        <f t="shared" si="337"/>
        <v/>
      </c>
      <c r="BG316" s="4" t="str">
        <f t="shared" si="376"/>
        <v/>
      </c>
      <c r="BH316" s="16">
        <f t="shared" si="338"/>
        <v>0</v>
      </c>
      <c r="BI316" s="4">
        <f t="shared" si="339"/>
        <v>0</v>
      </c>
      <c r="BJ316" s="16">
        <f t="shared" si="340"/>
        <v>0</v>
      </c>
      <c r="BK316" s="4">
        <f t="shared" si="341"/>
        <v>0</v>
      </c>
      <c r="BL316" s="16">
        <f t="shared" si="342"/>
        <v>0</v>
      </c>
      <c r="BM316" s="4">
        <f t="shared" si="343"/>
        <v>0</v>
      </c>
      <c r="BN316" s="4">
        <f t="shared" si="377"/>
        <v>0</v>
      </c>
      <c r="BO316" s="4">
        <f t="shared" si="378"/>
        <v>0</v>
      </c>
      <c r="BP316" s="4">
        <f t="shared" si="379"/>
        <v>0</v>
      </c>
      <c r="BQ316" s="4">
        <f t="shared" si="380"/>
        <v>0</v>
      </c>
      <c r="BR316" s="4">
        <f t="shared" si="381"/>
        <v>0</v>
      </c>
      <c r="BS316" s="4">
        <f t="shared" si="382"/>
        <v>0</v>
      </c>
      <c r="BT316" s="4" t="str">
        <f t="shared" si="344"/>
        <v/>
      </c>
      <c r="BU316" s="4" t="str">
        <f t="shared" si="345"/>
        <v/>
      </c>
      <c r="BV316" s="4" t="str">
        <f t="shared" si="346"/>
        <v/>
      </c>
      <c r="BW316" s="4" t="str">
        <f t="shared" si="359"/>
        <v/>
      </c>
      <c r="BX316" s="4" t="str">
        <f t="shared" si="360"/>
        <v/>
      </c>
      <c r="BY316" s="4" t="str">
        <f t="shared" si="361"/>
        <v/>
      </c>
      <c r="BZ316" s="4">
        <f t="shared" si="362"/>
        <v>0</v>
      </c>
      <c r="CA316" s="17" t="str">
        <f t="shared" si="347"/>
        <v/>
      </c>
      <c r="CB316" s="17" t="str">
        <f t="shared" si="348"/>
        <v/>
      </c>
      <c r="CC316" s="17" t="str">
        <f t="shared" si="349"/>
        <v/>
      </c>
      <c r="CD316" s="17" t="str">
        <f t="shared" si="350"/>
        <v/>
      </c>
      <c r="CE316" s="4" t="str">
        <f t="shared" si="351"/>
        <v/>
      </c>
      <c r="CF316" s="4" t="str">
        <f t="shared" si="352"/>
        <v/>
      </c>
      <c r="CG316" s="4" t="str">
        <f t="shared" si="353"/>
        <v/>
      </c>
      <c r="CH316" s="4" t="str">
        <f t="shared" si="383"/>
        <v/>
      </c>
      <c r="CI316" s="4" t="str">
        <f t="shared" si="384"/>
        <v/>
      </c>
      <c r="CJ316" s="4" t="str">
        <f t="shared" si="363"/>
        <v/>
      </c>
      <c r="CK316" s="4" t="str">
        <f t="shared" si="364"/>
        <v/>
      </c>
      <c r="CL316" s="4" t="str">
        <f t="shared" si="385"/>
        <v/>
      </c>
      <c r="CM316" s="4" t="str">
        <f t="shared" si="386"/>
        <v/>
      </c>
      <c r="CN316" s="4">
        <f t="shared" si="365"/>
        <v>0</v>
      </c>
      <c r="CO316" s="16">
        <f t="shared" si="354"/>
        <v>0</v>
      </c>
      <c r="CQ316" s="4">
        <f t="shared" si="366"/>
        <v>0</v>
      </c>
      <c r="CS316" s="4">
        <v>282</v>
      </c>
      <c r="CT316" s="4">
        <f t="shared" si="367"/>
        <v>141</v>
      </c>
      <c r="CU316" s="4">
        <f t="shared" si="368"/>
        <v>141</v>
      </c>
      <c r="CV316" s="4">
        <f t="shared" si="355"/>
        <v>1</v>
      </c>
      <c r="CW316" s="4">
        <v>283</v>
      </c>
      <c r="CX316" s="4">
        <f t="shared" si="330"/>
        <v>142</v>
      </c>
      <c r="CY316" s="4" t="s">
        <v>87</v>
      </c>
      <c r="CZ316" s="16" t="str">
        <f t="shared" si="369"/>
        <v>A</v>
      </c>
      <c r="DA316" s="16">
        <f t="shared" si="356"/>
        <v>0</v>
      </c>
      <c r="DB316" s="4" t="str">
        <f t="shared" si="357"/>
        <v>x</v>
      </c>
    </row>
    <row r="317" spans="1:106">
      <c r="A317" s="4" t="str">
        <f t="shared" si="372"/>
        <v>x</v>
      </c>
      <c r="B317" s="4" t="str">
        <f t="shared" si="373"/>
        <v>x</v>
      </c>
      <c r="D317" s="4">
        <v>28.9</v>
      </c>
      <c r="E317" s="4">
        <f t="shared" si="331"/>
        <v>0.55336655714512095</v>
      </c>
      <c r="F317" s="4">
        <v>28.9</v>
      </c>
      <c r="G317" s="4">
        <f t="shared" si="332"/>
        <v>0.55336655714512095</v>
      </c>
      <c r="H317" s="4">
        <v>144</v>
      </c>
      <c r="I317" s="4">
        <f>I316</f>
        <v>0</v>
      </c>
      <c r="X317" s="4">
        <v>284</v>
      </c>
      <c r="Y317" s="4" t="str">
        <f t="shared" si="387"/>
        <v>x</v>
      </c>
      <c r="Z317" s="4" t="str">
        <f t="shared" si="358"/>
        <v>x</v>
      </c>
      <c r="AA317" s="4">
        <v>0</v>
      </c>
      <c r="AB317" s="4">
        <v>0</v>
      </c>
      <c r="AC317" s="4">
        <v>284</v>
      </c>
      <c r="AD317" s="129" t="str">
        <f t="shared" si="388"/>
        <v>x</v>
      </c>
      <c r="AE317" s="129" t="str">
        <f t="shared" si="388"/>
        <v>x</v>
      </c>
      <c r="AF317" s="46">
        <f t="shared" si="389"/>
        <v>1</v>
      </c>
      <c r="AG317" s="46">
        <f t="shared" si="389"/>
        <v>1</v>
      </c>
      <c r="AH317" s="4">
        <f t="shared" si="396"/>
        <v>0</v>
      </c>
      <c r="AI317" s="4">
        <f t="shared" si="396"/>
        <v>0</v>
      </c>
      <c r="AJ317" s="4">
        <f t="shared" si="333"/>
        <v>0</v>
      </c>
      <c r="AK317" s="4">
        <f>SUM($AJ$33:AJ317)</f>
        <v>2.6645352591003757E-15</v>
      </c>
      <c r="AL317" s="4">
        <f t="shared" si="374"/>
        <v>0</v>
      </c>
      <c r="AM317" s="4">
        <f t="shared" si="334"/>
        <v>0</v>
      </c>
      <c r="AN317" s="4">
        <f t="shared" si="335"/>
        <v>0</v>
      </c>
      <c r="AP317" s="4" t="str">
        <f t="shared" si="390"/>
        <v/>
      </c>
      <c r="AQ317" s="4" t="str">
        <f t="shared" si="390"/>
        <v/>
      </c>
      <c r="AR317" s="4" t="str">
        <f t="shared" si="391"/>
        <v/>
      </c>
      <c r="AS317" s="4" t="str">
        <f t="shared" si="391"/>
        <v/>
      </c>
      <c r="AT317" s="4" t="str">
        <f t="shared" si="392"/>
        <v/>
      </c>
      <c r="AU317" s="4" t="str">
        <f t="shared" si="392"/>
        <v/>
      </c>
      <c r="AV317" s="4" t="str">
        <f t="shared" si="393"/>
        <v/>
      </c>
      <c r="AW317" s="4" t="str">
        <f t="shared" si="393"/>
        <v/>
      </c>
      <c r="AX317" s="4" t="str">
        <f t="shared" si="394"/>
        <v/>
      </c>
      <c r="AY317" s="4" t="str">
        <f t="shared" si="394"/>
        <v/>
      </c>
      <c r="AZ317" s="4" t="str">
        <f t="shared" si="395"/>
        <v/>
      </c>
      <c r="BA317" s="4" t="str">
        <f t="shared" si="395"/>
        <v/>
      </c>
      <c r="BB317" s="4" t="str">
        <f t="shared" si="370"/>
        <v/>
      </c>
      <c r="BC317" s="4" t="str">
        <f t="shared" si="371"/>
        <v/>
      </c>
      <c r="BD317" s="4" t="str">
        <f t="shared" si="336"/>
        <v/>
      </c>
      <c r="BE317" s="4" t="str">
        <f t="shared" si="375"/>
        <v/>
      </c>
      <c r="BF317" s="4" t="str">
        <f t="shared" si="337"/>
        <v/>
      </c>
      <c r="BG317" s="4" t="str">
        <f t="shared" si="376"/>
        <v/>
      </c>
      <c r="BH317" s="16">
        <f t="shared" si="338"/>
        <v>0</v>
      </c>
      <c r="BI317" s="4">
        <f t="shared" si="339"/>
        <v>0</v>
      </c>
      <c r="BJ317" s="16">
        <f t="shared" si="340"/>
        <v>0</v>
      </c>
      <c r="BK317" s="4">
        <f t="shared" si="341"/>
        <v>0</v>
      </c>
      <c r="BL317" s="16">
        <f t="shared" si="342"/>
        <v>0</v>
      </c>
      <c r="BM317" s="4">
        <f t="shared" si="343"/>
        <v>0</v>
      </c>
      <c r="BN317" s="4">
        <f t="shared" si="377"/>
        <v>0</v>
      </c>
      <c r="BO317" s="4">
        <f t="shared" si="378"/>
        <v>0</v>
      </c>
      <c r="BP317" s="4">
        <f t="shared" si="379"/>
        <v>0</v>
      </c>
      <c r="BQ317" s="4">
        <f t="shared" si="380"/>
        <v>0</v>
      </c>
      <c r="BR317" s="4">
        <f t="shared" si="381"/>
        <v>0</v>
      </c>
      <c r="BS317" s="4">
        <f t="shared" si="382"/>
        <v>0</v>
      </c>
      <c r="BT317" s="4" t="str">
        <f t="shared" si="344"/>
        <v/>
      </c>
      <c r="BU317" s="4" t="str">
        <f t="shared" si="345"/>
        <v/>
      </c>
      <c r="BV317" s="4" t="str">
        <f t="shared" si="346"/>
        <v/>
      </c>
      <c r="BW317" s="4" t="str">
        <f t="shared" si="359"/>
        <v/>
      </c>
      <c r="BX317" s="4" t="str">
        <f t="shared" si="360"/>
        <v/>
      </c>
      <c r="BY317" s="4" t="str">
        <f t="shared" si="361"/>
        <v/>
      </c>
      <c r="BZ317" s="4">
        <f t="shared" si="362"/>
        <v>0</v>
      </c>
      <c r="CA317" s="17" t="str">
        <f t="shared" si="347"/>
        <v/>
      </c>
      <c r="CB317" s="17" t="str">
        <f t="shared" si="348"/>
        <v/>
      </c>
      <c r="CC317" s="17" t="str">
        <f t="shared" si="349"/>
        <v/>
      </c>
      <c r="CD317" s="17" t="str">
        <f t="shared" si="350"/>
        <v/>
      </c>
      <c r="CE317" s="4" t="str">
        <f t="shared" si="351"/>
        <v/>
      </c>
      <c r="CF317" s="4" t="str">
        <f t="shared" si="352"/>
        <v/>
      </c>
      <c r="CG317" s="4" t="str">
        <f t="shared" si="353"/>
        <v/>
      </c>
      <c r="CH317" s="4" t="str">
        <f t="shared" si="383"/>
        <v/>
      </c>
      <c r="CI317" s="4" t="str">
        <f t="shared" si="384"/>
        <v/>
      </c>
      <c r="CJ317" s="4" t="str">
        <f t="shared" si="363"/>
        <v/>
      </c>
      <c r="CK317" s="4" t="str">
        <f t="shared" si="364"/>
        <v/>
      </c>
      <c r="CL317" s="4" t="str">
        <f t="shared" si="385"/>
        <v/>
      </c>
      <c r="CM317" s="4" t="str">
        <f t="shared" si="386"/>
        <v/>
      </c>
      <c r="CN317" s="4">
        <f t="shared" si="365"/>
        <v>0</v>
      </c>
      <c r="CO317" s="16">
        <f t="shared" si="354"/>
        <v>0</v>
      </c>
      <c r="CQ317" s="4">
        <f t="shared" si="366"/>
        <v>0</v>
      </c>
      <c r="CS317" s="4">
        <v>283</v>
      </c>
      <c r="CT317" s="4">
        <f t="shared" si="367"/>
        <v>141.5</v>
      </c>
      <c r="CU317" s="4">
        <f t="shared" si="368"/>
        <v>142</v>
      </c>
      <c r="CV317" s="4">
        <f t="shared" si="355"/>
        <v>0</v>
      </c>
      <c r="CW317" s="4">
        <v>284</v>
      </c>
      <c r="CX317" s="4">
        <f t="shared" si="330"/>
        <v>143</v>
      </c>
      <c r="CY317" s="4" t="s">
        <v>99</v>
      </c>
      <c r="CZ317" s="16" t="str">
        <f t="shared" si="369"/>
        <v>B</v>
      </c>
      <c r="DA317" s="16">
        <f t="shared" si="356"/>
        <v>0</v>
      </c>
      <c r="DB317" s="4" t="str">
        <f t="shared" si="357"/>
        <v>x</v>
      </c>
    </row>
    <row r="318" spans="1:106">
      <c r="A318" s="4" t="str">
        <f t="shared" si="372"/>
        <v>x</v>
      </c>
      <c r="B318" s="4" t="str">
        <f t="shared" si="373"/>
        <v>x</v>
      </c>
      <c r="D318" s="4">
        <v>29</v>
      </c>
      <c r="E318" s="4">
        <f t="shared" si="331"/>
        <v>0.41349667156634523</v>
      </c>
      <c r="F318" s="4">
        <v>29</v>
      </c>
      <c r="G318" s="4">
        <f t="shared" si="332"/>
        <v>0.41349667156634523</v>
      </c>
      <c r="H318" s="4">
        <v>144</v>
      </c>
      <c r="I318" s="4">
        <f>AL176</f>
        <v>0</v>
      </c>
      <c r="X318" s="4">
        <v>285</v>
      </c>
      <c r="Y318" s="4" t="str">
        <f t="shared" si="387"/>
        <v>x</v>
      </c>
      <c r="Z318" s="4" t="str">
        <f t="shared" si="358"/>
        <v>x</v>
      </c>
      <c r="AA318" s="4">
        <v>0</v>
      </c>
      <c r="AB318" s="4">
        <v>0</v>
      </c>
      <c r="AC318" s="4">
        <v>285</v>
      </c>
      <c r="AD318" s="129" t="str">
        <f t="shared" si="388"/>
        <v>x</v>
      </c>
      <c r="AE318" s="129" t="str">
        <f t="shared" si="388"/>
        <v>x</v>
      </c>
      <c r="AF318" s="46">
        <f t="shared" si="389"/>
        <v>1</v>
      </c>
      <c r="AG318" s="46">
        <f t="shared" si="389"/>
        <v>1</v>
      </c>
      <c r="AH318" s="4">
        <f t="shared" si="396"/>
        <v>0</v>
      </c>
      <c r="AI318" s="4">
        <f t="shared" si="396"/>
        <v>0</v>
      </c>
      <c r="AJ318" s="4">
        <f t="shared" si="333"/>
        <v>0</v>
      </c>
      <c r="AK318" s="4">
        <f>SUM($AJ$33:AJ318)</f>
        <v>2.6645352591003757E-15</v>
      </c>
      <c r="AL318" s="4">
        <f t="shared" si="374"/>
        <v>0</v>
      </c>
      <c r="AM318" s="4">
        <f t="shared" si="334"/>
        <v>0</v>
      </c>
      <c r="AN318" s="4">
        <f t="shared" si="335"/>
        <v>0</v>
      </c>
      <c r="AP318" s="4" t="str">
        <f t="shared" si="390"/>
        <v/>
      </c>
      <c r="AQ318" s="4" t="str">
        <f t="shared" si="390"/>
        <v/>
      </c>
      <c r="AR318" s="4" t="str">
        <f t="shared" si="391"/>
        <v/>
      </c>
      <c r="AS318" s="4" t="str">
        <f t="shared" si="391"/>
        <v/>
      </c>
      <c r="AT318" s="4" t="str">
        <f t="shared" si="392"/>
        <v/>
      </c>
      <c r="AU318" s="4" t="str">
        <f t="shared" si="392"/>
        <v/>
      </c>
      <c r="AV318" s="4" t="str">
        <f t="shared" si="393"/>
        <v/>
      </c>
      <c r="AW318" s="4" t="str">
        <f t="shared" si="393"/>
        <v/>
      </c>
      <c r="AX318" s="4" t="str">
        <f t="shared" si="394"/>
        <v/>
      </c>
      <c r="AY318" s="4" t="str">
        <f t="shared" si="394"/>
        <v/>
      </c>
      <c r="AZ318" s="4" t="str">
        <f t="shared" si="395"/>
        <v/>
      </c>
      <c r="BA318" s="4" t="str">
        <f t="shared" si="395"/>
        <v/>
      </c>
      <c r="BB318" s="4" t="str">
        <f t="shared" si="370"/>
        <v/>
      </c>
      <c r="BC318" s="4" t="str">
        <f t="shared" si="371"/>
        <v/>
      </c>
      <c r="BD318" s="4" t="str">
        <f t="shared" si="336"/>
        <v/>
      </c>
      <c r="BE318" s="4" t="str">
        <f t="shared" si="375"/>
        <v/>
      </c>
      <c r="BF318" s="4" t="str">
        <f t="shared" si="337"/>
        <v/>
      </c>
      <c r="BG318" s="4" t="str">
        <f t="shared" si="376"/>
        <v/>
      </c>
      <c r="BH318" s="16">
        <f t="shared" si="338"/>
        <v>0</v>
      </c>
      <c r="BI318" s="4">
        <f t="shared" si="339"/>
        <v>0</v>
      </c>
      <c r="BJ318" s="16">
        <f t="shared" si="340"/>
        <v>0</v>
      </c>
      <c r="BK318" s="4">
        <f t="shared" si="341"/>
        <v>0</v>
      </c>
      <c r="BL318" s="16">
        <f t="shared" si="342"/>
        <v>0</v>
      </c>
      <c r="BM318" s="4">
        <f t="shared" si="343"/>
        <v>0</v>
      </c>
      <c r="BN318" s="4">
        <f t="shared" si="377"/>
        <v>0</v>
      </c>
      <c r="BO318" s="4">
        <f t="shared" si="378"/>
        <v>0</v>
      </c>
      <c r="BP318" s="4">
        <f t="shared" si="379"/>
        <v>0</v>
      </c>
      <c r="BQ318" s="4">
        <f t="shared" si="380"/>
        <v>0</v>
      </c>
      <c r="BR318" s="4">
        <f t="shared" si="381"/>
        <v>0</v>
      </c>
      <c r="BS318" s="4">
        <f t="shared" si="382"/>
        <v>0</v>
      </c>
      <c r="BT318" s="4" t="str">
        <f t="shared" si="344"/>
        <v/>
      </c>
      <c r="BU318" s="4" t="str">
        <f t="shared" si="345"/>
        <v/>
      </c>
      <c r="BV318" s="4" t="str">
        <f t="shared" si="346"/>
        <v/>
      </c>
      <c r="BW318" s="4" t="str">
        <f t="shared" si="359"/>
        <v/>
      </c>
      <c r="BX318" s="4" t="str">
        <f t="shared" si="360"/>
        <v/>
      </c>
      <c r="BY318" s="4" t="str">
        <f t="shared" si="361"/>
        <v/>
      </c>
      <c r="BZ318" s="4">
        <f t="shared" si="362"/>
        <v>0</v>
      </c>
      <c r="CA318" s="17" t="str">
        <f t="shared" si="347"/>
        <v/>
      </c>
      <c r="CB318" s="17" t="str">
        <f t="shared" si="348"/>
        <v/>
      </c>
      <c r="CC318" s="17" t="str">
        <f t="shared" si="349"/>
        <v/>
      </c>
      <c r="CD318" s="17" t="str">
        <f t="shared" si="350"/>
        <v/>
      </c>
      <c r="CE318" s="4" t="str">
        <f t="shared" si="351"/>
        <v/>
      </c>
      <c r="CF318" s="4" t="str">
        <f t="shared" si="352"/>
        <v/>
      </c>
      <c r="CG318" s="4" t="str">
        <f t="shared" si="353"/>
        <v/>
      </c>
      <c r="CH318" s="4" t="str">
        <f t="shared" si="383"/>
        <v/>
      </c>
      <c r="CI318" s="4" t="str">
        <f t="shared" si="384"/>
        <v/>
      </c>
      <c r="CJ318" s="4" t="str">
        <f t="shared" si="363"/>
        <v/>
      </c>
      <c r="CK318" s="4" t="str">
        <f t="shared" si="364"/>
        <v/>
      </c>
      <c r="CL318" s="4" t="str">
        <f t="shared" si="385"/>
        <v/>
      </c>
      <c r="CM318" s="4" t="str">
        <f t="shared" si="386"/>
        <v/>
      </c>
      <c r="CN318" s="4">
        <f t="shared" si="365"/>
        <v>0</v>
      </c>
      <c r="CO318" s="16">
        <f t="shared" si="354"/>
        <v>0</v>
      </c>
      <c r="CQ318" s="4">
        <f t="shared" si="366"/>
        <v>0</v>
      </c>
      <c r="CS318" s="4">
        <v>284</v>
      </c>
      <c r="CT318" s="4">
        <f t="shared" si="367"/>
        <v>142</v>
      </c>
      <c r="CU318" s="4">
        <f t="shared" si="368"/>
        <v>142</v>
      </c>
      <c r="CV318" s="4">
        <f t="shared" si="355"/>
        <v>1</v>
      </c>
      <c r="CW318" s="4">
        <v>285</v>
      </c>
      <c r="CX318" s="4">
        <f t="shared" si="330"/>
        <v>143</v>
      </c>
      <c r="CY318" s="4" t="s">
        <v>88</v>
      </c>
      <c r="CZ318" s="16" t="str">
        <f t="shared" si="369"/>
        <v>C</v>
      </c>
      <c r="DA318" s="16">
        <f t="shared" si="356"/>
        <v>0</v>
      </c>
      <c r="DB318" s="4" t="str">
        <f t="shared" si="357"/>
        <v>x</v>
      </c>
    </row>
    <row r="319" spans="1:106">
      <c r="A319" s="4" t="str">
        <f t="shared" si="372"/>
        <v>x</v>
      </c>
      <c r="B319" s="4" t="str">
        <f t="shared" si="373"/>
        <v>x</v>
      </c>
      <c r="D319" s="4">
        <v>29.1</v>
      </c>
      <c r="E319" s="4">
        <f t="shared" si="331"/>
        <v>0.25555499726295328</v>
      </c>
      <c r="F319" s="4">
        <v>29.1</v>
      </c>
      <c r="G319" s="4">
        <f t="shared" si="332"/>
        <v>0.25555499726295328</v>
      </c>
      <c r="H319" s="4">
        <v>145</v>
      </c>
      <c r="I319" s="4">
        <f>I317</f>
        <v>0</v>
      </c>
      <c r="X319" s="4">
        <v>286</v>
      </c>
      <c r="Y319" s="4" t="str">
        <f t="shared" si="387"/>
        <v>x</v>
      </c>
      <c r="Z319" s="4" t="str">
        <f t="shared" si="358"/>
        <v>x</v>
      </c>
      <c r="AA319" s="4">
        <v>0</v>
      </c>
      <c r="AB319" s="4">
        <v>0</v>
      </c>
      <c r="AC319" s="4">
        <v>286</v>
      </c>
      <c r="AD319" s="129" t="str">
        <f t="shared" si="388"/>
        <v>x</v>
      </c>
      <c r="AE319" s="129" t="str">
        <f t="shared" si="388"/>
        <v>x</v>
      </c>
      <c r="AF319" s="46">
        <f t="shared" si="389"/>
        <v>1</v>
      </c>
      <c r="AG319" s="46">
        <f t="shared" si="389"/>
        <v>1</v>
      </c>
      <c r="AH319" s="4">
        <f t="shared" si="396"/>
        <v>0</v>
      </c>
      <c r="AI319" s="4">
        <f t="shared" si="396"/>
        <v>0</v>
      </c>
      <c r="AJ319" s="4">
        <f t="shared" si="333"/>
        <v>0</v>
      </c>
      <c r="AK319" s="4">
        <f>SUM($AJ$33:AJ319)</f>
        <v>2.6645352591003757E-15</v>
      </c>
      <c r="AL319" s="4">
        <f t="shared" si="374"/>
        <v>0</v>
      </c>
      <c r="AM319" s="4">
        <f t="shared" si="334"/>
        <v>0</v>
      </c>
      <c r="AN319" s="4">
        <f t="shared" si="335"/>
        <v>0</v>
      </c>
      <c r="AP319" s="4" t="str">
        <f t="shared" si="390"/>
        <v/>
      </c>
      <c r="AQ319" s="4" t="str">
        <f t="shared" si="390"/>
        <v/>
      </c>
      <c r="AR319" s="4" t="str">
        <f t="shared" si="391"/>
        <v/>
      </c>
      <c r="AS319" s="4" t="str">
        <f t="shared" si="391"/>
        <v/>
      </c>
      <c r="AT319" s="4" t="str">
        <f t="shared" si="392"/>
        <v/>
      </c>
      <c r="AU319" s="4" t="str">
        <f t="shared" si="392"/>
        <v/>
      </c>
      <c r="AV319" s="4" t="str">
        <f t="shared" si="393"/>
        <v/>
      </c>
      <c r="AW319" s="4" t="str">
        <f t="shared" si="393"/>
        <v/>
      </c>
      <c r="AX319" s="4" t="str">
        <f t="shared" si="394"/>
        <v/>
      </c>
      <c r="AY319" s="4" t="str">
        <f t="shared" si="394"/>
        <v/>
      </c>
      <c r="AZ319" s="4" t="str">
        <f t="shared" si="395"/>
        <v/>
      </c>
      <c r="BA319" s="4" t="str">
        <f t="shared" si="395"/>
        <v/>
      </c>
      <c r="BB319" s="4" t="str">
        <f t="shared" si="370"/>
        <v/>
      </c>
      <c r="BC319" s="4" t="str">
        <f t="shared" si="371"/>
        <v/>
      </c>
      <c r="BD319" s="4" t="str">
        <f t="shared" si="336"/>
        <v/>
      </c>
      <c r="BE319" s="4" t="str">
        <f t="shared" si="375"/>
        <v/>
      </c>
      <c r="BF319" s="4" t="str">
        <f t="shared" si="337"/>
        <v/>
      </c>
      <c r="BG319" s="4" t="str">
        <f t="shared" si="376"/>
        <v/>
      </c>
      <c r="BH319" s="16">
        <f t="shared" si="338"/>
        <v>0</v>
      </c>
      <c r="BI319" s="4">
        <f t="shared" si="339"/>
        <v>0</v>
      </c>
      <c r="BJ319" s="16">
        <f t="shared" si="340"/>
        <v>0</v>
      </c>
      <c r="BK319" s="4">
        <f t="shared" si="341"/>
        <v>0</v>
      </c>
      <c r="BL319" s="16">
        <f t="shared" si="342"/>
        <v>0</v>
      </c>
      <c r="BM319" s="4">
        <f t="shared" si="343"/>
        <v>0</v>
      </c>
      <c r="BN319" s="4">
        <f t="shared" si="377"/>
        <v>0</v>
      </c>
      <c r="BO319" s="4">
        <f t="shared" si="378"/>
        <v>0</v>
      </c>
      <c r="BP319" s="4">
        <f t="shared" si="379"/>
        <v>0</v>
      </c>
      <c r="BQ319" s="4">
        <f t="shared" si="380"/>
        <v>0</v>
      </c>
      <c r="BR319" s="4">
        <f t="shared" si="381"/>
        <v>0</v>
      </c>
      <c r="BS319" s="4">
        <f t="shared" si="382"/>
        <v>0</v>
      </c>
      <c r="BT319" s="4" t="str">
        <f t="shared" si="344"/>
        <v/>
      </c>
      <c r="BU319" s="4" t="str">
        <f t="shared" si="345"/>
        <v/>
      </c>
      <c r="BV319" s="4" t="str">
        <f t="shared" si="346"/>
        <v/>
      </c>
      <c r="BW319" s="4" t="str">
        <f t="shared" si="359"/>
        <v/>
      </c>
      <c r="BX319" s="4" t="str">
        <f t="shared" si="360"/>
        <v/>
      </c>
      <c r="BY319" s="4" t="str">
        <f t="shared" si="361"/>
        <v/>
      </c>
      <c r="BZ319" s="4">
        <f t="shared" si="362"/>
        <v>0</v>
      </c>
      <c r="CA319" s="17" t="str">
        <f t="shared" si="347"/>
        <v/>
      </c>
      <c r="CB319" s="17" t="str">
        <f t="shared" si="348"/>
        <v/>
      </c>
      <c r="CC319" s="17" t="str">
        <f t="shared" si="349"/>
        <v/>
      </c>
      <c r="CD319" s="17" t="str">
        <f t="shared" si="350"/>
        <v/>
      </c>
      <c r="CE319" s="4" t="str">
        <f t="shared" si="351"/>
        <v/>
      </c>
      <c r="CF319" s="4" t="str">
        <f t="shared" si="352"/>
        <v/>
      </c>
      <c r="CG319" s="4" t="str">
        <f t="shared" si="353"/>
        <v/>
      </c>
      <c r="CH319" s="4" t="str">
        <f t="shared" si="383"/>
        <v/>
      </c>
      <c r="CI319" s="4" t="str">
        <f t="shared" si="384"/>
        <v/>
      </c>
      <c r="CJ319" s="4" t="str">
        <f t="shared" si="363"/>
        <v/>
      </c>
      <c r="CK319" s="4" t="str">
        <f t="shared" si="364"/>
        <v/>
      </c>
      <c r="CL319" s="4" t="str">
        <f t="shared" si="385"/>
        <v/>
      </c>
      <c r="CM319" s="4" t="str">
        <f t="shared" si="386"/>
        <v/>
      </c>
      <c r="CN319" s="4">
        <f t="shared" si="365"/>
        <v>0</v>
      </c>
      <c r="CO319" s="16">
        <f t="shared" si="354"/>
        <v>0</v>
      </c>
      <c r="CQ319" s="4">
        <f t="shared" si="366"/>
        <v>0</v>
      </c>
      <c r="CS319" s="4">
        <v>285</v>
      </c>
      <c r="CT319" s="4">
        <f t="shared" si="367"/>
        <v>142.5</v>
      </c>
      <c r="CU319" s="4">
        <f t="shared" si="368"/>
        <v>143</v>
      </c>
      <c r="CV319" s="4">
        <f t="shared" si="355"/>
        <v>0</v>
      </c>
      <c r="CW319" s="4">
        <v>286</v>
      </c>
      <c r="CX319" s="4">
        <f t="shared" si="330"/>
        <v>144</v>
      </c>
      <c r="CY319" s="4" t="s">
        <v>100</v>
      </c>
      <c r="CZ319" s="16" t="str">
        <f t="shared" si="369"/>
        <v>A</v>
      </c>
      <c r="DA319" s="16">
        <f t="shared" si="356"/>
        <v>0</v>
      </c>
      <c r="DB319" s="4" t="str">
        <f t="shared" si="357"/>
        <v>x</v>
      </c>
    </row>
    <row r="320" spans="1:106">
      <c r="A320" s="4" t="str">
        <f t="shared" si="372"/>
        <v>x</v>
      </c>
      <c r="B320" s="4" t="str">
        <f t="shared" si="373"/>
        <v>x</v>
      </c>
      <c r="D320" s="4">
        <v>29.2</v>
      </c>
      <c r="E320" s="4">
        <f t="shared" si="331"/>
        <v>8.644434329023859E-2</v>
      </c>
      <c r="F320" s="4">
        <v>29.2</v>
      </c>
      <c r="G320" s="4">
        <f t="shared" si="332"/>
        <v>8.644434329023859E-2</v>
      </c>
      <c r="H320" s="4">
        <v>145</v>
      </c>
      <c r="I320" s="4">
        <f>AL177</f>
        <v>0</v>
      </c>
      <c r="X320" s="4">
        <v>287</v>
      </c>
      <c r="Y320" s="4" t="str">
        <f t="shared" si="387"/>
        <v>x</v>
      </c>
      <c r="Z320" s="4" t="str">
        <f t="shared" si="358"/>
        <v>x</v>
      </c>
      <c r="AA320" s="4">
        <v>0</v>
      </c>
      <c r="AB320" s="4">
        <v>0</v>
      </c>
      <c r="AC320" s="4">
        <v>287</v>
      </c>
      <c r="AD320" s="129" t="str">
        <f t="shared" si="388"/>
        <v>x</v>
      </c>
      <c r="AE320" s="129" t="str">
        <f t="shared" si="388"/>
        <v>x</v>
      </c>
      <c r="AF320" s="46">
        <f t="shared" si="389"/>
        <v>1</v>
      </c>
      <c r="AG320" s="46">
        <f t="shared" si="389"/>
        <v>1</v>
      </c>
      <c r="AH320" s="4">
        <f t="shared" si="396"/>
        <v>0</v>
      </c>
      <c r="AI320" s="4">
        <f t="shared" si="396"/>
        <v>0</v>
      </c>
      <c r="AJ320" s="4">
        <f t="shared" si="333"/>
        <v>0</v>
      </c>
      <c r="AK320" s="4">
        <f>SUM($AJ$33:AJ320)</f>
        <v>2.6645352591003757E-15</v>
      </c>
      <c r="AL320" s="4">
        <f t="shared" si="374"/>
        <v>0</v>
      </c>
      <c r="AM320" s="4">
        <f t="shared" si="334"/>
        <v>0</v>
      </c>
      <c r="AN320" s="4">
        <f t="shared" si="335"/>
        <v>0</v>
      </c>
      <c r="AP320" s="4" t="str">
        <f t="shared" si="390"/>
        <v/>
      </c>
      <c r="AQ320" s="4" t="str">
        <f t="shared" si="390"/>
        <v/>
      </c>
      <c r="AR320" s="4" t="str">
        <f t="shared" si="391"/>
        <v/>
      </c>
      <c r="AS320" s="4" t="str">
        <f t="shared" si="391"/>
        <v/>
      </c>
      <c r="AT320" s="4" t="str">
        <f t="shared" si="392"/>
        <v/>
      </c>
      <c r="AU320" s="4" t="str">
        <f t="shared" si="392"/>
        <v/>
      </c>
      <c r="AV320" s="4" t="str">
        <f t="shared" si="393"/>
        <v/>
      </c>
      <c r="AW320" s="4" t="str">
        <f t="shared" si="393"/>
        <v/>
      </c>
      <c r="AX320" s="4" t="str">
        <f t="shared" si="394"/>
        <v/>
      </c>
      <c r="AY320" s="4" t="str">
        <f t="shared" si="394"/>
        <v/>
      </c>
      <c r="AZ320" s="4" t="str">
        <f t="shared" si="395"/>
        <v/>
      </c>
      <c r="BA320" s="4" t="str">
        <f t="shared" si="395"/>
        <v/>
      </c>
      <c r="BB320" s="4" t="str">
        <f t="shared" si="370"/>
        <v/>
      </c>
      <c r="BC320" s="4" t="str">
        <f t="shared" si="371"/>
        <v/>
      </c>
      <c r="BD320" s="4" t="str">
        <f t="shared" si="336"/>
        <v/>
      </c>
      <c r="BE320" s="4" t="str">
        <f t="shared" si="375"/>
        <v/>
      </c>
      <c r="BF320" s="4" t="str">
        <f t="shared" si="337"/>
        <v/>
      </c>
      <c r="BG320" s="4" t="str">
        <f t="shared" si="376"/>
        <v/>
      </c>
      <c r="BH320" s="16">
        <f t="shared" si="338"/>
        <v>0</v>
      </c>
      <c r="BI320" s="4">
        <f t="shared" si="339"/>
        <v>0</v>
      </c>
      <c r="BJ320" s="16">
        <f t="shared" si="340"/>
        <v>0</v>
      </c>
      <c r="BK320" s="4">
        <f t="shared" si="341"/>
        <v>0</v>
      </c>
      <c r="BL320" s="16">
        <f t="shared" si="342"/>
        <v>0</v>
      </c>
      <c r="BM320" s="4">
        <f t="shared" si="343"/>
        <v>0</v>
      </c>
      <c r="BN320" s="4">
        <f t="shared" si="377"/>
        <v>0</v>
      </c>
      <c r="BO320" s="4">
        <f t="shared" si="378"/>
        <v>0</v>
      </c>
      <c r="BP320" s="4">
        <f t="shared" si="379"/>
        <v>0</v>
      </c>
      <c r="BQ320" s="4">
        <f t="shared" si="380"/>
        <v>0</v>
      </c>
      <c r="BR320" s="4">
        <f t="shared" si="381"/>
        <v>0</v>
      </c>
      <c r="BS320" s="4">
        <f t="shared" si="382"/>
        <v>0</v>
      </c>
      <c r="BT320" s="4" t="str">
        <f t="shared" si="344"/>
        <v/>
      </c>
      <c r="BU320" s="4" t="str">
        <f t="shared" si="345"/>
        <v/>
      </c>
      <c r="BV320" s="4" t="str">
        <f t="shared" si="346"/>
        <v/>
      </c>
      <c r="BW320" s="4" t="str">
        <f t="shared" si="359"/>
        <v/>
      </c>
      <c r="BX320" s="4" t="str">
        <f t="shared" si="360"/>
        <v/>
      </c>
      <c r="BY320" s="4" t="str">
        <f t="shared" si="361"/>
        <v/>
      </c>
      <c r="BZ320" s="4">
        <f t="shared" si="362"/>
        <v>0</v>
      </c>
      <c r="CA320" s="17" t="str">
        <f t="shared" si="347"/>
        <v/>
      </c>
      <c r="CB320" s="17" t="str">
        <f t="shared" si="348"/>
        <v/>
      </c>
      <c r="CC320" s="17" t="str">
        <f t="shared" si="349"/>
        <v/>
      </c>
      <c r="CD320" s="17" t="str">
        <f t="shared" si="350"/>
        <v/>
      </c>
      <c r="CE320" s="4" t="str">
        <f t="shared" si="351"/>
        <v/>
      </c>
      <c r="CF320" s="4" t="str">
        <f t="shared" si="352"/>
        <v/>
      </c>
      <c r="CG320" s="4" t="str">
        <f t="shared" si="353"/>
        <v/>
      </c>
      <c r="CH320" s="4" t="str">
        <f t="shared" si="383"/>
        <v/>
      </c>
      <c r="CI320" s="4" t="str">
        <f t="shared" si="384"/>
        <v/>
      </c>
      <c r="CJ320" s="4" t="str">
        <f t="shared" si="363"/>
        <v/>
      </c>
      <c r="CK320" s="4" t="str">
        <f t="shared" si="364"/>
        <v/>
      </c>
      <c r="CL320" s="4" t="str">
        <f t="shared" si="385"/>
        <v/>
      </c>
      <c r="CM320" s="4" t="str">
        <f t="shared" si="386"/>
        <v/>
      </c>
      <c r="CN320" s="4">
        <f t="shared" si="365"/>
        <v>0</v>
      </c>
      <c r="CO320" s="16">
        <f t="shared" si="354"/>
        <v>0</v>
      </c>
      <c r="CQ320" s="4">
        <f t="shared" si="366"/>
        <v>0</v>
      </c>
      <c r="CS320" s="4">
        <v>286</v>
      </c>
      <c r="CT320" s="4">
        <f t="shared" si="367"/>
        <v>143</v>
      </c>
      <c r="CU320" s="4">
        <f t="shared" si="368"/>
        <v>143</v>
      </c>
      <c r="CV320" s="4">
        <f t="shared" si="355"/>
        <v>1</v>
      </c>
      <c r="CW320" s="4">
        <v>287</v>
      </c>
      <c r="CX320" s="4">
        <f t="shared" si="330"/>
        <v>144</v>
      </c>
      <c r="CY320" s="4" t="s">
        <v>89</v>
      </c>
      <c r="CZ320" s="16" t="str">
        <f t="shared" si="369"/>
        <v>B</v>
      </c>
      <c r="DA320" s="16">
        <f t="shared" si="356"/>
        <v>0</v>
      </c>
      <c r="DB320" s="4" t="str">
        <f t="shared" si="357"/>
        <v>x</v>
      </c>
    </row>
    <row r="321" spans="1:106">
      <c r="A321" s="4" t="str">
        <f t="shared" si="372"/>
        <v>x</v>
      </c>
      <c r="B321" s="4" t="str">
        <f t="shared" si="373"/>
        <v>x</v>
      </c>
      <c r="D321" s="4">
        <v>29.3</v>
      </c>
      <c r="E321" s="4">
        <f t="shared" si="331"/>
        <v>-8.6444343290240616E-2</v>
      </c>
      <c r="F321" s="4">
        <v>29.3</v>
      </c>
      <c r="G321" s="4">
        <f t="shared" si="332"/>
        <v>-8.6444343290240616E-2</v>
      </c>
      <c r="H321" s="4">
        <v>146</v>
      </c>
      <c r="I321" s="4">
        <f>I320</f>
        <v>0</v>
      </c>
      <c r="X321" s="4">
        <v>288</v>
      </c>
      <c r="Y321" s="4" t="str">
        <f t="shared" si="387"/>
        <v>x</v>
      </c>
      <c r="Z321" s="4" t="str">
        <f t="shared" si="358"/>
        <v>x</v>
      </c>
      <c r="AA321" s="4">
        <v>0</v>
      </c>
      <c r="AB321" s="4">
        <v>0</v>
      </c>
      <c r="AC321" s="4">
        <v>288</v>
      </c>
      <c r="AD321" s="129" t="str">
        <f t="shared" si="388"/>
        <v>x</v>
      </c>
      <c r="AE321" s="129" t="str">
        <f t="shared" si="388"/>
        <v>x</v>
      </c>
      <c r="AF321" s="46">
        <f t="shared" si="389"/>
        <v>1</v>
      </c>
      <c r="AG321" s="46">
        <f t="shared" si="389"/>
        <v>1</v>
      </c>
      <c r="AH321" s="4">
        <f t="shared" si="396"/>
        <v>0</v>
      </c>
      <c r="AI321" s="4">
        <f t="shared" si="396"/>
        <v>0</v>
      </c>
      <c r="AJ321" s="4">
        <f t="shared" si="333"/>
        <v>0</v>
      </c>
      <c r="AK321" s="4">
        <f>SUM($AJ$33:AJ321)</f>
        <v>2.6645352591003757E-15</v>
      </c>
      <c r="AL321" s="4">
        <f t="shared" si="374"/>
        <v>0</v>
      </c>
      <c r="AM321" s="4">
        <f t="shared" si="334"/>
        <v>0</v>
      </c>
      <c r="AN321" s="4">
        <f t="shared" si="335"/>
        <v>0</v>
      </c>
      <c r="AP321" s="4" t="str">
        <f t="shared" si="390"/>
        <v/>
      </c>
      <c r="AQ321" s="4" t="str">
        <f t="shared" si="390"/>
        <v/>
      </c>
      <c r="AR321" s="4" t="str">
        <f t="shared" si="391"/>
        <v/>
      </c>
      <c r="AS321" s="4" t="str">
        <f t="shared" si="391"/>
        <v/>
      </c>
      <c r="AT321" s="4" t="str">
        <f t="shared" si="392"/>
        <v/>
      </c>
      <c r="AU321" s="4" t="str">
        <f t="shared" si="392"/>
        <v/>
      </c>
      <c r="AV321" s="4" t="str">
        <f t="shared" si="393"/>
        <v/>
      </c>
      <c r="AW321" s="4" t="str">
        <f t="shared" si="393"/>
        <v/>
      </c>
      <c r="AX321" s="4" t="str">
        <f t="shared" si="394"/>
        <v/>
      </c>
      <c r="AY321" s="4" t="str">
        <f t="shared" si="394"/>
        <v/>
      </c>
      <c r="AZ321" s="4" t="str">
        <f t="shared" si="395"/>
        <v/>
      </c>
      <c r="BA321" s="4" t="str">
        <f t="shared" si="395"/>
        <v/>
      </c>
      <c r="BB321" s="4" t="str">
        <f t="shared" si="370"/>
        <v/>
      </c>
      <c r="BC321" s="4" t="str">
        <f t="shared" si="371"/>
        <v/>
      </c>
      <c r="BD321" s="4" t="str">
        <f t="shared" si="336"/>
        <v/>
      </c>
      <c r="BE321" s="4" t="str">
        <f t="shared" si="375"/>
        <v/>
      </c>
      <c r="BF321" s="4" t="str">
        <f t="shared" si="337"/>
        <v/>
      </c>
      <c r="BG321" s="4" t="str">
        <f t="shared" si="376"/>
        <v/>
      </c>
      <c r="BH321" s="16">
        <f t="shared" si="338"/>
        <v>0</v>
      </c>
      <c r="BI321" s="4">
        <f t="shared" si="339"/>
        <v>0</v>
      </c>
      <c r="BJ321" s="16">
        <f t="shared" si="340"/>
        <v>0</v>
      </c>
      <c r="BK321" s="4">
        <f t="shared" si="341"/>
        <v>0</v>
      </c>
      <c r="BL321" s="16">
        <f t="shared" si="342"/>
        <v>0</v>
      </c>
      <c r="BM321" s="4">
        <f t="shared" si="343"/>
        <v>0</v>
      </c>
      <c r="BN321" s="4">
        <f t="shared" si="377"/>
        <v>0</v>
      </c>
      <c r="BO321" s="4">
        <f t="shared" si="378"/>
        <v>0</v>
      </c>
      <c r="BP321" s="4">
        <f t="shared" si="379"/>
        <v>0</v>
      </c>
      <c r="BQ321" s="4">
        <f t="shared" si="380"/>
        <v>0</v>
      </c>
      <c r="BR321" s="4">
        <f t="shared" si="381"/>
        <v>0</v>
      </c>
      <c r="BS321" s="4">
        <f t="shared" si="382"/>
        <v>0</v>
      </c>
      <c r="BT321" s="4" t="str">
        <f t="shared" si="344"/>
        <v/>
      </c>
      <c r="BU321" s="4" t="str">
        <f t="shared" si="345"/>
        <v/>
      </c>
      <c r="BV321" s="4" t="str">
        <f t="shared" si="346"/>
        <v/>
      </c>
      <c r="BW321" s="4" t="str">
        <f t="shared" si="359"/>
        <v/>
      </c>
      <c r="BX321" s="4" t="str">
        <f t="shared" si="360"/>
        <v/>
      </c>
      <c r="BY321" s="4" t="str">
        <f t="shared" si="361"/>
        <v/>
      </c>
      <c r="BZ321" s="4">
        <f t="shared" si="362"/>
        <v>0</v>
      </c>
      <c r="CA321" s="17" t="str">
        <f t="shared" si="347"/>
        <v/>
      </c>
      <c r="CB321" s="17" t="str">
        <f t="shared" si="348"/>
        <v/>
      </c>
      <c r="CC321" s="17" t="str">
        <f t="shared" si="349"/>
        <v/>
      </c>
      <c r="CD321" s="17" t="str">
        <f t="shared" si="350"/>
        <v/>
      </c>
      <c r="CE321" s="4" t="str">
        <f t="shared" si="351"/>
        <v/>
      </c>
      <c r="CF321" s="4" t="str">
        <f t="shared" si="352"/>
        <v/>
      </c>
      <c r="CG321" s="4" t="str">
        <f t="shared" si="353"/>
        <v/>
      </c>
      <c r="CH321" s="4" t="str">
        <f t="shared" si="383"/>
        <v/>
      </c>
      <c r="CI321" s="4" t="str">
        <f t="shared" si="384"/>
        <v/>
      </c>
      <c r="CJ321" s="4" t="str">
        <f t="shared" si="363"/>
        <v/>
      </c>
      <c r="CK321" s="4" t="str">
        <f t="shared" si="364"/>
        <v/>
      </c>
      <c r="CL321" s="4" t="str">
        <f t="shared" si="385"/>
        <v/>
      </c>
      <c r="CM321" s="4" t="str">
        <f t="shared" si="386"/>
        <v/>
      </c>
      <c r="CN321" s="4">
        <f t="shared" si="365"/>
        <v>0</v>
      </c>
      <c r="CO321" s="16">
        <f t="shared" si="354"/>
        <v>0</v>
      </c>
      <c r="CQ321" s="4">
        <f t="shared" si="366"/>
        <v>0</v>
      </c>
      <c r="CS321" s="4">
        <v>287</v>
      </c>
      <c r="CT321" s="4">
        <f t="shared" si="367"/>
        <v>143.5</v>
      </c>
      <c r="CU321" s="4">
        <f t="shared" si="368"/>
        <v>144</v>
      </c>
      <c r="CV321" s="4">
        <f t="shared" si="355"/>
        <v>0</v>
      </c>
      <c r="CW321" s="4">
        <v>288</v>
      </c>
      <c r="CX321" s="4">
        <f t="shared" si="330"/>
        <v>145</v>
      </c>
      <c r="CY321" s="4" t="s">
        <v>98</v>
      </c>
      <c r="CZ321" s="16" t="str">
        <f t="shared" si="369"/>
        <v>C</v>
      </c>
      <c r="DA321" s="16">
        <f t="shared" si="356"/>
        <v>0</v>
      </c>
      <c r="DB321" s="4" t="str">
        <f t="shared" si="357"/>
        <v>x</v>
      </c>
    </row>
    <row r="322" spans="1:106">
      <c r="A322" s="4" t="str">
        <f t="shared" si="372"/>
        <v>x</v>
      </c>
      <c r="B322" s="4" t="str">
        <f t="shared" si="373"/>
        <v>x</v>
      </c>
      <c r="D322" s="4">
        <v>29.4</v>
      </c>
      <c r="E322" s="4">
        <f t="shared" si="331"/>
        <v>-0.25555499726295516</v>
      </c>
      <c r="F322" s="4">
        <v>29.4</v>
      </c>
      <c r="G322" s="4">
        <f t="shared" si="332"/>
        <v>-0.25555499726295516</v>
      </c>
      <c r="H322" s="4">
        <v>146</v>
      </c>
      <c r="I322" s="4">
        <f>AL178</f>
        <v>0</v>
      </c>
      <c r="X322" s="4">
        <v>289</v>
      </c>
      <c r="Y322" s="4" t="str">
        <f t="shared" si="387"/>
        <v>x</v>
      </c>
      <c r="Z322" s="4" t="str">
        <f t="shared" si="358"/>
        <v>x</v>
      </c>
      <c r="AA322" s="4">
        <v>0</v>
      </c>
      <c r="AB322" s="4">
        <v>0</v>
      </c>
      <c r="AC322" s="4">
        <v>289</v>
      </c>
      <c r="AD322" s="129" t="str">
        <f t="shared" si="388"/>
        <v>x</v>
      </c>
      <c r="AE322" s="129" t="str">
        <f t="shared" si="388"/>
        <v>x</v>
      </c>
      <c r="AF322" s="46">
        <f t="shared" si="389"/>
        <v>1</v>
      </c>
      <c r="AG322" s="46">
        <f t="shared" si="389"/>
        <v>1</v>
      </c>
      <c r="AH322" s="4">
        <f t="shared" si="396"/>
        <v>0</v>
      </c>
      <c r="AI322" s="4">
        <f t="shared" si="396"/>
        <v>0</v>
      </c>
      <c r="AJ322" s="4">
        <f t="shared" si="333"/>
        <v>0</v>
      </c>
      <c r="AK322" s="4">
        <f>SUM($AJ$33:AJ322)</f>
        <v>2.6645352591003757E-15</v>
      </c>
      <c r="AL322" s="4">
        <f t="shared" si="374"/>
        <v>0</v>
      </c>
      <c r="AM322" s="4">
        <f t="shared" si="334"/>
        <v>0</v>
      </c>
      <c r="AN322" s="4">
        <f t="shared" si="335"/>
        <v>0</v>
      </c>
      <c r="AP322" s="4" t="str">
        <f t="shared" si="390"/>
        <v/>
      </c>
      <c r="AQ322" s="4" t="str">
        <f t="shared" si="390"/>
        <v/>
      </c>
      <c r="AR322" s="4" t="str">
        <f t="shared" si="391"/>
        <v/>
      </c>
      <c r="AS322" s="4" t="str">
        <f t="shared" si="391"/>
        <v/>
      </c>
      <c r="AT322" s="4" t="str">
        <f t="shared" si="392"/>
        <v/>
      </c>
      <c r="AU322" s="4" t="str">
        <f t="shared" si="392"/>
        <v/>
      </c>
      <c r="AV322" s="4" t="str">
        <f t="shared" si="393"/>
        <v/>
      </c>
      <c r="AW322" s="4" t="str">
        <f t="shared" si="393"/>
        <v/>
      </c>
      <c r="AX322" s="4" t="str">
        <f t="shared" si="394"/>
        <v/>
      </c>
      <c r="AY322" s="4" t="str">
        <f t="shared" si="394"/>
        <v/>
      </c>
      <c r="AZ322" s="4" t="str">
        <f t="shared" si="395"/>
        <v/>
      </c>
      <c r="BA322" s="4" t="str">
        <f t="shared" si="395"/>
        <v/>
      </c>
      <c r="BB322" s="4" t="str">
        <f t="shared" si="370"/>
        <v/>
      </c>
      <c r="BC322" s="4" t="str">
        <f t="shared" si="371"/>
        <v/>
      </c>
      <c r="BD322" s="4" t="str">
        <f t="shared" si="336"/>
        <v/>
      </c>
      <c r="BE322" s="4" t="str">
        <f t="shared" si="375"/>
        <v/>
      </c>
      <c r="BF322" s="4" t="str">
        <f t="shared" si="337"/>
        <v/>
      </c>
      <c r="BG322" s="4" t="str">
        <f t="shared" si="376"/>
        <v/>
      </c>
      <c r="BH322" s="16">
        <f t="shared" si="338"/>
        <v>0</v>
      </c>
      <c r="BI322" s="4">
        <f t="shared" si="339"/>
        <v>0</v>
      </c>
      <c r="BJ322" s="16">
        <f t="shared" si="340"/>
        <v>0</v>
      </c>
      <c r="BK322" s="4">
        <f t="shared" si="341"/>
        <v>0</v>
      </c>
      <c r="BL322" s="16">
        <f t="shared" si="342"/>
        <v>0</v>
      </c>
      <c r="BM322" s="4">
        <f t="shared" si="343"/>
        <v>0</v>
      </c>
      <c r="BN322" s="4">
        <f t="shared" si="377"/>
        <v>0</v>
      </c>
      <c r="BO322" s="4">
        <f t="shared" si="378"/>
        <v>0</v>
      </c>
      <c r="BP322" s="4">
        <f t="shared" si="379"/>
        <v>0</v>
      </c>
      <c r="BQ322" s="4">
        <f t="shared" si="380"/>
        <v>0</v>
      </c>
      <c r="BR322" s="4">
        <f t="shared" si="381"/>
        <v>0</v>
      </c>
      <c r="BS322" s="4">
        <f t="shared" si="382"/>
        <v>0</v>
      </c>
      <c r="BT322" s="4" t="str">
        <f t="shared" si="344"/>
        <v/>
      </c>
      <c r="BU322" s="4" t="str">
        <f t="shared" si="345"/>
        <v/>
      </c>
      <c r="BV322" s="4" t="str">
        <f t="shared" si="346"/>
        <v/>
      </c>
      <c r="BW322" s="4" t="str">
        <f t="shared" si="359"/>
        <v/>
      </c>
      <c r="BX322" s="4" t="str">
        <f t="shared" si="360"/>
        <v/>
      </c>
      <c r="BY322" s="4" t="str">
        <f t="shared" si="361"/>
        <v/>
      </c>
      <c r="BZ322" s="4">
        <f t="shared" si="362"/>
        <v>0</v>
      </c>
      <c r="CA322" s="17" t="str">
        <f t="shared" si="347"/>
        <v/>
      </c>
      <c r="CB322" s="17" t="str">
        <f t="shared" si="348"/>
        <v/>
      </c>
      <c r="CC322" s="17" t="str">
        <f t="shared" si="349"/>
        <v/>
      </c>
      <c r="CD322" s="17" t="str">
        <f t="shared" si="350"/>
        <v/>
      </c>
      <c r="CE322" s="4" t="str">
        <f t="shared" si="351"/>
        <v/>
      </c>
      <c r="CF322" s="4" t="str">
        <f t="shared" si="352"/>
        <v/>
      </c>
      <c r="CG322" s="4" t="str">
        <f t="shared" si="353"/>
        <v/>
      </c>
      <c r="CH322" s="4" t="str">
        <f t="shared" si="383"/>
        <v/>
      </c>
      <c r="CI322" s="4" t="str">
        <f t="shared" si="384"/>
        <v/>
      </c>
      <c r="CJ322" s="4" t="str">
        <f t="shared" si="363"/>
        <v/>
      </c>
      <c r="CK322" s="4" t="str">
        <f t="shared" si="364"/>
        <v/>
      </c>
      <c r="CL322" s="4" t="str">
        <f t="shared" si="385"/>
        <v/>
      </c>
      <c r="CM322" s="4" t="str">
        <f t="shared" si="386"/>
        <v/>
      </c>
      <c r="CN322" s="4">
        <f t="shared" si="365"/>
        <v>0</v>
      </c>
      <c r="CO322" s="16">
        <f t="shared" si="354"/>
        <v>0</v>
      </c>
      <c r="CQ322" s="4">
        <f t="shared" si="366"/>
        <v>0</v>
      </c>
      <c r="CS322" s="4">
        <v>288</v>
      </c>
      <c r="CT322" s="4">
        <f t="shared" si="367"/>
        <v>144</v>
      </c>
      <c r="CU322" s="4">
        <f t="shared" si="368"/>
        <v>144</v>
      </c>
      <c r="CV322" s="4">
        <f t="shared" si="355"/>
        <v>1</v>
      </c>
      <c r="CW322" s="4">
        <v>289</v>
      </c>
      <c r="CX322" s="4">
        <f t="shared" si="330"/>
        <v>145</v>
      </c>
      <c r="CY322" s="4" t="s">
        <v>87</v>
      </c>
      <c r="CZ322" s="16" t="str">
        <f t="shared" si="369"/>
        <v>A</v>
      </c>
      <c r="DA322" s="16">
        <f t="shared" si="356"/>
        <v>0</v>
      </c>
      <c r="DB322" s="4" t="str">
        <f t="shared" si="357"/>
        <v>x</v>
      </c>
    </row>
    <row r="323" spans="1:106">
      <c r="A323" s="4" t="str">
        <f t="shared" si="372"/>
        <v>x</v>
      </c>
      <c r="B323" s="4" t="str">
        <f t="shared" si="373"/>
        <v>x</v>
      </c>
      <c r="D323" s="4">
        <v>29.499999999999901</v>
      </c>
      <c r="E323" s="4">
        <f t="shared" si="331"/>
        <v>-0.4134966715661943</v>
      </c>
      <c r="F323" s="4">
        <v>29.499999999999901</v>
      </c>
      <c r="G323" s="4">
        <f t="shared" si="332"/>
        <v>-0.4134966715661943</v>
      </c>
      <c r="H323" s="4">
        <v>147</v>
      </c>
      <c r="I323" s="4">
        <f>I322</f>
        <v>0</v>
      </c>
      <c r="X323" s="4">
        <v>290</v>
      </c>
      <c r="Y323" s="4" t="str">
        <f t="shared" si="387"/>
        <v>x</v>
      </c>
      <c r="Z323" s="4" t="str">
        <f t="shared" si="358"/>
        <v>x</v>
      </c>
      <c r="AA323" s="4">
        <v>0</v>
      </c>
      <c r="AB323" s="4">
        <v>0</v>
      </c>
      <c r="AC323" s="4">
        <v>290</v>
      </c>
      <c r="AD323" s="129" t="str">
        <f t="shared" si="388"/>
        <v>x</v>
      </c>
      <c r="AE323" s="129" t="str">
        <f t="shared" si="388"/>
        <v>x</v>
      </c>
      <c r="AF323" s="46">
        <f t="shared" si="389"/>
        <v>1</v>
      </c>
      <c r="AG323" s="46">
        <f t="shared" si="389"/>
        <v>1</v>
      </c>
      <c r="AH323" s="4">
        <f t="shared" si="396"/>
        <v>0</v>
      </c>
      <c r="AI323" s="4">
        <f t="shared" si="396"/>
        <v>0</v>
      </c>
      <c r="AJ323" s="4">
        <f t="shared" si="333"/>
        <v>0</v>
      </c>
      <c r="AK323" s="4">
        <f>SUM($AJ$33:AJ323)</f>
        <v>2.6645352591003757E-15</v>
      </c>
      <c r="AL323" s="4">
        <f t="shared" si="374"/>
        <v>0</v>
      </c>
      <c r="AM323" s="4">
        <f t="shared" si="334"/>
        <v>0</v>
      </c>
      <c r="AN323" s="4">
        <f t="shared" si="335"/>
        <v>0</v>
      </c>
      <c r="AP323" s="4" t="str">
        <f t="shared" si="390"/>
        <v/>
      </c>
      <c r="AQ323" s="4" t="str">
        <f t="shared" si="390"/>
        <v/>
      </c>
      <c r="AR323" s="4" t="str">
        <f t="shared" si="391"/>
        <v/>
      </c>
      <c r="AS323" s="4" t="str">
        <f t="shared" si="391"/>
        <v/>
      </c>
      <c r="AT323" s="4" t="str">
        <f t="shared" si="392"/>
        <v/>
      </c>
      <c r="AU323" s="4" t="str">
        <f t="shared" si="392"/>
        <v/>
      </c>
      <c r="AV323" s="4" t="str">
        <f t="shared" si="393"/>
        <v/>
      </c>
      <c r="AW323" s="4" t="str">
        <f t="shared" si="393"/>
        <v/>
      </c>
      <c r="AX323" s="4" t="str">
        <f t="shared" si="394"/>
        <v/>
      </c>
      <c r="AY323" s="4" t="str">
        <f t="shared" si="394"/>
        <v/>
      </c>
      <c r="AZ323" s="4" t="str">
        <f t="shared" si="395"/>
        <v/>
      </c>
      <c r="BA323" s="4" t="str">
        <f t="shared" si="395"/>
        <v/>
      </c>
      <c r="BB323" s="4" t="str">
        <f t="shared" si="370"/>
        <v/>
      </c>
      <c r="BC323" s="4" t="str">
        <f t="shared" si="371"/>
        <v/>
      </c>
      <c r="BD323" s="4" t="str">
        <f t="shared" si="336"/>
        <v/>
      </c>
      <c r="BE323" s="4" t="str">
        <f t="shared" si="375"/>
        <v/>
      </c>
      <c r="BF323" s="4" t="str">
        <f t="shared" si="337"/>
        <v/>
      </c>
      <c r="BG323" s="4" t="str">
        <f t="shared" si="376"/>
        <v/>
      </c>
      <c r="BH323" s="16">
        <f t="shared" si="338"/>
        <v>0</v>
      </c>
      <c r="BI323" s="4">
        <f t="shared" si="339"/>
        <v>0</v>
      </c>
      <c r="BJ323" s="16">
        <f t="shared" si="340"/>
        <v>0</v>
      </c>
      <c r="BK323" s="4">
        <f t="shared" si="341"/>
        <v>0</v>
      </c>
      <c r="BL323" s="16">
        <f t="shared" si="342"/>
        <v>0</v>
      </c>
      <c r="BM323" s="4">
        <f t="shared" si="343"/>
        <v>0</v>
      </c>
      <c r="BN323" s="4">
        <f t="shared" si="377"/>
        <v>0</v>
      </c>
      <c r="BO323" s="4">
        <f t="shared" si="378"/>
        <v>0</v>
      </c>
      <c r="BP323" s="4">
        <f t="shared" si="379"/>
        <v>0</v>
      </c>
      <c r="BQ323" s="4">
        <f t="shared" si="380"/>
        <v>0</v>
      </c>
      <c r="BR323" s="4">
        <f t="shared" si="381"/>
        <v>0</v>
      </c>
      <c r="BS323" s="4">
        <f t="shared" si="382"/>
        <v>0</v>
      </c>
      <c r="BT323" s="4" t="str">
        <f t="shared" si="344"/>
        <v/>
      </c>
      <c r="BU323" s="4" t="str">
        <f t="shared" si="345"/>
        <v/>
      </c>
      <c r="BV323" s="4" t="str">
        <f t="shared" si="346"/>
        <v/>
      </c>
      <c r="BW323" s="4" t="str">
        <f t="shared" si="359"/>
        <v/>
      </c>
      <c r="BX323" s="4" t="str">
        <f t="shared" si="360"/>
        <v/>
      </c>
      <c r="BY323" s="4" t="str">
        <f t="shared" si="361"/>
        <v/>
      </c>
      <c r="BZ323" s="4">
        <f t="shared" si="362"/>
        <v>0</v>
      </c>
      <c r="CA323" s="17" t="str">
        <f t="shared" si="347"/>
        <v/>
      </c>
      <c r="CB323" s="17" t="str">
        <f t="shared" si="348"/>
        <v/>
      </c>
      <c r="CC323" s="17" t="str">
        <f t="shared" si="349"/>
        <v/>
      </c>
      <c r="CD323" s="17" t="str">
        <f t="shared" si="350"/>
        <v/>
      </c>
      <c r="CE323" s="4" t="str">
        <f t="shared" si="351"/>
        <v/>
      </c>
      <c r="CF323" s="4" t="str">
        <f t="shared" si="352"/>
        <v/>
      </c>
      <c r="CG323" s="4" t="str">
        <f t="shared" si="353"/>
        <v/>
      </c>
      <c r="CH323" s="4" t="str">
        <f t="shared" si="383"/>
        <v/>
      </c>
      <c r="CI323" s="4" t="str">
        <f t="shared" si="384"/>
        <v/>
      </c>
      <c r="CJ323" s="4" t="str">
        <f t="shared" si="363"/>
        <v/>
      </c>
      <c r="CK323" s="4" t="str">
        <f t="shared" si="364"/>
        <v/>
      </c>
      <c r="CL323" s="4" t="str">
        <f t="shared" si="385"/>
        <v/>
      </c>
      <c r="CM323" s="4" t="str">
        <f t="shared" si="386"/>
        <v/>
      </c>
      <c r="CN323" s="4">
        <f t="shared" si="365"/>
        <v>0</v>
      </c>
      <c r="CO323" s="16">
        <f t="shared" si="354"/>
        <v>0</v>
      </c>
      <c r="CQ323" s="4">
        <f t="shared" si="366"/>
        <v>0</v>
      </c>
      <c r="CS323" s="4">
        <v>289</v>
      </c>
      <c r="CT323" s="4">
        <f t="shared" si="367"/>
        <v>144.5</v>
      </c>
      <c r="CU323" s="4">
        <f t="shared" si="368"/>
        <v>145</v>
      </c>
      <c r="CV323" s="4">
        <f t="shared" si="355"/>
        <v>0</v>
      </c>
      <c r="CW323" s="4">
        <v>290</v>
      </c>
      <c r="CX323" s="4">
        <f t="shared" si="330"/>
        <v>146</v>
      </c>
      <c r="CY323" s="4" t="s">
        <v>99</v>
      </c>
      <c r="CZ323" s="16" t="str">
        <f t="shared" si="369"/>
        <v>B</v>
      </c>
      <c r="DA323" s="16">
        <f t="shared" si="356"/>
        <v>0</v>
      </c>
      <c r="DB323" s="4" t="str">
        <f t="shared" si="357"/>
        <v>x</v>
      </c>
    </row>
    <row r="324" spans="1:106">
      <c r="A324" s="4" t="str">
        <f t="shared" si="372"/>
        <v>x</v>
      </c>
      <c r="B324" s="4" t="str">
        <f t="shared" si="373"/>
        <v>x</v>
      </c>
      <c r="D324" s="4">
        <v>29.599999999999898</v>
      </c>
      <c r="E324" s="4">
        <f t="shared" si="331"/>
        <v>-0.55336655714498273</v>
      </c>
      <c r="F324" s="4">
        <v>29.599999999999898</v>
      </c>
      <c r="G324" s="4">
        <f t="shared" si="332"/>
        <v>-0.55336655714498273</v>
      </c>
      <c r="H324" s="4">
        <v>147</v>
      </c>
      <c r="I324" s="4">
        <f>AL179</f>
        <v>0</v>
      </c>
      <c r="X324" s="4">
        <v>291</v>
      </c>
      <c r="Y324" s="4" t="str">
        <f t="shared" si="387"/>
        <v>x</v>
      </c>
      <c r="Z324" s="4" t="str">
        <f t="shared" si="358"/>
        <v>x</v>
      </c>
      <c r="AA324" s="4">
        <v>0</v>
      </c>
      <c r="AB324" s="4">
        <v>0</v>
      </c>
      <c r="AC324" s="4">
        <v>291</v>
      </c>
      <c r="AD324" s="129" t="str">
        <f t="shared" si="388"/>
        <v>x</v>
      </c>
      <c r="AE324" s="129" t="str">
        <f t="shared" si="388"/>
        <v>x</v>
      </c>
      <c r="AF324" s="46">
        <f t="shared" si="389"/>
        <v>1</v>
      </c>
      <c r="AG324" s="46">
        <f t="shared" si="389"/>
        <v>1</v>
      </c>
      <c r="AH324" s="4">
        <f t="shared" si="396"/>
        <v>0</v>
      </c>
      <c r="AI324" s="4">
        <f t="shared" si="396"/>
        <v>0</v>
      </c>
      <c r="AJ324" s="4">
        <f t="shared" si="333"/>
        <v>0</v>
      </c>
      <c r="AK324" s="4">
        <f>SUM($AJ$33:AJ324)</f>
        <v>2.6645352591003757E-15</v>
      </c>
      <c r="AL324" s="4">
        <f t="shared" si="374"/>
        <v>0</v>
      </c>
      <c r="AM324" s="4">
        <f t="shared" si="334"/>
        <v>0</v>
      </c>
      <c r="AN324" s="4">
        <f t="shared" si="335"/>
        <v>0</v>
      </c>
      <c r="AP324" s="4" t="str">
        <f t="shared" si="390"/>
        <v/>
      </c>
      <c r="AQ324" s="4" t="str">
        <f t="shared" si="390"/>
        <v/>
      </c>
      <c r="AR324" s="4" t="str">
        <f t="shared" si="391"/>
        <v/>
      </c>
      <c r="AS324" s="4" t="str">
        <f t="shared" si="391"/>
        <v/>
      </c>
      <c r="AT324" s="4" t="str">
        <f t="shared" si="392"/>
        <v/>
      </c>
      <c r="AU324" s="4" t="str">
        <f t="shared" si="392"/>
        <v/>
      </c>
      <c r="AV324" s="4" t="str">
        <f t="shared" si="393"/>
        <v/>
      </c>
      <c r="AW324" s="4" t="str">
        <f t="shared" si="393"/>
        <v/>
      </c>
      <c r="AX324" s="4" t="str">
        <f t="shared" si="394"/>
        <v/>
      </c>
      <c r="AY324" s="4" t="str">
        <f t="shared" si="394"/>
        <v/>
      </c>
      <c r="AZ324" s="4" t="str">
        <f t="shared" si="395"/>
        <v/>
      </c>
      <c r="BA324" s="4" t="str">
        <f t="shared" si="395"/>
        <v/>
      </c>
      <c r="BB324" s="4" t="str">
        <f t="shared" si="370"/>
        <v/>
      </c>
      <c r="BC324" s="4" t="str">
        <f t="shared" si="371"/>
        <v/>
      </c>
      <c r="BD324" s="4" t="str">
        <f t="shared" si="336"/>
        <v/>
      </c>
      <c r="BE324" s="4" t="str">
        <f t="shared" si="375"/>
        <v/>
      </c>
      <c r="BF324" s="4" t="str">
        <f t="shared" si="337"/>
        <v/>
      </c>
      <c r="BG324" s="4" t="str">
        <f t="shared" si="376"/>
        <v/>
      </c>
      <c r="BH324" s="16">
        <f t="shared" si="338"/>
        <v>0</v>
      </c>
      <c r="BI324" s="4">
        <f t="shared" si="339"/>
        <v>0</v>
      </c>
      <c r="BJ324" s="16">
        <f t="shared" si="340"/>
        <v>0</v>
      </c>
      <c r="BK324" s="4">
        <f t="shared" si="341"/>
        <v>0</v>
      </c>
      <c r="BL324" s="16">
        <f t="shared" si="342"/>
        <v>0</v>
      </c>
      <c r="BM324" s="4">
        <f t="shared" si="343"/>
        <v>0</v>
      </c>
      <c r="BN324" s="4">
        <f t="shared" si="377"/>
        <v>0</v>
      </c>
      <c r="BO324" s="4">
        <f t="shared" si="378"/>
        <v>0</v>
      </c>
      <c r="BP324" s="4">
        <f t="shared" si="379"/>
        <v>0</v>
      </c>
      <c r="BQ324" s="4">
        <f t="shared" si="380"/>
        <v>0</v>
      </c>
      <c r="BR324" s="4">
        <f t="shared" si="381"/>
        <v>0</v>
      </c>
      <c r="BS324" s="4">
        <f t="shared" si="382"/>
        <v>0</v>
      </c>
      <c r="BT324" s="4" t="str">
        <f t="shared" si="344"/>
        <v/>
      </c>
      <c r="BU324" s="4" t="str">
        <f t="shared" si="345"/>
        <v/>
      </c>
      <c r="BV324" s="4" t="str">
        <f t="shared" si="346"/>
        <v/>
      </c>
      <c r="BW324" s="4" t="str">
        <f t="shared" si="359"/>
        <v/>
      </c>
      <c r="BX324" s="4" t="str">
        <f t="shared" si="360"/>
        <v/>
      </c>
      <c r="BY324" s="4" t="str">
        <f t="shared" si="361"/>
        <v/>
      </c>
      <c r="BZ324" s="4">
        <f t="shared" si="362"/>
        <v>0</v>
      </c>
      <c r="CA324" s="17" t="str">
        <f t="shared" si="347"/>
        <v/>
      </c>
      <c r="CB324" s="17" t="str">
        <f t="shared" si="348"/>
        <v/>
      </c>
      <c r="CC324" s="17" t="str">
        <f t="shared" si="349"/>
        <v/>
      </c>
      <c r="CD324" s="17" t="str">
        <f t="shared" si="350"/>
        <v/>
      </c>
      <c r="CE324" s="4" t="str">
        <f t="shared" si="351"/>
        <v/>
      </c>
      <c r="CF324" s="4" t="str">
        <f t="shared" si="352"/>
        <v/>
      </c>
      <c r="CG324" s="4" t="str">
        <f t="shared" si="353"/>
        <v/>
      </c>
      <c r="CH324" s="4" t="str">
        <f t="shared" si="383"/>
        <v/>
      </c>
      <c r="CI324" s="4" t="str">
        <f t="shared" si="384"/>
        <v/>
      </c>
      <c r="CJ324" s="4" t="str">
        <f t="shared" si="363"/>
        <v/>
      </c>
      <c r="CK324" s="4" t="str">
        <f t="shared" si="364"/>
        <v/>
      </c>
      <c r="CL324" s="4" t="str">
        <f t="shared" si="385"/>
        <v/>
      </c>
      <c r="CM324" s="4" t="str">
        <f t="shared" si="386"/>
        <v/>
      </c>
      <c r="CN324" s="4">
        <f t="shared" si="365"/>
        <v>0</v>
      </c>
      <c r="CO324" s="16">
        <f t="shared" si="354"/>
        <v>0</v>
      </c>
      <c r="CQ324" s="4">
        <f t="shared" si="366"/>
        <v>0</v>
      </c>
      <c r="CS324" s="4">
        <v>290</v>
      </c>
      <c r="CT324" s="4">
        <f t="shared" si="367"/>
        <v>145</v>
      </c>
      <c r="CU324" s="4">
        <f t="shared" si="368"/>
        <v>145</v>
      </c>
      <c r="CV324" s="4">
        <f t="shared" si="355"/>
        <v>1</v>
      </c>
      <c r="CW324" s="4">
        <v>291</v>
      </c>
      <c r="CX324" s="4">
        <f t="shared" si="330"/>
        <v>146</v>
      </c>
      <c r="CY324" s="4" t="s">
        <v>88</v>
      </c>
      <c r="CZ324" s="16" t="str">
        <f t="shared" si="369"/>
        <v>C</v>
      </c>
      <c r="DA324" s="16">
        <f t="shared" si="356"/>
        <v>0</v>
      </c>
      <c r="DB324" s="4" t="str">
        <f t="shared" si="357"/>
        <v>x</v>
      </c>
    </row>
    <row r="325" spans="1:106">
      <c r="A325" s="4" t="str">
        <f t="shared" si="372"/>
        <v>x</v>
      </c>
      <c r="B325" s="4" t="str">
        <f t="shared" si="373"/>
        <v>x</v>
      </c>
      <c r="D325" s="4">
        <v>29.6999999999999</v>
      </c>
      <c r="E325" s="4">
        <f t="shared" si="331"/>
        <v>-0.66905166882919642</v>
      </c>
      <c r="F325" s="4">
        <v>29.6999999999999</v>
      </c>
      <c r="G325" s="4">
        <f t="shared" si="332"/>
        <v>-0.66905166882919642</v>
      </c>
      <c r="H325" s="4">
        <v>148</v>
      </c>
      <c r="I325" s="4">
        <f>I324</f>
        <v>0</v>
      </c>
      <c r="X325" s="4">
        <v>292</v>
      </c>
      <c r="Y325" s="4" t="str">
        <f t="shared" si="387"/>
        <v>x</v>
      </c>
      <c r="Z325" s="4" t="str">
        <f t="shared" si="358"/>
        <v>x</v>
      </c>
      <c r="AA325" s="4">
        <v>0</v>
      </c>
      <c r="AB325" s="4">
        <v>0</v>
      </c>
      <c r="AC325" s="4">
        <v>292</v>
      </c>
      <c r="AD325" s="129" t="str">
        <f t="shared" si="388"/>
        <v>x</v>
      </c>
      <c r="AE325" s="129" t="str">
        <f t="shared" si="388"/>
        <v>x</v>
      </c>
      <c r="AF325" s="46">
        <f t="shared" si="389"/>
        <v>1</v>
      </c>
      <c r="AG325" s="46">
        <f t="shared" si="389"/>
        <v>1</v>
      </c>
      <c r="AH325" s="4">
        <f t="shared" si="396"/>
        <v>0</v>
      </c>
      <c r="AI325" s="4">
        <f t="shared" si="396"/>
        <v>0</v>
      </c>
      <c r="AJ325" s="4">
        <f t="shared" si="333"/>
        <v>0</v>
      </c>
      <c r="AK325" s="4">
        <f>SUM($AJ$33:AJ325)</f>
        <v>2.6645352591003757E-15</v>
      </c>
      <c r="AL325" s="4">
        <f t="shared" si="374"/>
        <v>0</v>
      </c>
      <c r="AM325" s="4">
        <f t="shared" si="334"/>
        <v>0</v>
      </c>
      <c r="AN325" s="4">
        <f t="shared" si="335"/>
        <v>0</v>
      </c>
      <c r="AP325" s="4" t="str">
        <f t="shared" si="390"/>
        <v/>
      </c>
      <c r="AQ325" s="4" t="str">
        <f t="shared" si="390"/>
        <v/>
      </c>
      <c r="AR325" s="4" t="str">
        <f t="shared" si="391"/>
        <v/>
      </c>
      <c r="AS325" s="4" t="str">
        <f t="shared" si="391"/>
        <v/>
      </c>
      <c r="AT325" s="4" t="str">
        <f t="shared" si="392"/>
        <v/>
      </c>
      <c r="AU325" s="4" t="str">
        <f t="shared" si="392"/>
        <v/>
      </c>
      <c r="AV325" s="4" t="str">
        <f t="shared" si="393"/>
        <v/>
      </c>
      <c r="AW325" s="4" t="str">
        <f t="shared" si="393"/>
        <v/>
      </c>
      <c r="AX325" s="4" t="str">
        <f t="shared" si="394"/>
        <v/>
      </c>
      <c r="AY325" s="4" t="str">
        <f t="shared" si="394"/>
        <v/>
      </c>
      <c r="AZ325" s="4" t="str">
        <f t="shared" si="395"/>
        <v/>
      </c>
      <c r="BA325" s="4" t="str">
        <f t="shared" si="395"/>
        <v/>
      </c>
      <c r="BB325" s="4" t="str">
        <f t="shared" si="370"/>
        <v/>
      </c>
      <c r="BC325" s="4" t="str">
        <f t="shared" si="371"/>
        <v/>
      </c>
      <c r="BD325" s="4" t="str">
        <f t="shared" si="336"/>
        <v/>
      </c>
      <c r="BE325" s="4" t="str">
        <f t="shared" si="375"/>
        <v/>
      </c>
      <c r="BF325" s="4" t="str">
        <f t="shared" si="337"/>
        <v/>
      </c>
      <c r="BG325" s="4" t="str">
        <f t="shared" si="376"/>
        <v/>
      </c>
      <c r="BH325" s="16">
        <f t="shared" si="338"/>
        <v>0</v>
      </c>
      <c r="BI325" s="4">
        <f t="shared" si="339"/>
        <v>0</v>
      </c>
      <c r="BJ325" s="16">
        <f t="shared" si="340"/>
        <v>0</v>
      </c>
      <c r="BK325" s="4">
        <f t="shared" si="341"/>
        <v>0</v>
      </c>
      <c r="BL325" s="16">
        <f t="shared" si="342"/>
        <v>0</v>
      </c>
      <c r="BM325" s="4">
        <f t="shared" si="343"/>
        <v>0</v>
      </c>
      <c r="BN325" s="4">
        <f t="shared" si="377"/>
        <v>0</v>
      </c>
      <c r="BO325" s="4">
        <f t="shared" si="378"/>
        <v>0</v>
      </c>
      <c r="BP325" s="4">
        <f t="shared" si="379"/>
        <v>0</v>
      </c>
      <c r="BQ325" s="4">
        <f t="shared" si="380"/>
        <v>0</v>
      </c>
      <c r="BR325" s="4">
        <f t="shared" si="381"/>
        <v>0</v>
      </c>
      <c r="BS325" s="4">
        <f t="shared" si="382"/>
        <v>0</v>
      </c>
      <c r="BT325" s="4" t="str">
        <f t="shared" si="344"/>
        <v/>
      </c>
      <c r="BU325" s="4" t="str">
        <f t="shared" si="345"/>
        <v/>
      </c>
      <c r="BV325" s="4" t="str">
        <f t="shared" si="346"/>
        <v/>
      </c>
      <c r="BW325" s="4" t="str">
        <f t="shared" si="359"/>
        <v/>
      </c>
      <c r="BX325" s="4" t="str">
        <f t="shared" si="360"/>
        <v/>
      </c>
      <c r="BY325" s="4" t="str">
        <f t="shared" si="361"/>
        <v/>
      </c>
      <c r="BZ325" s="4">
        <f t="shared" si="362"/>
        <v>0</v>
      </c>
      <c r="CA325" s="17" t="str">
        <f t="shared" si="347"/>
        <v/>
      </c>
      <c r="CB325" s="17" t="str">
        <f t="shared" si="348"/>
        <v/>
      </c>
      <c r="CC325" s="17" t="str">
        <f t="shared" si="349"/>
        <v/>
      </c>
      <c r="CD325" s="17" t="str">
        <f t="shared" si="350"/>
        <v/>
      </c>
      <c r="CE325" s="4" t="str">
        <f t="shared" si="351"/>
        <v/>
      </c>
      <c r="CF325" s="4" t="str">
        <f t="shared" si="352"/>
        <v/>
      </c>
      <c r="CG325" s="4" t="str">
        <f t="shared" si="353"/>
        <v/>
      </c>
      <c r="CH325" s="4" t="str">
        <f t="shared" si="383"/>
        <v/>
      </c>
      <c r="CI325" s="4" t="str">
        <f t="shared" si="384"/>
        <v/>
      </c>
      <c r="CJ325" s="4" t="str">
        <f t="shared" si="363"/>
        <v/>
      </c>
      <c r="CK325" s="4" t="str">
        <f t="shared" si="364"/>
        <v/>
      </c>
      <c r="CL325" s="4" t="str">
        <f t="shared" si="385"/>
        <v/>
      </c>
      <c r="CM325" s="4" t="str">
        <f t="shared" si="386"/>
        <v/>
      </c>
      <c r="CN325" s="4">
        <f t="shared" si="365"/>
        <v>0</v>
      </c>
      <c r="CO325" s="16">
        <f t="shared" si="354"/>
        <v>0</v>
      </c>
      <c r="CQ325" s="4">
        <f t="shared" si="366"/>
        <v>0</v>
      </c>
      <c r="CS325" s="4">
        <v>291</v>
      </c>
      <c r="CT325" s="4">
        <f t="shared" si="367"/>
        <v>145.5</v>
      </c>
      <c r="CU325" s="4">
        <f t="shared" si="368"/>
        <v>146</v>
      </c>
      <c r="CV325" s="4">
        <f t="shared" si="355"/>
        <v>0</v>
      </c>
      <c r="CW325" s="4">
        <v>292</v>
      </c>
      <c r="CX325" s="4">
        <f t="shared" si="330"/>
        <v>147</v>
      </c>
      <c r="CY325" s="4" t="s">
        <v>100</v>
      </c>
      <c r="CZ325" s="16" t="str">
        <f t="shared" si="369"/>
        <v>A</v>
      </c>
      <c r="DA325" s="16">
        <f t="shared" si="356"/>
        <v>0</v>
      </c>
      <c r="DB325" s="4" t="str">
        <f t="shared" si="357"/>
        <v>x</v>
      </c>
    </row>
    <row r="326" spans="1:106">
      <c r="A326" s="4" t="str">
        <f t="shared" si="372"/>
        <v>x</v>
      </c>
      <c r="B326" s="4" t="str">
        <f t="shared" si="373"/>
        <v>x</v>
      </c>
      <c r="D326" s="4">
        <v>29.799999999999901</v>
      </c>
      <c r="E326" s="4">
        <f t="shared" si="331"/>
        <v>-0.75549601211946438</v>
      </c>
      <c r="F326" s="4">
        <v>29.799999999999901</v>
      </c>
      <c r="G326" s="4">
        <f t="shared" si="332"/>
        <v>-0.75549601211946438</v>
      </c>
      <c r="H326" s="4">
        <v>148</v>
      </c>
      <c r="I326" s="4">
        <f>AL180</f>
        <v>0</v>
      </c>
      <c r="X326" s="4">
        <v>293</v>
      </c>
      <c r="Y326" s="4" t="str">
        <f t="shared" si="387"/>
        <v>x</v>
      </c>
      <c r="Z326" s="4" t="str">
        <f t="shared" si="358"/>
        <v>x</v>
      </c>
      <c r="AA326" s="4">
        <v>0</v>
      </c>
      <c r="AB326" s="4">
        <v>0</v>
      </c>
      <c r="AC326" s="4">
        <v>293</v>
      </c>
      <c r="AD326" s="129" t="str">
        <f t="shared" si="388"/>
        <v>x</v>
      </c>
      <c r="AE326" s="129" t="str">
        <f t="shared" si="388"/>
        <v>x</v>
      </c>
      <c r="AF326" s="46">
        <f t="shared" si="389"/>
        <v>1</v>
      </c>
      <c r="AG326" s="46">
        <f t="shared" si="389"/>
        <v>1</v>
      </c>
      <c r="AH326" s="4">
        <f t="shared" si="396"/>
        <v>0</v>
      </c>
      <c r="AI326" s="4">
        <f t="shared" si="396"/>
        <v>0</v>
      </c>
      <c r="AJ326" s="4">
        <f t="shared" si="333"/>
        <v>0</v>
      </c>
      <c r="AK326" s="4">
        <f>SUM($AJ$33:AJ326)</f>
        <v>2.6645352591003757E-15</v>
      </c>
      <c r="AL326" s="4">
        <f t="shared" si="374"/>
        <v>0</v>
      </c>
      <c r="AM326" s="4">
        <f t="shared" si="334"/>
        <v>0</v>
      </c>
      <c r="AN326" s="4">
        <f t="shared" si="335"/>
        <v>0</v>
      </c>
      <c r="AP326" s="4" t="str">
        <f t="shared" si="390"/>
        <v/>
      </c>
      <c r="AQ326" s="4" t="str">
        <f t="shared" si="390"/>
        <v/>
      </c>
      <c r="AR326" s="4" t="str">
        <f t="shared" si="391"/>
        <v/>
      </c>
      <c r="AS326" s="4" t="str">
        <f t="shared" si="391"/>
        <v/>
      </c>
      <c r="AT326" s="4" t="str">
        <f t="shared" si="392"/>
        <v/>
      </c>
      <c r="AU326" s="4" t="str">
        <f t="shared" si="392"/>
        <v/>
      </c>
      <c r="AV326" s="4" t="str">
        <f t="shared" si="393"/>
        <v/>
      </c>
      <c r="AW326" s="4" t="str">
        <f t="shared" si="393"/>
        <v/>
      </c>
      <c r="AX326" s="4" t="str">
        <f t="shared" si="394"/>
        <v/>
      </c>
      <c r="AY326" s="4" t="str">
        <f t="shared" si="394"/>
        <v/>
      </c>
      <c r="AZ326" s="4" t="str">
        <f t="shared" si="395"/>
        <v/>
      </c>
      <c r="BA326" s="4" t="str">
        <f t="shared" si="395"/>
        <v/>
      </c>
      <c r="BB326" s="4" t="str">
        <f t="shared" si="370"/>
        <v/>
      </c>
      <c r="BC326" s="4" t="str">
        <f t="shared" si="371"/>
        <v/>
      </c>
      <c r="BD326" s="4" t="str">
        <f t="shared" si="336"/>
        <v/>
      </c>
      <c r="BE326" s="4" t="str">
        <f t="shared" si="375"/>
        <v/>
      </c>
      <c r="BF326" s="4" t="str">
        <f t="shared" si="337"/>
        <v/>
      </c>
      <c r="BG326" s="4" t="str">
        <f t="shared" si="376"/>
        <v/>
      </c>
      <c r="BH326" s="16">
        <f t="shared" si="338"/>
        <v>0</v>
      </c>
      <c r="BI326" s="4">
        <f t="shared" si="339"/>
        <v>0</v>
      </c>
      <c r="BJ326" s="16">
        <f t="shared" si="340"/>
        <v>0</v>
      </c>
      <c r="BK326" s="4">
        <f t="shared" si="341"/>
        <v>0</v>
      </c>
      <c r="BL326" s="16">
        <f t="shared" si="342"/>
        <v>0</v>
      </c>
      <c r="BM326" s="4">
        <f t="shared" si="343"/>
        <v>0</v>
      </c>
      <c r="BN326" s="4">
        <f t="shared" si="377"/>
        <v>0</v>
      </c>
      <c r="BO326" s="4">
        <f t="shared" si="378"/>
        <v>0</v>
      </c>
      <c r="BP326" s="4">
        <f t="shared" si="379"/>
        <v>0</v>
      </c>
      <c r="BQ326" s="4">
        <f t="shared" si="380"/>
        <v>0</v>
      </c>
      <c r="BR326" s="4">
        <f t="shared" si="381"/>
        <v>0</v>
      </c>
      <c r="BS326" s="4">
        <f t="shared" si="382"/>
        <v>0</v>
      </c>
      <c r="BT326" s="4" t="str">
        <f t="shared" si="344"/>
        <v/>
      </c>
      <c r="BU326" s="4" t="str">
        <f t="shared" si="345"/>
        <v/>
      </c>
      <c r="BV326" s="4" t="str">
        <f t="shared" si="346"/>
        <v/>
      </c>
      <c r="BW326" s="4" t="str">
        <f t="shared" si="359"/>
        <v/>
      </c>
      <c r="BX326" s="4" t="str">
        <f t="shared" si="360"/>
        <v/>
      </c>
      <c r="BY326" s="4" t="str">
        <f t="shared" si="361"/>
        <v/>
      </c>
      <c r="BZ326" s="4">
        <f t="shared" si="362"/>
        <v>0</v>
      </c>
      <c r="CA326" s="17" t="str">
        <f t="shared" si="347"/>
        <v/>
      </c>
      <c r="CB326" s="17" t="str">
        <f t="shared" si="348"/>
        <v/>
      </c>
      <c r="CC326" s="17" t="str">
        <f t="shared" si="349"/>
        <v/>
      </c>
      <c r="CD326" s="17" t="str">
        <f t="shared" si="350"/>
        <v/>
      </c>
      <c r="CE326" s="4" t="str">
        <f t="shared" si="351"/>
        <v/>
      </c>
      <c r="CF326" s="4" t="str">
        <f t="shared" si="352"/>
        <v/>
      </c>
      <c r="CG326" s="4" t="str">
        <f t="shared" si="353"/>
        <v/>
      </c>
      <c r="CH326" s="4" t="str">
        <f t="shared" si="383"/>
        <v/>
      </c>
      <c r="CI326" s="4" t="str">
        <f t="shared" si="384"/>
        <v/>
      </c>
      <c r="CJ326" s="4" t="str">
        <f t="shared" si="363"/>
        <v/>
      </c>
      <c r="CK326" s="4" t="str">
        <f t="shared" si="364"/>
        <v/>
      </c>
      <c r="CL326" s="4" t="str">
        <f t="shared" si="385"/>
        <v/>
      </c>
      <c r="CM326" s="4" t="str">
        <f t="shared" si="386"/>
        <v/>
      </c>
      <c r="CN326" s="4">
        <f t="shared" si="365"/>
        <v>0</v>
      </c>
      <c r="CO326" s="16">
        <f t="shared" si="354"/>
        <v>0</v>
      </c>
      <c r="CQ326" s="4">
        <f t="shared" si="366"/>
        <v>0</v>
      </c>
      <c r="CS326" s="4">
        <v>292</v>
      </c>
      <c r="CT326" s="4">
        <f t="shared" si="367"/>
        <v>146</v>
      </c>
      <c r="CU326" s="4">
        <f t="shared" si="368"/>
        <v>146</v>
      </c>
      <c r="CV326" s="4">
        <f t="shared" si="355"/>
        <v>1</v>
      </c>
      <c r="CW326" s="4">
        <v>293</v>
      </c>
      <c r="CX326" s="4">
        <f t="shared" si="330"/>
        <v>147</v>
      </c>
      <c r="CY326" s="4" t="s">
        <v>89</v>
      </c>
      <c r="CZ326" s="16" t="str">
        <f t="shared" si="369"/>
        <v>B</v>
      </c>
      <c r="DA326" s="16">
        <f t="shared" si="356"/>
        <v>0</v>
      </c>
      <c r="DB326" s="4" t="str">
        <f t="shared" si="357"/>
        <v>x</v>
      </c>
    </row>
    <row r="327" spans="1:106">
      <c r="A327" s="4" t="str">
        <f t="shared" si="372"/>
        <v>x</v>
      </c>
      <c r="B327" s="4" t="str">
        <f t="shared" si="373"/>
        <v>x</v>
      </c>
      <c r="D327" s="4">
        <v>29.899999999999899</v>
      </c>
      <c r="E327" s="4">
        <f t="shared" si="331"/>
        <v>-0.80892155440803004</v>
      </c>
      <c r="F327" s="4">
        <v>29.899999999999899</v>
      </c>
      <c r="G327" s="4">
        <f t="shared" si="332"/>
        <v>-0.80892155440803004</v>
      </c>
      <c r="H327" s="4">
        <v>149</v>
      </c>
      <c r="I327" s="4">
        <f>I326</f>
        <v>0</v>
      </c>
      <c r="X327" s="4">
        <v>294</v>
      </c>
      <c r="Y327" s="4" t="str">
        <f t="shared" si="387"/>
        <v>x</v>
      </c>
      <c r="Z327" s="4" t="str">
        <f t="shared" si="358"/>
        <v>x</v>
      </c>
      <c r="AA327" s="4">
        <v>0</v>
      </c>
      <c r="AB327" s="4">
        <v>0</v>
      </c>
      <c r="AC327" s="4">
        <v>294</v>
      </c>
      <c r="AD327" s="129" t="str">
        <f t="shared" si="388"/>
        <v>x</v>
      </c>
      <c r="AE327" s="129" t="str">
        <f t="shared" si="388"/>
        <v>x</v>
      </c>
      <c r="AF327" s="46">
        <f t="shared" si="389"/>
        <v>1</v>
      </c>
      <c r="AG327" s="46">
        <f t="shared" si="389"/>
        <v>1</v>
      </c>
      <c r="AH327" s="4">
        <f t="shared" si="396"/>
        <v>0</v>
      </c>
      <c r="AI327" s="4">
        <f t="shared" si="396"/>
        <v>0</v>
      </c>
      <c r="AJ327" s="4">
        <f t="shared" si="333"/>
        <v>0</v>
      </c>
      <c r="AK327" s="4">
        <f>SUM($AJ$33:AJ327)</f>
        <v>2.6645352591003757E-15</v>
      </c>
      <c r="AL327" s="4">
        <f t="shared" si="374"/>
        <v>0</v>
      </c>
      <c r="AM327" s="4">
        <f t="shared" si="334"/>
        <v>0</v>
      </c>
      <c r="AN327" s="4">
        <f t="shared" si="335"/>
        <v>0</v>
      </c>
      <c r="AP327" s="4" t="str">
        <f t="shared" si="390"/>
        <v/>
      </c>
      <c r="AQ327" s="4" t="str">
        <f t="shared" si="390"/>
        <v/>
      </c>
      <c r="AR327" s="4" t="str">
        <f t="shared" si="391"/>
        <v/>
      </c>
      <c r="AS327" s="4" t="str">
        <f t="shared" si="391"/>
        <v/>
      </c>
      <c r="AT327" s="4" t="str">
        <f t="shared" si="392"/>
        <v/>
      </c>
      <c r="AU327" s="4" t="str">
        <f t="shared" si="392"/>
        <v/>
      </c>
      <c r="AV327" s="4" t="str">
        <f t="shared" si="393"/>
        <v/>
      </c>
      <c r="AW327" s="4" t="str">
        <f t="shared" si="393"/>
        <v/>
      </c>
      <c r="AX327" s="4" t="str">
        <f t="shared" si="394"/>
        <v/>
      </c>
      <c r="AY327" s="4" t="str">
        <f t="shared" si="394"/>
        <v/>
      </c>
      <c r="AZ327" s="4" t="str">
        <f t="shared" si="395"/>
        <v/>
      </c>
      <c r="BA327" s="4" t="str">
        <f t="shared" si="395"/>
        <v/>
      </c>
      <c r="BB327" s="4" t="str">
        <f t="shared" si="370"/>
        <v/>
      </c>
      <c r="BC327" s="4" t="str">
        <f t="shared" si="371"/>
        <v/>
      </c>
      <c r="BD327" s="4" t="str">
        <f t="shared" si="336"/>
        <v/>
      </c>
      <c r="BE327" s="4" t="str">
        <f t="shared" si="375"/>
        <v/>
      </c>
      <c r="BF327" s="4" t="str">
        <f t="shared" si="337"/>
        <v/>
      </c>
      <c r="BG327" s="4" t="str">
        <f t="shared" si="376"/>
        <v/>
      </c>
      <c r="BH327" s="16">
        <f t="shared" si="338"/>
        <v>0</v>
      </c>
      <c r="BI327" s="4">
        <f t="shared" si="339"/>
        <v>0</v>
      </c>
      <c r="BJ327" s="16">
        <f t="shared" si="340"/>
        <v>0</v>
      </c>
      <c r="BK327" s="4">
        <f t="shared" si="341"/>
        <v>0</v>
      </c>
      <c r="BL327" s="16">
        <f t="shared" si="342"/>
        <v>0</v>
      </c>
      <c r="BM327" s="4">
        <f t="shared" si="343"/>
        <v>0</v>
      </c>
      <c r="BN327" s="4">
        <f t="shared" si="377"/>
        <v>0</v>
      </c>
      <c r="BO327" s="4">
        <f t="shared" si="378"/>
        <v>0</v>
      </c>
      <c r="BP327" s="4">
        <f t="shared" si="379"/>
        <v>0</v>
      </c>
      <c r="BQ327" s="4">
        <f t="shared" si="380"/>
        <v>0</v>
      </c>
      <c r="BR327" s="4">
        <f t="shared" si="381"/>
        <v>0</v>
      </c>
      <c r="BS327" s="4">
        <f t="shared" si="382"/>
        <v>0</v>
      </c>
      <c r="BT327" s="4" t="str">
        <f t="shared" si="344"/>
        <v/>
      </c>
      <c r="BU327" s="4" t="str">
        <f t="shared" si="345"/>
        <v/>
      </c>
      <c r="BV327" s="4" t="str">
        <f t="shared" si="346"/>
        <v/>
      </c>
      <c r="BW327" s="4" t="str">
        <f t="shared" si="359"/>
        <v/>
      </c>
      <c r="BX327" s="4" t="str">
        <f t="shared" si="360"/>
        <v/>
      </c>
      <c r="BY327" s="4" t="str">
        <f t="shared" si="361"/>
        <v/>
      </c>
      <c r="BZ327" s="4">
        <f t="shared" si="362"/>
        <v>0</v>
      </c>
      <c r="CA327" s="17" t="str">
        <f t="shared" si="347"/>
        <v/>
      </c>
      <c r="CB327" s="17" t="str">
        <f t="shared" si="348"/>
        <v/>
      </c>
      <c r="CC327" s="17" t="str">
        <f t="shared" si="349"/>
        <v/>
      </c>
      <c r="CD327" s="17" t="str">
        <f t="shared" si="350"/>
        <v/>
      </c>
      <c r="CE327" s="4" t="str">
        <f t="shared" si="351"/>
        <v/>
      </c>
      <c r="CF327" s="4" t="str">
        <f t="shared" si="352"/>
        <v/>
      </c>
      <c r="CG327" s="4" t="str">
        <f t="shared" si="353"/>
        <v/>
      </c>
      <c r="CH327" s="4" t="str">
        <f t="shared" si="383"/>
        <v/>
      </c>
      <c r="CI327" s="4" t="str">
        <f t="shared" si="384"/>
        <v/>
      </c>
      <c r="CJ327" s="4" t="str">
        <f t="shared" si="363"/>
        <v/>
      </c>
      <c r="CK327" s="4" t="str">
        <f t="shared" si="364"/>
        <v/>
      </c>
      <c r="CL327" s="4" t="str">
        <f t="shared" si="385"/>
        <v/>
      </c>
      <c r="CM327" s="4" t="str">
        <f t="shared" si="386"/>
        <v/>
      </c>
      <c r="CN327" s="4">
        <f t="shared" si="365"/>
        <v>0</v>
      </c>
      <c r="CO327" s="16">
        <f t="shared" si="354"/>
        <v>0</v>
      </c>
      <c r="CQ327" s="4">
        <f t="shared" si="366"/>
        <v>0</v>
      </c>
      <c r="CS327" s="4">
        <v>293</v>
      </c>
      <c r="CT327" s="4">
        <f t="shared" si="367"/>
        <v>146.5</v>
      </c>
      <c r="CU327" s="4">
        <f t="shared" si="368"/>
        <v>147</v>
      </c>
      <c r="CV327" s="4">
        <f t="shared" si="355"/>
        <v>0</v>
      </c>
      <c r="CW327" s="4">
        <v>294</v>
      </c>
      <c r="CX327" s="4">
        <f t="shared" si="330"/>
        <v>148</v>
      </c>
      <c r="CY327" s="4" t="s">
        <v>98</v>
      </c>
      <c r="CZ327" s="16" t="str">
        <f t="shared" si="369"/>
        <v>C</v>
      </c>
      <c r="DA327" s="16">
        <f t="shared" si="356"/>
        <v>0</v>
      </c>
      <c r="DB327" s="4" t="str">
        <f t="shared" si="357"/>
        <v>x</v>
      </c>
    </row>
    <row r="328" spans="1:106">
      <c r="A328" s="4" t="str">
        <f t="shared" si="372"/>
        <v>x</v>
      </c>
      <c r="B328" s="4" t="str">
        <f t="shared" si="373"/>
        <v>x</v>
      </c>
      <c r="D328" s="4">
        <v>29.999999999999901</v>
      </c>
      <c r="E328" s="4">
        <f t="shared" si="331"/>
        <v>-0.82699334313268802</v>
      </c>
      <c r="F328" s="4">
        <v>29.999999999999901</v>
      </c>
      <c r="G328" s="4">
        <f t="shared" si="332"/>
        <v>-0.82699334313268802</v>
      </c>
      <c r="H328" s="4">
        <v>149</v>
      </c>
      <c r="I328" s="4">
        <f>AL181</f>
        <v>0</v>
      </c>
      <c r="X328" s="4">
        <v>295</v>
      </c>
      <c r="Y328" s="4" t="str">
        <f t="shared" si="387"/>
        <v>x</v>
      </c>
      <c r="Z328" s="4" t="str">
        <f t="shared" si="358"/>
        <v>x</v>
      </c>
      <c r="AA328" s="4">
        <v>0</v>
      </c>
      <c r="AB328" s="4">
        <v>0</v>
      </c>
      <c r="AC328" s="4">
        <v>295</v>
      </c>
      <c r="AD328" s="129" t="str">
        <f t="shared" si="388"/>
        <v>x</v>
      </c>
      <c r="AE328" s="129" t="str">
        <f t="shared" si="388"/>
        <v>x</v>
      </c>
      <c r="AF328" s="46">
        <f t="shared" si="389"/>
        <v>1</v>
      </c>
      <c r="AG328" s="46">
        <f t="shared" si="389"/>
        <v>1</v>
      </c>
      <c r="AH328" s="4">
        <f t="shared" si="396"/>
        <v>0</v>
      </c>
      <c r="AI328" s="4">
        <f t="shared" si="396"/>
        <v>0</v>
      </c>
      <c r="AJ328" s="4">
        <f t="shared" si="333"/>
        <v>0</v>
      </c>
      <c r="AK328" s="4">
        <f>SUM($AJ$33:AJ328)</f>
        <v>2.6645352591003757E-15</v>
      </c>
      <c r="AL328" s="4">
        <f t="shared" si="374"/>
        <v>0</v>
      </c>
      <c r="AM328" s="4">
        <f t="shared" si="334"/>
        <v>0</v>
      </c>
      <c r="AN328" s="4">
        <f t="shared" si="335"/>
        <v>0</v>
      </c>
      <c r="AP328" s="4" t="str">
        <f t="shared" si="390"/>
        <v/>
      </c>
      <c r="AQ328" s="4" t="str">
        <f t="shared" si="390"/>
        <v/>
      </c>
      <c r="AR328" s="4" t="str">
        <f t="shared" si="391"/>
        <v/>
      </c>
      <c r="AS328" s="4" t="str">
        <f t="shared" si="391"/>
        <v/>
      </c>
      <c r="AT328" s="4" t="str">
        <f t="shared" si="392"/>
        <v/>
      </c>
      <c r="AU328" s="4" t="str">
        <f t="shared" si="392"/>
        <v/>
      </c>
      <c r="AV328" s="4" t="str">
        <f t="shared" si="393"/>
        <v/>
      </c>
      <c r="AW328" s="4" t="str">
        <f t="shared" si="393"/>
        <v/>
      </c>
      <c r="AX328" s="4" t="str">
        <f t="shared" si="394"/>
        <v/>
      </c>
      <c r="AY328" s="4" t="str">
        <f t="shared" si="394"/>
        <v/>
      </c>
      <c r="AZ328" s="4" t="str">
        <f t="shared" si="395"/>
        <v/>
      </c>
      <c r="BA328" s="4" t="str">
        <f t="shared" si="395"/>
        <v/>
      </c>
      <c r="BB328" s="4" t="str">
        <f t="shared" si="370"/>
        <v/>
      </c>
      <c r="BC328" s="4" t="str">
        <f t="shared" si="371"/>
        <v/>
      </c>
      <c r="BD328" s="4" t="str">
        <f t="shared" si="336"/>
        <v/>
      </c>
      <c r="BE328" s="4" t="str">
        <f t="shared" si="375"/>
        <v/>
      </c>
      <c r="BF328" s="4" t="str">
        <f t="shared" si="337"/>
        <v/>
      </c>
      <c r="BG328" s="4" t="str">
        <f t="shared" si="376"/>
        <v/>
      </c>
      <c r="BH328" s="16">
        <f t="shared" si="338"/>
        <v>0</v>
      </c>
      <c r="BI328" s="4">
        <f t="shared" si="339"/>
        <v>0</v>
      </c>
      <c r="BJ328" s="16">
        <f t="shared" si="340"/>
        <v>0</v>
      </c>
      <c r="BK328" s="4">
        <f t="shared" si="341"/>
        <v>0</v>
      </c>
      <c r="BL328" s="16">
        <f t="shared" si="342"/>
        <v>0</v>
      </c>
      <c r="BM328" s="4">
        <f t="shared" si="343"/>
        <v>0</v>
      </c>
      <c r="BN328" s="4">
        <f t="shared" si="377"/>
        <v>0</v>
      </c>
      <c r="BO328" s="4">
        <f t="shared" si="378"/>
        <v>0</v>
      </c>
      <c r="BP328" s="4">
        <f t="shared" si="379"/>
        <v>0</v>
      </c>
      <c r="BQ328" s="4">
        <f t="shared" si="380"/>
        <v>0</v>
      </c>
      <c r="BR328" s="4">
        <f t="shared" si="381"/>
        <v>0</v>
      </c>
      <c r="BS328" s="4">
        <f t="shared" si="382"/>
        <v>0</v>
      </c>
      <c r="BT328" s="4" t="str">
        <f t="shared" si="344"/>
        <v/>
      </c>
      <c r="BU328" s="4" t="str">
        <f t="shared" si="345"/>
        <v/>
      </c>
      <c r="BV328" s="4" t="str">
        <f t="shared" si="346"/>
        <v/>
      </c>
      <c r="BW328" s="4" t="str">
        <f t="shared" si="359"/>
        <v/>
      </c>
      <c r="BX328" s="4" t="str">
        <f t="shared" si="360"/>
        <v/>
      </c>
      <c r="BY328" s="4" t="str">
        <f t="shared" si="361"/>
        <v/>
      </c>
      <c r="BZ328" s="4">
        <f t="shared" si="362"/>
        <v>0</v>
      </c>
      <c r="CA328" s="17" t="str">
        <f t="shared" si="347"/>
        <v/>
      </c>
      <c r="CB328" s="17" t="str">
        <f t="shared" si="348"/>
        <v/>
      </c>
      <c r="CC328" s="17" t="str">
        <f t="shared" si="349"/>
        <v/>
      </c>
      <c r="CD328" s="17" t="str">
        <f t="shared" si="350"/>
        <v/>
      </c>
      <c r="CE328" s="4" t="str">
        <f t="shared" si="351"/>
        <v/>
      </c>
      <c r="CF328" s="4" t="str">
        <f t="shared" si="352"/>
        <v/>
      </c>
      <c r="CG328" s="4" t="str">
        <f t="shared" si="353"/>
        <v/>
      </c>
      <c r="CH328" s="4" t="str">
        <f t="shared" si="383"/>
        <v/>
      </c>
      <c r="CI328" s="4" t="str">
        <f t="shared" si="384"/>
        <v/>
      </c>
      <c r="CJ328" s="4" t="str">
        <f t="shared" si="363"/>
        <v/>
      </c>
      <c r="CK328" s="4" t="str">
        <f t="shared" si="364"/>
        <v/>
      </c>
      <c r="CL328" s="4" t="str">
        <f t="shared" si="385"/>
        <v/>
      </c>
      <c r="CM328" s="4" t="str">
        <f t="shared" si="386"/>
        <v/>
      </c>
      <c r="CN328" s="4">
        <f t="shared" si="365"/>
        <v>0</v>
      </c>
      <c r="CO328" s="16">
        <f t="shared" si="354"/>
        <v>0</v>
      </c>
      <c r="CQ328" s="4">
        <f t="shared" si="366"/>
        <v>0</v>
      </c>
      <c r="CS328" s="4">
        <v>294</v>
      </c>
      <c r="CT328" s="4">
        <f t="shared" si="367"/>
        <v>147</v>
      </c>
      <c r="CU328" s="4">
        <f t="shared" si="368"/>
        <v>147</v>
      </c>
      <c r="CV328" s="4">
        <f t="shared" si="355"/>
        <v>1</v>
      </c>
      <c r="CW328" s="4">
        <v>295</v>
      </c>
      <c r="CX328" s="4">
        <f t="shared" si="330"/>
        <v>148</v>
      </c>
      <c r="CY328" s="4" t="s">
        <v>87</v>
      </c>
      <c r="CZ328" s="16" t="str">
        <f t="shared" si="369"/>
        <v>A</v>
      </c>
      <c r="DA328" s="16">
        <f t="shared" si="356"/>
        <v>0</v>
      </c>
      <c r="DB328" s="4" t="str">
        <f t="shared" si="357"/>
        <v>x</v>
      </c>
    </row>
    <row r="329" spans="1:106">
      <c r="A329" s="4" t="str">
        <f t="shared" si="372"/>
        <v>x</v>
      </c>
      <c r="B329" s="4" t="str">
        <f t="shared" si="373"/>
        <v>x</v>
      </c>
      <c r="D329" s="4">
        <v>30.099999999999898</v>
      </c>
      <c r="E329" s="4">
        <f t="shared" si="331"/>
        <v>-0.80892155440810476</v>
      </c>
      <c r="F329" s="4">
        <v>30.099999999999898</v>
      </c>
      <c r="G329" s="4">
        <f t="shared" si="332"/>
        <v>-0.80892155440810476</v>
      </c>
      <c r="H329" s="4">
        <v>150</v>
      </c>
      <c r="I329" s="4">
        <f>I328</f>
        <v>0</v>
      </c>
      <c r="X329" s="4">
        <v>296</v>
      </c>
      <c r="Y329" s="4" t="str">
        <f t="shared" si="387"/>
        <v>x</v>
      </c>
      <c r="Z329" s="4" t="str">
        <f t="shared" si="358"/>
        <v>x</v>
      </c>
      <c r="AA329" s="4">
        <v>0</v>
      </c>
      <c r="AB329" s="4">
        <v>0</v>
      </c>
      <c r="AC329" s="4">
        <v>296</v>
      </c>
      <c r="AD329" s="129" t="str">
        <f t="shared" si="388"/>
        <v>x</v>
      </c>
      <c r="AE329" s="129" t="str">
        <f t="shared" si="388"/>
        <v>x</v>
      </c>
      <c r="AF329" s="46">
        <f t="shared" si="389"/>
        <v>1</v>
      </c>
      <c r="AG329" s="46">
        <f t="shared" si="389"/>
        <v>1</v>
      </c>
      <c r="AH329" s="4">
        <f t="shared" si="396"/>
        <v>0</v>
      </c>
      <c r="AI329" s="4">
        <f t="shared" si="396"/>
        <v>0</v>
      </c>
      <c r="AJ329" s="4">
        <f t="shared" si="333"/>
        <v>0</v>
      </c>
      <c r="AK329" s="4">
        <f>SUM($AJ$33:AJ329)</f>
        <v>2.6645352591003757E-15</v>
      </c>
      <c r="AL329" s="4">
        <f t="shared" si="374"/>
        <v>0</v>
      </c>
      <c r="AM329" s="4">
        <f t="shared" si="334"/>
        <v>0</v>
      </c>
      <c r="AN329" s="4">
        <f t="shared" si="335"/>
        <v>0</v>
      </c>
      <c r="AP329" s="4" t="str">
        <f t="shared" si="390"/>
        <v/>
      </c>
      <c r="AQ329" s="4" t="str">
        <f t="shared" si="390"/>
        <v/>
      </c>
      <c r="AR329" s="4" t="str">
        <f t="shared" si="391"/>
        <v/>
      </c>
      <c r="AS329" s="4" t="str">
        <f t="shared" si="391"/>
        <v/>
      </c>
      <c r="AT329" s="4" t="str">
        <f t="shared" si="392"/>
        <v/>
      </c>
      <c r="AU329" s="4" t="str">
        <f t="shared" si="392"/>
        <v/>
      </c>
      <c r="AV329" s="4" t="str">
        <f t="shared" si="393"/>
        <v/>
      </c>
      <c r="AW329" s="4" t="str">
        <f t="shared" si="393"/>
        <v/>
      </c>
      <c r="AX329" s="4" t="str">
        <f t="shared" si="394"/>
        <v/>
      </c>
      <c r="AY329" s="4" t="str">
        <f t="shared" si="394"/>
        <v/>
      </c>
      <c r="AZ329" s="4" t="str">
        <f t="shared" si="395"/>
        <v/>
      </c>
      <c r="BA329" s="4" t="str">
        <f t="shared" si="395"/>
        <v/>
      </c>
      <c r="BB329" s="4" t="str">
        <f t="shared" si="370"/>
        <v/>
      </c>
      <c r="BC329" s="4" t="str">
        <f t="shared" si="371"/>
        <v/>
      </c>
      <c r="BD329" s="4" t="str">
        <f t="shared" si="336"/>
        <v/>
      </c>
      <c r="BE329" s="4" t="str">
        <f t="shared" si="375"/>
        <v/>
      </c>
      <c r="BF329" s="4" t="str">
        <f t="shared" si="337"/>
        <v/>
      </c>
      <c r="BG329" s="4" t="str">
        <f t="shared" si="376"/>
        <v/>
      </c>
      <c r="BH329" s="16">
        <f t="shared" si="338"/>
        <v>0</v>
      </c>
      <c r="BI329" s="4">
        <f t="shared" si="339"/>
        <v>0</v>
      </c>
      <c r="BJ329" s="16">
        <f t="shared" si="340"/>
        <v>0</v>
      </c>
      <c r="BK329" s="4">
        <f t="shared" si="341"/>
        <v>0</v>
      </c>
      <c r="BL329" s="16">
        <f t="shared" si="342"/>
        <v>0</v>
      </c>
      <c r="BM329" s="4">
        <f t="shared" si="343"/>
        <v>0</v>
      </c>
      <c r="BN329" s="4">
        <f t="shared" si="377"/>
        <v>0</v>
      </c>
      <c r="BO329" s="4">
        <f t="shared" si="378"/>
        <v>0</v>
      </c>
      <c r="BP329" s="4">
        <f t="shared" si="379"/>
        <v>0</v>
      </c>
      <c r="BQ329" s="4">
        <f t="shared" si="380"/>
        <v>0</v>
      </c>
      <c r="BR329" s="4">
        <f t="shared" si="381"/>
        <v>0</v>
      </c>
      <c r="BS329" s="4">
        <f t="shared" si="382"/>
        <v>0</v>
      </c>
      <c r="BT329" s="4" t="str">
        <f t="shared" si="344"/>
        <v/>
      </c>
      <c r="BU329" s="4" t="str">
        <f t="shared" si="345"/>
        <v/>
      </c>
      <c r="BV329" s="4" t="str">
        <f t="shared" si="346"/>
        <v/>
      </c>
      <c r="BW329" s="4" t="str">
        <f t="shared" si="359"/>
        <v/>
      </c>
      <c r="BX329" s="4" t="str">
        <f t="shared" si="360"/>
        <v/>
      </c>
      <c r="BY329" s="4" t="str">
        <f t="shared" si="361"/>
        <v/>
      </c>
      <c r="BZ329" s="4">
        <f t="shared" si="362"/>
        <v>0</v>
      </c>
      <c r="CA329" s="17" t="str">
        <f t="shared" si="347"/>
        <v/>
      </c>
      <c r="CB329" s="17" t="str">
        <f t="shared" si="348"/>
        <v/>
      </c>
      <c r="CC329" s="17" t="str">
        <f t="shared" si="349"/>
        <v/>
      </c>
      <c r="CD329" s="17" t="str">
        <f t="shared" si="350"/>
        <v/>
      </c>
      <c r="CE329" s="4" t="str">
        <f t="shared" si="351"/>
        <v/>
      </c>
      <c r="CF329" s="4" t="str">
        <f t="shared" si="352"/>
        <v/>
      </c>
      <c r="CG329" s="4" t="str">
        <f t="shared" si="353"/>
        <v/>
      </c>
      <c r="CH329" s="4" t="str">
        <f t="shared" si="383"/>
        <v/>
      </c>
      <c r="CI329" s="4" t="str">
        <f t="shared" si="384"/>
        <v/>
      </c>
      <c r="CJ329" s="4" t="str">
        <f t="shared" si="363"/>
        <v/>
      </c>
      <c r="CK329" s="4" t="str">
        <f t="shared" si="364"/>
        <v/>
      </c>
      <c r="CL329" s="4" t="str">
        <f t="shared" si="385"/>
        <v/>
      </c>
      <c r="CM329" s="4" t="str">
        <f t="shared" si="386"/>
        <v/>
      </c>
      <c r="CN329" s="4">
        <f t="shared" si="365"/>
        <v>0</v>
      </c>
      <c r="CO329" s="16">
        <f t="shared" si="354"/>
        <v>0</v>
      </c>
      <c r="CQ329" s="4">
        <f t="shared" si="366"/>
        <v>0</v>
      </c>
      <c r="CS329" s="4">
        <v>295</v>
      </c>
      <c r="CT329" s="4">
        <f t="shared" si="367"/>
        <v>147.5</v>
      </c>
      <c r="CU329" s="4">
        <f t="shared" si="368"/>
        <v>148</v>
      </c>
      <c r="CV329" s="4">
        <f t="shared" si="355"/>
        <v>0</v>
      </c>
      <c r="CW329" s="4">
        <v>296</v>
      </c>
      <c r="CX329" s="4">
        <f t="shared" si="330"/>
        <v>149</v>
      </c>
      <c r="CY329" s="4" t="s">
        <v>99</v>
      </c>
      <c r="CZ329" s="16" t="str">
        <f t="shared" si="369"/>
        <v>B</v>
      </c>
      <c r="DA329" s="16">
        <f t="shared" si="356"/>
        <v>0</v>
      </c>
      <c r="DB329" s="4" t="str">
        <f t="shared" si="357"/>
        <v>x</v>
      </c>
    </row>
    <row r="330" spans="1:106">
      <c r="A330" s="4" t="str">
        <f t="shared" si="372"/>
        <v>x</v>
      </c>
      <c r="B330" s="4" t="str">
        <f t="shared" si="373"/>
        <v>x</v>
      </c>
      <c r="D330" s="4">
        <v>30.1999999999999</v>
      </c>
      <c r="E330" s="4">
        <f t="shared" si="331"/>
        <v>-0.75549601211960593</v>
      </c>
      <c r="F330" s="4">
        <v>30.1999999999999</v>
      </c>
      <c r="G330" s="4">
        <f t="shared" si="332"/>
        <v>-0.75549601211960593</v>
      </c>
      <c r="H330" s="4">
        <v>150</v>
      </c>
      <c r="I330" s="4">
        <f>AL182</f>
        <v>0</v>
      </c>
      <c r="X330" s="4">
        <v>297</v>
      </c>
      <c r="Y330" s="4" t="str">
        <f t="shared" si="387"/>
        <v>x</v>
      </c>
      <c r="Z330" s="4" t="str">
        <f t="shared" si="358"/>
        <v>x</v>
      </c>
      <c r="AA330" s="4">
        <v>0</v>
      </c>
      <c r="AB330" s="4">
        <v>0</v>
      </c>
      <c r="AC330" s="4">
        <v>297</v>
      </c>
      <c r="AD330" s="129" t="str">
        <f t="shared" si="388"/>
        <v>x</v>
      </c>
      <c r="AE330" s="129" t="str">
        <f t="shared" si="388"/>
        <v>x</v>
      </c>
      <c r="AF330" s="46">
        <f t="shared" si="389"/>
        <v>1</v>
      </c>
      <c r="AG330" s="46">
        <f t="shared" si="389"/>
        <v>1</v>
      </c>
      <c r="AH330" s="4">
        <f t="shared" si="396"/>
        <v>0</v>
      </c>
      <c r="AI330" s="4">
        <f t="shared" si="396"/>
        <v>0</v>
      </c>
      <c r="AJ330" s="4">
        <f t="shared" si="333"/>
        <v>0</v>
      </c>
      <c r="AK330" s="4">
        <f>SUM($AJ$33:AJ330)</f>
        <v>2.6645352591003757E-15</v>
      </c>
      <c r="AL330" s="4">
        <f t="shared" si="374"/>
        <v>0</v>
      </c>
      <c r="AM330" s="4">
        <f t="shared" si="334"/>
        <v>0</v>
      </c>
      <c r="AN330" s="4">
        <f t="shared" si="335"/>
        <v>0</v>
      </c>
      <c r="AP330" s="4" t="str">
        <f t="shared" si="390"/>
        <v/>
      </c>
      <c r="AQ330" s="4" t="str">
        <f t="shared" si="390"/>
        <v/>
      </c>
      <c r="AR330" s="4" t="str">
        <f t="shared" si="391"/>
        <v/>
      </c>
      <c r="AS330" s="4" t="str">
        <f t="shared" si="391"/>
        <v/>
      </c>
      <c r="AT330" s="4" t="str">
        <f t="shared" si="392"/>
        <v/>
      </c>
      <c r="AU330" s="4" t="str">
        <f t="shared" si="392"/>
        <v/>
      </c>
      <c r="AV330" s="4" t="str">
        <f t="shared" si="393"/>
        <v/>
      </c>
      <c r="AW330" s="4" t="str">
        <f t="shared" si="393"/>
        <v/>
      </c>
      <c r="AX330" s="4" t="str">
        <f t="shared" si="394"/>
        <v/>
      </c>
      <c r="AY330" s="4" t="str">
        <f t="shared" si="394"/>
        <v/>
      </c>
      <c r="AZ330" s="4" t="str">
        <f t="shared" si="395"/>
        <v/>
      </c>
      <c r="BA330" s="4" t="str">
        <f t="shared" si="395"/>
        <v/>
      </c>
      <c r="BB330" s="4" t="str">
        <f t="shared" si="370"/>
        <v/>
      </c>
      <c r="BC330" s="4" t="str">
        <f t="shared" si="371"/>
        <v/>
      </c>
      <c r="BD330" s="4" t="str">
        <f t="shared" si="336"/>
        <v/>
      </c>
      <c r="BE330" s="4" t="str">
        <f t="shared" si="375"/>
        <v/>
      </c>
      <c r="BF330" s="4" t="str">
        <f t="shared" si="337"/>
        <v/>
      </c>
      <c r="BG330" s="4" t="str">
        <f t="shared" si="376"/>
        <v/>
      </c>
      <c r="BH330" s="16">
        <f t="shared" si="338"/>
        <v>0</v>
      </c>
      <c r="BI330" s="4">
        <f t="shared" si="339"/>
        <v>0</v>
      </c>
      <c r="BJ330" s="16">
        <f t="shared" si="340"/>
        <v>0</v>
      </c>
      <c r="BK330" s="4">
        <f t="shared" si="341"/>
        <v>0</v>
      </c>
      <c r="BL330" s="16">
        <f t="shared" si="342"/>
        <v>0</v>
      </c>
      <c r="BM330" s="4">
        <f t="shared" si="343"/>
        <v>0</v>
      </c>
      <c r="BN330" s="4">
        <f t="shared" si="377"/>
        <v>0</v>
      </c>
      <c r="BO330" s="4">
        <f t="shared" si="378"/>
        <v>0</v>
      </c>
      <c r="BP330" s="4">
        <f t="shared" si="379"/>
        <v>0</v>
      </c>
      <c r="BQ330" s="4">
        <f t="shared" si="380"/>
        <v>0</v>
      </c>
      <c r="BR330" s="4">
        <f t="shared" si="381"/>
        <v>0</v>
      </c>
      <c r="BS330" s="4">
        <f t="shared" si="382"/>
        <v>0</v>
      </c>
      <c r="BT330" s="4" t="str">
        <f t="shared" si="344"/>
        <v/>
      </c>
      <c r="BU330" s="4" t="str">
        <f t="shared" si="345"/>
        <v/>
      </c>
      <c r="BV330" s="4" t="str">
        <f t="shared" si="346"/>
        <v/>
      </c>
      <c r="BW330" s="4" t="str">
        <f t="shared" si="359"/>
        <v/>
      </c>
      <c r="BX330" s="4" t="str">
        <f t="shared" si="360"/>
        <v/>
      </c>
      <c r="BY330" s="4" t="str">
        <f t="shared" si="361"/>
        <v/>
      </c>
      <c r="BZ330" s="4">
        <f t="shared" si="362"/>
        <v>0</v>
      </c>
      <c r="CA330" s="17" t="str">
        <f t="shared" si="347"/>
        <v/>
      </c>
      <c r="CB330" s="17" t="str">
        <f t="shared" si="348"/>
        <v/>
      </c>
      <c r="CC330" s="17" t="str">
        <f t="shared" si="349"/>
        <v/>
      </c>
      <c r="CD330" s="17" t="str">
        <f t="shared" si="350"/>
        <v/>
      </c>
      <c r="CE330" s="4" t="str">
        <f t="shared" si="351"/>
        <v/>
      </c>
      <c r="CF330" s="4" t="str">
        <f t="shared" si="352"/>
        <v/>
      </c>
      <c r="CG330" s="4" t="str">
        <f t="shared" si="353"/>
        <v/>
      </c>
      <c r="CH330" s="4" t="str">
        <f t="shared" si="383"/>
        <v/>
      </c>
      <c r="CI330" s="4" t="str">
        <f t="shared" si="384"/>
        <v/>
      </c>
      <c r="CJ330" s="4" t="str">
        <f t="shared" si="363"/>
        <v/>
      </c>
      <c r="CK330" s="4" t="str">
        <f t="shared" si="364"/>
        <v/>
      </c>
      <c r="CL330" s="4" t="str">
        <f t="shared" si="385"/>
        <v/>
      </c>
      <c r="CM330" s="4" t="str">
        <f t="shared" si="386"/>
        <v/>
      </c>
      <c r="CN330" s="4">
        <f t="shared" si="365"/>
        <v>0</v>
      </c>
      <c r="CO330" s="16">
        <f t="shared" si="354"/>
        <v>0</v>
      </c>
      <c r="CQ330" s="4">
        <f t="shared" si="366"/>
        <v>0</v>
      </c>
      <c r="CS330" s="4">
        <v>296</v>
      </c>
      <c r="CT330" s="4">
        <f t="shared" si="367"/>
        <v>148</v>
      </c>
      <c r="CU330" s="4">
        <f t="shared" si="368"/>
        <v>148</v>
      </c>
      <c r="CV330" s="4">
        <f t="shared" si="355"/>
        <v>1</v>
      </c>
      <c r="CW330" s="4">
        <v>297</v>
      </c>
      <c r="CX330" s="4">
        <f t="shared" si="330"/>
        <v>149</v>
      </c>
      <c r="CY330" s="4" t="s">
        <v>88</v>
      </c>
      <c r="CZ330" s="16" t="str">
        <f t="shared" si="369"/>
        <v>C</v>
      </c>
      <c r="DA330" s="16">
        <f t="shared" si="356"/>
        <v>0</v>
      </c>
      <c r="DB330" s="4" t="str">
        <f t="shared" si="357"/>
        <v>x</v>
      </c>
    </row>
    <row r="331" spans="1:106">
      <c r="A331" s="4" t="str">
        <f t="shared" si="372"/>
        <v>x</v>
      </c>
      <c r="B331" s="4" t="str">
        <f t="shared" si="373"/>
        <v>x</v>
      </c>
      <c r="D331" s="4">
        <v>30.299999999999901</v>
      </c>
      <c r="E331" s="4">
        <f t="shared" si="331"/>
        <v>-0.66905166882940081</v>
      </c>
      <c r="F331" s="4">
        <v>30.299999999999901</v>
      </c>
      <c r="G331" s="4">
        <f t="shared" si="332"/>
        <v>-0.66905166882940081</v>
      </c>
      <c r="H331" s="4">
        <v>151</v>
      </c>
      <c r="I331" s="4">
        <f>I330</f>
        <v>0</v>
      </c>
      <c r="X331" s="4">
        <v>298</v>
      </c>
      <c r="Y331" s="4" t="str">
        <f t="shared" si="387"/>
        <v>x</v>
      </c>
      <c r="Z331" s="4" t="str">
        <f t="shared" si="358"/>
        <v>x</v>
      </c>
      <c r="AA331" s="4">
        <v>0</v>
      </c>
      <c r="AB331" s="4">
        <v>0</v>
      </c>
      <c r="AC331" s="4">
        <v>298</v>
      </c>
      <c r="AD331" s="129" t="str">
        <f t="shared" si="388"/>
        <v>x</v>
      </c>
      <c r="AE331" s="129" t="str">
        <f t="shared" si="388"/>
        <v>x</v>
      </c>
      <c r="AF331" s="46">
        <f t="shared" si="389"/>
        <v>1</v>
      </c>
      <c r="AG331" s="46">
        <f t="shared" si="389"/>
        <v>1</v>
      </c>
      <c r="AH331" s="4">
        <f t="shared" si="396"/>
        <v>0</v>
      </c>
      <c r="AI331" s="4">
        <f t="shared" si="396"/>
        <v>0</v>
      </c>
      <c r="AJ331" s="4">
        <f t="shared" si="333"/>
        <v>0</v>
      </c>
      <c r="AK331" s="4">
        <f>SUM($AJ$33:AJ331)</f>
        <v>2.6645352591003757E-15</v>
      </c>
      <c r="AL331" s="4">
        <f t="shared" si="374"/>
        <v>0</v>
      </c>
      <c r="AM331" s="4">
        <f t="shared" si="334"/>
        <v>0</v>
      </c>
      <c r="AN331" s="4">
        <f t="shared" si="335"/>
        <v>0</v>
      </c>
      <c r="AP331" s="4" t="str">
        <f t="shared" si="390"/>
        <v/>
      </c>
      <c r="AQ331" s="4" t="str">
        <f t="shared" si="390"/>
        <v/>
      </c>
      <c r="AR331" s="4" t="str">
        <f t="shared" si="391"/>
        <v/>
      </c>
      <c r="AS331" s="4" t="str">
        <f t="shared" si="391"/>
        <v/>
      </c>
      <c r="AT331" s="4" t="str">
        <f t="shared" si="392"/>
        <v/>
      </c>
      <c r="AU331" s="4" t="str">
        <f t="shared" si="392"/>
        <v/>
      </c>
      <c r="AV331" s="4" t="str">
        <f t="shared" si="393"/>
        <v/>
      </c>
      <c r="AW331" s="4" t="str">
        <f t="shared" si="393"/>
        <v/>
      </c>
      <c r="AX331" s="4" t="str">
        <f t="shared" si="394"/>
        <v/>
      </c>
      <c r="AY331" s="4" t="str">
        <f t="shared" si="394"/>
        <v/>
      </c>
      <c r="AZ331" s="4" t="str">
        <f t="shared" si="395"/>
        <v/>
      </c>
      <c r="BA331" s="4" t="str">
        <f t="shared" si="395"/>
        <v/>
      </c>
      <c r="BB331" s="4" t="str">
        <f t="shared" si="370"/>
        <v/>
      </c>
      <c r="BC331" s="4" t="str">
        <f t="shared" si="371"/>
        <v/>
      </c>
      <c r="BD331" s="4" t="str">
        <f t="shared" si="336"/>
        <v/>
      </c>
      <c r="BE331" s="4" t="str">
        <f t="shared" si="375"/>
        <v/>
      </c>
      <c r="BF331" s="4" t="str">
        <f t="shared" si="337"/>
        <v/>
      </c>
      <c r="BG331" s="4" t="str">
        <f t="shared" si="376"/>
        <v/>
      </c>
      <c r="BH331" s="16">
        <f t="shared" si="338"/>
        <v>0</v>
      </c>
      <c r="BI331" s="4">
        <f t="shared" si="339"/>
        <v>0</v>
      </c>
      <c r="BJ331" s="16">
        <f t="shared" si="340"/>
        <v>0</v>
      </c>
      <c r="BK331" s="4">
        <f t="shared" si="341"/>
        <v>0</v>
      </c>
      <c r="BL331" s="16">
        <f t="shared" si="342"/>
        <v>0</v>
      </c>
      <c r="BM331" s="4">
        <f t="shared" si="343"/>
        <v>0</v>
      </c>
      <c r="BN331" s="4">
        <f t="shared" si="377"/>
        <v>0</v>
      </c>
      <c r="BO331" s="4">
        <f t="shared" si="378"/>
        <v>0</v>
      </c>
      <c r="BP331" s="4">
        <f t="shared" si="379"/>
        <v>0</v>
      </c>
      <c r="BQ331" s="4">
        <f t="shared" si="380"/>
        <v>0</v>
      </c>
      <c r="BR331" s="4">
        <f t="shared" si="381"/>
        <v>0</v>
      </c>
      <c r="BS331" s="4">
        <f t="shared" si="382"/>
        <v>0</v>
      </c>
      <c r="BT331" s="4" t="str">
        <f t="shared" si="344"/>
        <v/>
      </c>
      <c r="BU331" s="4" t="str">
        <f t="shared" si="345"/>
        <v/>
      </c>
      <c r="BV331" s="4" t="str">
        <f t="shared" si="346"/>
        <v/>
      </c>
      <c r="BW331" s="4" t="str">
        <f t="shared" si="359"/>
        <v/>
      </c>
      <c r="BX331" s="4" t="str">
        <f t="shared" si="360"/>
        <v/>
      </c>
      <c r="BY331" s="4" t="str">
        <f t="shared" si="361"/>
        <v/>
      </c>
      <c r="BZ331" s="4">
        <f t="shared" si="362"/>
        <v>0</v>
      </c>
      <c r="CA331" s="17" t="str">
        <f t="shared" si="347"/>
        <v/>
      </c>
      <c r="CB331" s="17" t="str">
        <f t="shared" si="348"/>
        <v/>
      </c>
      <c r="CC331" s="17" t="str">
        <f t="shared" si="349"/>
        <v/>
      </c>
      <c r="CD331" s="17" t="str">
        <f t="shared" si="350"/>
        <v/>
      </c>
      <c r="CE331" s="4" t="str">
        <f t="shared" si="351"/>
        <v/>
      </c>
      <c r="CF331" s="4" t="str">
        <f t="shared" si="352"/>
        <v/>
      </c>
      <c r="CG331" s="4" t="str">
        <f t="shared" si="353"/>
        <v/>
      </c>
      <c r="CH331" s="4" t="str">
        <f t="shared" si="383"/>
        <v/>
      </c>
      <c r="CI331" s="4" t="str">
        <f t="shared" si="384"/>
        <v/>
      </c>
      <c r="CJ331" s="4" t="str">
        <f t="shared" si="363"/>
        <v/>
      </c>
      <c r="CK331" s="4" t="str">
        <f t="shared" si="364"/>
        <v/>
      </c>
      <c r="CL331" s="4" t="str">
        <f t="shared" si="385"/>
        <v/>
      </c>
      <c r="CM331" s="4" t="str">
        <f t="shared" si="386"/>
        <v/>
      </c>
      <c r="CN331" s="4">
        <f t="shared" si="365"/>
        <v>0</v>
      </c>
      <c r="CO331" s="16">
        <f t="shared" si="354"/>
        <v>0</v>
      </c>
      <c r="CQ331" s="4">
        <f t="shared" si="366"/>
        <v>0</v>
      </c>
      <c r="CS331" s="4">
        <v>297</v>
      </c>
      <c r="CT331" s="4">
        <f t="shared" si="367"/>
        <v>148.5</v>
      </c>
      <c r="CU331" s="4">
        <f t="shared" si="368"/>
        <v>149</v>
      </c>
      <c r="CV331" s="4">
        <f t="shared" si="355"/>
        <v>0</v>
      </c>
      <c r="CW331" s="4">
        <v>298</v>
      </c>
      <c r="CX331" s="4">
        <f t="shared" si="330"/>
        <v>150</v>
      </c>
      <c r="CY331" s="4" t="s">
        <v>100</v>
      </c>
      <c r="CZ331" s="16" t="str">
        <f t="shared" si="369"/>
        <v>A</v>
      </c>
      <c r="DA331" s="16">
        <f t="shared" si="356"/>
        <v>0</v>
      </c>
      <c r="DB331" s="4" t="str">
        <f t="shared" si="357"/>
        <v>x</v>
      </c>
    </row>
    <row r="332" spans="1:106">
      <c r="A332" s="4" t="str">
        <f t="shared" si="372"/>
        <v>x</v>
      </c>
      <c r="B332" s="4" t="str">
        <f t="shared" si="373"/>
        <v>x</v>
      </c>
      <c r="D332" s="4">
        <v>30.399999999999899</v>
      </c>
      <c r="E332" s="4">
        <f t="shared" si="331"/>
        <v>-0.55336655714524552</v>
      </c>
      <c r="F332" s="4">
        <v>30.399999999999899</v>
      </c>
      <c r="G332" s="4">
        <f t="shared" si="332"/>
        <v>-0.55336655714524552</v>
      </c>
      <c r="H332" s="4">
        <v>151</v>
      </c>
      <c r="I332" s="4">
        <f>AL183</f>
        <v>0</v>
      </c>
      <c r="X332" s="4">
        <v>299</v>
      </c>
      <c r="Y332" s="4" t="str">
        <f t="shared" si="387"/>
        <v>x</v>
      </c>
      <c r="Z332" s="4" t="str">
        <f t="shared" si="358"/>
        <v>x</v>
      </c>
      <c r="AA332" s="4">
        <v>0</v>
      </c>
      <c r="AB332" s="4">
        <v>0</v>
      </c>
      <c r="AC332" s="4">
        <v>299</v>
      </c>
      <c r="AD332" s="129" t="str">
        <f t="shared" si="388"/>
        <v>x</v>
      </c>
      <c r="AE332" s="129" t="str">
        <f t="shared" si="388"/>
        <v>x</v>
      </c>
      <c r="AF332" s="46">
        <f t="shared" si="389"/>
        <v>1</v>
      </c>
      <c r="AG332" s="46">
        <f t="shared" si="389"/>
        <v>1</v>
      </c>
      <c r="AH332" s="4">
        <f t="shared" si="396"/>
        <v>0</v>
      </c>
      <c r="AI332" s="4">
        <f t="shared" si="396"/>
        <v>0</v>
      </c>
      <c r="AJ332" s="4">
        <f t="shared" si="333"/>
        <v>0</v>
      </c>
      <c r="AK332" s="4">
        <f>SUM($AJ$33:AJ332)</f>
        <v>2.6645352591003757E-15</v>
      </c>
      <c r="AL332" s="4">
        <f t="shared" si="374"/>
        <v>0</v>
      </c>
      <c r="AM332" s="4">
        <f t="shared" si="334"/>
        <v>0</v>
      </c>
      <c r="AN332" s="4">
        <f t="shared" si="335"/>
        <v>0</v>
      </c>
      <c r="AP332" s="4" t="str">
        <f t="shared" si="390"/>
        <v/>
      </c>
      <c r="AQ332" s="4" t="str">
        <f t="shared" si="390"/>
        <v/>
      </c>
      <c r="AR332" s="4" t="str">
        <f t="shared" si="391"/>
        <v/>
      </c>
      <c r="AS332" s="4" t="str">
        <f t="shared" si="391"/>
        <v/>
      </c>
      <c r="AT332" s="4" t="str">
        <f t="shared" si="392"/>
        <v/>
      </c>
      <c r="AU332" s="4" t="str">
        <f t="shared" si="392"/>
        <v/>
      </c>
      <c r="AV332" s="4" t="str">
        <f t="shared" si="393"/>
        <v/>
      </c>
      <c r="AW332" s="4" t="str">
        <f t="shared" si="393"/>
        <v/>
      </c>
      <c r="AX332" s="4" t="str">
        <f t="shared" si="394"/>
        <v/>
      </c>
      <c r="AY332" s="4" t="str">
        <f t="shared" si="394"/>
        <v/>
      </c>
      <c r="AZ332" s="4" t="str">
        <f t="shared" si="395"/>
        <v/>
      </c>
      <c r="BA332" s="4" t="str">
        <f t="shared" si="395"/>
        <v/>
      </c>
      <c r="BB332" s="4" t="str">
        <f t="shared" si="370"/>
        <v/>
      </c>
      <c r="BC332" s="4" t="str">
        <f t="shared" si="371"/>
        <v/>
      </c>
      <c r="BD332" s="4" t="str">
        <f t="shared" si="336"/>
        <v/>
      </c>
      <c r="BE332" s="4" t="str">
        <f t="shared" si="375"/>
        <v/>
      </c>
      <c r="BF332" s="4" t="str">
        <f t="shared" si="337"/>
        <v/>
      </c>
      <c r="BG332" s="4" t="str">
        <f t="shared" si="376"/>
        <v/>
      </c>
      <c r="BH332" s="16">
        <f t="shared" si="338"/>
        <v>0</v>
      </c>
      <c r="BI332" s="4">
        <f t="shared" si="339"/>
        <v>0</v>
      </c>
      <c r="BJ332" s="16">
        <f t="shared" si="340"/>
        <v>0</v>
      </c>
      <c r="BK332" s="4">
        <f t="shared" si="341"/>
        <v>0</v>
      </c>
      <c r="BL332" s="16">
        <f t="shared" si="342"/>
        <v>0</v>
      </c>
      <c r="BM332" s="4">
        <f t="shared" si="343"/>
        <v>0</v>
      </c>
      <c r="BN332" s="4">
        <f t="shared" si="377"/>
        <v>0</v>
      </c>
      <c r="BO332" s="4">
        <f t="shared" si="378"/>
        <v>0</v>
      </c>
      <c r="BP332" s="4">
        <f t="shared" si="379"/>
        <v>0</v>
      </c>
      <c r="BQ332" s="4">
        <f t="shared" si="380"/>
        <v>0</v>
      </c>
      <c r="BR332" s="4">
        <f t="shared" si="381"/>
        <v>0</v>
      </c>
      <c r="BS332" s="4">
        <f t="shared" si="382"/>
        <v>0</v>
      </c>
      <c r="BT332" s="4" t="str">
        <f t="shared" si="344"/>
        <v/>
      </c>
      <c r="BU332" s="4" t="str">
        <f t="shared" si="345"/>
        <v/>
      </c>
      <c r="BV332" s="4" t="str">
        <f t="shared" si="346"/>
        <v/>
      </c>
      <c r="BW332" s="4" t="str">
        <f t="shared" si="359"/>
        <v/>
      </c>
      <c r="BX332" s="4" t="str">
        <f t="shared" si="360"/>
        <v/>
      </c>
      <c r="BY332" s="4" t="str">
        <f t="shared" si="361"/>
        <v/>
      </c>
      <c r="BZ332" s="4">
        <f t="shared" si="362"/>
        <v>0</v>
      </c>
      <c r="CA332" s="17" t="str">
        <f t="shared" si="347"/>
        <v/>
      </c>
      <c r="CB332" s="17" t="str">
        <f t="shared" si="348"/>
        <v/>
      </c>
      <c r="CC332" s="17" t="str">
        <f t="shared" si="349"/>
        <v/>
      </c>
      <c r="CD332" s="17" t="str">
        <f t="shared" si="350"/>
        <v/>
      </c>
      <c r="CE332" s="4" t="str">
        <f t="shared" si="351"/>
        <v/>
      </c>
      <c r="CF332" s="4" t="str">
        <f t="shared" si="352"/>
        <v/>
      </c>
      <c r="CG332" s="4" t="str">
        <f t="shared" si="353"/>
        <v/>
      </c>
      <c r="CH332" s="4" t="str">
        <f t="shared" si="383"/>
        <v/>
      </c>
      <c r="CI332" s="4" t="str">
        <f t="shared" si="384"/>
        <v/>
      </c>
      <c r="CJ332" s="4" t="str">
        <f t="shared" si="363"/>
        <v/>
      </c>
      <c r="CK332" s="4" t="str">
        <f t="shared" si="364"/>
        <v/>
      </c>
      <c r="CL332" s="4" t="str">
        <f t="shared" si="385"/>
        <v/>
      </c>
      <c r="CM332" s="4" t="str">
        <f t="shared" si="386"/>
        <v/>
      </c>
      <c r="CN332" s="4">
        <f t="shared" si="365"/>
        <v>0</v>
      </c>
      <c r="CO332" s="16">
        <f t="shared" si="354"/>
        <v>0</v>
      </c>
      <c r="CQ332" s="4">
        <f t="shared" si="366"/>
        <v>0</v>
      </c>
      <c r="CS332" s="4">
        <v>298</v>
      </c>
      <c r="CT332" s="4">
        <f t="shared" si="367"/>
        <v>149</v>
      </c>
      <c r="CU332" s="4">
        <f t="shared" si="368"/>
        <v>149</v>
      </c>
      <c r="CV332" s="4">
        <f t="shared" si="355"/>
        <v>1</v>
      </c>
      <c r="CW332" s="4">
        <v>299</v>
      </c>
      <c r="CX332" s="4">
        <f t="shared" ref="CX332:CX395" si="397">IF($P$2&lt;2,CX331+CV331,CX331+CV332)</f>
        <v>150</v>
      </c>
      <c r="CY332" s="4" t="s">
        <v>89</v>
      </c>
      <c r="CZ332" s="16" t="str">
        <f t="shared" si="369"/>
        <v>B</v>
      </c>
      <c r="DA332" s="16">
        <f t="shared" si="356"/>
        <v>0</v>
      </c>
      <c r="DB332" s="4" t="str">
        <f t="shared" si="357"/>
        <v>x</v>
      </c>
    </row>
    <row r="333" spans="1:106">
      <c r="A333" s="4" t="str">
        <f t="shared" si="372"/>
        <v>x</v>
      </c>
      <c r="B333" s="4" t="str">
        <f t="shared" si="373"/>
        <v>x</v>
      </c>
      <c r="D333" s="4">
        <v>30.499999999999901</v>
      </c>
      <c r="E333" s="4">
        <f t="shared" si="331"/>
        <v>-0.41349667156649539</v>
      </c>
      <c r="F333" s="4">
        <v>30.499999999999901</v>
      </c>
      <c r="G333" s="4">
        <f t="shared" si="332"/>
        <v>-0.41349667156649539</v>
      </c>
      <c r="H333" s="4">
        <v>152</v>
      </c>
      <c r="I333" s="4">
        <f>I332</f>
        <v>0</v>
      </c>
      <c r="W333" s="4" t="s">
        <v>486</v>
      </c>
      <c r="X333" s="4">
        <v>300</v>
      </c>
      <c r="Y333" s="4" t="str">
        <f t="shared" si="387"/>
        <v>x</v>
      </c>
      <c r="Z333" s="4" t="str">
        <f t="shared" si="358"/>
        <v>x</v>
      </c>
      <c r="AA333" s="4">
        <v>0</v>
      </c>
      <c r="AB333" s="4">
        <v>0</v>
      </c>
      <c r="AC333" s="4">
        <v>300</v>
      </c>
      <c r="AD333" s="129" t="str">
        <f t="shared" si="388"/>
        <v>x</v>
      </c>
      <c r="AE333" s="129" t="str">
        <f t="shared" si="388"/>
        <v>x</v>
      </c>
      <c r="AF333" s="46">
        <f t="shared" si="389"/>
        <v>1</v>
      </c>
      <c r="AG333" s="46">
        <f t="shared" si="389"/>
        <v>1</v>
      </c>
      <c r="AH333" s="4">
        <f t="shared" si="396"/>
        <v>0</v>
      </c>
      <c r="AI333" s="4">
        <f t="shared" si="396"/>
        <v>0</v>
      </c>
      <c r="AJ333" s="4">
        <f t="shared" si="333"/>
        <v>0</v>
      </c>
      <c r="AK333" s="4">
        <f>SUM($AJ$33:AJ333)</f>
        <v>2.6645352591003757E-15</v>
      </c>
      <c r="AL333" s="4">
        <f t="shared" si="374"/>
        <v>0</v>
      </c>
      <c r="AM333" s="4">
        <f t="shared" si="334"/>
        <v>0</v>
      </c>
      <c r="AN333" s="4">
        <f t="shared" si="335"/>
        <v>0</v>
      </c>
      <c r="AP333" s="4" t="str">
        <f t="shared" si="390"/>
        <v/>
      </c>
      <c r="AQ333" s="4" t="str">
        <f t="shared" si="390"/>
        <v/>
      </c>
      <c r="AR333" s="4" t="str">
        <f t="shared" si="391"/>
        <v/>
      </c>
      <c r="AS333" s="4" t="str">
        <f t="shared" si="391"/>
        <v/>
      </c>
      <c r="AT333" s="4" t="str">
        <f t="shared" si="392"/>
        <v/>
      </c>
      <c r="AU333" s="4" t="str">
        <f t="shared" si="392"/>
        <v/>
      </c>
      <c r="AV333" s="4" t="str">
        <f t="shared" si="393"/>
        <v/>
      </c>
      <c r="AW333" s="4" t="str">
        <f t="shared" si="393"/>
        <v/>
      </c>
      <c r="AX333" s="4" t="str">
        <f t="shared" si="394"/>
        <v/>
      </c>
      <c r="AY333" s="4" t="str">
        <f t="shared" si="394"/>
        <v/>
      </c>
      <c r="AZ333" s="4" t="str">
        <f t="shared" si="395"/>
        <v/>
      </c>
      <c r="BA333" s="4" t="str">
        <f t="shared" si="395"/>
        <v/>
      </c>
      <c r="BB333" s="4" t="str">
        <f t="shared" si="370"/>
        <v/>
      </c>
      <c r="BC333" s="4" t="str">
        <f t="shared" si="371"/>
        <v/>
      </c>
      <c r="BD333" s="4" t="str">
        <f t="shared" si="336"/>
        <v/>
      </c>
      <c r="BE333" s="4" t="str">
        <f t="shared" si="375"/>
        <v/>
      </c>
      <c r="BF333" s="4" t="str">
        <f t="shared" si="337"/>
        <v/>
      </c>
      <c r="BG333" s="4" t="str">
        <f t="shared" si="376"/>
        <v/>
      </c>
      <c r="BH333" s="16">
        <f t="shared" si="338"/>
        <v>0</v>
      </c>
      <c r="BI333" s="4">
        <f t="shared" si="339"/>
        <v>0</v>
      </c>
      <c r="BJ333" s="16">
        <f t="shared" si="340"/>
        <v>0</v>
      </c>
      <c r="BK333" s="4">
        <f t="shared" si="341"/>
        <v>0</v>
      </c>
      <c r="BL333" s="16">
        <f t="shared" si="342"/>
        <v>0</v>
      </c>
      <c r="BM333" s="4">
        <f t="shared" si="343"/>
        <v>0</v>
      </c>
      <c r="BN333" s="4">
        <f t="shared" si="377"/>
        <v>0</v>
      </c>
      <c r="BO333" s="4">
        <f t="shared" si="378"/>
        <v>0</v>
      </c>
      <c r="BP333" s="4">
        <f t="shared" si="379"/>
        <v>0</v>
      </c>
      <c r="BQ333" s="4">
        <f t="shared" si="380"/>
        <v>0</v>
      </c>
      <c r="BR333" s="4">
        <f t="shared" si="381"/>
        <v>0</v>
      </c>
      <c r="BS333" s="4">
        <f t="shared" si="382"/>
        <v>0</v>
      </c>
      <c r="BT333" s="4" t="str">
        <f t="shared" si="344"/>
        <v/>
      </c>
      <c r="BU333" s="4" t="str">
        <f t="shared" si="345"/>
        <v/>
      </c>
      <c r="BV333" s="4" t="str">
        <f t="shared" si="346"/>
        <v/>
      </c>
      <c r="BW333" s="4" t="str">
        <f t="shared" si="359"/>
        <v/>
      </c>
      <c r="BX333" s="4" t="str">
        <f t="shared" si="360"/>
        <v/>
      </c>
      <c r="BY333" s="4" t="str">
        <f t="shared" si="361"/>
        <v/>
      </c>
      <c r="BZ333" s="4">
        <f t="shared" si="362"/>
        <v>0</v>
      </c>
      <c r="CA333" s="17" t="str">
        <f t="shared" si="347"/>
        <v/>
      </c>
      <c r="CB333" s="17" t="str">
        <f t="shared" si="348"/>
        <v/>
      </c>
      <c r="CC333" s="17" t="str">
        <f t="shared" si="349"/>
        <v/>
      </c>
      <c r="CD333" s="17" t="str">
        <f t="shared" si="350"/>
        <v/>
      </c>
      <c r="CE333" s="4" t="str">
        <f t="shared" si="351"/>
        <v/>
      </c>
      <c r="CF333" s="4" t="str">
        <f t="shared" si="352"/>
        <v/>
      </c>
      <c r="CG333" s="4" t="str">
        <f t="shared" si="353"/>
        <v/>
      </c>
      <c r="CH333" s="4" t="str">
        <f t="shared" si="383"/>
        <v/>
      </c>
      <c r="CI333" s="4" t="str">
        <f t="shared" si="384"/>
        <v/>
      </c>
      <c r="CJ333" s="4" t="str">
        <f t="shared" si="363"/>
        <v/>
      </c>
      <c r="CK333" s="4" t="str">
        <f t="shared" si="364"/>
        <v/>
      </c>
      <c r="CL333" s="4" t="str">
        <f t="shared" si="385"/>
        <v/>
      </c>
      <c r="CM333" s="4" t="str">
        <f t="shared" si="386"/>
        <v/>
      </c>
      <c r="CN333" s="4">
        <f t="shared" si="365"/>
        <v>0</v>
      </c>
      <c r="CO333" s="16">
        <f t="shared" si="354"/>
        <v>0</v>
      </c>
      <c r="CQ333" s="4">
        <f t="shared" si="366"/>
        <v>0</v>
      </c>
      <c r="CS333" s="4">
        <v>299</v>
      </c>
      <c r="CT333" s="4">
        <f t="shared" si="367"/>
        <v>149.5</v>
      </c>
      <c r="CU333" s="4">
        <f t="shared" si="368"/>
        <v>150</v>
      </c>
      <c r="CV333" s="4">
        <f t="shared" si="355"/>
        <v>0</v>
      </c>
      <c r="CW333" s="4">
        <v>300</v>
      </c>
      <c r="CX333" s="4">
        <f t="shared" si="397"/>
        <v>151</v>
      </c>
      <c r="CY333" s="4" t="s">
        <v>98</v>
      </c>
      <c r="CZ333" s="16" t="str">
        <f t="shared" si="369"/>
        <v>C</v>
      </c>
      <c r="DA333" s="16">
        <f t="shared" si="356"/>
        <v>0</v>
      </c>
      <c r="DB333" s="4" t="str">
        <f t="shared" si="357"/>
        <v>x</v>
      </c>
    </row>
    <row r="334" spans="1:106">
      <c r="A334" s="4" t="str">
        <f t="shared" si="372"/>
        <v>x</v>
      </c>
      <c r="B334" s="4" t="str">
        <f t="shared" si="373"/>
        <v>x</v>
      </c>
      <c r="D334" s="4">
        <v>30.599999999999898</v>
      </c>
      <c r="E334" s="4">
        <f t="shared" si="331"/>
        <v>-0.25555499726312381</v>
      </c>
      <c r="F334" s="4">
        <v>30.599999999999898</v>
      </c>
      <c r="G334" s="4">
        <f t="shared" si="332"/>
        <v>-0.25555499726312381</v>
      </c>
      <c r="H334" s="4">
        <v>152</v>
      </c>
      <c r="I334" s="4">
        <f>AL184</f>
        <v>0</v>
      </c>
      <c r="CS334" s="4">
        <v>300</v>
      </c>
      <c r="CT334" s="4">
        <f t="shared" si="367"/>
        <v>150</v>
      </c>
      <c r="CU334" s="4">
        <f t="shared" si="368"/>
        <v>150</v>
      </c>
      <c r="CV334" s="4">
        <f t="shared" si="355"/>
        <v>1</v>
      </c>
      <c r="CW334" s="4">
        <v>301</v>
      </c>
      <c r="CX334" s="4">
        <f t="shared" si="397"/>
        <v>151</v>
      </c>
      <c r="CY334" s="4" t="s">
        <v>87</v>
      </c>
      <c r="CZ334" s="16" t="str">
        <f t="shared" si="369"/>
        <v>A</v>
      </c>
      <c r="DA334" s="16"/>
    </row>
    <row r="335" spans="1:106">
      <c r="A335" s="4" t="str">
        <f t="shared" si="372"/>
        <v>x</v>
      </c>
      <c r="B335" s="4" t="str">
        <f t="shared" si="373"/>
        <v>x</v>
      </c>
      <c r="D335" s="4">
        <v>30.6999999999999</v>
      </c>
      <c r="E335" s="4">
        <f t="shared" si="331"/>
        <v>-8.6444343290411091E-2</v>
      </c>
      <c r="F335" s="4">
        <v>30.6999999999999</v>
      </c>
      <c r="G335" s="4">
        <f t="shared" si="332"/>
        <v>-8.6444343290411091E-2</v>
      </c>
      <c r="H335" s="4">
        <v>153</v>
      </c>
      <c r="I335" s="4">
        <f>I334</f>
        <v>0</v>
      </c>
      <c r="CS335" s="4">
        <v>301</v>
      </c>
      <c r="CT335" s="4">
        <f t="shared" si="367"/>
        <v>150.5</v>
      </c>
      <c r="CU335" s="4">
        <f t="shared" si="368"/>
        <v>151</v>
      </c>
      <c r="CV335" s="4">
        <f t="shared" si="355"/>
        <v>0</v>
      </c>
      <c r="CW335" s="4">
        <v>302</v>
      </c>
      <c r="CX335" s="4">
        <f t="shared" si="397"/>
        <v>152</v>
      </c>
      <c r="CY335" s="4" t="s">
        <v>99</v>
      </c>
      <c r="CZ335" s="16" t="str">
        <f t="shared" si="369"/>
        <v>B</v>
      </c>
      <c r="DA335" s="16"/>
    </row>
    <row r="336" spans="1:106">
      <c r="A336" s="4" t="str">
        <f t="shared" si="372"/>
        <v>x</v>
      </c>
      <c r="B336" s="4" t="str">
        <f t="shared" si="373"/>
        <v>x</v>
      </c>
      <c r="D336" s="4">
        <v>30.799999999999901</v>
      </c>
      <c r="E336" s="4">
        <f t="shared" si="331"/>
        <v>8.6444343290068115E-2</v>
      </c>
      <c r="F336" s="4">
        <v>30.799999999999901</v>
      </c>
      <c r="G336" s="4">
        <f t="shared" si="332"/>
        <v>8.6444343290068115E-2</v>
      </c>
      <c r="H336" s="4">
        <v>153</v>
      </c>
      <c r="I336" s="4">
        <f>AL185</f>
        <v>0</v>
      </c>
      <c r="CS336" s="4">
        <v>302</v>
      </c>
      <c r="CT336" s="4">
        <f t="shared" si="367"/>
        <v>151</v>
      </c>
      <c r="CU336" s="4">
        <f t="shared" si="368"/>
        <v>151</v>
      </c>
      <c r="CV336" s="4">
        <f t="shared" si="355"/>
        <v>1</v>
      </c>
      <c r="CW336" s="4">
        <v>303</v>
      </c>
      <c r="CX336" s="4">
        <f t="shared" si="397"/>
        <v>152</v>
      </c>
      <c r="CY336" s="4" t="s">
        <v>88</v>
      </c>
      <c r="CZ336" s="16" t="str">
        <f t="shared" si="369"/>
        <v>C</v>
      </c>
      <c r="DA336" s="16"/>
    </row>
    <row r="337" spans="1:105">
      <c r="A337" s="4">
        <f t="shared" si="372"/>
        <v>0</v>
      </c>
      <c r="B337" s="4">
        <f t="shared" si="373"/>
        <v>0</v>
      </c>
      <c r="D337" s="4">
        <v>30.899999999999899</v>
      </c>
      <c r="E337" s="4">
        <f t="shared" si="331"/>
        <v>0.25555499726278463</v>
      </c>
      <c r="F337" s="4">
        <v>30.899999999999899</v>
      </c>
      <c r="G337" s="4">
        <f t="shared" si="332"/>
        <v>0.25555499726278463</v>
      </c>
      <c r="H337" s="4">
        <v>154</v>
      </c>
      <c r="I337" s="4">
        <f>I336</f>
        <v>0</v>
      </c>
      <c r="CS337" s="4">
        <v>303</v>
      </c>
      <c r="CT337" s="4">
        <f t="shared" si="367"/>
        <v>151.5</v>
      </c>
      <c r="CU337" s="4">
        <f t="shared" si="368"/>
        <v>152</v>
      </c>
      <c r="CV337" s="4">
        <f t="shared" si="355"/>
        <v>0</v>
      </c>
      <c r="CW337" s="4">
        <v>304</v>
      </c>
      <c r="CX337" s="4">
        <f t="shared" si="397"/>
        <v>153</v>
      </c>
      <c r="CY337" s="4" t="s">
        <v>100</v>
      </c>
      <c r="CZ337" s="16" t="str">
        <f t="shared" si="369"/>
        <v>A</v>
      </c>
      <c r="DA337" s="16"/>
    </row>
    <row r="338" spans="1:105">
      <c r="A338" s="4">
        <f t="shared" si="372"/>
        <v>0</v>
      </c>
      <c r="B338" s="4">
        <f t="shared" si="373"/>
        <v>0</v>
      </c>
      <c r="D338" s="4">
        <v>30.999999999999901</v>
      </c>
      <c r="E338" s="4">
        <f t="shared" si="331"/>
        <v>0.41349667156619169</v>
      </c>
      <c r="F338" s="4">
        <v>30.999999999999901</v>
      </c>
      <c r="G338" s="4">
        <f t="shared" si="332"/>
        <v>0.41349667156619169</v>
      </c>
      <c r="H338" s="4">
        <v>154</v>
      </c>
      <c r="I338" s="4">
        <f>AL186</f>
        <v>0</v>
      </c>
      <c r="CS338" s="4">
        <v>304</v>
      </c>
      <c r="CT338" s="4">
        <f t="shared" si="367"/>
        <v>152</v>
      </c>
      <c r="CU338" s="4">
        <f t="shared" si="368"/>
        <v>152</v>
      </c>
      <c r="CV338" s="4">
        <f t="shared" si="355"/>
        <v>1</v>
      </c>
      <c r="CW338" s="4">
        <v>305</v>
      </c>
      <c r="CX338" s="4">
        <f t="shared" si="397"/>
        <v>153</v>
      </c>
      <c r="CY338" s="4" t="s">
        <v>89</v>
      </c>
      <c r="CZ338" s="16" t="str">
        <f t="shared" si="369"/>
        <v>B</v>
      </c>
      <c r="DA338" s="16"/>
    </row>
    <row r="339" spans="1:105">
      <c r="A339" s="4">
        <f t="shared" si="372"/>
        <v>0</v>
      </c>
      <c r="B339" s="4">
        <f t="shared" si="373"/>
        <v>0</v>
      </c>
      <c r="D339" s="4">
        <v>31.099999999999898</v>
      </c>
      <c r="E339" s="4">
        <f t="shared" si="331"/>
        <v>0.55336655714498051</v>
      </c>
      <c r="F339" s="4">
        <v>31.099999999999898</v>
      </c>
      <c r="G339" s="4">
        <f t="shared" si="332"/>
        <v>0.55336655714498051</v>
      </c>
      <c r="H339" s="4">
        <v>155</v>
      </c>
      <c r="I339" s="4">
        <f>I338</f>
        <v>0</v>
      </c>
      <c r="CS339" s="4">
        <v>305</v>
      </c>
      <c r="CT339" s="4">
        <f t="shared" si="367"/>
        <v>152.5</v>
      </c>
      <c r="CU339" s="4">
        <f t="shared" si="368"/>
        <v>153</v>
      </c>
      <c r="CV339" s="4">
        <f t="shared" si="355"/>
        <v>0</v>
      </c>
      <c r="CW339" s="4">
        <v>306</v>
      </c>
      <c r="CX339" s="4">
        <f t="shared" si="397"/>
        <v>154</v>
      </c>
      <c r="CY339" s="4" t="s">
        <v>98</v>
      </c>
      <c r="CZ339" s="16" t="str">
        <f t="shared" si="369"/>
        <v>C</v>
      </c>
      <c r="DA339" s="16"/>
    </row>
    <row r="340" spans="1:105">
      <c r="A340" s="4">
        <f t="shared" si="372"/>
        <v>0</v>
      </c>
      <c r="B340" s="4">
        <f t="shared" si="373"/>
        <v>0</v>
      </c>
      <c r="D340" s="4">
        <v>31.1999999999999</v>
      </c>
      <c r="E340" s="4">
        <f t="shared" si="331"/>
        <v>0.66905166882919453</v>
      </c>
      <c r="F340" s="4">
        <v>31.1999999999999</v>
      </c>
      <c r="G340" s="4">
        <f t="shared" si="332"/>
        <v>0.66905166882919453</v>
      </c>
      <c r="H340" s="4">
        <v>155</v>
      </c>
      <c r="I340" s="4">
        <f>AL187</f>
        <v>0</v>
      </c>
      <c r="CS340" s="4">
        <v>306</v>
      </c>
      <c r="CT340" s="4">
        <f t="shared" si="367"/>
        <v>153</v>
      </c>
      <c r="CU340" s="4">
        <f t="shared" si="368"/>
        <v>153</v>
      </c>
      <c r="CV340" s="4">
        <f t="shared" si="355"/>
        <v>1</v>
      </c>
      <c r="CW340" s="4">
        <v>307</v>
      </c>
      <c r="CX340" s="4">
        <f t="shared" si="397"/>
        <v>154</v>
      </c>
      <c r="CY340" s="4" t="s">
        <v>87</v>
      </c>
      <c r="CZ340" s="16" t="str">
        <f t="shared" si="369"/>
        <v>A</v>
      </c>
      <c r="DA340" s="16"/>
    </row>
    <row r="341" spans="1:105">
      <c r="A341" s="4">
        <f t="shared" si="372"/>
        <v>0</v>
      </c>
      <c r="B341" s="4">
        <f t="shared" si="373"/>
        <v>0</v>
      </c>
      <c r="D341" s="4">
        <v>31.299999999999901</v>
      </c>
      <c r="E341" s="4">
        <f t="shared" si="331"/>
        <v>0.7554960121194656</v>
      </c>
      <c r="F341" s="4">
        <v>31.299999999999901</v>
      </c>
      <c r="G341" s="4">
        <f t="shared" si="332"/>
        <v>0.7554960121194656</v>
      </c>
      <c r="H341" s="4">
        <v>156</v>
      </c>
      <c r="I341" s="4">
        <f>I340</f>
        <v>0</v>
      </c>
      <c r="CS341" s="4">
        <v>307</v>
      </c>
      <c r="CT341" s="4">
        <f t="shared" si="367"/>
        <v>153.5</v>
      </c>
      <c r="CU341" s="4">
        <f t="shared" si="368"/>
        <v>154</v>
      </c>
      <c r="CV341" s="4">
        <f t="shared" si="355"/>
        <v>0</v>
      </c>
      <c r="CW341" s="4">
        <v>308</v>
      </c>
      <c r="CX341" s="4">
        <f t="shared" si="397"/>
        <v>155</v>
      </c>
      <c r="CY341" s="4" t="s">
        <v>99</v>
      </c>
      <c r="CZ341" s="16" t="str">
        <f t="shared" si="369"/>
        <v>B</v>
      </c>
      <c r="DA341" s="16"/>
    </row>
    <row r="342" spans="1:105">
      <c r="A342" s="4">
        <f t="shared" si="372"/>
        <v>0</v>
      </c>
      <c r="B342" s="4">
        <f t="shared" si="373"/>
        <v>0</v>
      </c>
      <c r="D342" s="4">
        <v>31.399999999999899</v>
      </c>
      <c r="E342" s="4">
        <f t="shared" si="331"/>
        <v>0.80892155440803193</v>
      </c>
      <c r="F342" s="4">
        <v>31.399999999999899</v>
      </c>
      <c r="G342" s="4">
        <f t="shared" si="332"/>
        <v>0.80892155440803193</v>
      </c>
      <c r="H342" s="4">
        <v>156</v>
      </c>
      <c r="I342" s="4">
        <f>AL188</f>
        <v>0</v>
      </c>
      <c r="CS342" s="4">
        <v>308</v>
      </c>
      <c r="CT342" s="4">
        <f t="shared" si="367"/>
        <v>154</v>
      </c>
      <c r="CU342" s="4">
        <f t="shared" si="368"/>
        <v>154</v>
      </c>
      <c r="CV342" s="4">
        <f t="shared" si="355"/>
        <v>1</v>
      </c>
      <c r="CW342" s="4">
        <v>309</v>
      </c>
      <c r="CX342" s="4">
        <f t="shared" si="397"/>
        <v>155</v>
      </c>
      <c r="CY342" s="4" t="s">
        <v>88</v>
      </c>
      <c r="CZ342" s="16" t="str">
        <f t="shared" si="369"/>
        <v>C</v>
      </c>
      <c r="DA342" s="16"/>
    </row>
    <row r="343" spans="1:105">
      <c r="A343" s="4">
        <f t="shared" si="372"/>
        <v>0</v>
      </c>
      <c r="B343" s="4">
        <f t="shared" si="373"/>
        <v>0</v>
      </c>
      <c r="D343" s="4">
        <v>31.499999999999901</v>
      </c>
      <c r="E343" s="4">
        <f t="shared" si="331"/>
        <v>0.82699334313268802</v>
      </c>
      <c r="F343" s="4">
        <v>31.499999999999901</v>
      </c>
      <c r="G343" s="4">
        <f t="shared" si="332"/>
        <v>0.82699334313268802</v>
      </c>
      <c r="H343" s="4">
        <v>157</v>
      </c>
      <c r="I343" s="4">
        <f>I342</f>
        <v>0</v>
      </c>
      <c r="CS343" s="4">
        <v>309</v>
      </c>
      <c r="CT343" s="4">
        <f t="shared" si="367"/>
        <v>154.5</v>
      </c>
      <c r="CU343" s="4">
        <f t="shared" si="368"/>
        <v>155</v>
      </c>
      <c r="CV343" s="4">
        <f t="shared" si="355"/>
        <v>0</v>
      </c>
      <c r="CW343" s="4">
        <v>310</v>
      </c>
      <c r="CX343" s="4">
        <f t="shared" si="397"/>
        <v>156</v>
      </c>
      <c r="CY343" s="4" t="s">
        <v>100</v>
      </c>
      <c r="CZ343" s="16" t="str">
        <f t="shared" si="369"/>
        <v>A</v>
      </c>
      <c r="DA343" s="16"/>
    </row>
    <row r="344" spans="1:105">
      <c r="A344" s="4">
        <f t="shared" si="372"/>
        <v>0</v>
      </c>
      <c r="B344" s="4">
        <f t="shared" si="373"/>
        <v>0</v>
      </c>
      <c r="D344" s="4">
        <v>31.599999999999898</v>
      </c>
      <c r="E344" s="4">
        <f t="shared" si="331"/>
        <v>0.80892155440810543</v>
      </c>
      <c r="F344" s="4">
        <v>31.599999999999898</v>
      </c>
      <c r="G344" s="4">
        <f t="shared" si="332"/>
        <v>0.80892155440810543</v>
      </c>
      <c r="H344" s="4">
        <v>157</v>
      </c>
      <c r="I344" s="4">
        <f>AL189</f>
        <v>0</v>
      </c>
      <c r="CS344" s="4">
        <v>310</v>
      </c>
      <c r="CT344" s="4">
        <f t="shared" si="367"/>
        <v>155</v>
      </c>
      <c r="CU344" s="4">
        <f t="shared" si="368"/>
        <v>155</v>
      </c>
      <c r="CV344" s="4">
        <f t="shared" si="355"/>
        <v>1</v>
      </c>
      <c r="CW344" s="4">
        <v>311</v>
      </c>
      <c r="CX344" s="4">
        <f t="shared" si="397"/>
        <v>156</v>
      </c>
      <c r="CY344" s="4" t="s">
        <v>89</v>
      </c>
      <c r="CZ344" s="16" t="str">
        <f t="shared" si="369"/>
        <v>B</v>
      </c>
      <c r="DA344" s="16"/>
    </row>
    <row r="345" spans="1:105">
      <c r="A345" s="4">
        <f t="shared" si="372"/>
        <v>0</v>
      </c>
      <c r="B345" s="4">
        <f t="shared" si="373"/>
        <v>0</v>
      </c>
      <c r="D345" s="4">
        <v>31.6999999999999</v>
      </c>
      <c r="E345" s="4">
        <f t="shared" si="331"/>
        <v>0.75549601211960471</v>
      </c>
      <c r="F345" s="4">
        <v>31.6999999999999</v>
      </c>
      <c r="G345" s="4">
        <f t="shared" si="332"/>
        <v>0.75549601211960471</v>
      </c>
      <c r="H345" s="4">
        <v>158</v>
      </c>
      <c r="I345" s="4">
        <f>I344</f>
        <v>0</v>
      </c>
      <c r="CS345" s="4">
        <v>311</v>
      </c>
      <c r="CT345" s="4">
        <f t="shared" si="367"/>
        <v>155.5</v>
      </c>
      <c r="CU345" s="4">
        <f t="shared" si="368"/>
        <v>156</v>
      </c>
      <c r="CV345" s="4">
        <f t="shared" si="355"/>
        <v>0</v>
      </c>
      <c r="CW345" s="4">
        <v>312</v>
      </c>
      <c r="CX345" s="4">
        <f t="shared" si="397"/>
        <v>157</v>
      </c>
      <c r="CY345" s="4" t="s">
        <v>98</v>
      </c>
      <c r="CZ345" s="16" t="str">
        <f t="shared" si="369"/>
        <v>C</v>
      </c>
      <c r="DA345" s="16"/>
    </row>
    <row r="346" spans="1:105">
      <c r="A346" s="4">
        <f t="shared" si="372"/>
        <v>0</v>
      </c>
      <c r="B346" s="4">
        <f t="shared" si="373"/>
        <v>0</v>
      </c>
      <c r="D346" s="4">
        <v>31.799999999999901</v>
      </c>
      <c r="E346" s="4">
        <f t="shared" si="331"/>
        <v>0.6690516688293956</v>
      </c>
      <c r="F346" s="4">
        <v>31.799999999999901</v>
      </c>
      <c r="G346" s="4">
        <f t="shared" si="332"/>
        <v>0.6690516688293956</v>
      </c>
      <c r="H346" s="4">
        <v>158</v>
      </c>
      <c r="I346" s="4">
        <f>AL190</f>
        <v>0</v>
      </c>
      <c r="CS346" s="4">
        <v>312</v>
      </c>
      <c r="CT346" s="4">
        <f t="shared" si="367"/>
        <v>156</v>
      </c>
      <c r="CU346" s="4">
        <f t="shared" si="368"/>
        <v>156</v>
      </c>
      <c r="CV346" s="4">
        <f t="shared" si="355"/>
        <v>1</v>
      </c>
      <c r="CW346" s="4">
        <v>313</v>
      </c>
      <c r="CX346" s="4">
        <f t="shared" si="397"/>
        <v>157</v>
      </c>
      <c r="CY346" s="4" t="s">
        <v>87</v>
      </c>
      <c r="CZ346" s="16" t="str">
        <f t="shared" si="369"/>
        <v>A</v>
      </c>
      <c r="DA346" s="16"/>
    </row>
    <row r="347" spans="1:105">
      <c r="A347" s="4">
        <f t="shared" si="372"/>
        <v>0</v>
      </c>
      <c r="B347" s="4">
        <f t="shared" si="373"/>
        <v>0</v>
      </c>
      <c r="D347" s="4">
        <v>31.899999999999899</v>
      </c>
      <c r="E347" s="4">
        <f t="shared" si="331"/>
        <v>0.55336655714524774</v>
      </c>
      <c r="F347" s="4">
        <v>31.899999999999899</v>
      </c>
      <c r="G347" s="4">
        <f t="shared" si="332"/>
        <v>0.55336655714524774</v>
      </c>
      <c r="H347" s="4">
        <v>159</v>
      </c>
      <c r="I347" s="4">
        <f>I346</f>
        <v>0</v>
      </c>
      <c r="CS347" s="4">
        <v>313</v>
      </c>
      <c r="CT347" s="4">
        <f t="shared" si="367"/>
        <v>156.5</v>
      </c>
      <c r="CU347" s="4">
        <f t="shared" si="368"/>
        <v>157</v>
      </c>
      <c r="CV347" s="4">
        <f t="shared" si="355"/>
        <v>0</v>
      </c>
      <c r="CW347" s="4">
        <v>314</v>
      </c>
      <c r="CX347" s="4">
        <f t="shared" si="397"/>
        <v>158</v>
      </c>
      <c r="CY347" s="4" t="s">
        <v>99</v>
      </c>
      <c r="CZ347" s="16" t="str">
        <f t="shared" si="369"/>
        <v>B</v>
      </c>
      <c r="DA347" s="16"/>
    </row>
    <row r="348" spans="1:105">
      <c r="A348" s="4">
        <f t="shared" si="372"/>
        <v>0</v>
      </c>
      <c r="B348" s="4">
        <f t="shared" si="373"/>
        <v>0</v>
      </c>
      <c r="D348" s="4">
        <v>31.999999999999901</v>
      </c>
      <c r="E348" s="4">
        <f t="shared" si="331"/>
        <v>0.41349667156649805</v>
      </c>
      <c r="F348" s="4">
        <v>31.999999999999901</v>
      </c>
      <c r="G348" s="4">
        <f t="shared" si="332"/>
        <v>0.41349667156649805</v>
      </c>
      <c r="H348" s="4">
        <v>159</v>
      </c>
      <c r="I348" s="4">
        <f>AL191</f>
        <v>0</v>
      </c>
      <c r="CS348" s="4">
        <v>314</v>
      </c>
      <c r="CT348" s="4">
        <f t="shared" si="367"/>
        <v>157</v>
      </c>
      <c r="CU348" s="4">
        <f t="shared" si="368"/>
        <v>157</v>
      </c>
      <c r="CV348" s="4">
        <f t="shared" si="355"/>
        <v>1</v>
      </c>
      <c r="CW348" s="4">
        <v>315</v>
      </c>
      <c r="CX348" s="4">
        <f t="shared" si="397"/>
        <v>158</v>
      </c>
      <c r="CY348" s="4" t="s">
        <v>88</v>
      </c>
      <c r="CZ348" s="16" t="str">
        <f t="shared" si="369"/>
        <v>C</v>
      </c>
      <c r="DA348" s="16"/>
    </row>
    <row r="349" spans="1:105">
      <c r="A349" s="4">
        <f t="shared" si="372"/>
        <v>0</v>
      </c>
      <c r="B349" s="4">
        <f t="shared" si="373"/>
        <v>0</v>
      </c>
      <c r="D349" s="4">
        <v>32.099999999999902</v>
      </c>
      <c r="E349" s="4">
        <f t="shared" si="331"/>
        <v>0.25555499726312109</v>
      </c>
      <c r="F349" s="4">
        <v>32.099999999999902</v>
      </c>
      <c r="G349" s="4">
        <f t="shared" si="332"/>
        <v>0.25555499726312109</v>
      </c>
      <c r="H349" s="4">
        <v>160</v>
      </c>
      <c r="I349" s="4">
        <f>I348</f>
        <v>0</v>
      </c>
      <c r="CS349" s="4">
        <v>315</v>
      </c>
      <c r="CT349" s="4">
        <f t="shared" si="367"/>
        <v>157.5</v>
      </c>
      <c r="CU349" s="4">
        <f t="shared" si="368"/>
        <v>158</v>
      </c>
      <c r="CV349" s="4">
        <f t="shared" si="355"/>
        <v>0</v>
      </c>
      <c r="CW349" s="4">
        <v>316</v>
      </c>
      <c r="CX349" s="4">
        <f t="shared" si="397"/>
        <v>159</v>
      </c>
      <c r="CY349" s="4" t="s">
        <v>100</v>
      </c>
      <c r="CZ349" s="16" t="str">
        <f t="shared" si="369"/>
        <v>A</v>
      </c>
      <c r="DA349" s="16"/>
    </row>
    <row r="350" spans="1:105">
      <c r="A350" s="4">
        <f t="shared" si="372"/>
        <v>0</v>
      </c>
      <c r="B350" s="4">
        <f t="shared" si="373"/>
        <v>0</v>
      </c>
      <c r="D350" s="4">
        <v>32.199999999999903</v>
      </c>
      <c r="E350" s="4">
        <f t="shared" si="331"/>
        <v>8.6444343290414116E-2</v>
      </c>
      <c r="F350" s="4">
        <v>32.199999999999903</v>
      </c>
      <c r="G350" s="4">
        <f t="shared" si="332"/>
        <v>8.6444343290414116E-2</v>
      </c>
      <c r="H350" s="4">
        <v>160</v>
      </c>
      <c r="I350" s="4">
        <f>AL192</f>
        <v>0</v>
      </c>
      <c r="CS350" s="4">
        <v>316</v>
      </c>
      <c r="CT350" s="4">
        <f t="shared" si="367"/>
        <v>158</v>
      </c>
      <c r="CU350" s="4">
        <f t="shared" si="368"/>
        <v>158</v>
      </c>
      <c r="CV350" s="4">
        <f t="shared" si="355"/>
        <v>1</v>
      </c>
      <c r="CW350" s="4">
        <v>317</v>
      </c>
      <c r="CX350" s="4">
        <f t="shared" si="397"/>
        <v>159</v>
      </c>
      <c r="CY350" s="4" t="s">
        <v>89</v>
      </c>
      <c r="CZ350" s="16" t="str">
        <f t="shared" si="369"/>
        <v>B</v>
      </c>
      <c r="DA350" s="16"/>
    </row>
    <row r="351" spans="1:105">
      <c r="A351" s="4">
        <f t="shared" si="372"/>
        <v>0</v>
      </c>
      <c r="B351" s="4">
        <f t="shared" si="373"/>
        <v>0</v>
      </c>
      <c r="D351" s="4">
        <v>32.299999999999898</v>
      </c>
      <c r="E351" s="4">
        <f t="shared" si="331"/>
        <v>-8.6444343290065104E-2</v>
      </c>
      <c r="F351" s="4">
        <v>32.299999999999898</v>
      </c>
      <c r="G351" s="4">
        <f t="shared" si="332"/>
        <v>-8.6444343290065104E-2</v>
      </c>
      <c r="H351" s="4">
        <v>161</v>
      </c>
      <c r="I351" s="4">
        <f>I350</f>
        <v>0</v>
      </c>
      <c r="CS351" s="4">
        <v>317</v>
      </c>
      <c r="CT351" s="4">
        <f t="shared" si="367"/>
        <v>158.5</v>
      </c>
      <c r="CU351" s="4">
        <f t="shared" si="368"/>
        <v>159</v>
      </c>
      <c r="CV351" s="4">
        <f t="shared" si="355"/>
        <v>0</v>
      </c>
      <c r="CW351" s="4">
        <v>318</v>
      </c>
      <c r="CX351" s="4">
        <f t="shared" si="397"/>
        <v>160</v>
      </c>
      <c r="CY351" s="4" t="s">
        <v>98</v>
      </c>
      <c r="CZ351" s="16" t="str">
        <f t="shared" si="369"/>
        <v>C</v>
      </c>
      <c r="DA351" s="16"/>
    </row>
    <row r="352" spans="1:105">
      <c r="A352" s="4">
        <f t="shared" si="372"/>
        <v>0</v>
      </c>
      <c r="B352" s="4">
        <f t="shared" si="373"/>
        <v>0</v>
      </c>
      <c r="D352" s="4">
        <v>32.399999999999899</v>
      </c>
      <c r="E352" s="4">
        <f t="shared" si="331"/>
        <v>-0.2555549972627873</v>
      </c>
      <c r="F352" s="4">
        <v>32.399999999999899</v>
      </c>
      <c r="G352" s="4">
        <f t="shared" si="332"/>
        <v>-0.2555549972627873</v>
      </c>
      <c r="H352" s="4">
        <v>161</v>
      </c>
      <c r="I352" s="4">
        <f>AL193</f>
        <v>0</v>
      </c>
      <c r="CS352" s="4">
        <v>318</v>
      </c>
      <c r="CT352" s="4">
        <f t="shared" si="367"/>
        <v>159</v>
      </c>
      <c r="CU352" s="4">
        <f t="shared" si="368"/>
        <v>159</v>
      </c>
      <c r="CV352" s="4">
        <f t="shared" si="355"/>
        <v>1</v>
      </c>
      <c r="CW352" s="4">
        <v>319</v>
      </c>
      <c r="CX352" s="4">
        <f t="shared" si="397"/>
        <v>160</v>
      </c>
      <c r="CY352" s="4" t="s">
        <v>87</v>
      </c>
      <c r="CZ352" s="16" t="str">
        <f t="shared" si="369"/>
        <v>A</v>
      </c>
      <c r="DA352" s="16"/>
    </row>
    <row r="353" spans="1:105">
      <c r="A353" s="4">
        <f t="shared" si="372"/>
        <v>0</v>
      </c>
      <c r="B353" s="4">
        <f t="shared" si="373"/>
        <v>0</v>
      </c>
      <c r="D353" s="4">
        <v>32.499999999999901</v>
      </c>
      <c r="E353" s="4">
        <f t="shared" ref="E353:E416" si="398">SIN((360/$AE$30*(D353+$D$31)/2*$AG$30+$AM$31-$AI$30)*PI()/180)*$E$32</f>
        <v>-0.41349667156619418</v>
      </c>
      <c r="F353" s="4">
        <v>32.499999999999901</v>
      </c>
      <c r="G353" s="4">
        <f t="shared" ref="G353:G416" si="399">SIN((360/$AE$30*(F353+$D$31)/2*$AG$31+$CO$31-$AL$25)*PI()/180)*$G$32</f>
        <v>-0.41349667156619418</v>
      </c>
      <c r="H353" s="4">
        <v>162</v>
      </c>
      <c r="I353" s="4">
        <f>I352</f>
        <v>0</v>
      </c>
      <c r="CS353" s="4">
        <v>319</v>
      </c>
      <c r="CT353" s="4">
        <f t="shared" si="367"/>
        <v>159.5</v>
      </c>
      <c r="CU353" s="4">
        <f t="shared" si="368"/>
        <v>160</v>
      </c>
      <c r="CV353" s="4">
        <f t="shared" si="355"/>
        <v>0</v>
      </c>
      <c r="CW353" s="4">
        <v>320</v>
      </c>
      <c r="CX353" s="4">
        <f t="shared" si="397"/>
        <v>161</v>
      </c>
      <c r="CY353" s="4" t="s">
        <v>99</v>
      </c>
      <c r="CZ353" s="16" t="str">
        <f t="shared" si="369"/>
        <v>B</v>
      </c>
      <c r="DA353" s="16"/>
    </row>
    <row r="354" spans="1:105">
      <c r="A354" s="4">
        <f t="shared" si="372"/>
        <v>0</v>
      </c>
      <c r="B354" s="4">
        <f t="shared" si="373"/>
        <v>0</v>
      </c>
      <c r="D354" s="4">
        <v>32.599999999999902</v>
      </c>
      <c r="E354" s="4">
        <f t="shared" si="398"/>
        <v>-0.55336655714498695</v>
      </c>
      <c r="F354" s="4">
        <v>32.599999999999902</v>
      </c>
      <c r="G354" s="4">
        <f t="shared" si="399"/>
        <v>-0.55336655714498695</v>
      </c>
      <c r="H354" s="4">
        <v>162</v>
      </c>
      <c r="I354" s="4">
        <f>AL194</f>
        <v>0</v>
      </c>
      <c r="CS354" s="4">
        <v>320</v>
      </c>
      <c r="CT354" s="4">
        <f t="shared" si="367"/>
        <v>160</v>
      </c>
      <c r="CU354" s="4">
        <f t="shared" si="368"/>
        <v>160</v>
      </c>
      <c r="CV354" s="4">
        <f t="shared" ref="CV354:CV417" si="400">CU355-CU354</f>
        <v>1</v>
      </c>
      <c r="CW354" s="4">
        <v>321</v>
      </c>
      <c r="CX354" s="4">
        <f t="shared" si="397"/>
        <v>161</v>
      </c>
      <c r="CY354" s="4" t="s">
        <v>88</v>
      </c>
      <c r="CZ354" s="16" t="str">
        <f t="shared" si="369"/>
        <v>C</v>
      </c>
      <c r="DA354" s="16"/>
    </row>
    <row r="355" spans="1:105">
      <c r="A355" s="4">
        <f t="shared" si="372"/>
        <v>0</v>
      </c>
      <c r="B355" s="4">
        <f t="shared" si="373"/>
        <v>0</v>
      </c>
      <c r="D355" s="4">
        <v>32.699999999999903</v>
      </c>
      <c r="E355" s="4">
        <f t="shared" si="398"/>
        <v>-0.6690516688291962</v>
      </c>
      <c r="F355" s="4">
        <v>32.699999999999903</v>
      </c>
      <c r="G355" s="4">
        <f t="shared" si="399"/>
        <v>-0.6690516688291962</v>
      </c>
      <c r="H355" s="4">
        <v>163</v>
      </c>
      <c r="I355" s="4">
        <f>I354</f>
        <v>0</v>
      </c>
      <c r="CS355" s="4">
        <v>321</v>
      </c>
      <c r="CT355" s="4">
        <f t="shared" ref="CT355:CT418" si="401">CS355*$CT$11</f>
        <v>160.5</v>
      </c>
      <c r="CU355" s="4">
        <f t="shared" ref="CU355:CU418" si="402">IF(CT355-INT(CT355)&gt;0.00001,INT(CT355)+1,CT355)</f>
        <v>161</v>
      </c>
      <c r="CV355" s="4">
        <f t="shared" si="400"/>
        <v>0</v>
      </c>
      <c r="CW355" s="4">
        <v>322</v>
      </c>
      <c r="CX355" s="4">
        <f t="shared" si="397"/>
        <v>162</v>
      </c>
      <c r="CY355" s="4" t="s">
        <v>100</v>
      </c>
      <c r="CZ355" s="16" t="str">
        <f t="shared" ref="CZ355:CZ418" si="403">VLOOKUP(CW355,$CX$34:$CY$833,2)</f>
        <v>A</v>
      </c>
      <c r="DA355" s="16"/>
    </row>
    <row r="356" spans="1:105">
      <c r="A356" s="4">
        <f t="shared" si="372"/>
        <v>0</v>
      </c>
      <c r="B356" s="4">
        <f t="shared" si="373"/>
        <v>0</v>
      </c>
      <c r="D356" s="4">
        <v>32.799999999999898</v>
      </c>
      <c r="E356" s="4">
        <f t="shared" si="398"/>
        <v>-0.75549601211946205</v>
      </c>
      <c r="F356" s="4">
        <v>32.799999999999898</v>
      </c>
      <c r="G356" s="4">
        <f t="shared" si="399"/>
        <v>-0.75549601211946205</v>
      </c>
      <c r="H356" s="4">
        <v>163</v>
      </c>
      <c r="I356" s="4">
        <f>AL195</f>
        <v>0</v>
      </c>
      <c r="CS356" s="4">
        <v>322</v>
      </c>
      <c r="CT356" s="4">
        <f t="shared" si="401"/>
        <v>161</v>
      </c>
      <c r="CU356" s="4">
        <f t="shared" si="402"/>
        <v>161</v>
      </c>
      <c r="CV356" s="4">
        <f t="shared" si="400"/>
        <v>1</v>
      </c>
      <c r="CW356" s="4">
        <v>323</v>
      </c>
      <c r="CX356" s="4">
        <f t="shared" si="397"/>
        <v>162</v>
      </c>
      <c r="CY356" s="4" t="s">
        <v>89</v>
      </c>
      <c r="CZ356" s="16" t="str">
        <f t="shared" si="403"/>
        <v>B</v>
      </c>
      <c r="DA356" s="16"/>
    </row>
    <row r="357" spans="1:105">
      <c r="A357" s="4">
        <f t="shared" ref="A357:A420" si="404">AD354</f>
        <v>0</v>
      </c>
      <c r="B357" s="4">
        <f t="shared" ref="B357:B420" si="405">AE354</f>
        <v>0</v>
      </c>
      <c r="D357" s="4">
        <v>32.899999999999899</v>
      </c>
      <c r="E357" s="4">
        <f t="shared" si="398"/>
        <v>-0.80892155440803004</v>
      </c>
      <c r="F357" s="4">
        <v>32.899999999999899</v>
      </c>
      <c r="G357" s="4">
        <f t="shared" si="399"/>
        <v>-0.80892155440803004</v>
      </c>
      <c r="H357" s="4">
        <v>164</v>
      </c>
      <c r="I357" s="4">
        <f>I356</f>
        <v>0</v>
      </c>
      <c r="CS357" s="4">
        <v>323</v>
      </c>
      <c r="CT357" s="4">
        <f t="shared" si="401"/>
        <v>161.5</v>
      </c>
      <c r="CU357" s="4">
        <f t="shared" si="402"/>
        <v>162</v>
      </c>
      <c r="CV357" s="4">
        <f t="shared" si="400"/>
        <v>0</v>
      </c>
      <c r="CW357" s="4">
        <v>324</v>
      </c>
      <c r="CX357" s="4">
        <f t="shared" si="397"/>
        <v>163</v>
      </c>
      <c r="CY357" s="4" t="s">
        <v>98</v>
      </c>
      <c r="CZ357" s="16" t="str">
        <f t="shared" si="403"/>
        <v>C</v>
      </c>
      <c r="DA357" s="16"/>
    </row>
    <row r="358" spans="1:105">
      <c r="A358" s="4">
        <f t="shared" si="404"/>
        <v>0</v>
      </c>
      <c r="B358" s="4">
        <f t="shared" si="405"/>
        <v>0</v>
      </c>
      <c r="D358" s="4">
        <v>32.999999999999901</v>
      </c>
      <c r="E358" s="4">
        <f t="shared" si="398"/>
        <v>-0.82699334313268802</v>
      </c>
      <c r="F358" s="4">
        <v>32.999999999999901</v>
      </c>
      <c r="G358" s="4">
        <f t="shared" si="399"/>
        <v>-0.82699334313268802</v>
      </c>
      <c r="H358" s="4">
        <v>164</v>
      </c>
      <c r="I358" s="4">
        <f>AL196</f>
        <v>0</v>
      </c>
      <c r="CS358" s="4">
        <v>324</v>
      </c>
      <c r="CT358" s="4">
        <f t="shared" si="401"/>
        <v>162</v>
      </c>
      <c r="CU358" s="4">
        <f t="shared" si="402"/>
        <v>162</v>
      </c>
      <c r="CV358" s="4">
        <f t="shared" si="400"/>
        <v>1</v>
      </c>
      <c r="CW358" s="4">
        <v>325</v>
      </c>
      <c r="CX358" s="4">
        <f t="shared" si="397"/>
        <v>163</v>
      </c>
      <c r="CY358" s="4" t="s">
        <v>87</v>
      </c>
      <c r="CZ358" s="16" t="str">
        <f t="shared" si="403"/>
        <v>A</v>
      </c>
      <c r="DA358" s="16"/>
    </row>
    <row r="359" spans="1:105">
      <c r="A359" s="4">
        <f t="shared" si="404"/>
        <v>0</v>
      </c>
      <c r="B359" s="4">
        <f t="shared" si="405"/>
        <v>0</v>
      </c>
      <c r="D359" s="4">
        <v>33.099999999999902</v>
      </c>
      <c r="E359" s="4">
        <f t="shared" si="398"/>
        <v>-0.80892155440810487</v>
      </c>
      <c r="F359" s="4">
        <v>33.099999999999902</v>
      </c>
      <c r="G359" s="4">
        <f t="shared" si="399"/>
        <v>-0.80892155440810487</v>
      </c>
      <c r="H359" s="4">
        <v>165</v>
      </c>
      <c r="I359" s="4">
        <f>I358</f>
        <v>0</v>
      </c>
      <c r="CS359" s="4">
        <v>325</v>
      </c>
      <c r="CT359" s="4">
        <f t="shared" si="401"/>
        <v>162.5</v>
      </c>
      <c r="CU359" s="4">
        <f t="shared" si="402"/>
        <v>163</v>
      </c>
      <c r="CV359" s="4">
        <f t="shared" si="400"/>
        <v>0</v>
      </c>
      <c r="CW359" s="4">
        <v>326</v>
      </c>
      <c r="CX359" s="4">
        <f t="shared" si="397"/>
        <v>164</v>
      </c>
      <c r="CY359" s="4" t="s">
        <v>99</v>
      </c>
      <c r="CZ359" s="16" t="str">
        <f t="shared" si="403"/>
        <v>B</v>
      </c>
      <c r="DA359" s="16"/>
    </row>
    <row r="360" spans="1:105">
      <c r="A360" s="4">
        <f t="shared" si="404"/>
        <v>0</v>
      </c>
      <c r="B360" s="4">
        <f t="shared" si="405"/>
        <v>0</v>
      </c>
      <c r="D360" s="4">
        <v>33.199999999999903</v>
      </c>
      <c r="E360" s="4">
        <f t="shared" si="398"/>
        <v>-0.75549601211960837</v>
      </c>
      <c r="F360" s="4">
        <v>33.199999999999903</v>
      </c>
      <c r="G360" s="4">
        <f t="shared" si="399"/>
        <v>-0.75549601211960837</v>
      </c>
      <c r="H360" s="4">
        <v>165</v>
      </c>
      <c r="I360" s="4">
        <f>AL197</f>
        <v>0</v>
      </c>
      <c r="CS360" s="4">
        <v>326</v>
      </c>
      <c r="CT360" s="4">
        <f t="shared" si="401"/>
        <v>163</v>
      </c>
      <c r="CU360" s="4">
        <f t="shared" si="402"/>
        <v>163</v>
      </c>
      <c r="CV360" s="4">
        <f t="shared" si="400"/>
        <v>1</v>
      </c>
      <c r="CW360" s="4">
        <v>327</v>
      </c>
      <c r="CX360" s="4">
        <f t="shared" si="397"/>
        <v>164</v>
      </c>
      <c r="CY360" s="4" t="s">
        <v>88</v>
      </c>
      <c r="CZ360" s="16" t="str">
        <f t="shared" si="403"/>
        <v>C</v>
      </c>
      <c r="DA360" s="16"/>
    </row>
    <row r="361" spans="1:105">
      <c r="A361" s="4">
        <f t="shared" si="404"/>
        <v>0</v>
      </c>
      <c r="B361" s="4">
        <f t="shared" si="405"/>
        <v>0</v>
      </c>
      <c r="D361" s="4">
        <v>33.299999999999898</v>
      </c>
      <c r="E361" s="4">
        <f t="shared" si="398"/>
        <v>-0.66905166882940093</v>
      </c>
      <c r="F361" s="4">
        <v>33.299999999999898</v>
      </c>
      <c r="G361" s="4">
        <f t="shared" si="399"/>
        <v>-0.66905166882940093</v>
      </c>
      <c r="H361" s="4">
        <v>166</v>
      </c>
      <c r="I361" s="4">
        <f>I360</f>
        <v>0</v>
      </c>
      <c r="CS361" s="4">
        <v>327</v>
      </c>
      <c r="CT361" s="4">
        <f t="shared" si="401"/>
        <v>163.5</v>
      </c>
      <c r="CU361" s="4">
        <f t="shared" si="402"/>
        <v>164</v>
      </c>
      <c r="CV361" s="4">
        <f t="shared" si="400"/>
        <v>0</v>
      </c>
      <c r="CW361" s="4">
        <v>328</v>
      </c>
      <c r="CX361" s="4">
        <f t="shared" si="397"/>
        <v>165</v>
      </c>
      <c r="CY361" s="4" t="s">
        <v>100</v>
      </c>
      <c r="CZ361" s="16" t="str">
        <f t="shared" si="403"/>
        <v>A</v>
      </c>
      <c r="DA361" s="16"/>
    </row>
    <row r="362" spans="1:105">
      <c r="A362" s="4">
        <f t="shared" si="404"/>
        <v>0</v>
      </c>
      <c r="B362" s="4">
        <f t="shared" si="405"/>
        <v>0</v>
      </c>
      <c r="D362" s="4">
        <v>33.399999999999899</v>
      </c>
      <c r="E362" s="4">
        <f t="shared" si="398"/>
        <v>-0.55336655714524563</v>
      </c>
      <c r="F362" s="4">
        <v>33.399999999999899</v>
      </c>
      <c r="G362" s="4">
        <f t="shared" si="399"/>
        <v>-0.55336655714524563</v>
      </c>
      <c r="H362" s="4">
        <v>166</v>
      </c>
      <c r="I362" s="4">
        <f>AL198</f>
        <v>0</v>
      </c>
      <c r="CS362" s="4">
        <v>328</v>
      </c>
      <c r="CT362" s="4">
        <f t="shared" si="401"/>
        <v>164</v>
      </c>
      <c r="CU362" s="4">
        <f t="shared" si="402"/>
        <v>164</v>
      </c>
      <c r="CV362" s="4">
        <f t="shared" si="400"/>
        <v>1</v>
      </c>
      <c r="CW362" s="4">
        <v>329</v>
      </c>
      <c r="CX362" s="4">
        <f t="shared" si="397"/>
        <v>165</v>
      </c>
      <c r="CY362" s="4" t="s">
        <v>89</v>
      </c>
      <c r="CZ362" s="16" t="str">
        <f t="shared" si="403"/>
        <v>B</v>
      </c>
      <c r="DA362" s="16"/>
    </row>
    <row r="363" spans="1:105">
      <c r="A363" s="4">
        <f t="shared" si="404"/>
        <v>0</v>
      </c>
      <c r="B363" s="4">
        <f t="shared" si="405"/>
        <v>0</v>
      </c>
      <c r="D363" s="4">
        <v>33.499999999999901</v>
      </c>
      <c r="E363" s="4">
        <f t="shared" si="398"/>
        <v>-0.41349667156649561</v>
      </c>
      <c r="F363" s="4">
        <v>33.499999999999901</v>
      </c>
      <c r="G363" s="4">
        <f t="shared" si="399"/>
        <v>-0.41349667156649561</v>
      </c>
      <c r="H363" s="4">
        <v>167</v>
      </c>
      <c r="I363" s="4">
        <f>I362</f>
        <v>0</v>
      </c>
      <c r="CS363" s="4">
        <v>329</v>
      </c>
      <c r="CT363" s="4">
        <f t="shared" si="401"/>
        <v>164.5</v>
      </c>
      <c r="CU363" s="4">
        <f t="shared" si="402"/>
        <v>165</v>
      </c>
      <c r="CV363" s="4">
        <f t="shared" si="400"/>
        <v>0</v>
      </c>
      <c r="CW363" s="4">
        <v>330</v>
      </c>
      <c r="CX363" s="4">
        <f t="shared" si="397"/>
        <v>166</v>
      </c>
      <c r="CY363" s="4" t="s">
        <v>98</v>
      </c>
      <c r="CZ363" s="16" t="str">
        <f t="shared" si="403"/>
        <v>C</v>
      </c>
      <c r="DA363" s="16"/>
    </row>
    <row r="364" spans="1:105">
      <c r="A364" s="4">
        <f t="shared" si="404"/>
        <v>0</v>
      </c>
      <c r="B364" s="4">
        <f t="shared" si="405"/>
        <v>0</v>
      </c>
      <c r="D364" s="4">
        <v>33.599999999999902</v>
      </c>
      <c r="E364" s="4">
        <f t="shared" si="398"/>
        <v>-0.25555499726311837</v>
      </c>
      <c r="F364" s="4">
        <v>33.599999999999902</v>
      </c>
      <c r="G364" s="4">
        <f t="shared" si="399"/>
        <v>-0.25555499726311837</v>
      </c>
      <c r="H364" s="4">
        <v>167</v>
      </c>
      <c r="I364" s="4">
        <f>AL199</f>
        <v>0</v>
      </c>
      <c r="CS364" s="4">
        <v>330</v>
      </c>
      <c r="CT364" s="4">
        <f t="shared" si="401"/>
        <v>165</v>
      </c>
      <c r="CU364" s="4">
        <f t="shared" si="402"/>
        <v>165</v>
      </c>
      <c r="CV364" s="4">
        <f t="shared" si="400"/>
        <v>1</v>
      </c>
      <c r="CW364" s="4">
        <v>331</v>
      </c>
      <c r="CX364" s="4">
        <f t="shared" si="397"/>
        <v>166</v>
      </c>
      <c r="CY364" s="4" t="s">
        <v>87</v>
      </c>
      <c r="CZ364" s="16" t="str">
        <f t="shared" si="403"/>
        <v>A</v>
      </c>
      <c r="DA364" s="16"/>
    </row>
    <row r="365" spans="1:105">
      <c r="A365" s="4">
        <f t="shared" si="404"/>
        <v>0</v>
      </c>
      <c r="B365" s="4">
        <f t="shared" si="405"/>
        <v>0</v>
      </c>
      <c r="D365" s="4">
        <v>33.699999999999903</v>
      </c>
      <c r="E365" s="4">
        <f t="shared" si="398"/>
        <v>-8.6444343290411299E-2</v>
      </c>
      <c r="F365" s="4">
        <v>33.699999999999903</v>
      </c>
      <c r="G365" s="4">
        <f t="shared" si="399"/>
        <v>-8.6444343290411299E-2</v>
      </c>
      <c r="H365" s="4">
        <v>168</v>
      </c>
      <c r="I365" s="4">
        <f>I364</f>
        <v>0</v>
      </c>
      <c r="CS365" s="4">
        <v>331</v>
      </c>
      <c r="CT365" s="4">
        <f t="shared" si="401"/>
        <v>165.5</v>
      </c>
      <c r="CU365" s="4">
        <f t="shared" si="402"/>
        <v>166</v>
      </c>
      <c r="CV365" s="4">
        <f t="shared" si="400"/>
        <v>0</v>
      </c>
      <c r="CW365" s="4">
        <v>332</v>
      </c>
      <c r="CX365" s="4">
        <f t="shared" si="397"/>
        <v>167</v>
      </c>
      <c r="CY365" s="4" t="s">
        <v>99</v>
      </c>
      <c r="CZ365" s="16" t="str">
        <f t="shared" si="403"/>
        <v>B</v>
      </c>
      <c r="DA365" s="16"/>
    </row>
    <row r="366" spans="1:105">
      <c r="A366" s="4">
        <f t="shared" si="404"/>
        <v>0</v>
      </c>
      <c r="B366" s="4">
        <f t="shared" si="405"/>
        <v>0</v>
      </c>
      <c r="D366" s="4">
        <v>33.799999999999898</v>
      </c>
      <c r="E366" s="4">
        <f t="shared" si="398"/>
        <v>8.6444343290056222E-2</v>
      </c>
      <c r="F366" s="4">
        <v>33.799999999999898</v>
      </c>
      <c r="G366" s="4">
        <f t="shared" si="399"/>
        <v>8.6444343290056222E-2</v>
      </c>
      <c r="H366" s="4">
        <v>168</v>
      </c>
      <c r="I366" s="4">
        <f>AL200</f>
        <v>0</v>
      </c>
      <c r="CS366" s="4">
        <v>332</v>
      </c>
      <c r="CT366" s="4">
        <f t="shared" si="401"/>
        <v>166</v>
      </c>
      <c r="CU366" s="4">
        <f t="shared" si="402"/>
        <v>166</v>
      </c>
      <c r="CV366" s="4">
        <f t="shared" si="400"/>
        <v>1</v>
      </c>
      <c r="CW366" s="4">
        <v>333</v>
      </c>
      <c r="CX366" s="4">
        <f t="shared" si="397"/>
        <v>167</v>
      </c>
      <c r="CY366" s="4" t="s">
        <v>88</v>
      </c>
      <c r="CZ366" s="16" t="str">
        <f t="shared" si="403"/>
        <v>C</v>
      </c>
      <c r="DA366" s="16"/>
    </row>
    <row r="367" spans="1:105">
      <c r="A367" s="4">
        <f t="shared" si="404"/>
        <v>0</v>
      </c>
      <c r="B367" s="4">
        <f t="shared" si="405"/>
        <v>0</v>
      </c>
      <c r="D367" s="4">
        <v>33.899999999999899</v>
      </c>
      <c r="E367" s="4">
        <f t="shared" si="398"/>
        <v>0.25555499726279002</v>
      </c>
      <c r="F367" s="4">
        <v>33.899999999999899</v>
      </c>
      <c r="G367" s="4">
        <f t="shared" si="399"/>
        <v>0.25555499726279002</v>
      </c>
      <c r="H367" s="4">
        <v>169</v>
      </c>
      <c r="I367" s="4">
        <f>I366</f>
        <v>0</v>
      </c>
      <c r="CS367" s="4">
        <v>333</v>
      </c>
      <c r="CT367" s="4">
        <f t="shared" si="401"/>
        <v>166.5</v>
      </c>
      <c r="CU367" s="4">
        <f t="shared" si="402"/>
        <v>167</v>
      </c>
      <c r="CV367" s="4">
        <f t="shared" si="400"/>
        <v>0</v>
      </c>
      <c r="CW367" s="4">
        <v>334</v>
      </c>
      <c r="CX367" s="4">
        <f t="shared" si="397"/>
        <v>168</v>
      </c>
      <c r="CY367" s="4" t="s">
        <v>100</v>
      </c>
      <c r="CZ367" s="16" t="str">
        <f t="shared" si="403"/>
        <v>A</v>
      </c>
      <c r="DA367" s="16"/>
    </row>
    <row r="368" spans="1:105">
      <c r="A368" s="4">
        <f t="shared" si="404"/>
        <v>0</v>
      </c>
      <c r="B368" s="4">
        <f t="shared" si="405"/>
        <v>0</v>
      </c>
      <c r="D368" s="4">
        <v>33.999999999999901</v>
      </c>
      <c r="E368" s="4">
        <f t="shared" si="398"/>
        <v>0.41349667156619663</v>
      </c>
      <c r="F368" s="4">
        <v>33.999999999999901</v>
      </c>
      <c r="G368" s="4">
        <f t="shared" si="399"/>
        <v>0.41349667156619663</v>
      </c>
      <c r="H368" s="4">
        <v>169</v>
      </c>
      <c r="I368" s="4">
        <f>AL201</f>
        <v>0</v>
      </c>
      <c r="CS368" s="4">
        <v>334</v>
      </c>
      <c r="CT368" s="4">
        <f t="shared" si="401"/>
        <v>167</v>
      </c>
      <c r="CU368" s="4">
        <f t="shared" si="402"/>
        <v>167</v>
      </c>
      <c r="CV368" s="4">
        <f t="shared" si="400"/>
        <v>1</v>
      </c>
      <c r="CW368" s="4">
        <v>335</v>
      </c>
      <c r="CX368" s="4">
        <f t="shared" si="397"/>
        <v>168</v>
      </c>
      <c r="CY368" s="4" t="s">
        <v>89</v>
      </c>
      <c r="CZ368" s="16" t="str">
        <f t="shared" si="403"/>
        <v>B</v>
      </c>
      <c r="DA368" s="16"/>
    </row>
    <row r="369" spans="1:105">
      <c r="A369" s="4">
        <f t="shared" si="404"/>
        <v>0</v>
      </c>
      <c r="B369" s="4">
        <f t="shared" si="405"/>
        <v>0</v>
      </c>
      <c r="D369" s="4">
        <v>34.099999999999902</v>
      </c>
      <c r="E369" s="4">
        <f t="shared" si="398"/>
        <v>0.55336655714498906</v>
      </c>
      <c r="F369" s="4">
        <v>34.099999999999902</v>
      </c>
      <c r="G369" s="4">
        <f t="shared" si="399"/>
        <v>0.55336655714498906</v>
      </c>
      <c r="H369" s="4">
        <v>170</v>
      </c>
      <c r="I369" s="4">
        <f>I368</f>
        <v>0</v>
      </c>
      <c r="CS369" s="4">
        <v>335</v>
      </c>
      <c r="CT369" s="4">
        <f t="shared" si="401"/>
        <v>167.5</v>
      </c>
      <c r="CU369" s="4">
        <f t="shared" si="402"/>
        <v>168</v>
      </c>
      <c r="CV369" s="4">
        <f t="shared" si="400"/>
        <v>0</v>
      </c>
      <c r="CW369" s="4">
        <v>336</v>
      </c>
      <c r="CX369" s="4">
        <f t="shared" si="397"/>
        <v>169</v>
      </c>
      <c r="CY369" s="4" t="s">
        <v>98</v>
      </c>
      <c r="CZ369" s="16" t="str">
        <f t="shared" si="403"/>
        <v>C</v>
      </c>
      <c r="DA369" s="16"/>
    </row>
    <row r="370" spans="1:105">
      <c r="A370" s="4">
        <f t="shared" si="404"/>
        <v>0</v>
      </c>
      <c r="B370" s="4">
        <f t="shared" si="405"/>
        <v>0</v>
      </c>
      <c r="D370" s="4">
        <v>34.199999999999903</v>
      </c>
      <c r="E370" s="4">
        <f t="shared" si="398"/>
        <v>0.66905166882919098</v>
      </c>
      <c r="F370" s="4">
        <v>34.199999999999903</v>
      </c>
      <c r="G370" s="4">
        <f t="shared" si="399"/>
        <v>0.66905166882919098</v>
      </c>
      <c r="H370" s="4">
        <v>170</v>
      </c>
      <c r="I370" s="4">
        <f>AL202</f>
        <v>0</v>
      </c>
      <c r="CS370" s="4">
        <v>336</v>
      </c>
      <c r="CT370" s="4">
        <f t="shared" si="401"/>
        <v>168</v>
      </c>
      <c r="CU370" s="4">
        <f t="shared" si="402"/>
        <v>168</v>
      </c>
      <c r="CV370" s="4">
        <f t="shared" si="400"/>
        <v>1</v>
      </c>
      <c r="CW370" s="4">
        <v>337</v>
      </c>
      <c r="CX370" s="4">
        <f t="shared" si="397"/>
        <v>169</v>
      </c>
      <c r="CY370" s="4" t="s">
        <v>87</v>
      </c>
      <c r="CZ370" s="16" t="str">
        <f t="shared" si="403"/>
        <v>A</v>
      </c>
      <c r="DA370" s="16"/>
    </row>
    <row r="371" spans="1:105">
      <c r="A371" s="4">
        <f t="shared" si="404"/>
        <v>0</v>
      </c>
      <c r="B371" s="4">
        <f t="shared" si="405"/>
        <v>0</v>
      </c>
      <c r="D371" s="4">
        <v>34.299999999999898</v>
      </c>
      <c r="E371" s="4">
        <f t="shared" si="398"/>
        <v>0.75549601211946316</v>
      </c>
      <c r="F371" s="4">
        <v>34.299999999999898</v>
      </c>
      <c r="G371" s="4">
        <f t="shared" si="399"/>
        <v>0.75549601211946316</v>
      </c>
      <c r="H371" s="4">
        <v>171</v>
      </c>
      <c r="I371" s="4">
        <f>I370</f>
        <v>0</v>
      </c>
      <c r="CS371" s="4">
        <v>337</v>
      </c>
      <c r="CT371" s="4">
        <f t="shared" si="401"/>
        <v>168.5</v>
      </c>
      <c r="CU371" s="4">
        <f t="shared" si="402"/>
        <v>169</v>
      </c>
      <c r="CV371" s="4">
        <f t="shared" si="400"/>
        <v>0</v>
      </c>
      <c r="CW371" s="4">
        <v>338</v>
      </c>
      <c r="CX371" s="4">
        <f t="shared" si="397"/>
        <v>170</v>
      </c>
      <c r="CY371" s="4" t="s">
        <v>99</v>
      </c>
      <c r="CZ371" s="16" t="str">
        <f t="shared" si="403"/>
        <v>B</v>
      </c>
      <c r="DA371" s="16"/>
    </row>
    <row r="372" spans="1:105">
      <c r="A372" s="4">
        <f t="shared" si="404"/>
        <v>0</v>
      </c>
      <c r="B372" s="4">
        <f t="shared" si="405"/>
        <v>0</v>
      </c>
      <c r="D372" s="4">
        <v>34.399999999999899</v>
      </c>
      <c r="E372" s="4">
        <f t="shared" si="398"/>
        <v>0.8089215544080306</v>
      </c>
      <c r="F372" s="4">
        <v>34.399999999999899</v>
      </c>
      <c r="G372" s="4">
        <f t="shared" si="399"/>
        <v>0.8089215544080306</v>
      </c>
      <c r="H372" s="4">
        <v>171</v>
      </c>
      <c r="I372" s="4">
        <f>AL203</f>
        <v>0</v>
      </c>
      <c r="CS372" s="4">
        <v>338</v>
      </c>
      <c r="CT372" s="4">
        <f t="shared" si="401"/>
        <v>169</v>
      </c>
      <c r="CU372" s="4">
        <f t="shared" si="402"/>
        <v>169</v>
      </c>
      <c r="CV372" s="4">
        <f t="shared" si="400"/>
        <v>1</v>
      </c>
      <c r="CW372" s="4">
        <v>339</v>
      </c>
      <c r="CX372" s="4">
        <f t="shared" si="397"/>
        <v>170</v>
      </c>
      <c r="CY372" s="4" t="s">
        <v>88</v>
      </c>
      <c r="CZ372" s="16" t="str">
        <f t="shared" si="403"/>
        <v>C</v>
      </c>
      <c r="DA372" s="16"/>
    </row>
    <row r="373" spans="1:105">
      <c r="A373" s="4">
        <f t="shared" si="404"/>
        <v>0</v>
      </c>
      <c r="B373" s="4">
        <f t="shared" si="405"/>
        <v>0</v>
      </c>
      <c r="D373" s="4">
        <v>34.499999999999901</v>
      </c>
      <c r="E373" s="4">
        <f t="shared" si="398"/>
        <v>0.82699334313268802</v>
      </c>
      <c r="F373" s="4">
        <v>34.499999999999901</v>
      </c>
      <c r="G373" s="4">
        <f t="shared" si="399"/>
        <v>0.82699334313268802</v>
      </c>
      <c r="H373" s="4">
        <v>172</v>
      </c>
      <c r="I373" s="4">
        <f>I372</f>
        <v>0</v>
      </c>
      <c r="CS373" s="4">
        <v>339</v>
      </c>
      <c r="CT373" s="4">
        <f t="shared" si="401"/>
        <v>169.5</v>
      </c>
      <c r="CU373" s="4">
        <f t="shared" si="402"/>
        <v>170</v>
      </c>
      <c r="CV373" s="4">
        <f t="shared" si="400"/>
        <v>0</v>
      </c>
      <c r="CW373" s="4">
        <v>340</v>
      </c>
      <c r="CX373" s="4">
        <f t="shared" si="397"/>
        <v>171</v>
      </c>
      <c r="CY373" s="4" t="s">
        <v>100</v>
      </c>
      <c r="CZ373" s="16" t="str">
        <f t="shared" si="403"/>
        <v>A</v>
      </c>
      <c r="DA373" s="16"/>
    </row>
    <row r="374" spans="1:105">
      <c r="A374" s="4">
        <f t="shared" si="404"/>
        <v>0</v>
      </c>
      <c r="B374" s="4">
        <f t="shared" si="405"/>
        <v>0</v>
      </c>
      <c r="D374" s="4">
        <v>34.599999999999902</v>
      </c>
      <c r="E374" s="4">
        <f t="shared" si="398"/>
        <v>0.8089215544081042</v>
      </c>
      <c r="F374" s="4">
        <v>34.599999999999902</v>
      </c>
      <c r="G374" s="4">
        <f t="shared" si="399"/>
        <v>0.8089215544081042</v>
      </c>
      <c r="H374" s="4">
        <v>172</v>
      </c>
      <c r="I374" s="4">
        <f>AL204</f>
        <v>0</v>
      </c>
      <c r="CS374" s="4">
        <v>340</v>
      </c>
      <c r="CT374" s="4">
        <f t="shared" si="401"/>
        <v>170</v>
      </c>
      <c r="CU374" s="4">
        <f t="shared" si="402"/>
        <v>170</v>
      </c>
      <c r="CV374" s="4">
        <f t="shared" si="400"/>
        <v>1</v>
      </c>
      <c r="CW374" s="4">
        <v>341</v>
      </c>
      <c r="CX374" s="4">
        <f t="shared" si="397"/>
        <v>171</v>
      </c>
      <c r="CY374" s="4" t="s">
        <v>89</v>
      </c>
      <c r="CZ374" s="16" t="str">
        <f t="shared" si="403"/>
        <v>B</v>
      </c>
      <c r="DA374" s="16"/>
    </row>
    <row r="375" spans="1:105">
      <c r="A375" s="4">
        <f t="shared" si="404"/>
        <v>0</v>
      </c>
      <c r="B375" s="4">
        <f t="shared" si="405"/>
        <v>0</v>
      </c>
      <c r="D375" s="4">
        <v>34.699999999999903</v>
      </c>
      <c r="E375" s="4">
        <f t="shared" si="398"/>
        <v>0.75549601211960715</v>
      </c>
      <c r="F375" s="4">
        <v>34.699999999999903</v>
      </c>
      <c r="G375" s="4">
        <f t="shared" si="399"/>
        <v>0.75549601211960715</v>
      </c>
      <c r="H375" s="4">
        <v>173</v>
      </c>
      <c r="I375" s="4">
        <f>I374</f>
        <v>0</v>
      </c>
      <c r="CS375" s="4">
        <v>341</v>
      </c>
      <c r="CT375" s="4">
        <f t="shared" si="401"/>
        <v>170.5</v>
      </c>
      <c r="CU375" s="4">
        <f t="shared" si="402"/>
        <v>171</v>
      </c>
      <c r="CV375" s="4">
        <f t="shared" si="400"/>
        <v>0</v>
      </c>
      <c r="CW375" s="4">
        <v>342</v>
      </c>
      <c r="CX375" s="4">
        <f t="shared" si="397"/>
        <v>172</v>
      </c>
      <c r="CY375" s="4" t="s">
        <v>98</v>
      </c>
      <c r="CZ375" s="16" t="str">
        <f t="shared" si="403"/>
        <v>C</v>
      </c>
      <c r="DA375" s="16"/>
    </row>
    <row r="376" spans="1:105">
      <c r="A376" s="4">
        <f t="shared" si="404"/>
        <v>0</v>
      </c>
      <c r="B376" s="4">
        <f t="shared" si="405"/>
        <v>0</v>
      </c>
      <c r="D376" s="4">
        <v>34.799999999999898</v>
      </c>
      <c r="E376" s="4">
        <f t="shared" si="398"/>
        <v>0.66905166882940614</v>
      </c>
      <c r="F376" s="4">
        <v>34.799999999999898</v>
      </c>
      <c r="G376" s="4">
        <f t="shared" si="399"/>
        <v>0.66905166882940614</v>
      </c>
      <c r="H376" s="4">
        <v>173</v>
      </c>
      <c r="I376" s="4">
        <f>AL205</f>
        <v>0</v>
      </c>
      <c r="CS376" s="4">
        <v>342</v>
      </c>
      <c r="CT376" s="4">
        <f t="shared" si="401"/>
        <v>171</v>
      </c>
      <c r="CU376" s="4">
        <f t="shared" si="402"/>
        <v>171</v>
      </c>
      <c r="CV376" s="4">
        <f t="shared" si="400"/>
        <v>1</v>
      </c>
      <c r="CW376" s="4">
        <v>343</v>
      </c>
      <c r="CX376" s="4">
        <f t="shared" si="397"/>
        <v>172</v>
      </c>
      <c r="CY376" s="4" t="s">
        <v>87</v>
      </c>
      <c r="CZ376" s="16" t="str">
        <f t="shared" si="403"/>
        <v>A</v>
      </c>
      <c r="DA376" s="16"/>
    </row>
    <row r="377" spans="1:105">
      <c r="A377" s="4">
        <f t="shared" si="404"/>
        <v>0</v>
      </c>
      <c r="B377" s="4">
        <f t="shared" si="405"/>
        <v>0</v>
      </c>
      <c r="D377" s="4">
        <v>34.899999999999899</v>
      </c>
      <c r="E377" s="4">
        <f t="shared" si="398"/>
        <v>0.55336655714524352</v>
      </c>
      <c r="F377" s="4">
        <v>34.899999999999899</v>
      </c>
      <c r="G377" s="4">
        <f t="shared" si="399"/>
        <v>0.55336655714524352</v>
      </c>
      <c r="H377" s="4">
        <v>174</v>
      </c>
      <c r="I377" s="4">
        <f>I376</f>
        <v>0</v>
      </c>
      <c r="CS377" s="4">
        <v>343</v>
      </c>
      <c r="CT377" s="4">
        <f t="shared" si="401"/>
        <v>171.5</v>
      </c>
      <c r="CU377" s="4">
        <f t="shared" si="402"/>
        <v>172</v>
      </c>
      <c r="CV377" s="4">
        <f t="shared" si="400"/>
        <v>0</v>
      </c>
      <c r="CW377" s="4">
        <v>344</v>
      </c>
      <c r="CX377" s="4">
        <f t="shared" si="397"/>
        <v>173</v>
      </c>
      <c r="CY377" s="4" t="s">
        <v>99</v>
      </c>
      <c r="CZ377" s="16" t="str">
        <f t="shared" si="403"/>
        <v>B</v>
      </c>
      <c r="DA377" s="16"/>
    </row>
    <row r="378" spans="1:105">
      <c r="A378" s="4">
        <f t="shared" si="404"/>
        <v>0</v>
      </c>
      <c r="B378" s="4">
        <f t="shared" si="405"/>
        <v>0</v>
      </c>
      <c r="D378" s="4">
        <v>34.999999999999901</v>
      </c>
      <c r="E378" s="4">
        <f t="shared" si="398"/>
        <v>0.41349667156649322</v>
      </c>
      <c r="F378" s="4">
        <v>34.999999999999901</v>
      </c>
      <c r="G378" s="4">
        <f t="shared" si="399"/>
        <v>0.41349667156649322</v>
      </c>
      <c r="H378" s="4">
        <v>174</v>
      </c>
      <c r="I378" s="4">
        <f>AL206</f>
        <v>0</v>
      </c>
      <c r="CS378" s="4">
        <v>344</v>
      </c>
      <c r="CT378" s="4">
        <f t="shared" si="401"/>
        <v>172</v>
      </c>
      <c r="CU378" s="4">
        <f t="shared" si="402"/>
        <v>172</v>
      </c>
      <c r="CV378" s="4">
        <f t="shared" si="400"/>
        <v>1</v>
      </c>
      <c r="CW378" s="4">
        <v>345</v>
      </c>
      <c r="CX378" s="4">
        <f t="shared" si="397"/>
        <v>173</v>
      </c>
      <c r="CY378" s="4" t="s">
        <v>88</v>
      </c>
      <c r="CZ378" s="16" t="str">
        <f t="shared" si="403"/>
        <v>C</v>
      </c>
      <c r="DA378" s="16"/>
    </row>
    <row r="379" spans="1:105">
      <c r="A379" s="4">
        <f t="shared" si="404"/>
        <v>0</v>
      </c>
      <c r="B379" s="4">
        <f t="shared" si="405"/>
        <v>0</v>
      </c>
      <c r="D379" s="4">
        <v>35.099999999999902</v>
      </c>
      <c r="E379" s="4">
        <f t="shared" si="398"/>
        <v>0.2555549972631157</v>
      </c>
      <c r="F379" s="4">
        <v>35.099999999999902</v>
      </c>
      <c r="G379" s="4">
        <f t="shared" si="399"/>
        <v>0.2555549972631157</v>
      </c>
      <c r="H379" s="4">
        <v>175</v>
      </c>
      <c r="I379" s="4">
        <f>I378</f>
        <v>0</v>
      </c>
      <c r="CS379" s="4">
        <v>345</v>
      </c>
      <c r="CT379" s="4">
        <f t="shared" si="401"/>
        <v>172.5</v>
      </c>
      <c r="CU379" s="4">
        <f t="shared" si="402"/>
        <v>173</v>
      </c>
      <c r="CV379" s="4">
        <f t="shared" si="400"/>
        <v>0</v>
      </c>
      <c r="CW379" s="4">
        <v>346</v>
      </c>
      <c r="CX379" s="4">
        <f t="shared" si="397"/>
        <v>174</v>
      </c>
      <c r="CY379" s="4" t="s">
        <v>100</v>
      </c>
      <c r="CZ379" s="16" t="str">
        <f t="shared" si="403"/>
        <v>A</v>
      </c>
      <c r="DA379" s="16"/>
    </row>
    <row r="380" spans="1:105">
      <c r="A380" s="4">
        <f t="shared" si="404"/>
        <v>0</v>
      </c>
      <c r="B380" s="4">
        <f t="shared" si="405"/>
        <v>0</v>
      </c>
      <c r="D380" s="4">
        <v>35.199999999999903</v>
      </c>
      <c r="E380" s="4">
        <f t="shared" si="398"/>
        <v>8.6444343290408468E-2</v>
      </c>
      <c r="F380" s="4">
        <v>35.199999999999903</v>
      </c>
      <c r="G380" s="4">
        <f t="shared" si="399"/>
        <v>8.6444343290408468E-2</v>
      </c>
      <c r="H380" s="4">
        <v>175</v>
      </c>
      <c r="I380" s="4">
        <f>AL207</f>
        <v>0</v>
      </c>
      <c r="CS380" s="4">
        <v>346</v>
      </c>
      <c r="CT380" s="4">
        <f t="shared" si="401"/>
        <v>173</v>
      </c>
      <c r="CU380" s="4">
        <f t="shared" si="402"/>
        <v>173</v>
      </c>
      <c r="CV380" s="4">
        <f t="shared" si="400"/>
        <v>1</v>
      </c>
      <c r="CW380" s="4">
        <v>347</v>
      </c>
      <c r="CX380" s="4">
        <f t="shared" si="397"/>
        <v>174</v>
      </c>
      <c r="CY380" s="4" t="s">
        <v>89</v>
      </c>
      <c r="CZ380" s="16" t="str">
        <f t="shared" si="403"/>
        <v>B</v>
      </c>
      <c r="DA380" s="16"/>
    </row>
    <row r="381" spans="1:105">
      <c r="A381" s="4">
        <f t="shared" si="404"/>
        <v>0</v>
      </c>
      <c r="B381" s="4">
        <f t="shared" si="405"/>
        <v>0</v>
      </c>
      <c r="D381" s="4">
        <v>35.299999999999898</v>
      </c>
      <c r="E381" s="4">
        <f t="shared" si="398"/>
        <v>-8.6444343290059053E-2</v>
      </c>
      <c r="F381" s="4">
        <v>35.299999999999898</v>
      </c>
      <c r="G381" s="4">
        <f t="shared" si="399"/>
        <v>-8.6444343290059053E-2</v>
      </c>
      <c r="H381" s="4">
        <v>176</v>
      </c>
      <c r="I381" s="4">
        <f>I380</f>
        <v>0</v>
      </c>
      <c r="CS381" s="4">
        <v>347</v>
      </c>
      <c r="CT381" s="4">
        <f t="shared" si="401"/>
        <v>173.5</v>
      </c>
      <c r="CU381" s="4">
        <f t="shared" si="402"/>
        <v>174</v>
      </c>
      <c r="CV381" s="4">
        <f t="shared" si="400"/>
        <v>0</v>
      </c>
      <c r="CW381" s="4">
        <v>348</v>
      </c>
      <c r="CX381" s="4">
        <f t="shared" si="397"/>
        <v>175</v>
      </c>
      <c r="CY381" s="4" t="s">
        <v>98</v>
      </c>
      <c r="CZ381" s="16" t="str">
        <f t="shared" si="403"/>
        <v>C</v>
      </c>
      <c r="DA381" s="16"/>
    </row>
    <row r="382" spans="1:105">
      <c r="A382" s="4">
        <f t="shared" si="404"/>
        <v>0</v>
      </c>
      <c r="B382" s="4">
        <f t="shared" si="405"/>
        <v>0</v>
      </c>
      <c r="D382" s="4">
        <v>35.399999999999899</v>
      </c>
      <c r="E382" s="4">
        <f t="shared" si="398"/>
        <v>-0.25555499726278158</v>
      </c>
      <c r="F382" s="4">
        <v>35.399999999999899</v>
      </c>
      <c r="G382" s="4">
        <f t="shared" si="399"/>
        <v>-0.25555499726278158</v>
      </c>
      <c r="H382" s="4">
        <v>176</v>
      </c>
      <c r="I382" s="4">
        <f>AL208</f>
        <v>0</v>
      </c>
      <c r="CS382" s="4">
        <v>348</v>
      </c>
      <c r="CT382" s="4">
        <f t="shared" si="401"/>
        <v>174</v>
      </c>
      <c r="CU382" s="4">
        <f t="shared" si="402"/>
        <v>174</v>
      </c>
      <c r="CV382" s="4">
        <f t="shared" si="400"/>
        <v>1</v>
      </c>
      <c r="CW382" s="4">
        <v>349</v>
      </c>
      <c r="CX382" s="4">
        <f t="shared" si="397"/>
        <v>175</v>
      </c>
      <c r="CY382" s="4" t="s">
        <v>87</v>
      </c>
      <c r="CZ382" s="16" t="str">
        <f t="shared" si="403"/>
        <v>A</v>
      </c>
      <c r="DA382" s="16"/>
    </row>
    <row r="383" spans="1:105">
      <c r="A383" s="4">
        <f t="shared" si="404"/>
        <v>0</v>
      </c>
      <c r="B383" s="4">
        <f t="shared" si="405"/>
        <v>0</v>
      </c>
      <c r="D383" s="4">
        <v>35.499999999999901</v>
      </c>
      <c r="E383" s="4">
        <f t="shared" si="398"/>
        <v>-0.41349667156618891</v>
      </c>
      <c r="F383" s="4">
        <v>35.499999999999901</v>
      </c>
      <c r="G383" s="4">
        <f t="shared" si="399"/>
        <v>-0.41349667156618891</v>
      </c>
      <c r="H383" s="4">
        <v>177</v>
      </c>
      <c r="I383" s="4">
        <f>I382</f>
        <v>0</v>
      </c>
      <c r="CS383" s="4">
        <v>349</v>
      </c>
      <c r="CT383" s="4">
        <f t="shared" si="401"/>
        <v>174.5</v>
      </c>
      <c r="CU383" s="4">
        <f t="shared" si="402"/>
        <v>175</v>
      </c>
      <c r="CV383" s="4">
        <f t="shared" si="400"/>
        <v>0</v>
      </c>
      <c r="CW383" s="4">
        <v>350</v>
      </c>
      <c r="CX383" s="4">
        <f t="shared" si="397"/>
        <v>176</v>
      </c>
      <c r="CY383" s="4" t="s">
        <v>99</v>
      </c>
      <c r="CZ383" s="16" t="str">
        <f t="shared" si="403"/>
        <v>B</v>
      </c>
      <c r="DA383" s="16"/>
    </row>
    <row r="384" spans="1:105">
      <c r="A384" s="4">
        <f t="shared" si="404"/>
        <v>0</v>
      </c>
      <c r="B384" s="4">
        <f t="shared" si="405"/>
        <v>0</v>
      </c>
      <c r="D384" s="4">
        <v>35.599999999999902</v>
      </c>
      <c r="E384" s="4">
        <f t="shared" si="398"/>
        <v>-0.5533665571449824</v>
      </c>
      <c r="F384" s="4">
        <v>35.599999999999902</v>
      </c>
      <c r="G384" s="4">
        <f t="shared" si="399"/>
        <v>-0.5533665571449824</v>
      </c>
      <c r="H384" s="4">
        <v>177</v>
      </c>
      <c r="I384" s="4">
        <f>AL209</f>
        <v>0</v>
      </c>
      <c r="CS384" s="4">
        <v>350</v>
      </c>
      <c r="CT384" s="4">
        <f t="shared" si="401"/>
        <v>175</v>
      </c>
      <c r="CU384" s="4">
        <f t="shared" si="402"/>
        <v>175</v>
      </c>
      <c r="CV384" s="4">
        <f t="shared" si="400"/>
        <v>1</v>
      </c>
      <c r="CW384" s="4">
        <v>351</v>
      </c>
      <c r="CX384" s="4">
        <f t="shared" si="397"/>
        <v>176</v>
      </c>
      <c r="CY384" s="4" t="s">
        <v>88</v>
      </c>
      <c r="CZ384" s="16" t="str">
        <f t="shared" si="403"/>
        <v>C</v>
      </c>
      <c r="DA384" s="16"/>
    </row>
    <row r="385" spans="1:105">
      <c r="A385" s="4">
        <f t="shared" si="404"/>
        <v>0</v>
      </c>
      <c r="B385" s="4">
        <f t="shared" si="405"/>
        <v>0</v>
      </c>
      <c r="D385" s="4">
        <v>35.699999999999903</v>
      </c>
      <c r="E385" s="4">
        <f t="shared" si="398"/>
        <v>-0.66905166882919964</v>
      </c>
      <c r="F385" s="4">
        <v>35.699999999999903</v>
      </c>
      <c r="G385" s="4">
        <f t="shared" si="399"/>
        <v>-0.66905166882919964</v>
      </c>
      <c r="H385" s="4">
        <v>178</v>
      </c>
      <c r="I385" s="4">
        <f>I384</f>
        <v>0</v>
      </c>
      <c r="CS385" s="4">
        <v>351</v>
      </c>
      <c r="CT385" s="4">
        <f t="shared" si="401"/>
        <v>175.5</v>
      </c>
      <c r="CU385" s="4">
        <f t="shared" si="402"/>
        <v>176</v>
      </c>
      <c r="CV385" s="4">
        <f t="shared" si="400"/>
        <v>0</v>
      </c>
      <c r="CW385" s="4">
        <v>352</v>
      </c>
      <c r="CX385" s="4">
        <f t="shared" si="397"/>
        <v>177</v>
      </c>
      <c r="CY385" s="4" t="s">
        <v>100</v>
      </c>
      <c r="CZ385" s="16" t="str">
        <f t="shared" si="403"/>
        <v>A</v>
      </c>
      <c r="DA385" s="16"/>
    </row>
    <row r="386" spans="1:105">
      <c r="A386" s="4">
        <f t="shared" si="404"/>
        <v>0</v>
      </c>
      <c r="B386" s="4">
        <f t="shared" si="405"/>
        <v>0</v>
      </c>
      <c r="D386" s="4">
        <v>35.799999999999898</v>
      </c>
      <c r="E386" s="4">
        <f t="shared" si="398"/>
        <v>-0.75549601211945949</v>
      </c>
      <c r="F386" s="4">
        <v>35.799999999999898</v>
      </c>
      <c r="G386" s="4">
        <f t="shared" si="399"/>
        <v>-0.75549601211945949</v>
      </c>
      <c r="H386" s="4">
        <v>178</v>
      </c>
      <c r="I386" s="4">
        <f>AL210</f>
        <v>0</v>
      </c>
      <c r="CS386" s="4">
        <v>352</v>
      </c>
      <c r="CT386" s="4">
        <f t="shared" si="401"/>
        <v>176</v>
      </c>
      <c r="CU386" s="4">
        <f t="shared" si="402"/>
        <v>176</v>
      </c>
      <c r="CV386" s="4">
        <f t="shared" si="400"/>
        <v>1</v>
      </c>
      <c r="CW386" s="4">
        <v>353</v>
      </c>
      <c r="CX386" s="4">
        <f t="shared" si="397"/>
        <v>177</v>
      </c>
      <c r="CY386" s="4" t="s">
        <v>89</v>
      </c>
      <c r="CZ386" s="16" t="str">
        <f t="shared" si="403"/>
        <v>B</v>
      </c>
      <c r="DA386" s="16"/>
    </row>
    <row r="387" spans="1:105">
      <c r="A387" s="4">
        <f t="shared" si="404"/>
        <v>0</v>
      </c>
      <c r="B387" s="4">
        <f t="shared" si="405"/>
        <v>0</v>
      </c>
      <c r="D387" s="4">
        <v>35.899999999999899</v>
      </c>
      <c r="E387" s="4">
        <f t="shared" si="398"/>
        <v>-0.80892155440803126</v>
      </c>
      <c r="F387" s="4">
        <v>35.899999999999899</v>
      </c>
      <c r="G387" s="4">
        <f t="shared" si="399"/>
        <v>-0.80892155440803126</v>
      </c>
      <c r="H387" s="4">
        <v>179</v>
      </c>
      <c r="I387" s="4">
        <f>I386</f>
        <v>0</v>
      </c>
      <c r="CS387" s="4">
        <v>353</v>
      </c>
      <c r="CT387" s="4">
        <f t="shared" si="401"/>
        <v>176.5</v>
      </c>
      <c r="CU387" s="4">
        <f t="shared" si="402"/>
        <v>177</v>
      </c>
      <c r="CV387" s="4">
        <f t="shared" si="400"/>
        <v>0</v>
      </c>
      <c r="CW387" s="4">
        <v>354</v>
      </c>
      <c r="CX387" s="4">
        <f t="shared" si="397"/>
        <v>178</v>
      </c>
      <c r="CY387" s="4" t="s">
        <v>98</v>
      </c>
      <c r="CZ387" s="16" t="str">
        <f t="shared" si="403"/>
        <v>C</v>
      </c>
      <c r="DA387" s="16"/>
    </row>
    <row r="388" spans="1:105">
      <c r="A388" s="4">
        <f t="shared" si="404"/>
        <v>0</v>
      </c>
      <c r="B388" s="4">
        <f t="shared" si="405"/>
        <v>0</v>
      </c>
      <c r="D388" s="4">
        <v>35.999999999999901</v>
      </c>
      <c r="E388" s="4">
        <f t="shared" si="398"/>
        <v>-0.82699334313268802</v>
      </c>
      <c r="F388" s="4">
        <v>35.999999999999901</v>
      </c>
      <c r="G388" s="4">
        <f t="shared" si="399"/>
        <v>-0.82699334313268802</v>
      </c>
      <c r="H388" s="4">
        <v>179</v>
      </c>
      <c r="I388" s="4">
        <f>AL211</f>
        <v>0</v>
      </c>
      <c r="CS388" s="4">
        <v>354</v>
      </c>
      <c r="CT388" s="4">
        <f t="shared" si="401"/>
        <v>177</v>
      </c>
      <c r="CU388" s="4">
        <f t="shared" si="402"/>
        <v>177</v>
      </c>
      <c r="CV388" s="4">
        <f t="shared" si="400"/>
        <v>1</v>
      </c>
      <c r="CW388" s="4">
        <v>355</v>
      </c>
      <c r="CX388" s="4">
        <f t="shared" si="397"/>
        <v>178</v>
      </c>
      <c r="CY388" s="4" t="s">
        <v>87</v>
      </c>
      <c r="CZ388" s="16" t="str">
        <f t="shared" si="403"/>
        <v>A</v>
      </c>
      <c r="DA388" s="16"/>
    </row>
    <row r="389" spans="1:105">
      <c r="A389" s="4">
        <f t="shared" si="404"/>
        <v>0</v>
      </c>
      <c r="B389" s="4">
        <f t="shared" si="405"/>
        <v>0</v>
      </c>
      <c r="D389" s="4">
        <v>36.099999999999902</v>
      </c>
      <c r="E389" s="4">
        <f t="shared" si="398"/>
        <v>-0.80892155440810365</v>
      </c>
      <c r="F389" s="4">
        <v>36.099999999999902</v>
      </c>
      <c r="G389" s="4">
        <f t="shared" si="399"/>
        <v>-0.80892155440810365</v>
      </c>
      <c r="H389" s="4">
        <v>180</v>
      </c>
      <c r="I389" s="4">
        <f>I388</f>
        <v>0</v>
      </c>
      <c r="CS389" s="4">
        <v>355</v>
      </c>
      <c r="CT389" s="4">
        <f t="shared" si="401"/>
        <v>177.5</v>
      </c>
      <c r="CU389" s="4">
        <f t="shared" si="402"/>
        <v>178</v>
      </c>
      <c r="CV389" s="4">
        <f t="shared" si="400"/>
        <v>0</v>
      </c>
      <c r="CW389" s="4">
        <v>356</v>
      </c>
      <c r="CX389" s="4">
        <f t="shared" si="397"/>
        <v>179</v>
      </c>
      <c r="CY389" s="4" t="s">
        <v>99</v>
      </c>
      <c r="CZ389" s="16" t="str">
        <f t="shared" si="403"/>
        <v>B</v>
      </c>
      <c r="DA389" s="16"/>
    </row>
    <row r="390" spans="1:105">
      <c r="A390" s="4">
        <f t="shared" si="404"/>
        <v>0</v>
      </c>
      <c r="B390" s="4">
        <f t="shared" si="405"/>
        <v>0</v>
      </c>
      <c r="D390" s="4">
        <v>36.199999999999903</v>
      </c>
      <c r="E390" s="4">
        <f t="shared" si="398"/>
        <v>-0.75549601211960604</v>
      </c>
      <c r="F390" s="4">
        <v>36.199999999999903</v>
      </c>
      <c r="G390" s="4">
        <f t="shared" si="399"/>
        <v>-0.75549601211960604</v>
      </c>
      <c r="H390" s="4">
        <v>180</v>
      </c>
      <c r="I390" s="4">
        <f>AL212</f>
        <v>0</v>
      </c>
      <c r="CS390" s="4">
        <v>356</v>
      </c>
      <c r="CT390" s="4">
        <f t="shared" si="401"/>
        <v>178</v>
      </c>
      <c r="CU390" s="4">
        <f t="shared" si="402"/>
        <v>178</v>
      </c>
      <c r="CV390" s="4">
        <f t="shared" si="400"/>
        <v>1</v>
      </c>
      <c r="CW390" s="4">
        <v>357</v>
      </c>
      <c r="CX390" s="4">
        <f t="shared" si="397"/>
        <v>179</v>
      </c>
      <c r="CY390" s="4" t="s">
        <v>88</v>
      </c>
      <c r="CZ390" s="16" t="str">
        <f t="shared" si="403"/>
        <v>C</v>
      </c>
      <c r="DA390" s="16"/>
    </row>
    <row r="391" spans="1:105">
      <c r="A391" s="4">
        <f t="shared" si="404"/>
        <v>0</v>
      </c>
      <c r="B391" s="4">
        <f t="shared" si="405"/>
        <v>0</v>
      </c>
      <c r="D391" s="4">
        <v>36.299999999999898</v>
      </c>
      <c r="E391" s="4">
        <f t="shared" si="398"/>
        <v>-0.66905166882940448</v>
      </c>
      <c r="F391" s="4">
        <v>36.299999999999898</v>
      </c>
      <c r="G391" s="4">
        <f t="shared" si="399"/>
        <v>-0.66905166882940448</v>
      </c>
      <c r="H391" s="4">
        <v>181</v>
      </c>
      <c r="I391" s="4">
        <f>I390</f>
        <v>0</v>
      </c>
      <c r="CS391" s="4">
        <v>357</v>
      </c>
      <c r="CT391" s="4">
        <f t="shared" si="401"/>
        <v>178.5</v>
      </c>
      <c r="CU391" s="4">
        <f t="shared" si="402"/>
        <v>179</v>
      </c>
      <c r="CV391" s="4">
        <f t="shared" si="400"/>
        <v>0</v>
      </c>
      <c r="CW391" s="4">
        <v>358</v>
      </c>
      <c r="CX391" s="4">
        <f t="shared" si="397"/>
        <v>180</v>
      </c>
      <c r="CY391" s="4" t="s">
        <v>100</v>
      </c>
      <c r="CZ391" s="16" t="str">
        <f t="shared" si="403"/>
        <v>A</v>
      </c>
      <c r="DA391" s="16"/>
    </row>
    <row r="392" spans="1:105">
      <c r="A392" s="4">
        <f t="shared" si="404"/>
        <v>0</v>
      </c>
      <c r="B392" s="4">
        <f t="shared" si="405"/>
        <v>0</v>
      </c>
      <c r="D392" s="4">
        <v>36.399999999999899</v>
      </c>
      <c r="E392" s="4">
        <f t="shared" si="398"/>
        <v>-0.55336655714524141</v>
      </c>
      <c r="F392" s="4">
        <v>36.399999999999899</v>
      </c>
      <c r="G392" s="4">
        <f t="shared" si="399"/>
        <v>-0.55336655714524141</v>
      </c>
      <c r="H392" s="4">
        <v>181</v>
      </c>
      <c r="I392" s="4">
        <f>AL213</f>
        <v>0</v>
      </c>
      <c r="CS392" s="4">
        <v>358</v>
      </c>
      <c r="CT392" s="4">
        <f t="shared" si="401"/>
        <v>179</v>
      </c>
      <c r="CU392" s="4">
        <f t="shared" si="402"/>
        <v>179</v>
      </c>
      <c r="CV392" s="4">
        <f t="shared" si="400"/>
        <v>1</v>
      </c>
      <c r="CW392" s="4">
        <v>359</v>
      </c>
      <c r="CX392" s="4">
        <f t="shared" si="397"/>
        <v>180</v>
      </c>
      <c r="CY392" s="4" t="s">
        <v>89</v>
      </c>
      <c r="CZ392" s="16" t="str">
        <f t="shared" si="403"/>
        <v>B</v>
      </c>
      <c r="DA392" s="16"/>
    </row>
    <row r="393" spans="1:105">
      <c r="A393" s="4">
        <f t="shared" si="404"/>
        <v>0</v>
      </c>
      <c r="B393" s="4">
        <f t="shared" si="405"/>
        <v>0</v>
      </c>
      <c r="D393" s="4">
        <v>36.499999999999901</v>
      </c>
      <c r="E393" s="4">
        <f t="shared" si="398"/>
        <v>-0.41349667156650094</v>
      </c>
      <c r="F393" s="4">
        <v>36.499999999999901</v>
      </c>
      <c r="G393" s="4">
        <f t="shared" si="399"/>
        <v>-0.41349667156650094</v>
      </c>
      <c r="H393" s="4">
        <v>182</v>
      </c>
      <c r="I393" s="4">
        <f>I392</f>
        <v>0</v>
      </c>
      <c r="CS393" s="4">
        <v>359</v>
      </c>
      <c r="CT393" s="4">
        <f t="shared" si="401"/>
        <v>179.5</v>
      </c>
      <c r="CU393" s="4">
        <f t="shared" si="402"/>
        <v>180</v>
      </c>
      <c r="CV393" s="4">
        <f t="shared" si="400"/>
        <v>0</v>
      </c>
      <c r="CW393" s="4">
        <v>360</v>
      </c>
      <c r="CX393" s="4">
        <f t="shared" si="397"/>
        <v>181</v>
      </c>
      <c r="CY393" s="4" t="s">
        <v>98</v>
      </c>
      <c r="CZ393" s="16" t="str">
        <f t="shared" si="403"/>
        <v>C</v>
      </c>
      <c r="DA393" s="16"/>
    </row>
    <row r="394" spans="1:105">
      <c r="A394" s="4">
        <f t="shared" si="404"/>
        <v>0</v>
      </c>
      <c r="B394" s="4">
        <f t="shared" si="405"/>
        <v>0</v>
      </c>
      <c r="D394" s="4">
        <v>36.599999999999902</v>
      </c>
      <c r="E394" s="4">
        <f t="shared" si="398"/>
        <v>-0.25555499726312414</v>
      </c>
      <c r="F394" s="4">
        <v>36.599999999999902</v>
      </c>
      <c r="G394" s="4">
        <f t="shared" si="399"/>
        <v>-0.25555499726312414</v>
      </c>
      <c r="H394" s="4">
        <v>182</v>
      </c>
      <c r="I394" s="4">
        <f>AL214</f>
        <v>0</v>
      </c>
      <c r="CS394" s="4">
        <v>360</v>
      </c>
      <c r="CT394" s="4">
        <f t="shared" si="401"/>
        <v>180</v>
      </c>
      <c r="CU394" s="4">
        <f t="shared" si="402"/>
        <v>180</v>
      </c>
      <c r="CV394" s="4">
        <f t="shared" si="400"/>
        <v>1</v>
      </c>
      <c r="CW394" s="4">
        <v>361</v>
      </c>
      <c r="CX394" s="4">
        <f t="shared" si="397"/>
        <v>181</v>
      </c>
      <c r="CY394" s="4" t="s">
        <v>87</v>
      </c>
      <c r="CZ394" s="16" t="str">
        <f t="shared" si="403"/>
        <v>A</v>
      </c>
      <c r="DA394" s="16"/>
    </row>
    <row r="395" spans="1:105">
      <c r="A395" s="4">
        <f t="shared" si="404"/>
        <v>0</v>
      </c>
      <c r="B395" s="4">
        <f t="shared" si="405"/>
        <v>0</v>
      </c>
      <c r="D395" s="4">
        <v>36.699999999999903</v>
      </c>
      <c r="E395" s="4">
        <f t="shared" si="398"/>
        <v>-8.6444343290405651E-2</v>
      </c>
      <c r="F395" s="4">
        <v>36.699999999999903</v>
      </c>
      <c r="G395" s="4">
        <f t="shared" si="399"/>
        <v>-8.6444343290405651E-2</v>
      </c>
      <c r="H395" s="4">
        <v>183</v>
      </c>
      <c r="I395" s="4">
        <f>I394</f>
        <v>0</v>
      </c>
      <c r="CS395" s="4">
        <v>361</v>
      </c>
      <c r="CT395" s="4">
        <f t="shared" si="401"/>
        <v>180.5</v>
      </c>
      <c r="CU395" s="4">
        <f t="shared" si="402"/>
        <v>181</v>
      </c>
      <c r="CV395" s="4">
        <f t="shared" si="400"/>
        <v>0</v>
      </c>
      <c r="CW395" s="4">
        <v>362</v>
      </c>
      <c r="CX395" s="4">
        <f t="shared" si="397"/>
        <v>182</v>
      </c>
      <c r="CY395" s="4" t="s">
        <v>99</v>
      </c>
      <c r="CZ395" s="16" t="str">
        <f t="shared" si="403"/>
        <v>B</v>
      </c>
      <c r="DA395" s="16"/>
    </row>
    <row r="396" spans="1:105">
      <c r="A396" s="4">
        <f t="shared" si="404"/>
        <v>0</v>
      </c>
      <c r="B396" s="4">
        <f t="shared" si="405"/>
        <v>0</v>
      </c>
      <c r="D396" s="4">
        <v>36.799999999999898</v>
      </c>
      <c r="E396" s="4">
        <f t="shared" si="398"/>
        <v>8.6444343290050185E-2</v>
      </c>
      <c r="F396" s="4">
        <v>36.799999999999898</v>
      </c>
      <c r="G396" s="4">
        <f t="shared" si="399"/>
        <v>8.6444343290050185E-2</v>
      </c>
      <c r="H396" s="4">
        <v>183</v>
      </c>
      <c r="I396" s="4">
        <f>AL215</f>
        <v>0</v>
      </c>
      <c r="CS396" s="4">
        <v>362</v>
      </c>
      <c r="CT396" s="4">
        <f t="shared" si="401"/>
        <v>181</v>
      </c>
      <c r="CU396" s="4">
        <f t="shared" si="402"/>
        <v>181</v>
      </c>
      <c r="CV396" s="4">
        <f t="shared" si="400"/>
        <v>1</v>
      </c>
      <c r="CW396" s="4">
        <v>363</v>
      </c>
      <c r="CX396" s="4">
        <f t="shared" ref="CX396:CX459" si="406">IF($P$2&lt;2,CX395+CV395,CX395+CV396)</f>
        <v>182</v>
      </c>
      <c r="CY396" s="4" t="s">
        <v>88</v>
      </c>
      <c r="CZ396" s="16" t="str">
        <f t="shared" si="403"/>
        <v>C</v>
      </c>
      <c r="DA396" s="16"/>
    </row>
    <row r="397" spans="1:105">
      <c r="A397" s="4">
        <f t="shared" si="404"/>
        <v>0</v>
      </c>
      <c r="B397" s="4">
        <f t="shared" si="405"/>
        <v>0</v>
      </c>
      <c r="D397" s="4">
        <v>36.899999999999899</v>
      </c>
      <c r="E397" s="4">
        <f t="shared" si="398"/>
        <v>0.2555549972627954</v>
      </c>
      <c r="F397" s="4">
        <v>36.899999999999899</v>
      </c>
      <c r="G397" s="4">
        <f t="shared" si="399"/>
        <v>0.2555549972627954</v>
      </c>
      <c r="H397" s="4">
        <v>184</v>
      </c>
      <c r="I397" s="4">
        <f>I396</f>
        <v>0</v>
      </c>
      <c r="CS397" s="4">
        <v>363</v>
      </c>
      <c r="CT397" s="4">
        <f t="shared" si="401"/>
        <v>181.5</v>
      </c>
      <c r="CU397" s="4">
        <f t="shared" si="402"/>
        <v>182</v>
      </c>
      <c r="CV397" s="4">
        <f t="shared" si="400"/>
        <v>0</v>
      </c>
      <c r="CW397" s="4">
        <v>364</v>
      </c>
      <c r="CX397" s="4">
        <f t="shared" si="406"/>
        <v>183</v>
      </c>
      <c r="CY397" s="4" t="s">
        <v>100</v>
      </c>
      <c r="CZ397" s="16" t="str">
        <f t="shared" si="403"/>
        <v>A</v>
      </c>
      <c r="DA397" s="16"/>
    </row>
    <row r="398" spans="1:105">
      <c r="A398" s="4">
        <f t="shared" si="404"/>
        <v>0</v>
      </c>
      <c r="B398" s="4">
        <f t="shared" si="405"/>
        <v>0</v>
      </c>
      <c r="D398" s="4">
        <v>36.999999999999901</v>
      </c>
      <c r="E398" s="4">
        <f t="shared" si="398"/>
        <v>0.4134966715661913</v>
      </c>
      <c r="F398" s="4">
        <v>36.999999999999901</v>
      </c>
      <c r="G398" s="4">
        <f t="shared" si="399"/>
        <v>0.4134966715661913</v>
      </c>
      <c r="H398" s="4">
        <v>184</v>
      </c>
      <c r="I398" s="4">
        <f>AL216</f>
        <v>0</v>
      </c>
      <c r="CS398" s="4">
        <v>364</v>
      </c>
      <c r="CT398" s="4">
        <f t="shared" si="401"/>
        <v>182</v>
      </c>
      <c r="CU398" s="4">
        <f t="shared" si="402"/>
        <v>182</v>
      </c>
      <c r="CV398" s="4">
        <f t="shared" si="400"/>
        <v>1</v>
      </c>
      <c r="CW398" s="4">
        <v>365</v>
      </c>
      <c r="CX398" s="4">
        <f t="shared" si="406"/>
        <v>183</v>
      </c>
      <c r="CY398" s="4" t="s">
        <v>89</v>
      </c>
      <c r="CZ398" s="16" t="str">
        <f t="shared" si="403"/>
        <v>B</v>
      </c>
      <c r="DA398" s="16"/>
    </row>
    <row r="399" spans="1:105">
      <c r="A399" s="4">
        <f t="shared" si="404"/>
        <v>0</v>
      </c>
      <c r="B399" s="4">
        <f t="shared" si="405"/>
        <v>0</v>
      </c>
      <c r="D399" s="4">
        <v>37.099999999999902</v>
      </c>
      <c r="E399" s="4">
        <f t="shared" si="398"/>
        <v>0.55336655714498462</v>
      </c>
      <c r="F399" s="4">
        <v>37.099999999999902</v>
      </c>
      <c r="G399" s="4">
        <f t="shared" si="399"/>
        <v>0.55336655714498462</v>
      </c>
      <c r="H399" s="4">
        <v>185</v>
      </c>
      <c r="I399" s="4">
        <f>I398</f>
        <v>0</v>
      </c>
      <c r="CS399" s="4">
        <v>365</v>
      </c>
      <c r="CT399" s="4">
        <f t="shared" si="401"/>
        <v>182.5</v>
      </c>
      <c r="CU399" s="4">
        <f t="shared" si="402"/>
        <v>183</v>
      </c>
      <c r="CV399" s="4">
        <f t="shared" si="400"/>
        <v>0</v>
      </c>
      <c r="CW399" s="4">
        <v>366</v>
      </c>
      <c r="CX399" s="4">
        <f t="shared" si="406"/>
        <v>184</v>
      </c>
      <c r="CY399" s="4" t="s">
        <v>98</v>
      </c>
      <c r="CZ399" s="16" t="str">
        <f t="shared" si="403"/>
        <v>C</v>
      </c>
      <c r="DA399" s="16"/>
    </row>
    <row r="400" spans="1:105">
      <c r="A400" s="4">
        <f t="shared" si="404"/>
        <v>0</v>
      </c>
      <c r="B400" s="4">
        <f t="shared" si="405"/>
        <v>0</v>
      </c>
      <c r="D400" s="4">
        <v>37.199999999999903</v>
      </c>
      <c r="E400" s="4">
        <f t="shared" si="398"/>
        <v>0.66905166882919442</v>
      </c>
      <c r="F400" s="4">
        <v>37.199999999999903</v>
      </c>
      <c r="G400" s="4">
        <f t="shared" si="399"/>
        <v>0.66905166882919442</v>
      </c>
      <c r="H400" s="4">
        <v>185</v>
      </c>
      <c r="I400" s="4">
        <f>AL217</f>
        <v>0</v>
      </c>
      <c r="CS400" s="4">
        <v>366</v>
      </c>
      <c r="CT400" s="4">
        <f t="shared" si="401"/>
        <v>183</v>
      </c>
      <c r="CU400" s="4">
        <f t="shared" si="402"/>
        <v>183</v>
      </c>
      <c r="CV400" s="4">
        <f t="shared" si="400"/>
        <v>1</v>
      </c>
      <c r="CW400" s="4">
        <v>367</v>
      </c>
      <c r="CX400" s="4">
        <f t="shared" si="406"/>
        <v>184</v>
      </c>
      <c r="CY400" s="4" t="s">
        <v>87</v>
      </c>
      <c r="CZ400" s="16" t="str">
        <f t="shared" si="403"/>
        <v>A</v>
      </c>
      <c r="DA400" s="16"/>
    </row>
    <row r="401" spans="1:105">
      <c r="A401" s="4">
        <f t="shared" si="404"/>
        <v>0</v>
      </c>
      <c r="B401" s="4">
        <f t="shared" si="405"/>
        <v>0</v>
      </c>
      <c r="D401" s="4">
        <v>37.299999999999898</v>
      </c>
      <c r="E401" s="4">
        <f t="shared" si="398"/>
        <v>0.7554960121194606</v>
      </c>
      <c r="F401" s="4">
        <v>37.299999999999898</v>
      </c>
      <c r="G401" s="4">
        <f t="shared" si="399"/>
        <v>0.7554960121194606</v>
      </c>
      <c r="H401" s="4">
        <v>186</v>
      </c>
      <c r="I401" s="4">
        <f>I400</f>
        <v>0</v>
      </c>
      <c r="CS401" s="4">
        <v>367</v>
      </c>
      <c r="CT401" s="4">
        <f t="shared" si="401"/>
        <v>183.5</v>
      </c>
      <c r="CU401" s="4">
        <f t="shared" si="402"/>
        <v>184</v>
      </c>
      <c r="CV401" s="4">
        <f t="shared" si="400"/>
        <v>0</v>
      </c>
      <c r="CW401" s="4">
        <v>368</v>
      </c>
      <c r="CX401" s="4">
        <f t="shared" si="406"/>
        <v>185</v>
      </c>
      <c r="CY401" s="4" t="s">
        <v>99</v>
      </c>
      <c r="CZ401" s="16" t="str">
        <f t="shared" si="403"/>
        <v>B</v>
      </c>
      <c r="DA401" s="16"/>
    </row>
    <row r="402" spans="1:105">
      <c r="A402" s="4">
        <f t="shared" si="404"/>
        <v>0</v>
      </c>
      <c r="B402" s="4">
        <f t="shared" si="405"/>
        <v>0</v>
      </c>
      <c r="D402" s="4">
        <v>37.399999999999899</v>
      </c>
      <c r="E402" s="4">
        <f t="shared" si="398"/>
        <v>0.80892155440803182</v>
      </c>
      <c r="F402" s="4">
        <v>37.399999999999899</v>
      </c>
      <c r="G402" s="4">
        <f t="shared" si="399"/>
        <v>0.80892155440803182</v>
      </c>
      <c r="H402" s="4">
        <v>186</v>
      </c>
      <c r="I402" s="4">
        <f>AL218</f>
        <v>0</v>
      </c>
      <c r="CS402" s="4">
        <v>368</v>
      </c>
      <c r="CT402" s="4">
        <f t="shared" si="401"/>
        <v>184</v>
      </c>
      <c r="CU402" s="4">
        <f t="shared" si="402"/>
        <v>184</v>
      </c>
      <c r="CV402" s="4">
        <f t="shared" si="400"/>
        <v>1</v>
      </c>
      <c r="CW402" s="4">
        <v>369</v>
      </c>
      <c r="CX402" s="4">
        <f t="shared" si="406"/>
        <v>185</v>
      </c>
      <c r="CY402" s="4" t="s">
        <v>88</v>
      </c>
      <c r="CZ402" s="16" t="str">
        <f t="shared" si="403"/>
        <v>C</v>
      </c>
      <c r="DA402" s="16"/>
    </row>
    <row r="403" spans="1:105">
      <c r="A403" s="4">
        <f t="shared" si="404"/>
        <v>0</v>
      </c>
      <c r="B403" s="4">
        <f t="shared" si="405"/>
        <v>0</v>
      </c>
      <c r="D403" s="4">
        <v>37.499999999999901</v>
      </c>
      <c r="E403" s="4">
        <f t="shared" si="398"/>
        <v>0.82699334313268802</v>
      </c>
      <c r="F403" s="4">
        <v>37.499999999999901</v>
      </c>
      <c r="G403" s="4">
        <f t="shared" si="399"/>
        <v>0.82699334313268802</v>
      </c>
      <c r="H403" s="4">
        <v>187</v>
      </c>
      <c r="I403" s="4">
        <f>I402</f>
        <v>0</v>
      </c>
      <c r="CS403" s="4">
        <v>369</v>
      </c>
      <c r="CT403" s="4">
        <f t="shared" si="401"/>
        <v>184.5</v>
      </c>
      <c r="CU403" s="4">
        <f t="shared" si="402"/>
        <v>185</v>
      </c>
      <c r="CV403" s="4">
        <f t="shared" si="400"/>
        <v>0</v>
      </c>
      <c r="CW403" s="4">
        <v>370</v>
      </c>
      <c r="CX403" s="4">
        <f t="shared" si="406"/>
        <v>186</v>
      </c>
      <c r="CY403" s="4" t="s">
        <v>100</v>
      </c>
      <c r="CZ403" s="16" t="str">
        <f t="shared" si="403"/>
        <v>A</v>
      </c>
      <c r="DA403" s="16"/>
    </row>
    <row r="404" spans="1:105">
      <c r="A404" s="4">
        <f t="shared" si="404"/>
        <v>0</v>
      </c>
      <c r="B404" s="4">
        <f t="shared" si="405"/>
        <v>0</v>
      </c>
      <c r="D404" s="4">
        <v>37.599999999999902</v>
      </c>
      <c r="E404" s="4">
        <f t="shared" si="398"/>
        <v>0.80892155440810309</v>
      </c>
      <c r="F404" s="4">
        <v>37.599999999999902</v>
      </c>
      <c r="G404" s="4">
        <f t="shared" si="399"/>
        <v>0.80892155440810309</v>
      </c>
      <c r="H404" s="4">
        <v>187</v>
      </c>
      <c r="I404" s="4">
        <f>AL219</f>
        <v>0</v>
      </c>
      <c r="CS404" s="4">
        <v>370</v>
      </c>
      <c r="CT404" s="4">
        <f t="shared" si="401"/>
        <v>185</v>
      </c>
      <c r="CU404" s="4">
        <f t="shared" si="402"/>
        <v>185</v>
      </c>
      <c r="CV404" s="4">
        <f t="shared" si="400"/>
        <v>1</v>
      </c>
      <c r="CW404" s="4">
        <v>371</v>
      </c>
      <c r="CX404" s="4">
        <f t="shared" si="406"/>
        <v>186</v>
      </c>
      <c r="CY404" s="4" t="s">
        <v>89</v>
      </c>
      <c r="CZ404" s="16" t="str">
        <f t="shared" si="403"/>
        <v>B</v>
      </c>
      <c r="DA404" s="16"/>
    </row>
    <row r="405" spans="1:105">
      <c r="A405" s="4">
        <f t="shared" si="404"/>
        <v>0</v>
      </c>
      <c r="B405" s="4">
        <f t="shared" si="405"/>
        <v>0</v>
      </c>
      <c r="D405" s="4">
        <v>37.699999999999903</v>
      </c>
      <c r="E405" s="4">
        <f t="shared" si="398"/>
        <v>0.75549601211960493</v>
      </c>
      <c r="F405" s="4">
        <v>37.699999999999903</v>
      </c>
      <c r="G405" s="4">
        <f t="shared" si="399"/>
        <v>0.75549601211960493</v>
      </c>
      <c r="H405" s="4">
        <v>188</v>
      </c>
      <c r="I405" s="4">
        <f>I404</f>
        <v>0</v>
      </c>
      <c r="CS405" s="4">
        <v>371</v>
      </c>
      <c r="CT405" s="4">
        <f t="shared" si="401"/>
        <v>185.5</v>
      </c>
      <c r="CU405" s="4">
        <f t="shared" si="402"/>
        <v>186</v>
      </c>
      <c r="CV405" s="4">
        <f t="shared" si="400"/>
        <v>0</v>
      </c>
      <c r="CW405" s="4">
        <v>372</v>
      </c>
      <c r="CX405" s="4">
        <f t="shared" si="406"/>
        <v>187</v>
      </c>
      <c r="CY405" s="4" t="s">
        <v>98</v>
      </c>
      <c r="CZ405" s="16" t="str">
        <f t="shared" si="403"/>
        <v>C</v>
      </c>
      <c r="DA405" s="16"/>
    </row>
    <row r="406" spans="1:105">
      <c r="A406" s="4">
        <f t="shared" si="404"/>
        <v>0</v>
      </c>
      <c r="B406" s="4">
        <f t="shared" si="405"/>
        <v>0</v>
      </c>
      <c r="D406" s="4">
        <v>37.799999999999898</v>
      </c>
      <c r="E406" s="4">
        <f t="shared" si="398"/>
        <v>0.6690516688294097</v>
      </c>
      <c r="F406" s="4">
        <v>37.799999999999898</v>
      </c>
      <c r="G406" s="4">
        <f t="shared" si="399"/>
        <v>0.6690516688294097</v>
      </c>
      <c r="H406" s="4">
        <v>188</v>
      </c>
      <c r="I406" s="4">
        <f>AL220</f>
        <v>0</v>
      </c>
      <c r="CS406" s="4">
        <v>372</v>
      </c>
      <c r="CT406" s="4">
        <f t="shared" si="401"/>
        <v>186</v>
      </c>
      <c r="CU406" s="4">
        <f t="shared" si="402"/>
        <v>186</v>
      </c>
      <c r="CV406" s="4">
        <f t="shared" si="400"/>
        <v>1</v>
      </c>
      <c r="CW406" s="4">
        <v>373</v>
      </c>
      <c r="CX406" s="4">
        <f t="shared" si="406"/>
        <v>187</v>
      </c>
      <c r="CY406" s="4" t="s">
        <v>87</v>
      </c>
      <c r="CZ406" s="16" t="str">
        <f t="shared" si="403"/>
        <v>A</v>
      </c>
      <c r="DA406" s="16"/>
    </row>
    <row r="407" spans="1:105">
      <c r="A407" s="4">
        <f t="shared" si="404"/>
        <v>0</v>
      </c>
      <c r="B407" s="4">
        <f t="shared" si="405"/>
        <v>0</v>
      </c>
      <c r="D407" s="4">
        <v>37.899999999999899</v>
      </c>
      <c r="E407" s="4">
        <f t="shared" si="398"/>
        <v>0.5533665571452393</v>
      </c>
      <c r="F407" s="4">
        <v>37.899999999999899</v>
      </c>
      <c r="G407" s="4">
        <f t="shared" si="399"/>
        <v>0.5533665571452393</v>
      </c>
      <c r="H407" s="4">
        <v>189</v>
      </c>
      <c r="I407" s="4">
        <f>I406</f>
        <v>0</v>
      </c>
      <c r="CS407" s="4">
        <v>373</v>
      </c>
      <c r="CT407" s="4">
        <f t="shared" si="401"/>
        <v>186.5</v>
      </c>
      <c r="CU407" s="4">
        <f t="shared" si="402"/>
        <v>187</v>
      </c>
      <c r="CV407" s="4">
        <f t="shared" si="400"/>
        <v>0</v>
      </c>
      <c r="CW407" s="4">
        <v>374</v>
      </c>
      <c r="CX407" s="4">
        <f t="shared" si="406"/>
        <v>188</v>
      </c>
      <c r="CY407" s="4" t="s">
        <v>99</v>
      </c>
      <c r="CZ407" s="16" t="str">
        <f t="shared" si="403"/>
        <v>B</v>
      </c>
      <c r="DA407" s="16"/>
    </row>
    <row r="408" spans="1:105">
      <c r="A408" s="4">
        <f t="shared" si="404"/>
        <v>0</v>
      </c>
      <c r="B408" s="4">
        <f t="shared" si="405"/>
        <v>0</v>
      </c>
      <c r="D408" s="4">
        <v>37.999999999999901</v>
      </c>
      <c r="E408" s="4">
        <f t="shared" si="398"/>
        <v>0.41349667156648823</v>
      </c>
      <c r="F408" s="4">
        <v>37.999999999999901</v>
      </c>
      <c r="G408" s="4">
        <f t="shared" si="399"/>
        <v>0.41349667156648823</v>
      </c>
      <c r="H408" s="4">
        <v>189</v>
      </c>
      <c r="I408" s="4">
        <f>AL221</f>
        <v>0</v>
      </c>
      <c r="CS408" s="4">
        <v>374</v>
      </c>
      <c r="CT408" s="4">
        <f t="shared" si="401"/>
        <v>187</v>
      </c>
      <c r="CU408" s="4">
        <f t="shared" si="402"/>
        <v>187</v>
      </c>
      <c r="CV408" s="4">
        <f t="shared" si="400"/>
        <v>1</v>
      </c>
      <c r="CW408" s="4">
        <v>375</v>
      </c>
      <c r="CX408" s="4">
        <f t="shared" si="406"/>
        <v>188</v>
      </c>
      <c r="CY408" s="4" t="s">
        <v>88</v>
      </c>
      <c r="CZ408" s="16" t="str">
        <f t="shared" si="403"/>
        <v>C</v>
      </c>
      <c r="DA408" s="16"/>
    </row>
    <row r="409" spans="1:105">
      <c r="A409" s="4">
        <f t="shared" si="404"/>
        <v>0</v>
      </c>
      <c r="B409" s="4">
        <f t="shared" si="405"/>
        <v>0</v>
      </c>
      <c r="D409" s="4">
        <v>38.099999999999902</v>
      </c>
      <c r="E409" s="4">
        <f t="shared" si="398"/>
        <v>0.25555499726312148</v>
      </c>
      <c r="F409" s="4">
        <v>38.099999999999902</v>
      </c>
      <c r="G409" s="4">
        <f t="shared" si="399"/>
        <v>0.25555499726312148</v>
      </c>
      <c r="H409" s="4">
        <v>190</v>
      </c>
      <c r="I409" s="4">
        <f>I408</f>
        <v>0</v>
      </c>
      <c r="CS409" s="4">
        <v>375</v>
      </c>
      <c r="CT409" s="4">
        <f t="shared" si="401"/>
        <v>187.5</v>
      </c>
      <c r="CU409" s="4">
        <f t="shared" si="402"/>
        <v>188</v>
      </c>
      <c r="CV409" s="4">
        <f t="shared" si="400"/>
        <v>0</v>
      </c>
      <c r="CW409" s="4">
        <v>376</v>
      </c>
      <c r="CX409" s="4">
        <f t="shared" si="406"/>
        <v>189</v>
      </c>
      <c r="CY409" s="4" t="s">
        <v>100</v>
      </c>
      <c r="CZ409" s="16" t="str">
        <f t="shared" si="403"/>
        <v>A</v>
      </c>
      <c r="DA409" s="16"/>
    </row>
    <row r="410" spans="1:105">
      <c r="A410" s="4">
        <f t="shared" si="404"/>
        <v>0</v>
      </c>
      <c r="B410" s="4">
        <f t="shared" si="405"/>
        <v>0</v>
      </c>
      <c r="D410" s="4">
        <v>38.199999999999903</v>
      </c>
      <c r="E410" s="4">
        <f t="shared" si="398"/>
        <v>8.6444343290414519E-2</v>
      </c>
      <c r="F410" s="4">
        <v>38.199999999999903</v>
      </c>
      <c r="G410" s="4">
        <f t="shared" si="399"/>
        <v>8.6444343290414519E-2</v>
      </c>
      <c r="H410" s="4">
        <v>190</v>
      </c>
      <c r="I410" s="4">
        <f>AL222</f>
        <v>0</v>
      </c>
      <c r="CS410" s="4">
        <v>376</v>
      </c>
      <c r="CT410" s="4">
        <f t="shared" si="401"/>
        <v>188</v>
      </c>
      <c r="CU410" s="4">
        <f t="shared" si="402"/>
        <v>188</v>
      </c>
      <c r="CV410" s="4">
        <f t="shared" si="400"/>
        <v>1</v>
      </c>
      <c r="CW410" s="4">
        <v>377</v>
      </c>
      <c r="CX410" s="4">
        <f t="shared" si="406"/>
        <v>189</v>
      </c>
      <c r="CY410" s="4" t="s">
        <v>89</v>
      </c>
      <c r="CZ410" s="16" t="str">
        <f t="shared" si="403"/>
        <v>B</v>
      </c>
      <c r="DA410" s="16"/>
    </row>
    <row r="411" spans="1:105">
      <c r="A411" s="4">
        <f t="shared" si="404"/>
        <v>0</v>
      </c>
      <c r="B411" s="4">
        <f t="shared" si="405"/>
        <v>0</v>
      </c>
      <c r="D411" s="4">
        <v>38.299999999999898</v>
      </c>
      <c r="E411" s="4">
        <f t="shared" si="398"/>
        <v>-8.6444343290053002E-2</v>
      </c>
      <c r="F411" s="4">
        <v>38.299999999999898</v>
      </c>
      <c r="G411" s="4">
        <f t="shared" si="399"/>
        <v>-8.6444343290053002E-2</v>
      </c>
      <c r="H411" s="4">
        <v>191</v>
      </c>
      <c r="I411" s="4">
        <f>I410</f>
        <v>0</v>
      </c>
      <c r="CS411" s="4">
        <v>377</v>
      </c>
      <c r="CT411" s="4">
        <f t="shared" si="401"/>
        <v>188.5</v>
      </c>
      <c r="CU411" s="4">
        <f t="shared" si="402"/>
        <v>189</v>
      </c>
      <c r="CV411" s="4">
        <f t="shared" si="400"/>
        <v>0</v>
      </c>
      <c r="CW411" s="4">
        <v>378</v>
      </c>
      <c r="CX411" s="4">
        <f t="shared" si="406"/>
        <v>190</v>
      </c>
      <c r="CY411" s="4" t="s">
        <v>98</v>
      </c>
      <c r="CZ411" s="16" t="str">
        <f t="shared" si="403"/>
        <v>C</v>
      </c>
      <c r="DA411" s="16"/>
    </row>
    <row r="412" spans="1:105">
      <c r="A412" s="4">
        <f t="shared" si="404"/>
        <v>0</v>
      </c>
      <c r="B412" s="4">
        <f t="shared" si="405"/>
        <v>0</v>
      </c>
      <c r="D412" s="4">
        <v>38.399999999999899</v>
      </c>
      <c r="E412" s="4">
        <f t="shared" si="398"/>
        <v>-0.25555499726278691</v>
      </c>
      <c r="F412" s="4">
        <v>38.399999999999899</v>
      </c>
      <c r="G412" s="4">
        <f t="shared" si="399"/>
        <v>-0.25555499726278691</v>
      </c>
      <c r="H412" s="4">
        <v>191</v>
      </c>
      <c r="I412" s="4">
        <f>AL223</f>
        <v>0</v>
      </c>
      <c r="CS412" s="4">
        <v>378</v>
      </c>
      <c r="CT412" s="4">
        <f t="shared" si="401"/>
        <v>189</v>
      </c>
      <c r="CU412" s="4">
        <f t="shared" si="402"/>
        <v>189</v>
      </c>
      <c r="CV412" s="4">
        <f t="shared" si="400"/>
        <v>1</v>
      </c>
      <c r="CW412" s="4">
        <v>379</v>
      </c>
      <c r="CX412" s="4">
        <f t="shared" si="406"/>
        <v>190</v>
      </c>
      <c r="CY412" s="4" t="s">
        <v>87</v>
      </c>
      <c r="CZ412" s="16" t="str">
        <f t="shared" si="403"/>
        <v>A</v>
      </c>
      <c r="DA412" s="16"/>
    </row>
    <row r="413" spans="1:105">
      <c r="A413" s="4">
        <f t="shared" si="404"/>
        <v>0</v>
      </c>
      <c r="B413" s="4">
        <f t="shared" si="405"/>
        <v>0</v>
      </c>
      <c r="D413" s="4">
        <v>38.499999999999901</v>
      </c>
      <c r="E413" s="4">
        <f t="shared" si="398"/>
        <v>-0.4134966715661938</v>
      </c>
      <c r="F413" s="4">
        <v>38.499999999999901</v>
      </c>
      <c r="G413" s="4">
        <f t="shared" si="399"/>
        <v>-0.4134966715661938</v>
      </c>
      <c r="H413" s="4">
        <v>192</v>
      </c>
      <c r="I413" s="4">
        <f>I412</f>
        <v>0</v>
      </c>
      <c r="CS413" s="4">
        <v>379</v>
      </c>
      <c r="CT413" s="4">
        <f t="shared" si="401"/>
        <v>189.5</v>
      </c>
      <c r="CU413" s="4">
        <f t="shared" si="402"/>
        <v>190</v>
      </c>
      <c r="CV413" s="4">
        <f t="shared" si="400"/>
        <v>0</v>
      </c>
      <c r="CW413" s="4">
        <v>380</v>
      </c>
      <c r="CX413" s="4">
        <f t="shared" si="406"/>
        <v>191</v>
      </c>
      <c r="CY413" s="4" t="s">
        <v>99</v>
      </c>
      <c r="CZ413" s="16" t="str">
        <f t="shared" si="403"/>
        <v>B</v>
      </c>
      <c r="DA413" s="16"/>
    </row>
    <row r="414" spans="1:105">
      <c r="A414" s="4">
        <f t="shared" si="404"/>
        <v>0</v>
      </c>
      <c r="B414" s="4">
        <f t="shared" si="405"/>
        <v>0</v>
      </c>
      <c r="D414" s="4">
        <v>38.599999999999902</v>
      </c>
      <c r="E414" s="4">
        <f t="shared" si="398"/>
        <v>-0.55336655714498673</v>
      </c>
      <c r="F414" s="4">
        <v>38.599999999999902</v>
      </c>
      <c r="G414" s="4">
        <f t="shared" si="399"/>
        <v>-0.55336655714498673</v>
      </c>
      <c r="H414" s="4">
        <v>192</v>
      </c>
      <c r="I414" s="4">
        <f>AL224</f>
        <v>0</v>
      </c>
      <c r="CS414" s="4">
        <v>380</v>
      </c>
      <c r="CT414" s="4">
        <f t="shared" si="401"/>
        <v>190</v>
      </c>
      <c r="CU414" s="4">
        <f t="shared" si="402"/>
        <v>190</v>
      </c>
      <c r="CV414" s="4">
        <f t="shared" si="400"/>
        <v>1</v>
      </c>
      <c r="CW414" s="4">
        <v>381</v>
      </c>
      <c r="CX414" s="4">
        <f t="shared" si="406"/>
        <v>191</v>
      </c>
      <c r="CY414" s="4" t="s">
        <v>88</v>
      </c>
      <c r="CZ414" s="16" t="str">
        <f t="shared" si="403"/>
        <v>C</v>
      </c>
      <c r="DA414" s="16"/>
    </row>
    <row r="415" spans="1:105">
      <c r="A415" s="4">
        <f t="shared" si="404"/>
        <v>0</v>
      </c>
      <c r="B415" s="4">
        <f t="shared" si="405"/>
        <v>0</v>
      </c>
      <c r="D415" s="4">
        <v>38.699999999999903</v>
      </c>
      <c r="E415" s="4">
        <f t="shared" si="398"/>
        <v>-0.66905166882919609</v>
      </c>
      <c r="F415" s="4">
        <v>38.699999999999903</v>
      </c>
      <c r="G415" s="4">
        <f t="shared" si="399"/>
        <v>-0.66905166882919609</v>
      </c>
      <c r="H415" s="4">
        <v>193</v>
      </c>
      <c r="I415" s="4">
        <f>I414</f>
        <v>0</v>
      </c>
      <c r="CS415" s="4">
        <v>381</v>
      </c>
      <c r="CT415" s="4">
        <f t="shared" si="401"/>
        <v>190.5</v>
      </c>
      <c r="CU415" s="4">
        <f t="shared" si="402"/>
        <v>191</v>
      </c>
      <c r="CV415" s="4">
        <f t="shared" si="400"/>
        <v>0</v>
      </c>
      <c r="CW415" s="4">
        <v>382</v>
      </c>
      <c r="CX415" s="4">
        <f t="shared" si="406"/>
        <v>192</v>
      </c>
      <c r="CY415" s="4" t="s">
        <v>100</v>
      </c>
      <c r="CZ415" s="16" t="str">
        <f t="shared" si="403"/>
        <v>A</v>
      </c>
      <c r="DA415" s="16"/>
    </row>
    <row r="416" spans="1:105">
      <c r="A416" s="4">
        <f t="shared" si="404"/>
        <v>0</v>
      </c>
      <c r="B416" s="4">
        <f t="shared" si="405"/>
        <v>0</v>
      </c>
      <c r="D416" s="4">
        <v>38.799999999999898</v>
      </c>
      <c r="E416" s="4">
        <f t="shared" si="398"/>
        <v>-0.75549601211946182</v>
      </c>
      <c r="F416" s="4">
        <v>38.799999999999898</v>
      </c>
      <c r="G416" s="4">
        <f t="shared" si="399"/>
        <v>-0.75549601211946182</v>
      </c>
      <c r="H416" s="4">
        <v>193</v>
      </c>
      <c r="I416" s="4">
        <f>AL225</f>
        <v>0</v>
      </c>
      <c r="CS416" s="4">
        <v>382</v>
      </c>
      <c r="CT416" s="4">
        <f t="shared" si="401"/>
        <v>191</v>
      </c>
      <c r="CU416" s="4">
        <f t="shared" si="402"/>
        <v>191</v>
      </c>
      <c r="CV416" s="4">
        <f t="shared" si="400"/>
        <v>1</v>
      </c>
      <c r="CW416" s="4">
        <v>383</v>
      </c>
      <c r="CX416" s="4">
        <f t="shared" si="406"/>
        <v>192</v>
      </c>
      <c r="CY416" s="4" t="s">
        <v>89</v>
      </c>
      <c r="CZ416" s="16" t="str">
        <f t="shared" si="403"/>
        <v>B</v>
      </c>
      <c r="DA416" s="16"/>
    </row>
    <row r="417" spans="1:105">
      <c r="A417" s="4">
        <f t="shared" si="404"/>
        <v>0</v>
      </c>
      <c r="B417" s="4">
        <f t="shared" si="405"/>
        <v>0</v>
      </c>
      <c r="D417" s="4">
        <v>38.899999999999899</v>
      </c>
      <c r="E417" s="4">
        <f t="shared" ref="E417:E480" si="407">SIN((360/$AE$30*(D417+$D$31)/2*$AG$30+$AM$31-$AI$30)*PI()/180)*$E$32</f>
        <v>-0.80892155440803248</v>
      </c>
      <c r="F417" s="4">
        <v>38.899999999999899</v>
      </c>
      <c r="G417" s="4">
        <f t="shared" ref="G417:G480" si="408">SIN((360/$AE$30*(F417+$D$31)/2*$AG$31+$CO$31-$AL$25)*PI()/180)*$G$32</f>
        <v>-0.80892155440803248</v>
      </c>
      <c r="H417" s="4">
        <v>194</v>
      </c>
      <c r="I417" s="4">
        <f>I416</f>
        <v>0</v>
      </c>
      <c r="CS417" s="4">
        <v>383</v>
      </c>
      <c r="CT417" s="4">
        <f t="shared" si="401"/>
        <v>191.5</v>
      </c>
      <c r="CU417" s="4">
        <f t="shared" si="402"/>
        <v>192</v>
      </c>
      <c r="CV417" s="4">
        <f t="shared" si="400"/>
        <v>0</v>
      </c>
      <c r="CW417" s="4">
        <v>384</v>
      </c>
      <c r="CX417" s="4">
        <f t="shared" si="406"/>
        <v>193</v>
      </c>
      <c r="CY417" s="4" t="s">
        <v>98</v>
      </c>
      <c r="CZ417" s="16" t="str">
        <f t="shared" si="403"/>
        <v>C</v>
      </c>
      <c r="DA417" s="16"/>
    </row>
    <row r="418" spans="1:105">
      <c r="A418" s="4">
        <f t="shared" si="404"/>
        <v>0</v>
      </c>
      <c r="B418" s="4">
        <f t="shared" si="405"/>
        <v>0</v>
      </c>
      <c r="D418" s="4">
        <v>38.999999999999901</v>
      </c>
      <c r="E418" s="4">
        <f t="shared" si="407"/>
        <v>-0.82699334313268802</v>
      </c>
      <c r="F418" s="4">
        <v>38.999999999999901</v>
      </c>
      <c r="G418" s="4">
        <f t="shared" si="408"/>
        <v>-0.82699334313268802</v>
      </c>
      <c r="H418" s="4">
        <v>194</v>
      </c>
      <c r="I418" s="4">
        <f>AL226</f>
        <v>0</v>
      </c>
      <c r="CS418" s="4">
        <v>384</v>
      </c>
      <c r="CT418" s="4">
        <f t="shared" si="401"/>
        <v>192</v>
      </c>
      <c r="CU418" s="4">
        <f t="shared" si="402"/>
        <v>192</v>
      </c>
      <c r="CV418" s="4">
        <f t="shared" ref="CV418:CV481" si="409">CU419-CU418</f>
        <v>1</v>
      </c>
      <c r="CW418" s="4">
        <v>385</v>
      </c>
      <c r="CX418" s="4">
        <f t="shared" si="406"/>
        <v>193</v>
      </c>
      <c r="CY418" s="4" t="s">
        <v>87</v>
      </c>
      <c r="CZ418" s="16" t="str">
        <f t="shared" si="403"/>
        <v>A</v>
      </c>
      <c r="DA418" s="16"/>
    </row>
    <row r="419" spans="1:105">
      <c r="A419" s="4">
        <f t="shared" si="404"/>
        <v>0</v>
      </c>
      <c r="B419" s="4">
        <f t="shared" si="405"/>
        <v>0</v>
      </c>
      <c r="D419" s="4">
        <v>39.099999999999902</v>
      </c>
      <c r="E419" s="4">
        <f t="shared" si="407"/>
        <v>-0.80892155440810254</v>
      </c>
      <c r="F419" s="4">
        <v>39.099999999999902</v>
      </c>
      <c r="G419" s="4">
        <f t="shared" si="408"/>
        <v>-0.80892155440810254</v>
      </c>
      <c r="H419" s="4">
        <v>195</v>
      </c>
      <c r="I419" s="4">
        <f>I418</f>
        <v>0</v>
      </c>
      <c r="CS419" s="4">
        <v>385</v>
      </c>
      <c r="CT419" s="4">
        <f t="shared" ref="CT419:CT482" si="410">CS419*$CT$11</f>
        <v>192.5</v>
      </c>
      <c r="CU419" s="4">
        <f t="shared" ref="CU419:CU482" si="411">IF(CT419-INT(CT419)&gt;0.00001,INT(CT419)+1,CT419)</f>
        <v>193</v>
      </c>
      <c r="CV419" s="4">
        <f t="shared" si="409"/>
        <v>0</v>
      </c>
      <c r="CW419" s="4">
        <v>386</v>
      </c>
      <c r="CX419" s="4">
        <f t="shared" si="406"/>
        <v>194</v>
      </c>
      <c r="CY419" s="4" t="s">
        <v>99</v>
      </c>
      <c r="CZ419" s="16" t="str">
        <f t="shared" ref="CZ419:CZ482" si="412">VLOOKUP(CW419,$CX$34:$CY$833,2)</f>
        <v>B</v>
      </c>
      <c r="DA419" s="16"/>
    </row>
    <row r="420" spans="1:105">
      <c r="A420" s="4">
        <f t="shared" si="404"/>
        <v>0</v>
      </c>
      <c r="B420" s="4">
        <f t="shared" si="405"/>
        <v>0</v>
      </c>
      <c r="D420" s="4">
        <v>39.199999999999903</v>
      </c>
      <c r="E420" s="4">
        <f t="shared" si="407"/>
        <v>-0.7554960121196086</v>
      </c>
      <c r="F420" s="4">
        <v>39.199999999999903</v>
      </c>
      <c r="G420" s="4">
        <f t="shared" si="408"/>
        <v>-0.7554960121196086</v>
      </c>
      <c r="H420" s="4">
        <v>195</v>
      </c>
      <c r="I420" s="4">
        <f>AL227</f>
        <v>0</v>
      </c>
      <c r="CS420" s="4">
        <v>386</v>
      </c>
      <c r="CT420" s="4">
        <f t="shared" si="410"/>
        <v>193</v>
      </c>
      <c r="CU420" s="4">
        <f t="shared" si="411"/>
        <v>193</v>
      </c>
      <c r="CV420" s="4">
        <f t="shared" si="409"/>
        <v>1</v>
      </c>
      <c r="CW420" s="4">
        <v>387</v>
      </c>
      <c r="CX420" s="4">
        <f t="shared" si="406"/>
        <v>194</v>
      </c>
      <c r="CY420" s="4" t="s">
        <v>88</v>
      </c>
      <c r="CZ420" s="16" t="str">
        <f t="shared" si="412"/>
        <v>C</v>
      </c>
      <c r="DA420" s="16"/>
    </row>
    <row r="421" spans="1:105">
      <c r="A421" s="4">
        <f t="shared" ref="A421:A484" si="413">AD418</f>
        <v>0</v>
      </c>
      <c r="B421" s="4">
        <f t="shared" ref="B421:B484" si="414">AE418</f>
        <v>0</v>
      </c>
      <c r="D421" s="4">
        <v>39.299999999999898</v>
      </c>
      <c r="E421" s="4">
        <f t="shared" si="407"/>
        <v>-0.66905166882940803</v>
      </c>
      <c r="F421" s="4">
        <v>39.299999999999898</v>
      </c>
      <c r="G421" s="4">
        <f t="shared" si="408"/>
        <v>-0.66905166882940803</v>
      </c>
      <c r="H421" s="4">
        <v>196</v>
      </c>
      <c r="I421" s="4">
        <f>I420</f>
        <v>0</v>
      </c>
      <c r="CS421" s="4">
        <v>387</v>
      </c>
      <c r="CT421" s="4">
        <f t="shared" si="410"/>
        <v>193.5</v>
      </c>
      <c r="CU421" s="4">
        <f t="shared" si="411"/>
        <v>194</v>
      </c>
      <c r="CV421" s="4">
        <f t="shared" si="409"/>
        <v>0</v>
      </c>
      <c r="CW421" s="4">
        <v>388</v>
      </c>
      <c r="CX421" s="4">
        <f t="shared" si="406"/>
        <v>195</v>
      </c>
      <c r="CY421" s="4" t="s">
        <v>100</v>
      </c>
      <c r="CZ421" s="16" t="str">
        <f t="shared" si="412"/>
        <v>A</v>
      </c>
      <c r="DA421" s="16"/>
    </row>
    <row r="422" spans="1:105">
      <c r="A422" s="4">
        <f t="shared" si="413"/>
        <v>0</v>
      </c>
      <c r="B422" s="4">
        <f t="shared" si="414"/>
        <v>0</v>
      </c>
      <c r="D422" s="4">
        <v>39.399999999999899</v>
      </c>
      <c r="E422" s="4">
        <f t="shared" si="407"/>
        <v>-0.55336655714524596</v>
      </c>
      <c r="F422" s="4">
        <v>39.399999999999899</v>
      </c>
      <c r="G422" s="4">
        <f t="shared" si="408"/>
        <v>-0.55336655714524596</v>
      </c>
      <c r="H422" s="4">
        <v>196</v>
      </c>
      <c r="I422" s="4">
        <f>AL228</f>
        <v>0</v>
      </c>
      <c r="CS422" s="4">
        <v>388</v>
      </c>
      <c r="CT422" s="4">
        <f t="shared" si="410"/>
        <v>194</v>
      </c>
      <c r="CU422" s="4">
        <f t="shared" si="411"/>
        <v>194</v>
      </c>
      <c r="CV422" s="4">
        <f t="shared" si="409"/>
        <v>1</v>
      </c>
      <c r="CW422" s="4">
        <v>389</v>
      </c>
      <c r="CX422" s="4">
        <f t="shared" si="406"/>
        <v>195</v>
      </c>
      <c r="CY422" s="4" t="s">
        <v>89</v>
      </c>
      <c r="CZ422" s="16" t="str">
        <f t="shared" si="412"/>
        <v>B</v>
      </c>
      <c r="DA422" s="16"/>
    </row>
    <row r="423" spans="1:105">
      <c r="A423" s="4">
        <f t="shared" si="413"/>
        <v>0</v>
      </c>
      <c r="B423" s="4">
        <f t="shared" si="414"/>
        <v>0</v>
      </c>
      <c r="D423" s="4">
        <v>39.499999999999901</v>
      </c>
      <c r="E423" s="4">
        <f t="shared" si="407"/>
        <v>-0.41349667156649594</v>
      </c>
      <c r="F423" s="4">
        <v>39.499999999999901</v>
      </c>
      <c r="G423" s="4">
        <f t="shared" si="408"/>
        <v>-0.41349667156649594</v>
      </c>
      <c r="H423" s="4">
        <v>197</v>
      </c>
      <c r="I423" s="4">
        <f>I422</f>
        <v>0</v>
      </c>
      <c r="CS423" s="4">
        <v>389</v>
      </c>
      <c r="CT423" s="4">
        <f t="shared" si="410"/>
        <v>194.5</v>
      </c>
      <c r="CU423" s="4">
        <f t="shared" si="411"/>
        <v>195</v>
      </c>
      <c r="CV423" s="4">
        <f t="shared" si="409"/>
        <v>0</v>
      </c>
      <c r="CW423" s="4">
        <v>390</v>
      </c>
      <c r="CX423" s="4">
        <f t="shared" si="406"/>
        <v>196</v>
      </c>
      <c r="CY423" s="4" t="s">
        <v>98</v>
      </c>
      <c r="CZ423" s="16" t="str">
        <f t="shared" si="412"/>
        <v>C</v>
      </c>
      <c r="DA423" s="16"/>
    </row>
    <row r="424" spans="1:105">
      <c r="A424" s="4">
        <f t="shared" si="413"/>
        <v>0</v>
      </c>
      <c r="B424" s="4">
        <f t="shared" si="414"/>
        <v>0</v>
      </c>
      <c r="D424" s="4">
        <v>39.599999999999902</v>
      </c>
      <c r="E424" s="4">
        <f t="shared" si="407"/>
        <v>-0.25555499726311881</v>
      </c>
      <c r="F424" s="4">
        <v>39.599999999999902</v>
      </c>
      <c r="G424" s="4">
        <f t="shared" si="408"/>
        <v>-0.25555499726311881</v>
      </c>
      <c r="H424" s="4">
        <v>197</v>
      </c>
      <c r="I424" s="4">
        <f>AL229</f>
        <v>0</v>
      </c>
      <c r="CS424" s="4">
        <v>390</v>
      </c>
      <c r="CT424" s="4">
        <f t="shared" si="410"/>
        <v>195</v>
      </c>
      <c r="CU424" s="4">
        <f t="shared" si="411"/>
        <v>195</v>
      </c>
      <c r="CV424" s="4">
        <f t="shared" si="409"/>
        <v>1</v>
      </c>
      <c r="CW424" s="4">
        <v>391</v>
      </c>
      <c r="CX424" s="4">
        <f t="shared" si="406"/>
        <v>196</v>
      </c>
      <c r="CY424" s="4" t="s">
        <v>87</v>
      </c>
      <c r="CZ424" s="16" t="str">
        <f t="shared" si="412"/>
        <v>A</v>
      </c>
      <c r="DA424" s="16"/>
    </row>
    <row r="425" spans="1:105">
      <c r="A425" s="4">
        <f t="shared" si="413"/>
        <v>0</v>
      </c>
      <c r="B425" s="4">
        <f t="shared" si="414"/>
        <v>0</v>
      </c>
      <c r="D425" s="4">
        <v>39.699999999999903</v>
      </c>
      <c r="E425" s="4">
        <f t="shared" si="407"/>
        <v>-8.6444343290411702E-2</v>
      </c>
      <c r="F425" s="4">
        <v>39.699999999999903</v>
      </c>
      <c r="G425" s="4">
        <f t="shared" si="408"/>
        <v>-8.6444343290411702E-2</v>
      </c>
      <c r="H425" s="4">
        <v>198</v>
      </c>
      <c r="I425" s="4">
        <f>I424</f>
        <v>0</v>
      </c>
      <c r="CS425" s="4">
        <v>391</v>
      </c>
      <c r="CT425" s="4">
        <f t="shared" si="410"/>
        <v>195.5</v>
      </c>
      <c r="CU425" s="4">
        <f t="shared" si="411"/>
        <v>196</v>
      </c>
      <c r="CV425" s="4">
        <f t="shared" si="409"/>
        <v>0</v>
      </c>
      <c r="CW425" s="4">
        <v>392</v>
      </c>
      <c r="CX425" s="4">
        <f t="shared" si="406"/>
        <v>197</v>
      </c>
      <c r="CY425" s="4" t="s">
        <v>99</v>
      </c>
      <c r="CZ425" s="16" t="str">
        <f t="shared" si="412"/>
        <v>B</v>
      </c>
      <c r="DA425" s="16"/>
    </row>
    <row r="426" spans="1:105">
      <c r="A426" s="4">
        <f t="shared" si="413"/>
        <v>0</v>
      </c>
      <c r="B426" s="4">
        <f t="shared" si="414"/>
        <v>0</v>
      </c>
      <c r="D426" s="4">
        <v>39.799999999999898</v>
      </c>
      <c r="E426" s="4">
        <f t="shared" si="407"/>
        <v>8.644434329005582E-2</v>
      </c>
      <c r="F426" s="4">
        <v>39.799999999999898</v>
      </c>
      <c r="G426" s="4">
        <f t="shared" si="408"/>
        <v>8.644434329005582E-2</v>
      </c>
      <c r="H426" s="4">
        <v>198</v>
      </c>
      <c r="I426" s="4">
        <f>AL230</f>
        <v>0</v>
      </c>
      <c r="CS426" s="4">
        <v>392</v>
      </c>
      <c r="CT426" s="4">
        <f t="shared" si="410"/>
        <v>196</v>
      </c>
      <c r="CU426" s="4">
        <f t="shared" si="411"/>
        <v>196</v>
      </c>
      <c r="CV426" s="4">
        <f t="shared" si="409"/>
        <v>1</v>
      </c>
      <c r="CW426" s="4">
        <v>393</v>
      </c>
      <c r="CX426" s="4">
        <f t="shared" si="406"/>
        <v>197</v>
      </c>
      <c r="CY426" s="4" t="s">
        <v>88</v>
      </c>
      <c r="CZ426" s="16" t="str">
        <f t="shared" si="412"/>
        <v>C</v>
      </c>
      <c r="DA426" s="16"/>
    </row>
    <row r="427" spans="1:105">
      <c r="A427" s="4">
        <f t="shared" si="413"/>
        <v>0</v>
      </c>
      <c r="B427" s="4">
        <f t="shared" si="414"/>
        <v>0</v>
      </c>
      <c r="D427" s="4">
        <v>39.899999999999899</v>
      </c>
      <c r="E427" s="4">
        <f t="shared" si="407"/>
        <v>0.25555499726278963</v>
      </c>
      <c r="F427" s="4">
        <v>39.899999999999899</v>
      </c>
      <c r="G427" s="4">
        <f t="shared" si="408"/>
        <v>0.25555499726278963</v>
      </c>
      <c r="H427" s="4">
        <v>199</v>
      </c>
      <c r="I427" s="4">
        <f>I426</f>
        <v>0</v>
      </c>
      <c r="CS427" s="4">
        <v>393</v>
      </c>
      <c r="CT427" s="4">
        <f t="shared" si="410"/>
        <v>196.5</v>
      </c>
      <c r="CU427" s="4">
        <f t="shared" si="411"/>
        <v>197</v>
      </c>
      <c r="CV427" s="4">
        <f t="shared" si="409"/>
        <v>0</v>
      </c>
      <c r="CW427" s="4">
        <v>394</v>
      </c>
      <c r="CX427" s="4">
        <f t="shared" si="406"/>
        <v>198</v>
      </c>
      <c r="CY427" s="4" t="s">
        <v>100</v>
      </c>
      <c r="CZ427" s="16" t="str">
        <f t="shared" si="412"/>
        <v>A</v>
      </c>
      <c r="DA427" s="16"/>
    </row>
    <row r="428" spans="1:105">
      <c r="A428" s="4">
        <f t="shared" si="413"/>
        <v>0</v>
      </c>
      <c r="B428" s="4">
        <f t="shared" si="414"/>
        <v>0</v>
      </c>
      <c r="D428" s="4">
        <v>39.999999999999901</v>
      </c>
      <c r="E428" s="4">
        <f t="shared" si="407"/>
        <v>0.41349667156619624</v>
      </c>
      <c r="F428" s="4">
        <v>39.999999999999901</v>
      </c>
      <c r="G428" s="4">
        <f t="shared" si="408"/>
        <v>0.41349667156619624</v>
      </c>
      <c r="H428" s="4">
        <v>199</v>
      </c>
      <c r="I428" s="4">
        <f>AL231</f>
        <v>0</v>
      </c>
      <c r="CS428" s="4">
        <v>394</v>
      </c>
      <c r="CT428" s="4">
        <f t="shared" si="410"/>
        <v>197</v>
      </c>
      <c r="CU428" s="4">
        <f t="shared" si="411"/>
        <v>197</v>
      </c>
      <c r="CV428" s="4">
        <f t="shared" si="409"/>
        <v>1</v>
      </c>
      <c r="CW428" s="4">
        <v>395</v>
      </c>
      <c r="CX428" s="4">
        <f t="shared" si="406"/>
        <v>198</v>
      </c>
      <c r="CY428" s="4" t="s">
        <v>89</v>
      </c>
      <c r="CZ428" s="16" t="str">
        <f t="shared" si="412"/>
        <v>B</v>
      </c>
      <c r="DA428" s="16"/>
    </row>
    <row r="429" spans="1:105">
      <c r="A429" s="4">
        <f t="shared" si="413"/>
        <v>0</v>
      </c>
      <c r="B429" s="4">
        <f t="shared" si="414"/>
        <v>0</v>
      </c>
      <c r="D429" s="4">
        <v>40.099999999999902</v>
      </c>
      <c r="E429" s="4">
        <f t="shared" si="407"/>
        <v>0.55336655714498884</v>
      </c>
      <c r="F429" s="4">
        <v>40.099999999999902</v>
      </c>
      <c r="G429" s="4">
        <f t="shared" si="408"/>
        <v>0.55336655714498884</v>
      </c>
      <c r="H429" s="4">
        <v>200</v>
      </c>
      <c r="I429" s="4">
        <f>I428</f>
        <v>0</v>
      </c>
      <c r="CS429" s="4">
        <v>395</v>
      </c>
      <c r="CT429" s="4">
        <f t="shared" si="410"/>
        <v>197.5</v>
      </c>
      <c r="CU429" s="4">
        <f t="shared" si="411"/>
        <v>198</v>
      </c>
      <c r="CV429" s="4">
        <f t="shared" si="409"/>
        <v>0</v>
      </c>
      <c r="CW429" s="4">
        <v>396</v>
      </c>
      <c r="CX429" s="4">
        <f t="shared" si="406"/>
        <v>199</v>
      </c>
      <c r="CY429" s="4" t="s">
        <v>98</v>
      </c>
      <c r="CZ429" s="16" t="str">
        <f t="shared" si="412"/>
        <v>C</v>
      </c>
      <c r="DA429" s="16"/>
    </row>
    <row r="430" spans="1:105">
      <c r="A430" s="4">
        <f t="shared" si="413"/>
        <v>0</v>
      </c>
      <c r="B430" s="4">
        <f t="shared" si="414"/>
        <v>0</v>
      </c>
      <c r="D430" s="4">
        <v>40.199999999999903</v>
      </c>
      <c r="E430" s="4">
        <f t="shared" si="407"/>
        <v>0.66905166882919764</v>
      </c>
      <c r="F430" s="4">
        <v>40.199999999999903</v>
      </c>
      <c r="G430" s="4">
        <f t="shared" si="408"/>
        <v>0.66905166882919764</v>
      </c>
      <c r="H430" s="4">
        <v>200</v>
      </c>
      <c r="I430" s="4">
        <f>AL232</f>
        <v>0</v>
      </c>
      <c r="CS430" s="4">
        <v>396</v>
      </c>
      <c r="CT430" s="4">
        <f t="shared" si="410"/>
        <v>198</v>
      </c>
      <c r="CU430" s="4">
        <f t="shared" si="411"/>
        <v>198</v>
      </c>
      <c r="CV430" s="4">
        <f t="shared" si="409"/>
        <v>1</v>
      </c>
      <c r="CW430" s="4">
        <v>397</v>
      </c>
      <c r="CX430" s="4">
        <f t="shared" si="406"/>
        <v>199</v>
      </c>
      <c r="CY430" s="4" t="s">
        <v>87</v>
      </c>
      <c r="CZ430" s="16" t="str">
        <f t="shared" si="412"/>
        <v>A</v>
      </c>
      <c r="DA430" s="16"/>
    </row>
    <row r="431" spans="1:105">
      <c r="A431" s="4">
        <f t="shared" si="413"/>
        <v>0</v>
      </c>
      <c r="B431" s="4">
        <f t="shared" si="414"/>
        <v>0</v>
      </c>
      <c r="D431" s="4">
        <v>40.299999999999898</v>
      </c>
      <c r="E431" s="4">
        <f t="shared" si="407"/>
        <v>0.75549601211945816</v>
      </c>
      <c r="F431" s="4">
        <v>40.299999999999898</v>
      </c>
      <c r="G431" s="4">
        <f t="shared" si="408"/>
        <v>0.75549601211945816</v>
      </c>
      <c r="H431" s="4">
        <v>201</v>
      </c>
      <c r="I431" s="4">
        <f>I430</f>
        <v>0</v>
      </c>
      <c r="CS431" s="4">
        <v>397</v>
      </c>
      <c r="CT431" s="4">
        <f t="shared" si="410"/>
        <v>198.5</v>
      </c>
      <c r="CU431" s="4">
        <f t="shared" si="411"/>
        <v>199</v>
      </c>
      <c r="CV431" s="4">
        <f t="shared" si="409"/>
        <v>0</v>
      </c>
      <c r="CW431" s="4">
        <v>398</v>
      </c>
      <c r="CX431" s="4">
        <f t="shared" si="406"/>
        <v>200</v>
      </c>
      <c r="CY431" s="4" t="s">
        <v>99</v>
      </c>
      <c r="CZ431" s="16" t="str">
        <f t="shared" si="412"/>
        <v>B</v>
      </c>
      <c r="DA431" s="16"/>
    </row>
    <row r="432" spans="1:105">
      <c r="A432" s="4">
        <f t="shared" si="413"/>
        <v>0</v>
      </c>
      <c r="B432" s="4">
        <f t="shared" si="414"/>
        <v>0</v>
      </c>
      <c r="D432" s="4">
        <v>40.399999999999899</v>
      </c>
      <c r="E432" s="4">
        <f t="shared" si="407"/>
        <v>0.80892155440803049</v>
      </c>
      <c r="F432" s="4">
        <v>40.399999999999899</v>
      </c>
      <c r="G432" s="4">
        <f t="shared" si="408"/>
        <v>0.80892155440803049</v>
      </c>
      <c r="H432" s="4">
        <v>201</v>
      </c>
      <c r="I432" s="4">
        <f>AL233</f>
        <v>0</v>
      </c>
      <c r="CS432" s="4">
        <v>398</v>
      </c>
      <c r="CT432" s="4">
        <f t="shared" si="410"/>
        <v>199</v>
      </c>
      <c r="CU432" s="4">
        <f t="shared" si="411"/>
        <v>199</v>
      </c>
      <c r="CV432" s="4">
        <f t="shared" si="409"/>
        <v>1</v>
      </c>
      <c r="CW432" s="4">
        <v>399</v>
      </c>
      <c r="CX432" s="4">
        <f t="shared" si="406"/>
        <v>200</v>
      </c>
      <c r="CY432" s="4" t="s">
        <v>88</v>
      </c>
      <c r="CZ432" s="16" t="str">
        <f t="shared" si="412"/>
        <v>C</v>
      </c>
      <c r="DA432" s="16"/>
    </row>
    <row r="433" spans="1:105">
      <c r="A433" s="4">
        <f t="shared" si="413"/>
        <v>0</v>
      </c>
      <c r="B433" s="4">
        <f t="shared" si="414"/>
        <v>0</v>
      </c>
      <c r="D433" s="4">
        <v>40.499999999999901</v>
      </c>
      <c r="E433" s="4">
        <f t="shared" si="407"/>
        <v>0.82699334313268802</v>
      </c>
      <c r="F433" s="4">
        <v>40.499999999999901</v>
      </c>
      <c r="G433" s="4">
        <f t="shared" si="408"/>
        <v>0.82699334313268802</v>
      </c>
      <c r="H433" s="4">
        <v>202</v>
      </c>
      <c r="I433" s="4">
        <f>I432</f>
        <v>0</v>
      </c>
      <c r="CS433" s="4">
        <v>399</v>
      </c>
      <c r="CT433" s="4">
        <f t="shared" si="410"/>
        <v>199.5</v>
      </c>
      <c r="CU433" s="4">
        <f t="shared" si="411"/>
        <v>200</v>
      </c>
      <c r="CV433" s="4">
        <f t="shared" si="409"/>
        <v>0</v>
      </c>
      <c r="CW433" s="4">
        <v>400</v>
      </c>
      <c r="CX433" s="4">
        <f t="shared" si="406"/>
        <v>201</v>
      </c>
      <c r="CY433" s="4" t="s">
        <v>100</v>
      </c>
      <c r="CZ433" s="16" t="str">
        <f t="shared" si="412"/>
        <v>A</v>
      </c>
      <c r="DA433" s="16"/>
    </row>
    <row r="434" spans="1:105">
      <c r="A434" s="4">
        <f t="shared" si="413"/>
        <v>0</v>
      </c>
      <c r="B434" s="4">
        <f t="shared" si="414"/>
        <v>0</v>
      </c>
      <c r="D434" s="4">
        <v>40.599999999999902</v>
      </c>
      <c r="E434" s="4">
        <f t="shared" si="407"/>
        <v>0.80892155440810432</v>
      </c>
      <c r="F434" s="4">
        <v>40.599999999999902</v>
      </c>
      <c r="G434" s="4">
        <f t="shared" si="408"/>
        <v>0.80892155440810432</v>
      </c>
      <c r="H434" s="4">
        <v>202</v>
      </c>
      <c r="I434" s="4">
        <f>AL234</f>
        <v>0</v>
      </c>
      <c r="CS434" s="4">
        <v>400</v>
      </c>
      <c r="CT434" s="4">
        <f t="shared" si="410"/>
        <v>200</v>
      </c>
      <c r="CU434" s="4">
        <f t="shared" si="411"/>
        <v>200</v>
      </c>
      <c r="CV434" s="4">
        <f t="shared" si="409"/>
        <v>1</v>
      </c>
      <c r="CW434" s="4">
        <v>401</v>
      </c>
      <c r="CX434" s="4">
        <f t="shared" si="406"/>
        <v>201</v>
      </c>
      <c r="CY434" s="4" t="s">
        <v>89</v>
      </c>
      <c r="CZ434" s="16" t="str">
        <f t="shared" si="412"/>
        <v>C'</v>
      </c>
      <c r="DA434" s="16"/>
    </row>
    <row r="435" spans="1:105">
      <c r="A435" s="4">
        <f t="shared" si="413"/>
        <v>0</v>
      </c>
      <c r="B435" s="4">
        <f t="shared" si="414"/>
        <v>0</v>
      </c>
      <c r="D435" s="4">
        <v>40.699999999999903</v>
      </c>
      <c r="E435" s="4">
        <f t="shared" si="407"/>
        <v>0.75549601211960737</v>
      </c>
      <c r="F435" s="4">
        <v>40.699999999999903</v>
      </c>
      <c r="G435" s="4">
        <f t="shared" si="408"/>
        <v>0.75549601211960737</v>
      </c>
      <c r="H435" s="4">
        <v>203</v>
      </c>
      <c r="I435" s="4">
        <f>I434</f>
        <v>0</v>
      </c>
      <c r="CS435" s="4">
        <v>401</v>
      </c>
      <c r="CT435" s="4">
        <f t="shared" si="410"/>
        <v>200.5</v>
      </c>
      <c r="CU435" s="4">
        <f t="shared" si="411"/>
        <v>201</v>
      </c>
      <c r="CV435" s="4">
        <f t="shared" si="409"/>
        <v>0</v>
      </c>
      <c r="CW435" s="4">
        <v>402</v>
      </c>
      <c r="CX435" s="4">
        <f t="shared" si="406"/>
        <v>202</v>
      </c>
      <c r="CY435" s="4" t="s">
        <v>98</v>
      </c>
      <c r="CZ435" s="16" t="str">
        <f t="shared" si="412"/>
        <v>C'</v>
      </c>
      <c r="DA435" s="16"/>
    </row>
    <row r="436" spans="1:105">
      <c r="A436" s="4">
        <f t="shared" si="413"/>
        <v>0</v>
      </c>
      <c r="B436" s="4">
        <f t="shared" si="414"/>
        <v>0</v>
      </c>
      <c r="D436" s="4">
        <v>40.799999999999898</v>
      </c>
      <c r="E436" s="4">
        <f t="shared" si="407"/>
        <v>0.66905166882940637</v>
      </c>
      <c r="F436" s="4">
        <v>40.799999999999898</v>
      </c>
      <c r="G436" s="4">
        <f t="shared" si="408"/>
        <v>0.66905166882940637</v>
      </c>
      <c r="H436" s="4">
        <v>203</v>
      </c>
      <c r="I436" s="4">
        <f>AL235</f>
        <v>0</v>
      </c>
      <c r="CS436" s="4">
        <v>402</v>
      </c>
      <c r="CT436" s="4">
        <f t="shared" si="410"/>
        <v>201</v>
      </c>
      <c r="CU436" s="4">
        <f t="shared" si="411"/>
        <v>201</v>
      </c>
      <c r="CV436" s="4">
        <f t="shared" si="409"/>
        <v>1</v>
      </c>
      <c r="CW436" s="4">
        <v>403</v>
      </c>
      <c r="CX436" s="4">
        <f t="shared" si="406"/>
        <v>202</v>
      </c>
      <c r="CY436" s="4" t="s">
        <v>87</v>
      </c>
      <c r="CZ436" s="16" t="str">
        <f t="shared" si="412"/>
        <v>C'</v>
      </c>
      <c r="DA436" s="16"/>
    </row>
    <row r="437" spans="1:105">
      <c r="A437" s="4">
        <f t="shared" si="413"/>
        <v>0</v>
      </c>
      <c r="B437" s="4">
        <f t="shared" si="414"/>
        <v>0</v>
      </c>
      <c r="D437" s="4">
        <v>40.899999999999899</v>
      </c>
      <c r="E437" s="4">
        <f t="shared" si="407"/>
        <v>0.55336655714524385</v>
      </c>
      <c r="F437" s="4">
        <v>40.899999999999899</v>
      </c>
      <c r="G437" s="4">
        <f t="shared" si="408"/>
        <v>0.55336655714524385</v>
      </c>
      <c r="H437" s="4">
        <v>204</v>
      </c>
      <c r="I437" s="4">
        <f>I436</f>
        <v>0</v>
      </c>
      <c r="CS437" s="4">
        <v>403</v>
      </c>
      <c r="CT437" s="4">
        <f t="shared" si="410"/>
        <v>201.5</v>
      </c>
      <c r="CU437" s="4">
        <f t="shared" si="411"/>
        <v>202</v>
      </c>
      <c r="CV437" s="4">
        <f t="shared" si="409"/>
        <v>0</v>
      </c>
      <c r="CW437" s="4">
        <v>404</v>
      </c>
      <c r="CX437" s="4">
        <f t="shared" si="406"/>
        <v>203</v>
      </c>
      <c r="CY437" s="4" t="s">
        <v>99</v>
      </c>
      <c r="CZ437" s="16" t="str">
        <f t="shared" si="412"/>
        <v>C'</v>
      </c>
      <c r="DA437" s="16"/>
    </row>
    <row r="438" spans="1:105">
      <c r="A438" s="4">
        <f t="shared" si="413"/>
        <v>0</v>
      </c>
      <c r="B438" s="4">
        <f t="shared" si="414"/>
        <v>0</v>
      </c>
      <c r="D438" s="4">
        <v>40.999999999999901</v>
      </c>
      <c r="E438" s="4">
        <f t="shared" si="407"/>
        <v>0.4134966715664935</v>
      </c>
      <c r="F438" s="4">
        <v>40.999999999999901</v>
      </c>
      <c r="G438" s="4">
        <f t="shared" si="408"/>
        <v>0.4134966715664935</v>
      </c>
      <c r="H438" s="4">
        <v>204</v>
      </c>
      <c r="I438" s="4">
        <f>AL236</f>
        <v>0</v>
      </c>
      <c r="CS438" s="4">
        <v>404</v>
      </c>
      <c r="CT438" s="4">
        <f t="shared" si="410"/>
        <v>202</v>
      </c>
      <c r="CU438" s="4">
        <f t="shared" si="411"/>
        <v>202</v>
      </c>
      <c r="CV438" s="4">
        <f t="shared" si="409"/>
        <v>1</v>
      </c>
      <c r="CW438" s="4">
        <v>405</v>
      </c>
      <c r="CX438" s="4">
        <f t="shared" si="406"/>
        <v>203</v>
      </c>
      <c r="CY438" s="4" t="s">
        <v>88</v>
      </c>
      <c r="CZ438" s="16" t="str">
        <f t="shared" si="412"/>
        <v>C'</v>
      </c>
      <c r="DA438" s="16"/>
    </row>
    <row r="439" spans="1:105">
      <c r="A439" s="4">
        <f t="shared" si="413"/>
        <v>0</v>
      </c>
      <c r="B439" s="4">
        <f t="shared" si="414"/>
        <v>0</v>
      </c>
      <c r="D439" s="4">
        <v>41.099999999999902</v>
      </c>
      <c r="E439" s="4">
        <f t="shared" si="407"/>
        <v>0.25555499726311609</v>
      </c>
      <c r="F439" s="4">
        <v>41.099999999999902</v>
      </c>
      <c r="G439" s="4">
        <f t="shared" si="408"/>
        <v>0.25555499726311609</v>
      </c>
      <c r="H439" s="4">
        <v>205</v>
      </c>
      <c r="I439" s="4">
        <f>I438</f>
        <v>0</v>
      </c>
      <c r="CS439" s="4">
        <v>405</v>
      </c>
      <c r="CT439" s="4">
        <f t="shared" si="410"/>
        <v>202.5</v>
      </c>
      <c r="CU439" s="4">
        <f t="shared" si="411"/>
        <v>203</v>
      </c>
      <c r="CV439" s="4">
        <f t="shared" si="409"/>
        <v>0</v>
      </c>
      <c r="CW439" s="4">
        <v>406</v>
      </c>
      <c r="CX439" s="4">
        <f t="shared" si="406"/>
        <v>204</v>
      </c>
      <c r="CY439" s="4" t="s">
        <v>100</v>
      </c>
      <c r="CZ439" s="16" t="str">
        <f t="shared" si="412"/>
        <v>C'</v>
      </c>
      <c r="DA439" s="16"/>
    </row>
    <row r="440" spans="1:105">
      <c r="A440" s="4">
        <f t="shared" si="413"/>
        <v>0</v>
      </c>
      <c r="B440" s="4">
        <f t="shared" si="414"/>
        <v>0</v>
      </c>
      <c r="D440" s="4">
        <v>41.199999999999903</v>
      </c>
      <c r="E440" s="4">
        <f t="shared" si="407"/>
        <v>8.644434329040887E-2</v>
      </c>
      <c r="F440" s="4">
        <v>41.199999999999903</v>
      </c>
      <c r="G440" s="4">
        <f t="shared" si="408"/>
        <v>8.644434329040887E-2</v>
      </c>
      <c r="H440" s="4">
        <v>205</v>
      </c>
      <c r="I440" s="4">
        <f>AL237</f>
        <v>0</v>
      </c>
      <c r="CS440" s="4">
        <v>406</v>
      </c>
      <c r="CT440" s="4">
        <f t="shared" si="410"/>
        <v>203</v>
      </c>
      <c r="CU440" s="4">
        <f t="shared" si="411"/>
        <v>203</v>
      </c>
      <c r="CV440" s="4">
        <f t="shared" si="409"/>
        <v>1</v>
      </c>
      <c r="CW440" s="4">
        <v>407</v>
      </c>
      <c r="CX440" s="4">
        <f t="shared" si="406"/>
        <v>204</v>
      </c>
      <c r="CY440" s="4" t="s">
        <v>89</v>
      </c>
      <c r="CZ440" s="16" t="str">
        <f t="shared" si="412"/>
        <v>C'</v>
      </c>
      <c r="DA440" s="16"/>
    </row>
    <row r="441" spans="1:105">
      <c r="A441" s="4">
        <f t="shared" si="413"/>
        <v>0</v>
      </c>
      <c r="B441" s="4">
        <f t="shared" si="414"/>
        <v>0</v>
      </c>
      <c r="D441" s="4">
        <v>41.299999999999898</v>
      </c>
      <c r="E441" s="4">
        <f t="shared" si="407"/>
        <v>-8.6444343290046952E-2</v>
      </c>
      <c r="F441" s="4">
        <v>41.299999999999898</v>
      </c>
      <c r="G441" s="4">
        <f t="shared" si="408"/>
        <v>-8.6444343290046952E-2</v>
      </c>
      <c r="H441" s="4">
        <v>206</v>
      </c>
      <c r="I441" s="4">
        <f>I440</f>
        <v>0</v>
      </c>
      <c r="CS441" s="4">
        <v>407</v>
      </c>
      <c r="CT441" s="4">
        <f t="shared" si="410"/>
        <v>203.5</v>
      </c>
      <c r="CU441" s="4">
        <f t="shared" si="411"/>
        <v>204</v>
      </c>
      <c r="CV441" s="4">
        <f t="shared" si="409"/>
        <v>0</v>
      </c>
      <c r="CW441" s="4">
        <v>408</v>
      </c>
      <c r="CX441" s="4">
        <f t="shared" si="406"/>
        <v>205</v>
      </c>
      <c r="CY441" s="4" t="s">
        <v>98</v>
      </c>
      <c r="CZ441" s="16" t="str">
        <f t="shared" si="412"/>
        <v>C'</v>
      </c>
      <c r="DA441" s="16"/>
    </row>
    <row r="442" spans="1:105">
      <c r="A442" s="4">
        <f t="shared" si="413"/>
        <v>0</v>
      </c>
      <c r="B442" s="4">
        <f t="shared" si="414"/>
        <v>0</v>
      </c>
      <c r="D442" s="4">
        <v>41.399999999999899</v>
      </c>
      <c r="E442" s="4">
        <f t="shared" si="407"/>
        <v>-0.25555499726279235</v>
      </c>
      <c r="F442" s="4">
        <v>41.399999999999899</v>
      </c>
      <c r="G442" s="4">
        <f t="shared" si="408"/>
        <v>-0.25555499726279235</v>
      </c>
      <c r="H442" s="4">
        <v>206</v>
      </c>
      <c r="I442" s="4">
        <f>AL238</f>
        <v>0</v>
      </c>
      <c r="CS442" s="4">
        <v>408</v>
      </c>
      <c r="CT442" s="4">
        <f t="shared" si="410"/>
        <v>204</v>
      </c>
      <c r="CU442" s="4">
        <f t="shared" si="411"/>
        <v>204</v>
      </c>
      <c r="CV442" s="4">
        <f t="shared" si="409"/>
        <v>1</v>
      </c>
      <c r="CW442" s="4">
        <v>409</v>
      </c>
      <c r="CX442" s="4">
        <f t="shared" si="406"/>
        <v>205</v>
      </c>
      <c r="CY442" s="4" t="s">
        <v>87</v>
      </c>
      <c r="CZ442" s="16" t="str">
        <f t="shared" si="412"/>
        <v>C'</v>
      </c>
      <c r="DA442" s="16"/>
    </row>
    <row r="443" spans="1:105">
      <c r="A443" s="4">
        <f t="shared" si="413"/>
        <v>0</v>
      </c>
      <c r="B443" s="4">
        <f t="shared" si="414"/>
        <v>0</v>
      </c>
      <c r="D443" s="4">
        <v>41.499999999999901</v>
      </c>
      <c r="E443" s="4">
        <f t="shared" si="407"/>
        <v>-0.41349667156618852</v>
      </c>
      <c r="F443" s="4">
        <v>41.499999999999901</v>
      </c>
      <c r="G443" s="4">
        <f t="shared" si="408"/>
        <v>-0.41349667156618852</v>
      </c>
      <c r="H443" s="4">
        <v>207</v>
      </c>
      <c r="I443" s="4">
        <f>I442</f>
        <v>0</v>
      </c>
      <c r="CS443" s="4">
        <v>409</v>
      </c>
      <c r="CT443" s="4">
        <f t="shared" si="410"/>
        <v>204.5</v>
      </c>
      <c r="CU443" s="4">
        <f t="shared" si="411"/>
        <v>205</v>
      </c>
      <c r="CV443" s="4">
        <f t="shared" si="409"/>
        <v>0</v>
      </c>
      <c r="CW443" s="4">
        <v>410</v>
      </c>
      <c r="CX443" s="4">
        <f t="shared" si="406"/>
        <v>206</v>
      </c>
      <c r="CY443" s="4" t="s">
        <v>99</v>
      </c>
      <c r="CZ443" s="16" t="str">
        <f t="shared" si="412"/>
        <v>C'</v>
      </c>
      <c r="DA443" s="16"/>
    </row>
    <row r="444" spans="1:105">
      <c r="A444" s="4">
        <f t="shared" si="413"/>
        <v>0</v>
      </c>
      <c r="B444" s="4">
        <f t="shared" si="414"/>
        <v>0</v>
      </c>
      <c r="D444" s="4">
        <v>41.599999999999902</v>
      </c>
      <c r="E444" s="4">
        <f t="shared" si="407"/>
        <v>-0.55336655714498217</v>
      </c>
      <c r="F444" s="4">
        <v>41.599999999999902</v>
      </c>
      <c r="G444" s="4">
        <f t="shared" si="408"/>
        <v>-0.55336655714498217</v>
      </c>
      <c r="H444" s="4">
        <v>207</v>
      </c>
      <c r="I444" s="4">
        <f>AL239</f>
        <v>0</v>
      </c>
      <c r="CS444" s="4">
        <v>410</v>
      </c>
      <c r="CT444" s="4">
        <f t="shared" si="410"/>
        <v>205</v>
      </c>
      <c r="CU444" s="4">
        <f t="shared" si="411"/>
        <v>205</v>
      </c>
      <c r="CV444" s="4">
        <f t="shared" si="409"/>
        <v>1</v>
      </c>
      <c r="CW444" s="4">
        <v>411</v>
      </c>
      <c r="CX444" s="4">
        <f t="shared" si="406"/>
        <v>206</v>
      </c>
      <c r="CY444" s="4" t="s">
        <v>88</v>
      </c>
      <c r="CZ444" s="16" t="str">
        <f t="shared" si="412"/>
        <v>C'</v>
      </c>
      <c r="DA444" s="16"/>
    </row>
    <row r="445" spans="1:105">
      <c r="A445" s="4">
        <f t="shared" si="413"/>
        <v>0</v>
      </c>
      <c r="B445" s="4">
        <f t="shared" si="414"/>
        <v>0</v>
      </c>
      <c r="D445" s="4">
        <v>41.699999999999903</v>
      </c>
      <c r="E445" s="4">
        <f t="shared" si="407"/>
        <v>-0.66905166882919243</v>
      </c>
      <c r="F445" s="4">
        <v>41.699999999999903</v>
      </c>
      <c r="G445" s="4">
        <f t="shared" si="408"/>
        <v>-0.66905166882919243</v>
      </c>
      <c r="H445" s="4">
        <v>208</v>
      </c>
      <c r="I445" s="4">
        <f>I444</f>
        <v>0</v>
      </c>
      <c r="CS445" s="4">
        <v>411</v>
      </c>
      <c r="CT445" s="4">
        <f t="shared" si="410"/>
        <v>205.5</v>
      </c>
      <c r="CU445" s="4">
        <f t="shared" si="411"/>
        <v>206</v>
      </c>
      <c r="CV445" s="4">
        <f t="shared" si="409"/>
        <v>0</v>
      </c>
      <c r="CW445" s="4">
        <v>412</v>
      </c>
      <c r="CX445" s="4">
        <f t="shared" si="406"/>
        <v>207</v>
      </c>
      <c r="CY445" s="4" t="s">
        <v>100</v>
      </c>
      <c r="CZ445" s="16" t="str">
        <f t="shared" si="412"/>
        <v>C'</v>
      </c>
      <c r="DA445" s="16"/>
    </row>
    <row r="446" spans="1:105">
      <c r="A446" s="4">
        <f t="shared" si="413"/>
        <v>0</v>
      </c>
      <c r="B446" s="4">
        <f t="shared" si="414"/>
        <v>0</v>
      </c>
      <c r="D446" s="4">
        <v>41.799999999999898</v>
      </c>
      <c r="E446" s="4">
        <f t="shared" si="407"/>
        <v>-0.75549601211945938</v>
      </c>
      <c r="F446" s="4">
        <v>41.799999999999898</v>
      </c>
      <c r="G446" s="4">
        <f t="shared" si="408"/>
        <v>-0.75549601211945938</v>
      </c>
      <c r="H446" s="4">
        <v>208</v>
      </c>
      <c r="I446" s="4">
        <f>AL240</f>
        <v>0</v>
      </c>
      <c r="CS446" s="4">
        <v>412</v>
      </c>
      <c r="CT446" s="4">
        <f t="shared" si="410"/>
        <v>206</v>
      </c>
      <c r="CU446" s="4">
        <f t="shared" si="411"/>
        <v>206</v>
      </c>
      <c r="CV446" s="4">
        <f t="shared" si="409"/>
        <v>1</v>
      </c>
      <c r="CW446" s="4">
        <v>413</v>
      </c>
      <c r="CX446" s="4">
        <f t="shared" si="406"/>
        <v>207</v>
      </c>
      <c r="CY446" s="4" t="s">
        <v>89</v>
      </c>
      <c r="CZ446" s="16" t="str">
        <f t="shared" si="412"/>
        <v>C'</v>
      </c>
      <c r="DA446" s="16"/>
    </row>
    <row r="447" spans="1:105">
      <c r="A447" s="4">
        <f t="shared" si="413"/>
        <v>0</v>
      </c>
      <c r="B447" s="4">
        <f t="shared" si="414"/>
        <v>0</v>
      </c>
      <c r="D447" s="4">
        <v>41.899999999999899</v>
      </c>
      <c r="E447" s="4">
        <f t="shared" si="407"/>
        <v>-0.80892155440803115</v>
      </c>
      <c r="F447" s="4">
        <v>41.899999999999899</v>
      </c>
      <c r="G447" s="4">
        <f t="shared" si="408"/>
        <v>-0.80892155440803115</v>
      </c>
      <c r="H447" s="4">
        <v>209</v>
      </c>
      <c r="I447" s="4">
        <f>I446</f>
        <v>0</v>
      </c>
      <c r="CS447" s="4">
        <v>413</v>
      </c>
      <c r="CT447" s="4">
        <f t="shared" si="410"/>
        <v>206.5</v>
      </c>
      <c r="CU447" s="4">
        <f t="shared" si="411"/>
        <v>207</v>
      </c>
      <c r="CV447" s="4">
        <f t="shared" si="409"/>
        <v>0</v>
      </c>
      <c r="CW447" s="4">
        <v>414</v>
      </c>
      <c r="CX447" s="4">
        <f t="shared" si="406"/>
        <v>208</v>
      </c>
      <c r="CY447" s="4" t="s">
        <v>98</v>
      </c>
      <c r="CZ447" s="16" t="str">
        <f t="shared" si="412"/>
        <v>C'</v>
      </c>
      <c r="DA447" s="16"/>
    </row>
    <row r="448" spans="1:105">
      <c r="A448" s="4">
        <f t="shared" si="413"/>
        <v>0</v>
      </c>
      <c r="B448" s="4">
        <f t="shared" si="414"/>
        <v>0</v>
      </c>
      <c r="D448" s="4">
        <v>41.999999999999901</v>
      </c>
      <c r="E448" s="4">
        <f t="shared" si="407"/>
        <v>-0.82699334313268802</v>
      </c>
      <c r="F448" s="4">
        <v>41.999999999999901</v>
      </c>
      <c r="G448" s="4">
        <f t="shared" si="408"/>
        <v>-0.82699334313268802</v>
      </c>
      <c r="H448" s="4">
        <v>209</v>
      </c>
      <c r="I448" s="4">
        <f>AL241</f>
        <v>0</v>
      </c>
      <c r="CS448" s="4">
        <v>414</v>
      </c>
      <c r="CT448" s="4">
        <f t="shared" si="410"/>
        <v>207</v>
      </c>
      <c r="CU448" s="4">
        <f t="shared" si="411"/>
        <v>207</v>
      </c>
      <c r="CV448" s="4">
        <f t="shared" si="409"/>
        <v>1</v>
      </c>
      <c r="CW448" s="4">
        <v>415</v>
      </c>
      <c r="CX448" s="4">
        <f t="shared" si="406"/>
        <v>208</v>
      </c>
      <c r="CY448" s="4" t="s">
        <v>87</v>
      </c>
      <c r="CZ448" s="16" t="str">
        <f t="shared" si="412"/>
        <v>C'</v>
      </c>
      <c r="DA448" s="16"/>
    </row>
    <row r="449" spans="1:105">
      <c r="A449" s="4">
        <f t="shared" si="413"/>
        <v>0</v>
      </c>
      <c r="B449" s="4">
        <f t="shared" si="414"/>
        <v>0</v>
      </c>
      <c r="D449" s="4">
        <v>42.099999999999902</v>
      </c>
      <c r="E449" s="4">
        <f t="shared" si="407"/>
        <v>-0.80892155440810376</v>
      </c>
      <c r="F449" s="4">
        <v>42.099999999999902</v>
      </c>
      <c r="G449" s="4">
        <f t="shared" si="408"/>
        <v>-0.80892155440810376</v>
      </c>
      <c r="H449" s="4">
        <v>210</v>
      </c>
      <c r="I449" s="4">
        <f>I448</f>
        <v>0</v>
      </c>
      <c r="CS449" s="4">
        <v>415</v>
      </c>
      <c r="CT449" s="4">
        <f t="shared" si="410"/>
        <v>207.5</v>
      </c>
      <c r="CU449" s="4">
        <f t="shared" si="411"/>
        <v>208</v>
      </c>
      <c r="CV449" s="4">
        <f t="shared" si="409"/>
        <v>0</v>
      </c>
      <c r="CW449" s="4">
        <v>416</v>
      </c>
      <c r="CX449" s="4">
        <f t="shared" si="406"/>
        <v>209</v>
      </c>
      <c r="CY449" s="4" t="s">
        <v>99</v>
      </c>
      <c r="CZ449" s="16" t="str">
        <f t="shared" si="412"/>
        <v>C'</v>
      </c>
      <c r="DA449" s="16"/>
    </row>
    <row r="450" spans="1:105">
      <c r="A450" s="4">
        <f t="shared" si="413"/>
        <v>0</v>
      </c>
      <c r="B450" s="4">
        <f t="shared" si="414"/>
        <v>0</v>
      </c>
      <c r="D450" s="4">
        <v>42.199999999999903</v>
      </c>
      <c r="E450" s="4">
        <f t="shared" si="407"/>
        <v>-0.75549601211960615</v>
      </c>
      <c r="F450" s="4">
        <v>42.199999999999903</v>
      </c>
      <c r="G450" s="4">
        <f t="shared" si="408"/>
        <v>-0.75549601211960615</v>
      </c>
      <c r="H450" s="4">
        <v>210</v>
      </c>
      <c r="I450" s="4">
        <f>AL242</f>
        <v>0</v>
      </c>
      <c r="CS450" s="4">
        <v>416</v>
      </c>
      <c r="CT450" s="4">
        <f t="shared" si="410"/>
        <v>208</v>
      </c>
      <c r="CU450" s="4">
        <f t="shared" si="411"/>
        <v>208</v>
      </c>
      <c r="CV450" s="4">
        <f t="shared" si="409"/>
        <v>1</v>
      </c>
      <c r="CW450" s="4">
        <v>417</v>
      </c>
      <c r="CX450" s="4">
        <f t="shared" si="406"/>
        <v>209</v>
      </c>
      <c r="CY450" s="4" t="s">
        <v>88</v>
      </c>
      <c r="CZ450" s="16" t="str">
        <f t="shared" si="412"/>
        <v>C'</v>
      </c>
      <c r="DA450" s="16"/>
    </row>
    <row r="451" spans="1:105">
      <c r="A451" s="4">
        <f t="shared" si="413"/>
        <v>0</v>
      </c>
      <c r="B451" s="4">
        <f t="shared" si="414"/>
        <v>0</v>
      </c>
      <c r="D451" s="4">
        <v>42.299999999999898</v>
      </c>
      <c r="E451" s="4">
        <f t="shared" si="407"/>
        <v>-0.66905166882941158</v>
      </c>
      <c r="F451" s="4">
        <v>42.299999999999898</v>
      </c>
      <c r="G451" s="4">
        <f t="shared" si="408"/>
        <v>-0.66905166882941158</v>
      </c>
      <c r="H451" s="4">
        <v>211</v>
      </c>
      <c r="I451" s="4">
        <f>I450</f>
        <v>0</v>
      </c>
      <c r="CS451" s="4">
        <v>417</v>
      </c>
      <c r="CT451" s="4">
        <f t="shared" si="410"/>
        <v>208.5</v>
      </c>
      <c r="CU451" s="4">
        <f t="shared" si="411"/>
        <v>209</v>
      </c>
      <c r="CV451" s="4">
        <f t="shared" si="409"/>
        <v>0</v>
      </c>
      <c r="CW451" s="4">
        <v>418</v>
      </c>
      <c r="CX451" s="4">
        <f t="shared" si="406"/>
        <v>210</v>
      </c>
      <c r="CY451" s="4" t="s">
        <v>100</v>
      </c>
      <c r="CZ451" s="16" t="str">
        <f t="shared" si="412"/>
        <v>C'</v>
      </c>
      <c r="DA451" s="16"/>
    </row>
    <row r="452" spans="1:105">
      <c r="A452" s="4">
        <f t="shared" si="413"/>
        <v>0</v>
      </c>
      <c r="B452" s="4">
        <f t="shared" si="414"/>
        <v>0</v>
      </c>
      <c r="D452" s="4">
        <v>42.399999999999899</v>
      </c>
      <c r="E452" s="4">
        <f t="shared" si="407"/>
        <v>-0.55336655714524174</v>
      </c>
      <c r="F452" s="4">
        <v>42.399999999999899</v>
      </c>
      <c r="G452" s="4">
        <f t="shared" si="408"/>
        <v>-0.55336655714524174</v>
      </c>
      <c r="H452" s="4">
        <v>211</v>
      </c>
      <c r="I452" s="4">
        <f>AL243</f>
        <v>0</v>
      </c>
      <c r="CS452" s="4">
        <v>418</v>
      </c>
      <c r="CT452" s="4">
        <f t="shared" si="410"/>
        <v>209</v>
      </c>
      <c r="CU452" s="4">
        <f t="shared" si="411"/>
        <v>209</v>
      </c>
      <c r="CV452" s="4">
        <f t="shared" si="409"/>
        <v>1</v>
      </c>
      <c r="CW452" s="4">
        <v>419</v>
      </c>
      <c r="CX452" s="4">
        <f t="shared" si="406"/>
        <v>210</v>
      </c>
      <c r="CY452" s="4" t="s">
        <v>89</v>
      </c>
      <c r="CZ452" s="16" t="str">
        <f t="shared" si="412"/>
        <v>C'</v>
      </c>
      <c r="DA452" s="16"/>
    </row>
    <row r="453" spans="1:105">
      <c r="A453" s="4">
        <f t="shared" si="413"/>
        <v>0</v>
      </c>
      <c r="B453" s="4">
        <f t="shared" si="414"/>
        <v>0</v>
      </c>
      <c r="D453" s="4">
        <v>42.499999999999901</v>
      </c>
      <c r="E453" s="4">
        <f t="shared" si="407"/>
        <v>-0.41349667156649111</v>
      </c>
      <c r="F453" s="4">
        <v>42.499999999999901</v>
      </c>
      <c r="G453" s="4">
        <f t="shared" si="408"/>
        <v>-0.41349667156649111</v>
      </c>
      <c r="H453" s="4">
        <v>212</v>
      </c>
      <c r="I453" s="4">
        <f>I452</f>
        <v>0</v>
      </c>
      <c r="CS453" s="4">
        <v>419</v>
      </c>
      <c r="CT453" s="4">
        <f t="shared" si="410"/>
        <v>209.5</v>
      </c>
      <c r="CU453" s="4">
        <f t="shared" si="411"/>
        <v>210</v>
      </c>
      <c r="CV453" s="4">
        <f t="shared" si="409"/>
        <v>0</v>
      </c>
      <c r="CW453" s="4">
        <v>420</v>
      </c>
      <c r="CX453" s="4">
        <f t="shared" si="406"/>
        <v>211</v>
      </c>
      <c r="CY453" s="4" t="s">
        <v>98</v>
      </c>
      <c r="CZ453" s="16" t="str">
        <f t="shared" si="412"/>
        <v>C'</v>
      </c>
      <c r="DA453" s="16"/>
    </row>
    <row r="454" spans="1:105">
      <c r="A454" s="4">
        <f t="shared" si="413"/>
        <v>0</v>
      </c>
      <c r="B454" s="4">
        <f t="shared" si="414"/>
        <v>0</v>
      </c>
      <c r="D454" s="4">
        <v>42.599999999999902</v>
      </c>
      <c r="E454" s="4">
        <f t="shared" si="407"/>
        <v>-0.25555499726312458</v>
      </c>
      <c r="F454" s="4">
        <v>42.599999999999902</v>
      </c>
      <c r="G454" s="4">
        <f t="shared" si="408"/>
        <v>-0.25555499726312458</v>
      </c>
      <c r="H454" s="4">
        <v>212</v>
      </c>
      <c r="I454" s="4">
        <f>AL244</f>
        <v>0</v>
      </c>
      <c r="CS454" s="4">
        <v>420</v>
      </c>
      <c r="CT454" s="4">
        <f t="shared" si="410"/>
        <v>210</v>
      </c>
      <c r="CU454" s="4">
        <f t="shared" si="411"/>
        <v>210</v>
      </c>
      <c r="CV454" s="4">
        <f t="shared" si="409"/>
        <v>1</v>
      </c>
      <c r="CW454" s="4">
        <v>421</v>
      </c>
      <c r="CX454" s="4">
        <f t="shared" si="406"/>
        <v>211</v>
      </c>
      <c r="CY454" s="4" t="s">
        <v>87</v>
      </c>
      <c r="CZ454" s="16" t="str">
        <f t="shared" si="412"/>
        <v>C'</v>
      </c>
      <c r="DA454" s="16"/>
    </row>
    <row r="455" spans="1:105">
      <c r="A455" s="4">
        <f t="shared" si="413"/>
        <v>0</v>
      </c>
      <c r="B455" s="4">
        <f t="shared" si="414"/>
        <v>0</v>
      </c>
      <c r="D455" s="4">
        <v>42.699999999999903</v>
      </c>
      <c r="E455" s="4">
        <f t="shared" si="407"/>
        <v>-8.6444343290417752E-2</v>
      </c>
      <c r="F455" s="4">
        <v>42.699999999999903</v>
      </c>
      <c r="G455" s="4">
        <f t="shared" si="408"/>
        <v>-8.6444343290417752E-2</v>
      </c>
      <c r="H455" s="4">
        <v>213</v>
      </c>
      <c r="I455" s="4">
        <f>I454</f>
        <v>0</v>
      </c>
      <c r="CS455" s="4">
        <v>421</v>
      </c>
      <c r="CT455" s="4">
        <f t="shared" si="410"/>
        <v>210.5</v>
      </c>
      <c r="CU455" s="4">
        <f t="shared" si="411"/>
        <v>211</v>
      </c>
      <c r="CV455" s="4">
        <f t="shared" si="409"/>
        <v>0</v>
      </c>
      <c r="CW455" s="4">
        <v>422</v>
      </c>
      <c r="CX455" s="4">
        <f t="shared" si="406"/>
        <v>212</v>
      </c>
      <c r="CY455" s="4" t="s">
        <v>99</v>
      </c>
      <c r="CZ455" s="16" t="str">
        <f t="shared" si="412"/>
        <v>C'</v>
      </c>
      <c r="DA455" s="16"/>
    </row>
    <row r="456" spans="1:105">
      <c r="A456" s="4">
        <f t="shared" si="413"/>
        <v>0</v>
      </c>
      <c r="B456" s="4">
        <f t="shared" si="414"/>
        <v>0</v>
      </c>
      <c r="D456" s="4">
        <v>42.799999999999898</v>
      </c>
      <c r="E456" s="4">
        <f t="shared" si="407"/>
        <v>8.6444343290049783E-2</v>
      </c>
      <c r="F456" s="4">
        <v>42.799999999999898</v>
      </c>
      <c r="G456" s="4">
        <f t="shared" si="408"/>
        <v>8.6444343290049783E-2</v>
      </c>
      <c r="H456" s="4">
        <v>213</v>
      </c>
      <c r="I456" s="4">
        <f>AL245</f>
        <v>0</v>
      </c>
      <c r="CS456" s="4">
        <v>422</v>
      </c>
      <c r="CT456" s="4">
        <f t="shared" si="410"/>
        <v>211</v>
      </c>
      <c r="CU456" s="4">
        <f t="shared" si="411"/>
        <v>211</v>
      </c>
      <c r="CV456" s="4">
        <f t="shared" si="409"/>
        <v>1</v>
      </c>
      <c r="CW456" s="4">
        <v>423</v>
      </c>
      <c r="CX456" s="4">
        <f t="shared" si="406"/>
        <v>212</v>
      </c>
      <c r="CY456" s="4" t="s">
        <v>88</v>
      </c>
      <c r="CZ456" s="16" t="str">
        <f t="shared" si="412"/>
        <v>C'</v>
      </c>
      <c r="DA456" s="16"/>
    </row>
    <row r="457" spans="1:105">
      <c r="A457" s="4">
        <f t="shared" si="413"/>
        <v>0</v>
      </c>
      <c r="B457" s="4">
        <f t="shared" si="414"/>
        <v>0</v>
      </c>
      <c r="D457" s="4">
        <v>42.899999999999899</v>
      </c>
      <c r="E457" s="4">
        <f t="shared" si="407"/>
        <v>0.25555499726278386</v>
      </c>
      <c r="F457" s="4">
        <v>42.899999999999899</v>
      </c>
      <c r="G457" s="4">
        <f t="shared" si="408"/>
        <v>0.25555499726278386</v>
      </c>
      <c r="H457" s="4">
        <v>214</v>
      </c>
      <c r="I457" s="4">
        <f>I456</f>
        <v>0</v>
      </c>
      <c r="CS457" s="4">
        <v>423</v>
      </c>
      <c r="CT457" s="4">
        <f t="shared" si="410"/>
        <v>211.5</v>
      </c>
      <c r="CU457" s="4">
        <f t="shared" si="411"/>
        <v>212</v>
      </c>
      <c r="CV457" s="4">
        <f t="shared" si="409"/>
        <v>0</v>
      </c>
      <c r="CW457" s="4">
        <v>424</v>
      </c>
      <c r="CX457" s="4">
        <f t="shared" si="406"/>
        <v>213</v>
      </c>
      <c r="CY457" s="4" t="s">
        <v>100</v>
      </c>
      <c r="CZ457" s="16" t="str">
        <f t="shared" si="412"/>
        <v>C'</v>
      </c>
      <c r="DA457" s="16"/>
    </row>
    <row r="458" spans="1:105">
      <c r="A458" s="4">
        <f t="shared" si="413"/>
        <v>0</v>
      </c>
      <c r="B458" s="4">
        <f t="shared" si="414"/>
        <v>0</v>
      </c>
      <c r="D458" s="4">
        <v>42.999999999999901</v>
      </c>
      <c r="E458" s="4">
        <f t="shared" si="407"/>
        <v>0.41349667156620118</v>
      </c>
      <c r="F458" s="4">
        <v>42.999999999999901</v>
      </c>
      <c r="G458" s="4">
        <f t="shared" si="408"/>
        <v>0.41349667156620118</v>
      </c>
      <c r="H458" s="4">
        <v>214</v>
      </c>
      <c r="I458" s="4">
        <f>AL246</f>
        <v>0</v>
      </c>
      <c r="CS458" s="4">
        <v>424</v>
      </c>
      <c r="CT458" s="4">
        <f t="shared" si="410"/>
        <v>212</v>
      </c>
      <c r="CU458" s="4">
        <f t="shared" si="411"/>
        <v>212</v>
      </c>
      <c r="CV458" s="4">
        <f t="shared" si="409"/>
        <v>1</v>
      </c>
      <c r="CW458" s="4">
        <v>425</v>
      </c>
      <c r="CX458" s="4">
        <f t="shared" si="406"/>
        <v>213</v>
      </c>
      <c r="CY458" s="4" t="s">
        <v>89</v>
      </c>
      <c r="CZ458" s="16" t="str">
        <f t="shared" si="412"/>
        <v>C'</v>
      </c>
      <c r="DA458" s="16"/>
    </row>
    <row r="459" spans="1:105">
      <c r="A459" s="4">
        <f t="shared" si="413"/>
        <v>0</v>
      </c>
      <c r="B459" s="4">
        <f t="shared" si="414"/>
        <v>0</v>
      </c>
      <c r="D459" s="4">
        <v>43.099999999999902</v>
      </c>
      <c r="E459" s="4">
        <f t="shared" si="407"/>
        <v>0.55336655714498428</v>
      </c>
      <c r="F459" s="4">
        <v>43.099999999999902</v>
      </c>
      <c r="G459" s="4">
        <f t="shared" si="408"/>
        <v>0.55336655714498428</v>
      </c>
      <c r="H459" s="4">
        <v>215</v>
      </c>
      <c r="I459" s="4">
        <f>I458</f>
        <v>0</v>
      </c>
      <c r="CS459" s="4">
        <v>425</v>
      </c>
      <c r="CT459" s="4">
        <f t="shared" si="410"/>
        <v>212.5</v>
      </c>
      <c r="CU459" s="4">
        <f t="shared" si="411"/>
        <v>213</v>
      </c>
      <c r="CV459" s="4">
        <f t="shared" si="409"/>
        <v>0</v>
      </c>
      <c r="CW459" s="4">
        <v>426</v>
      </c>
      <c r="CX459" s="4">
        <f t="shared" si="406"/>
        <v>214</v>
      </c>
      <c r="CY459" s="4" t="s">
        <v>98</v>
      </c>
      <c r="CZ459" s="16" t="str">
        <f t="shared" si="412"/>
        <v>C'</v>
      </c>
      <c r="DA459" s="16"/>
    </row>
    <row r="460" spans="1:105">
      <c r="A460" s="4">
        <f t="shared" si="413"/>
        <v>0</v>
      </c>
      <c r="B460" s="4">
        <f t="shared" si="414"/>
        <v>0</v>
      </c>
      <c r="D460" s="4">
        <v>43.199999999999903</v>
      </c>
      <c r="E460" s="4">
        <f t="shared" si="407"/>
        <v>0.66905166882919409</v>
      </c>
      <c r="F460" s="4">
        <v>43.199999999999903</v>
      </c>
      <c r="G460" s="4">
        <f t="shared" si="408"/>
        <v>0.66905166882919409</v>
      </c>
      <c r="H460" s="4">
        <v>215</v>
      </c>
      <c r="I460" s="4">
        <f>AL247</f>
        <v>0</v>
      </c>
      <c r="CS460" s="4">
        <v>426</v>
      </c>
      <c r="CT460" s="4">
        <f t="shared" si="410"/>
        <v>213</v>
      </c>
      <c r="CU460" s="4">
        <f t="shared" si="411"/>
        <v>213</v>
      </c>
      <c r="CV460" s="4">
        <f t="shared" si="409"/>
        <v>1</v>
      </c>
      <c r="CW460" s="4">
        <v>427</v>
      </c>
      <c r="CX460" s="4">
        <f t="shared" ref="CX460:CX523" si="415">IF($P$2&lt;2,CX459+CV459,CX459+CV460)</f>
        <v>214</v>
      </c>
      <c r="CY460" s="4" t="s">
        <v>87</v>
      </c>
      <c r="CZ460" s="16" t="str">
        <f t="shared" si="412"/>
        <v>C'</v>
      </c>
      <c r="DA460" s="16"/>
    </row>
    <row r="461" spans="1:105">
      <c r="A461" s="4">
        <f t="shared" si="413"/>
        <v>0</v>
      </c>
      <c r="B461" s="4">
        <f t="shared" si="414"/>
        <v>0</v>
      </c>
      <c r="D461" s="4">
        <v>43.299999999999898</v>
      </c>
      <c r="E461" s="4">
        <f t="shared" si="407"/>
        <v>0.75549601211946049</v>
      </c>
      <c r="F461" s="4">
        <v>43.299999999999898</v>
      </c>
      <c r="G461" s="4">
        <f t="shared" si="408"/>
        <v>0.75549601211946049</v>
      </c>
      <c r="H461" s="4">
        <v>216</v>
      </c>
      <c r="I461" s="4">
        <f>I460</f>
        <v>0</v>
      </c>
      <c r="CS461" s="4">
        <v>427</v>
      </c>
      <c r="CT461" s="4">
        <f t="shared" si="410"/>
        <v>213.5</v>
      </c>
      <c r="CU461" s="4">
        <f t="shared" si="411"/>
        <v>214</v>
      </c>
      <c r="CV461" s="4">
        <f t="shared" si="409"/>
        <v>0</v>
      </c>
      <c r="CW461" s="4">
        <v>428</v>
      </c>
      <c r="CX461" s="4">
        <f t="shared" si="415"/>
        <v>215</v>
      </c>
      <c r="CY461" s="4" t="s">
        <v>99</v>
      </c>
      <c r="CZ461" s="16" t="str">
        <f t="shared" si="412"/>
        <v>C'</v>
      </c>
      <c r="DA461" s="16"/>
    </row>
    <row r="462" spans="1:105">
      <c r="A462" s="4">
        <f t="shared" si="413"/>
        <v>0</v>
      </c>
      <c r="B462" s="4">
        <f t="shared" si="414"/>
        <v>0</v>
      </c>
      <c r="D462" s="4">
        <v>43.399999999999899</v>
      </c>
      <c r="E462" s="4">
        <f t="shared" si="407"/>
        <v>0.80892155440803171</v>
      </c>
      <c r="F462" s="4">
        <v>43.399999999999899</v>
      </c>
      <c r="G462" s="4">
        <f t="shared" si="408"/>
        <v>0.80892155440803171</v>
      </c>
      <c r="H462" s="4">
        <v>216</v>
      </c>
      <c r="I462" s="4">
        <f>AL248</f>
        <v>0</v>
      </c>
      <c r="CS462" s="4">
        <v>428</v>
      </c>
      <c r="CT462" s="4">
        <f t="shared" si="410"/>
        <v>214</v>
      </c>
      <c r="CU462" s="4">
        <f t="shared" si="411"/>
        <v>214</v>
      </c>
      <c r="CV462" s="4">
        <f t="shared" si="409"/>
        <v>1</v>
      </c>
      <c r="CW462" s="4">
        <v>429</v>
      </c>
      <c r="CX462" s="4">
        <f t="shared" si="415"/>
        <v>215</v>
      </c>
      <c r="CY462" s="4" t="s">
        <v>88</v>
      </c>
      <c r="CZ462" s="16" t="str">
        <f t="shared" si="412"/>
        <v>C'</v>
      </c>
      <c r="DA462" s="16"/>
    </row>
    <row r="463" spans="1:105">
      <c r="A463" s="4">
        <f t="shared" si="413"/>
        <v>0</v>
      </c>
      <c r="B463" s="4">
        <f t="shared" si="414"/>
        <v>0</v>
      </c>
      <c r="D463" s="4">
        <v>43.499999999999901</v>
      </c>
      <c r="E463" s="4">
        <f t="shared" si="407"/>
        <v>0.82699334313268802</v>
      </c>
      <c r="F463" s="4">
        <v>43.499999999999901</v>
      </c>
      <c r="G463" s="4">
        <f t="shared" si="408"/>
        <v>0.82699334313268802</v>
      </c>
      <c r="H463" s="4">
        <v>217</v>
      </c>
      <c r="I463" s="4">
        <f>I462</f>
        <v>0</v>
      </c>
      <c r="CS463" s="4">
        <v>429</v>
      </c>
      <c r="CT463" s="4">
        <f t="shared" si="410"/>
        <v>214.5</v>
      </c>
      <c r="CU463" s="4">
        <f t="shared" si="411"/>
        <v>215</v>
      </c>
      <c r="CV463" s="4">
        <f t="shared" si="409"/>
        <v>0</v>
      </c>
      <c r="CW463" s="4">
        <v>430</v>
      </c>
      <c r="CX463" s="4">
        <f t="shared" si="415"/>
        <v>216</v>
      </c>
      <c r="CY463" s="4" t="s">
        <v>100</v>
      </c>
      <c r="CZ463" s="16" t="str">
        <f t="shared" si="412"/>
        <v>C'</v>
      </c>
      <c r="DA463" s="16"/>
    </row>
    <row r="464" spans="1:105">
      <c r="A464" s="4">
        <f t="shared" si="413"/>
        <v>0</v>
      </c>
      <c r="B464" s="4">
        <f t="shared" si="414"/>
        <v>0</v>
      </c>
      <c r="D464" s="4">
        <v>43.599999999999902</v>
      </c>
      <c r="E464" s="4">
        <f t="shared" si="407"/>
        <v>0.80892155440810309</v>
      </c>
      <c r="F464" s="4">
        <v>43.599999999999902</v>
      </c>
      <c r="G464" s="4">
        <f t="shared" si="408"/>
        <v>0.80892155440810309</v>
      </c>
      <c r="H464" s="4">
        <v>217</v>
      </c>
      <c r="I464" s="4">
        <f>AL249</f>
        <v>0</v>
      </c>
      <c r="CS464" s="4">
        <v>430</v>
      </c>
      <c r="CT464" s="4">
        <f t="shared" si="410"/>
        <v>215</v>
      </c>
      <c r="CU464" s="4">
        <f t="shared" si="411"/>
        <v>215</v>
      </c>
      <c r="CV464" s="4">
        <f t="shared" si="409"/>
        <v>1</v>
      </c>
      <c r="CW464" s="4">
        <v>431</v>
      </c>
      <c r="CX464" s="4">
        <f t="shared" si="415"/>
        <v>216</v>
      </c>
      <c r="CY464" s="4" t="s">
        <v>89</v>
      </c>
      <c r="CZ464" s="16" t="str">
        <f t="shared" si="412"/>
        <v>C'</v>
      </c>
      <c r="DA464" s="16"/>
    </row>
    <row r="465" spans="1:105">
      <c r="A465" s="4">
        <f t="shared" si="413"/>
        <v>0</v>
      </c>
      <c r="B465" s="4">
        <f t="shared" si="414"/>
        <v>0</v>
      </c>
      <c r="D465" s="4">
        <v>43.699999999999903</v>
      </c>
      <c r="E465" s="4">
        <f t="shared" si="407"/>
        <v>0.75549601211960982</v>
      </c>
      <c r="F465" s="4">
        <v>43.699999999999903</v>
      </c>
      <c r="G465" s="4">
        <f t="shared" si="408"/>
        <v>0.75549601211960982</v>
      </c>
      <c r="H465" s="4">
        <v>218</v>
      </c>
      <c r="I465" s="4">
        <f>I464</f>
        <v>0</v>
      </c>
      <c r="CS465" s="4">
        <v>431</v>
      </c>
      <c r="CT465" s="4">
        <f t="shared" si="410"/>
        <v>215.5</v>
      </c>
      <c r="CU465" s="4">
        <f t="shared" si="411"/>
        <v>216</v>
      </c>
      <c r="CV465" s="4">
        <f t="shared" si="409"/>
        <v>0</v>
      </c>
      <c r="CW465" s="4">
        <v>432</v>
      </c>
      <c r="CX465" s="4">
        <f t="shared" si="415"/>
        <v>217</v>
      </c>
      <c r="CY465" s="4" t="s">
        <v>98</v>
      </c>
      <c r="CZ465" s="16" t="str">
        <f t="shared" si="412"/>
        <v>C'</v>
      </c>
      <c r="DA465" s="16"/>
    </row>
    <row r="466" spans="1:105">
      <c r="A466" s="4">
        <f t="shared" si="413"/>
        <v>0</v>
      </c>
      <c r="B466" s="4">
        <f t="shared" si="414"/>
        <v>0</v>
      </c>
      <c r="D466" s="4">
        <v>43.799999999999898</v>
      </c>
      <c r="E466" s="4">
        <f t="shared" si="407"/>
        <v>0.66905166882940303</v>
      </c>
      <c r="F466" s="4">
        <v>43.799999999999898</v>
      </c>
      <c r="G466" s="4">
        <f t="shared" si="408"/>
        <v>0.66905166882940303</v>
      </c>
      <c r="H466" s="4">
        <v>218</v>
      </c>
      <c r="I466" s="4">
        <f>AL250</f>
        <v>0</v>
      </c>
      <c r="CS466" s="4">
        <v>432</v>
      </c>
      <c r="CT466" s="4">
        <f t="shared" si="410"/>
        <v>216</v>
      </c>
      <c r="CU466" s="4">
        <f t="shared" si="411"/>
        <v>216</v>
      </c>
      <c r="CV466" s="4">
        <f t="shared" si="409"/>
        <v>1</v>
      </c>
      <c r="CW466" s="4">
        <v>433</v>
      </c>
      <c r="CX466" s="4">
        <f t="shared" si="415"/>
        <v>217</v>
      </c>
      <c r="CY466" s="4" t="s">
        <v>87</v>
      </c>
      <c r="CZ466" s="16" t="str">
        <f t="shared" si="412"/>
        <v>C'</v>
      </c>
      <c r="DA466" s="16"/>
    </row>
    <row r="467" spans="1:105">
      <c r="A467" s="4">
        <f t="shared" si="413"/>
        <v>0</v>
      </c>
      <c r="B467" s="4">
        <f t="shared" si="414"/>
        <v>0</v>
      </c>
      <c r="D467" s="4">
        <v>43.899999999999899</v>
      </c>
      <c r="E467" s="4">
        <f t="shared" si="407"/>
        <v>0.55336655714524829</v>
      </c>
      <c r="F467" s="4">
        <v>43.899999999999899</v>
      </c>
      <c r="G467" s="4">
        <f t="shared" si="408"/>
        <v>0.55336655714524829</v>
      </c>
      <c r="H467" s="4">
        <v>219</v>
      </c>
      <c r="I467" s="4">
        <f>I466</f>
        <v>0</v>
      </c>
      <c r="CS467" s="4">
        <v>433</v>
      </c>
      <c r="CT467" s="4">
        <f t="shared" si="410"/>
        <v>216.5</v>
      </c>
      <c r="CU467" s="4">
        <f t="shared" si="411"/>
        <v>217</v>
      </c>
      <c r="CV467" s="4">
        <f t="shared" si="409"/>
        <v>0</v>
      </c>
      <c r="CW467" s="4">
        <v>434</v>
      </c>
      <c r="CX467" s="4">
        <f t="shared" si="415"/>
        <v>218</v>
      </c>
      <c r="CY467" s="4" t="s">
        <v>99</v>
      </c>
      <c r="CZ467" s="16" t="str">
        <f t="shared" si="412"/>
        <v>C'</v>
      </c>
      <c r="DA467" s="16"/>
    </row>
    <row r="468" spans="1:105">
      <c r="A468" s="4">
        <f t="shared" si="413"/>
        <v>0</v>
      </c>
      <c r="B468" s="4">
        <f t="shared" si="414"/>
        <v>0</v>
      </c>
      <c r="D468" s="4">
        <v>43.999999999999901</v>
      </c>
      <c r="E468" s="4">
        <f t="shared" si="407"/>
        <v>0.41349667156648862</v>
      </c>
      <c r="F468" s="4">
        <v>43.999999999999901</v>
      </c>
      <c r="G468" s="4">
        <f t="shared" si="408"/>
        <v>0.41349667156648862</v>
      </c>
      <c r="H468" s="4">
        <v>219</v>
      </c>
      <c r="I468" s="4">
        <f>AL251</f>
        <v>0</v>
      </c>
      <c r="CS468" s="4">
        <v>434</v>
      </c>
      <c r="CT468" s="4">
        <f t="shared" si="410"/>
        <v>217</v>
      </c>
      <c r="CU468" s="4">
        <f t="shared" si="411"/>
        <v>217</v>
      </c>
      <c r="CV468" s="4">
        <f t="shared" si="409"/>
        <v>1</v>
      </c>
      <c r="CW468" s="4">
        <v>435</v>
      </c>
      <c r="CX468" s="4">
        <f t="shared" si="415"/>
        <v>218</v>
      </c>
      <c r="CY468" s="4" t="s">
        <v>88</v>
      </c>
      <c r="CZ468" s="16" t="str">
        <f t="shared" si="412"/>
        <v>C'</v>
      </c>
      <c r="DA468" s="16"/>
    </row>
    <row r="469" spans="1:105">
      <c r="A469" s="4">
        <f t="shared" si="413"/>
        <v>0</v>
      </c>
      <c r="B469" s="4">
        <f t="shared" si="414"/>
        <v>0</v>
      </c>
      <c r="D469" s="4">
        <v>44.099999999999902</v>
      </c>
      <c r="E469" s="4">
        <f t="shared" si="407"/>
        <v>0.25555499726311065</v>
      </c>
      <c r="F469" s="4">
        <v>44.099999999999902</v>
      </c>
      <c r="G469" s="4">
        <f t="shared" si="408"/>
        <v>0.25555499726311065</v>
      </c>
      <c r="H469" s="4">
        <v>220</v>
      </c>
      <c r="I469" s="4">
        <f>I468</f>
        <v>0</v>
      </c>
      <c r="CS469" s="4">
        <v>435</v>
      </c>
      <c r="CT469" s="4">
        <f t="shared" si="410"/>
        <v>217.5</v>
      </c>
      <c r="CU469" s="4">
        <f t="shared" si="411"/>
        <v>218</v>
      </c>
      <c r="CV469" s="4">
        <f t="shared" si="409"/>
        <v>0</v>
      </c>
      <c r="CW469" s="4">
        <v>436</v>
      </c>
      <c r="CX469" s="4">
        <f t="shared" si="415"/>
        <v>219</v>
      </c>
      <c r="CY469" s="4" t="s">
        <v>100</v>
      </c>
      <c r="CZ469" s="16" t="str">
        <f t="shared" si="412"/>
        <v>C'</v>
      </c>
      <c r="DA469" s="16"/>
    </row>
    <row r="470" spans="1:105">
      <c r="A470" s="4">
        <f t="shared" si="413"/>
        <v>0</v>
      </c>
      <c r="B470" s="4">
        <f t="shared" si="414"/>
        <v>0</v>
      </c>
      <c r="D470" s="4">
        <v>44.199999999999903</v>
      </c>
      <c r="E470" s="4">
        <f t="shared" si="407"/>
        <v>8.6444343290403236E-2</v>
      </c>
      <c r="F470" s="4">
        <v>44.199999999999903</v>
      </c>
      <c r="G470" s="4">
        <f t="shared" si="408"/>
        <v>8.6444343290403236E-2</v>
      </c>
      <c r="H470" s="4">
        <v>220</v>
      </c>
      <c r="I470" s="4">
        <f>AL252</f>
        <v>0</v>
      </c>
      <c r="CS470" s="4">
        <v>436</v>
      </c>
      <c r="CT470" s="4">
        <f t="shared" si="410"/>
        <v>218</v>
      </c>
      <c r="CU470" s="4">
        <f t="shared" si="411"/>
        <v>218</v>
      </c>
      <c r="CV470" s="4">
        <f t="shared" si="409"/>
        <v>1</v>
      </c>
      <c r="CW470" s="4">
        <v>437</v>
      </c>
      <c r="CX470" s="4">
        <f t="shared" si="415"/>
        <v>219</v>
      </c>
      <c r="CY470" s="4" t="s">
        <v>89</v>
      </c>
      <c r="CZ470" s="16" t="str">
        <f t="shared" si="412"/>
        <v>C'</v>
      </c>
      <c r="DA470" s="16"/>
    </row>
    <row r="471" spans="1:105">
      <c r="A471" s="4">
        <f t="shared" si="413"/>
        <v>0</v>
      </c>
      <c r="B471" s="4">
        <f t="shared" si="414"/>
        <v>0</v>
      </c>
      <c r="D471" s="4">
        <v>44.299999999999898</v>
      </c>
      <c r="E471" s="4">
        <f t="shared" si="407"/>
        <v>-8.64443432900526E-2</v>
      </c>
      <c r="F471" s="4">
        <v>44.299999999999898</v>
      </c>
      <c r="G471" s="4">
        <f t="shared" si="408"/>
        <v>-8.64443432900526E-2</v>
      </c>
      <c r="H471" s="4">
        <v>221</v>
      </c>
      <c r="I471" s="4">
        <f>I470</f>
        <v>0</v>
      </c>
      <c r="CS471" s="4">
        <v>437</v>
      </c>
      <c r="CT471" s="4">
        <f t="shared" si="410"/>
        <v>218.5</v>
      </c>
      <c r="CU471" s="4">
        <f t="shared" si="411"/>
        <v>219</v>
      </c>
      <c r="CV471" s="4">
        <f t="shared" si="409"/>
        <v>0</v>
      </c>
      <c r="CW471" s="4">
        <v>438</v>
      </c>
      <c r="CX471" s="4">
        <f t="shared" si="415"/>
        <v>220</v>
      </c>
      <c r="CY471" s="4" t="s">
        <v>98</v>
      </c>
      <c r="CZ471" s="16" t="str">
        <f t="shared" si="412"/>
        <v>C'</v>
      </c>
      <c r="DA471" s="16"/>
    </row>
    <row r="472" spans="1:105">
      <c r="A472" s="4">
        <f t="shared" si="413"/>
        <v>0</v>
      </c>
      <c r="B472" s="4">
        <f t="shared" si="414"/>
        <v>0</v>
      </c>
      <c r="D472" s="4">
        <v>44.399999999999899</v>
      </c>
      <c r="E472" s="4">
        <f t="shared" si="407"/>
        <v>-0.25555499726278658</v>
      </c>
      <c r="F472" s="4">
        <v>44.399999999999899</v>
      </c>
      <c r="G472" s="4">
        <f t="shared" si="408"/>
        <v>-0.25555499726278658</v>
      </c>
      <c r="H472" s="4">
        <v>221</v>
      </c>
      <c r="I472" s="4">
        <f>AL253</f>
        <v>0</v>
      </c>
      <c r="CS472" s="4">
        <v>438</v>
      </c>
      <c r="CT472" s="4">
        <f t="shared" si="410"/>
        <v>219</v>
      </c>
      <c r="CU472" s="4">
        <f t="shared" si="411"/>
        <v>219</v>
      </c>
      <c r="CV472" s="4">
        <f t="shared" si="409"/>
        <v>1</v>
      </c>
      <c r="CW472" s="4">
        <v>439</v>
      </c>
      <c r="CX472" s="4">
        <f t="shared" si="415"/>
        <v>220</v>
      </c>
      <c r="CY472" s="4" t="s">
        <v>87</v>
      </c>
      <c r="CZ472" s="16" t="str">
        <f t="shared" si="412"/>
        <v>C'</v>
      </c>
      <c r="DA472" s="16"/>
    </row>
    <row r="473" spans="1:105">
      <c r="A473" s="4">
        <f t="shared" si="413"/>
        <v>0</v>
      </c>
      <c r="B473" s="4">
        <f t="shared" si="414"/>
        <v>0</v>
      </c>
      <c r="D473" s="4">
        <v>44.499999999999901</v>
      </c>
      <c r="E473" s="4">
        <f t="shared" si="407"/>
        <v>-0.41349667156619341</v>
      </c>
      <c r="F473" s="4">
        <v>44.499999999999901</v>
      </c>
      <c r="G473" s="4">
        <f t="shared" si="408"/>
        <v>-0.41349667156619341</v>
      </c>
      <c r="H473" s="4">
        <v>222</v>
      </c>
      <c r="I473" s="4">
        <f>I472</f>
        <v>0</v>
      </c>
      <c r="CS473" s="4">
        <v>439</v>
      </c>
      <c r="CT473" s="4">
        <f t="shared" si="410"/>
        <v>219.5</v>
      </c>
      <c r="CU473" s="4">
        <f t="shared" si="411"/>
        <v>220</v>
      </c>
      <c r="CV473" s="4">
        <f t="shared" si="409"/>
        <v>0</v>
      </c>
      <c r="CW473" s="4">
        <v>440</v>
      </c>
      <c r="CX473" s="4">
        <f t="shared" si="415"/>
        <v>221</v>
      </c>
      <c r="CY473" s="4" t="s">
        <v>99</v>
      </c>
      <c r="CZ473" s="16" t="str">
        <f t="shared" si="412"/>
        <v>C'</v>
      </c>
      <c r="DA473" s="16"/>
    </row>
    <row r="474" spans="1:105">
      <c r="A474" s="4">
        <f t="shared" si="413"/>
        <v>0</v>
      </c>
      <c r="B474" s="4">
        <f t="shared" si="414"/>
        <v>0</v>
      </c>
      <c r="D474" s="4">
        <v>44.599999999999902</v>
      </c>
      <c r="E474" s="4">
        <f t="shared" si="407"/>
        <v>-0.55336655714498628</v>
      </c>
      <c r="F474" s="4">
        <v>44.599999999999902</v>
      </c>
      <c r="G474" s="4">
        <f t="shared" si="408"/>
        <v>-0.55336655714498628</v>
      </c>
      <c r="H474" s="4">
        <v>222</v>
      </c>
      <c r="I474" s="4">
        <f>AL254</f>
        <v>0</v>
      </c>
      <c r="CS474" s="4">
        <v>440</v>
      </c>
      <c r="CT474" s="4">
        <f t="shared" si="410"/>
        <v>220</v>
      </c>
      <c r="CU474" s="4">
        <f t="shared" si="411"/>
        <v>220</v>
      </c>
      <c r="CV474" s="4">
        <f t="shared" si="409"/>
        <v>1</v>
      </c>
      <c r="CW474" s="4">
        <v>441</v>
      </c>
      <c r="CX474" s="4">
        <f t="shared" si="415"/>
        <v>221</v>
      </c>
      <c r="CY474" s="4" t="s">
        <v>88</v>
      </c>
      <c r="CZ474" s="16" t="str">
        <f t="shared" si="412"/>
        <v>C'</v>
      </c>
      <c r="DA474" s="16"/>
    </row>
    <row r="475" spans="1:105">
      <c r="A475" s="4">
        <f t="shared" si="413"/>
        <v>0</v>
      </c>
      <c r="B475" s="4">
        <f t="shared" si="414"/>
        <v>0</v>
      </c>
      <c r="D475" s="4">
        <v>44.699999999999903</v>
      </c>
      <c r="E475" s="4">
        <f t="shared" si="407"/>
        <v>-0.66905166882919576</v>
      </c>
      <c r="F475" s="4">
        <v>44.699999999999903</v>
      </c>
      <c r="G475" s="4">
        <f t="shared" si="408"/>
        <v>-0.66905166882919576</v>
      </c>
      <c r="H475" s="4">
        <v>223</v>
      </c>
      <c r="I475" s="4">
        <f>I474</f>
        <v>0</v>
      </c>
      <c r="CS475" s="4">
        <v>441</v>
      </c>
      <c r="CT475" s="4">
        <f t="shared" si="410"/>
        <v>220.5</v>
      </c>
      <c r="CU475" s="4">
        <f t="shared" si="411"/>
        <v>221</v>
      </c>
      <c r="CV475" s="4">
        <f t="shared" si="409"/>
        <v>0</v>
      </c>
      <c r="CW475" s="4">
        <v>442</v>
      </c>
      <c r="CX475" s="4">
        <f t="shared" si="415"/>
        <v>222</v>
      </c>
      <c r="CY475" s="4" t="s">
        <v>100</v>
      </c>
      <c r="CZ475" s="16" t="str">
        <f t="shared" si="412"/>
        <v>C'</v>
      </c>
      <c r="DA475" s="16"/>
    </row>
    <row r="476" spans="1:105">
      <c r="A476" s="4">
        <f t="shared" si="413"/>
        <v>0</v>
      </c>
      <c r="B476" s="4">
        <f t="shared" si="414"/>
        <v>0</v>
      </c>
      <c r="D476" s="4">
        <v>44.799999999999898</v>
      </c>
      <c r="E476" s="4">
        <f t="shared" si="407"/>
        <v>-0.7554960121194616</v>
      </c>
      <c r="F476" s="4">
        <v>44.799999999999898</v>
      </c>
      <c r="G476" s="4">
        <f t="shared" si="408"/>
        <v>-0.7554960121194616</v>
      </c>
      <c r="H476" s="4">
        <v>223</v>
      </c>
      <c r="I476" s="4">
        <f>AL255</f>
        <v>0</v>
      </c>
      <c r="CS476" s="4">
        <v>442</v>
      </c>
      <c r="CT476" s="4">
        <f t="shared" si="410"/>
        <v>221</v>
      </c>
      <c r="CU476" s="4">
        <f t="shared" si="411"/>
        <v>221</v>
      </c>
      <c r="CV476" s="4">
        <f t="shared" si="409"/>
        <v>1</v>
      </c>
      <c r="CW476" s="4">
        <v>443</v>
      </c>
      <c r="CX476" s="4">
        <f t="shared" si="415"/>
        <v>222</v>
      </c>
      <c r="CY476" s="4" t="s">
        <v>89</v>
      </c>
      <c r="CZ476" s="16" t="str">
        <f t="shared" si="412"/>
        <v>C'</v>
      </c>
      <c r="DA476" s="16"/>
    </row>
    <row r="477" spans="1:105">
      <c r="A477" s="4">
        <f t="shared" si="413"/>
        <v>0</v>
      </c>
      <c r="B477" s="4">
        <f t="shared" si="414"/>
        <v>0</v>
      </c>
      <c r="D477" s="4">
        <v>44.899999999999899</v>
      </c>
      <c r="E477" s="4">
        <f t="shared" si="407"/>
        <v>-0.80892155440803237</v>
      </c>
      <c r="F477" s="4">
        <v>44.899999999999899</v>
      </c>
      <c r="G477" s="4">
        <f t="shared" si="408"/>
        <v>-0.80892155440803237</v>
      </c>
      <c r="H477" s="4">
        <v>224</v>
      </c>
      <c r="I477" s="4">
        <f>I476</f>
        <v>0</v>
      </c>
      <c r="CS477" s="4">
        <v>443</v>
      </c>
      <c r="CT477" s="4">
        <f t="shared" si="410"/>
        <v>221.5</v>
      </c>
      <c r="CU477" s="4">
        <f t="shared" si="411"/>
        <v>222</v>
      </c>
      <c r="CV477" s="4">
        <f t="shared" si="409"/>
        <v>0</v>
      </c>
      <c r="CW477" s="4">
        <v>444</v>
      </c>
      <c r="CX477" s="4">
        <f t="shared" si="415"/>
        <v>223</v>
      </c>
      <c r="CY477" s="4" t="s">
        <v>98</v>
      </c>
      <c r="CZ477" s="16" t="str">
        <f t="shared" si="412"/>
        <v>C'</v>
      </c>
      <c r="DA477" s="16"/>
    </row>
    <row r="478" spans="1:105">
      <c r="A478" s="4">
        <f t="shared" si="413"/>
        <v>0</v>
      </c>
      <c r="B478" s="4">
        <f t="shared" si="414"/>
        <v>0</v>
      </c>
      <c r="D478" s="4">
        <v>44.999999999999901</v>
      </c>
      <c r="E478" s="4">
        <f t="shared" si="407"/>
        <v>-0.82699334313268802</v>
      </c>
      <c r="F478" s="4">
        <v>44.999999999999901</v>
      </c>
      <c r="G478" s="4">
        <f t="shared" si="408"/>
        <v>-0.82699334313268802</v>
      </c>
      <c r="H478" s="4">
        <v>224</v>
      </c>
      <c r="I478" s="4">
        <f>AL256</f>
        <v>0</v>
      </c>
      <c r="CS478" s="4">
        <v>444</v>
      </c>
      <c r="CT478" s="4">
        <f t="shared" si="410"/>
        <v>222</v>
      </c>
      <c r="CU478" s="4">
        <f t="shared" si="411"/>
        <v>222</v>
      </c>
      <c r="CV478" s="4">
        <f t="shared" si="409"/>
        <v>1</v>
      </c>
      <c r="CW478" s="4">
        <v>445</v>
      </c>
      <c r="CX478" s="4">
        <f t="shared" si="415"/>
        <v>223</v>
      </c>
      <c r="CY478" s="4" t="s">
        <v>87</v>
      </c>
      <c r="CZ478" s="16" t="str">
        <f t="shared" si="412"/>
        <v>C'</v>
      </c>
      <c r="DA478" s="16"/>
    </row>
    <row r="479" spans="1:105">
      <c r="A479" s="4">
        <f t="shared" si="413"/>
        <v>0</v>
      </c>
      <c r="B479" s="4">
        <f t="shared" si="414"/>
        <v>0</v>
      </c>
      <c r="D479" s="4">
        <v>45.099999999999902</v>
      </c>
      <c r="E479" s="4">
        <f t="shared" si="407"/>
        <v>-0.80892155440810509</v>
      </c>
      <c r="F479" s="4">
        <v>45.099999999999902</v>
      </c>
      <c r="G479" s="4">
        <f t="shared" si="408"/>
        <v>-0.80892155440810509</v>
      </c>
      <c r="H479" s="4">
        <v>225</v>
      </c>
      <c r="I479" s="4">
        <f>I478</f>
        <v>0</v>
      </c>
      <c r="CS479" s="4">
        <v>445</v>
      </c>
      <c r="CT479" s="4">
        <f t="shared" si="410"/>
        <v>222.5</v>
      </c>
      <c r="CU479" s="4">
        <f t="shared" si="411"/>
        <v>223</v>
      </c>
      <c r="CV479" s="4">
        <f t="shared" si="409"/>
        <v>0</v>
      </c>
      <c r="CW479" s="4">
        <v>446</v>
      </c>
      <c r="CX479" s="4">
        <f t="shared" si="415"/>
        <v>224</v>
      </c>
      <c r="CY479" s="4" t="s">
        <v>99</v>
      </c>
      <c r="CZ479" s="16" t="str">
        <f t="shared" si="412"/>
        <v>C'</v>
      </c>
      <c r="DA479" s="16"/>
    </row>
    <row r="480" spans="1:105">
      <c r="A480" s="4">
        <f t="shared" si="413"/>
        <v>0</v>
      </c>
      <c r="B480" s="4">
        <f t="shared" si="414"/>
        <v>0</v>
      </c>
      <c r="D480" s="4">
        <v>45.199999999999903</v>
      </c>
      <c r="E480" s="4">
        <f t="shared" si="407"/>
        <v>-0.7554960121196086</v>
      </c>
      <c r="F480" s="4">
        <v>45.199999999999903</v>
      </c>
      <c r="G480" s="4">
        <f t="shared" si="408"/>
        <v>-0.7554960121196086</v>
      </c>
      <c r="H480" s="4">
        <v>225</v>
      </c>
      <c r="I480" s="4">
        <f>AL257</f>
        <v>0</v>
      </c>
      <c r="CS480" s="4">
        <v>446</v>
      </c>
      <c r="CT480" s="4">
        <f t="shared" si="410"/>
        <v>223</v>
      </c>
      <c r="CU480" s="4">
        <f t="shared" si="411"/>
        <v>223</v>
      </c>
      <c r="CV480" s="4">
        <f t="shared" si="409"/>
        <v>1</v>
      </c>
      <c r="CW480" s="4">
        <v>447</v>
      </c>
      <c r="CX480" s="4">
        <f t="shared" si="415"/>
        <v>224</v>
      </c>
      <c r="CY480" s="4" t="s">
        <v>88</v>
      </c>
      <c r="CZ480" s="16" t="str">
        <f t="shared" si="412"/>
        <v>C'</v>
      </c>
      <c r="DA480" s="16"/>
    </row>
    <row r="481" spans="1:105">
      <c r="A481" s="4">
        <f t="shared" si="413"/>
        <v>0</v>
      </c>
      <c r="B481" s="4">
        <f t="shared" si="414"/>
        <v>0</v>
      </c>
      <c r="D481" s="4">
        <v>45.299999999999898</v>
      </c>
      <c r="E481" s="4">
        <f t="shared" ref="E481:E544" si="416">SIN((360/$AE$30*(D481+$D$31)/2*$AG$30+$AM$31-$AI$30)*PI()/180)*$E$32</f>
        <v>-0.66905166882940825</v>
      </c>
      <c r="F481" s="4">
        <v>45.299999999999898</v>
      </c>
      <c r="G481" s="4">
        <f t="shared" ref="G481:G544" si="417">SIN((360/$AE$30*(F481+$D$31)/2*$AG$31+$CO$31-$AL$25)*PI()/180)*$G$32</f>
        <v>-0.66905166882940825</v>
      </c>
      <c r="H481" s="4">
        <v>226</v>
      </c>
      <c r="I481" s="4">
        <f>I480</f>
        <v>0</v>
      </c>
      <c r="CS481" s="4">
        <v>447</v>
      </c>
      <c r="CT481" s="4">
        <f t="shared" si="410"/>
        <v>223.5</v>
      </c>
      <c r="CU481" s="4">
        <f t="shared" si="411"/>
        <v>224</v>
      </c>
      <c r="CV481" s="4">
        <f t="shared" si="409"/>
        <v>0</v>
      </c>
      <c r="CW481" s="4">
        <v>448</v>
      </c>
      <c r="CX481" s="4">
        <f t="shared" si="415"/>
        <v>225</v>
      </c>
      <c r="CY481" s="4" t="s">
        <v>100</v>
      </c>
      <c r="CZ481" s="16" t="str">
        <f t="shared" si="412"/>
        <v>C'</v>
      </c>
      <c r="DA481" s="16"/>
    </row>
    <row r="482" spans="1:105">
      <c r="A482" s="4">
        <f t="shared" si="413"/>
        <v>0</v>
      </c>
      <c r="B482" s="4">
        <f t="shared" si="414"/>
        <v>0</v>
      </c>
      <c r="D482" s="4">
        <v>45.399999999999899</v>
      </c>
      <c r="E482" s="4">
        <f t="shared" si="416"/>
        <v>-0.55336655714524619</v>
      </c>
      <c r="F482" s="4">
        <v>45.399999999999899</v>
      </c>
      <c r="G482" s="4">
        <f t="shared" si="417"/>
        <v>-0.55336655714524619</v>
      </c>
      <c r="H482" s="4">
        <v>226</v>
      </c>
      <c r="I482" s="4">
        <f>AL258</f>
        <v>0</v>
      </c>
      <c r="CS482" s="4">
        <v>448</v>
      </c>
      <c r="CT482" s="4">
        <f t="shared" si="410"/>
        <v>224</v>
      </c>
      <c r="CU482" s="4">
        <f t="shared" si="411"/>
        <v>224</v>
      </c>
      <c r="CV482" s="4">
        <f t="shared" ref="CV482:CV545" si="418">CU483-CU482</f>
        <v>1</v>
      </c>
      <c r="CW482" s="4">
        <v>449</v>
      </c>
      <c r="CX482" s="4">
        <f t="shared" si="415"/>
        <v>225</v>
      </c>
      <c r="CY482" s="4" t="s">
        <v>89</v>
      </c>
      <c r="CZ482" s="16" t="str">
        <f t="shared" si="412"/>
        <v>C'</v>
      </c>
      <c r="DA482" s="16"/>
    </row>
    <row r="483" spans="1:105">
      <c r="A483" s="4">
        <f t="shared" si="413"/>
        <v>0</v>
      </c>
      <c r="B483" s="4">
        <f t="shared" si="414"/>
        <v>0</v>
      </c>
      <c r="D483" s="4">
        <v>45.499999999999901</v>
      </c>
      <c r="E483" s="4">
        <f t="shared" si="416"/>
        <v>-0.41349667156649633</v>
      </c>
      <c r="F483" s="4">
        <v>45.499999999999901</v>
      </c>
      <c r="G483" s="4">
        <f t="shared" si="417"/>
        <v>-0.41349667156649633</v>
      </c>
      <c r="H483" s="4">
        <v>227</v>
      </c>
      <c r="I483" s="4">
        <f>I482</f>
        <v>0</v>
      </c>
      <c r="CS483" s="4">
        <v>449</v>
      </c>
      <c r="CT483" s="4">
        <f t="shared" ref="CT483:CT546" si="419">CS483*$CT$11</f>
        <v>224.5</v>
      </c>
      <c r="CU483" s="4">
        <f t="shared" ref="CU483:CU546" si="420">IF(CT483-INT(CT483)&gt;0.00001,INT(CT483)+1,CT483)</f>
        <v>225</v>
      </c>
      <c r="CV483" s="4">
        <f t="shared" si="418"/>
        <v>0</v>
      </c>
      <c r="CW483" s="4">
        <v>450</v>
      </c>
      <c r="CX483" s="4">
        <f t="shared" si="415"/>
        <v>226</v>
      </c>
      <c r="CY483" s="4" t="s">
        <v>98</v>
      </c>
      <c r="CZ483" s="16" t="str">
        <f t="shared" ref="CZ483:CZ533" si="421">VLOOKUP(CW483,$CX$34:$CY$833,2)</f>
        <v>C'</v>
      </c>
      <c r="DA483" s="16"/>
    </row>
    <row r="484" spans="1:105">
      <c r="A484" s="4">
        <f t="shared" si="413"/>
        <v>0</v>
      </c>
      <c r="B484" s="4">
        <f t="shared" si="414"/>
        <v>0</v>
      </c>
      <c r="D484" s="4">
        <v>45.599999999999902</v>
      </c>
      <c r="E484" s="4">
        <f t="shared" si="416"/>
        <v>-0.25555499726311914</v>
      </c>
      <c r="F484" s="4">
        <v>45.599999999999902</v>
      </c>
      <c r="G484" s="4">
        <f t="shared" si="417"/>
        <v>-0.25555499726311914</v>
      </c>
      <c r="H484" s="4">
        <v>227</v>
      </c>
      <c r="I484" s="4">
        <f>AL259</f>
        <v>0</v>
      </c>
      <c r="CS484" s="4">
        <v>450</v>
      </c>
      <c r="CT484" s="4">
        <f t="shared" si="419"/>
        <v>225</v>
      </c>
      <c r="CU484" s="4">
        <f t="shared" si="420"/>
        <v>225</v>
      </c>
      <c r="CV484" s="4">
        <f t="shared" si="418"/>
        <v>1</v>
      </c>
      <c r="CW484" s="4">
        <v>451</v>
      </c>
      <c r="CX484" s="4">
        <f t="shared" si="415"/>
        <v>226</v>
      </c>
      <c r="CY484" s="4" t="s">
        <v>87</v>
      </c>
      <c r="CZ484" s="16" t="str">
        <f t="shared" si="421"/>
        <v>C'</v>
      </c>
      <c r="DA484" s="16"/>
    </row>
    <row r="485" spans="1:105">
      <c r="A485" s="4">
        <f t="shared" ref="A485:A548" si="422">AD482</f>
        <v>0</v>
      </c>
      <c r="B485" s="4">
        <f t="shared" ref="B485:B548" si="423">AE482</f>
        <v>0</v>
      </c>
      <c r="D485" s="4">
        <v>45.699999999999903</v>
      </c>
      <c r="E485" s="4">
        <f t="shared" si="416"/>
        <v>-8.6444343290412104E-2</v>
      </c>
      <c r="F485" s="4">
        <v>45.699999999999903</v>
      </c>
      <c r="G485" s="4">
        <f t="shared" si="417"/>
        <v>-8.6444343290412104E-2</v>
      </c>
      <c r="H485" s="4">
        <v>228</v>
      </c>
      <c r="I485" s="4">
        <f>I484</f>
        <v>0</v>
      </c>
      <c r="CS485" s="4">
        <v>451</v>
      </c>
      <c r="CT485" s="4">
        <f t="shared" si="419"/>
        <v>225.5</v>
      </c>
      <c r="CU485" s="4">
        <f t="shared" si="420"/>
        <v>226</v>
      </c>
      <c r="CV485" s="4">
        <f t="shared" si="418"/>
        <v>0</v>
      </c>
      <c r="CW485" s="4">
        <v>452</v>
      </c>
      <c r="CX485" s="4">
        <f t="shared" si="415"/>
        <v>227</v>
      </c>
      <c r="CY485" s="4" t="s">
        <v>99</v>
      </c>
      <c r="CZ485" s="16" t="str">
        <f t="shared" si="421"/>
        <v>C'</v>
      </c>
      <c r="DA485" s="16"/>
    </row>
    <row r="486" spans="1:105">
      <c r="A486" s="4">
        <f t="shared" si="422"/>
        <v>0</v>
      </c>
      <c r="B486" s="4">
        <f t="shared" si="423"/>
        <v>0</v>
      </c>
      <c r="D486" s="4">
        <v>45.799999999999898</v>
      </c>
      <c r="E486" s="4">
        <f t="shared" si="416"/>
        <v>8.6444343290055431E-2</v>
      </c>
      <c r="F486" s="4">
        <v>45.799999999999898</v>
      </c>
      <c r="G486" s="4">
        <f t="shared" si="417"/>
        <v>8.6444343290055431E-2</v>
      </c>
      <c r="H486" s="4">
        <v>228</v>
      </c>
      <c r="I486" s="4">
        <f>AL260</f>
        <v>0</v>
      </c>
      <c r="CS486" s="4">
        <v>452</v>
      </c>
      <c r="CT486" s="4">
        <f t="shared" si="419"/>
        <v>226</v>
      </c>
      <c r="CU486" s="4">
        <f t="shared" si="420"/>
        <v>226</v>
      </c>
      <c r="CV486" s="4">
        <f t="shared" si="418"/>
        <v>1</v>
      </c>
      <c r="CW486" s="4">
        <v>453</v>
      </c>
      <c r="CX486" s="4">
        <f t="shared" si="415"/>
        <v>227</v>
      </c>
      <c r="CY486" s="4" t="s">
        <v>88</v>
      </c>
      <c r="CZ486" s="16" t="str">
        <f t="shared" si="421"/>
        <v>C'</v>
      </c>
      <c r="DA486" s="16"/>
    </row>
    <row r="487" spans="1:105">
      <c r="A487" s="4">
        <f t="shared" si="422"/>
        <v>0</v>
      </c>
      <c r="B487" s="4">
        <f t="shared" si="423"/>
        <v>0</v>
      </c>
      <c r="D487" s="4">
        <v>45.899999999999899</v>
      </c>
      <c r="E487" s="4">
        <f t="shared" si="416"/>
        <v>0.25555499726278924</v>
      </c>
      <c r="F487" s="4">
        <v>45.899999999999899</v>
      </c>
      <c r="G487" s="4">
        <f t="shared" si="417"/>
        <v>0.25555499726278924</v>
      </c>
      <c r="H487" s="4">
        <v>229</v>
      </c>
      <c r="I487" s="4">
        <f>I486</f>
        <v>0</v>
      </c>
      <c r="CS487" s="4">
        <v>453</v>
      </c>
      <c r="CT487" s="4">
        <f t="shared" si="419"/>
        <v>226.5</v>
      </c>
      <c r="CU487" s="4">
        <f t="shared" si="420"/>
        <v>227</v>
      </c>
      <c r="CV487" s="4">
        <f t="shared" si="418"/>
        <v>0</v>
      </c>
      <c r="CW487" s="4">
        <v>454</v>
      </c>
      <c r="CX487" s="4">
        <f t="shared" si="415"/>
        <v>228</v>
      </c>
      <c r="CY487" s="4" t="s">
        <v>100</v>
      </c>
      <c r="CZ487" s="16" t="str">
        <f t="shared" si="421"/>
        <v>C'</v>
      </c>
      <c r="DA487" s="16"/>
    </row>
    <row r="488" spans="1:105">
      <c r="A488" s="4">
        <f t="shared" si="422"/>
        <v>0</v>
      </c>
      <c r="B488" s="4">
        <f t="shared" si="423"/>
        <v>0</v>
      </c>
      <c r="D488" s="4">
        <v>45.999999999999901</v>
      </c>
      <c r="E488" s="4">
        <f t="shared" si="416"/>
        <v>0.41349667156619591</v>
      </c>
      <c r="F488" s="4">
        <v>45.999999999999901</v>
      </c>
      <c r="G488" s="4">
        <f t="shared" si="417"/>
        <v>0.41349667156619591</v>
      </c>
      <c r="H488" s="4">
        <v>229</v>
      </c>
      <c r="I488" s="4">
        <f>AL261</f>
        <v>0</v>
      </c>
      <c r="CS488" s="4">
        <v>454</v>
      </c>
      <c r="CT488" s="4">
        <f t="shared" si="419"/>
        <v>227</v>
      </c>
      <c r="CU488" s="4">
        <f t="shared" si="420"/>
        <v>227</v>
      </c>
      <c r="CV488" s="4">
        <f t="shared" si="418"/>
        <v>1</v>
      </c>
      <c r="CW488" s="4">
        <v>455</v>
      </c>
      <c r="CX488" s="4">
        <f t="shared" si="415"/>
        <v>228</v>
      </c>
      <c r="CY488" s="4" t="s">
        <v>89</v>
      </c>
      <c r="CZ488" s="16" t="str">
        <f t="shared" si="421"/>
        <v>C'</v>
      </c>
      <c r="DA488" s="16"/>
    </row>
    <row r="489" spans="1:105">
      <c r="A489" s="4">
        <f t="shared" si="422"/>
        <v>0</v>
      </c>
      <c r="B489" s="4">
        <f t="shared" si="423"/>
        <v>0</v>
      </c>
      <c r="D489" s="4">
        <v>46.099999999999902</v>
      </c>
      <c r="E489" s="4">
        <f t="shared" si="416"/>
        <v>0.55336655714498839</v>
      </c>
      <c r="F489" s="4">
        <v>46.099999999999902</v>
      </c>
      <c r="G489" s="4">
        <f t="shared" si="417"/>
        <v>0.55336655714498839</v>
      </c>
      <c r="H489" s="4">
        <v>230</v>
      </c>
      <c r="I489" s="4">
        <f>I488</f>
        <v>0</v>
      </c>
      <c r="CS489" s="4">
        <v>455</v>
      </c>
      <c r="CT489" s="4">
        <f t="shared" si="419"/>
        <v>227.5</v>
      </c>
      <c r="CU489" s="4">
        <f t="shared" si="420"/>
        <v>228</v>
      </c>
      <c r="CV489" s="4">
        <f t="shared" si="418"/>
        <v>0</v>
      </c>
      <c r="CW489" s="4">
        <v>456</v>
      </c>
      <c r="CX489" s="4">
        <f t="shared" si="415"/>
        <v>229</v>
      </c>
      <c r="CY489" s="4" t="s">
        <v>98</v>
      </c>
      <c r="CZ489" s="16" t="str">
        <f t="shared" si="421"/>
        <v>C'</v>
      </c>
      <c r="DA489" s="16"/>
    </row>
    <row r="490" spans="1:105">
      <c r="A490" s="4">
        <f t="shared" si="422"/>
        <v>0</v>
      </c>
      <c r="B490" s="4">
        <f t="shared" si="423"/>
        <v>0</v>
      </c>
      <c r="D490" s="4">
        <v>46.199999999999903</v>
      </c>
      <c r="E490" s="4">
        <f t="shared" si="416"/>
        <v>0.66905166882919054</v>
      </c>
      <c r="F490" s="4">
        <v>46.199999999999903</v>
      </c>
      <c r="G490" s="4">
        <f t="shared" si="417"/>
        <v>0.66905166882919054</v>
      </c>
      <c r="H490" s="4">
        <v>230</v>
      </c>
      <c r="I490" s="4">
        <f>AL262</f>
        <v>0</v>
      </c>
      <c r="CS490" s="4">
        <v>456</v>
      </c>
      <c r="CT490" s="4">
        <f t="shared" si="419"/>
        <v>228</v>
      </c>
      <c r="CU490" s="4">
        <f t="shared" si="420"/>
        <v>228</v>
      </c>
      <c r="CV490" s="4">
        <f t="shared" si="418"/>
        <v>1</v>
      </c>
      <c r="CW490" s="4">
        <v>457</v>
      </c>
      <c r="CX490" s="4">
        <f t="shared" si="415"/>
        <v>229</v>
      </c>
      <c r="CY490" s="4" t="s">
        <v>87</v>
      </c>
      <c r="CZ490" s="16" t="str">
        <f t="shared" si="421"/>
        <v>C'</v>
      </c>
      <c r="DA490" s="16"/>
    </row>
    <row r="491" spans="1:105">
      <c r="A491" s="4">
        <f t="shared" si="422"/>
        <v>0</v>
      </c>
      <c r="B491" s="4">
        <f t="shared" si="423"/>
        <v>0</v>
      </c>
      <c r="D491" s="4">
        <v>46.299999999999898</v>
      </c>
      <c r="E491" s="4">
        <f t="shared" si="416"/>
        <v>0.75549601211946282</v>
      </c>
      <c r="F491" s="4">
        <v>46.299999999999898</v>
      </c>
      <c r="G491" s="4">
        <f t="shared" si="417"/>
        <v>0.75549601211946282</v>
      </c>
      <c r="H491" s="4">
        <v>231</v>
      </c>
      <c r="I491" s="4">
        <f>I490</f>
        <v>0</v>
      </c>
      <c r="CS491" s="4">
        <v>457</v>
      </c>
      <c r="CT491" s="4">
        <f t="shared" si="419"/>
        <v>228.5</v>
      </c>
      <c r="CU491" s="4">
        <f t="shared" si="420"/>
        <v>229</v>
      </c>
      <c r="CV491" s="4">
        <f t="shared" si="418"/>
        <v>0</v>
      </c>
      <c r="CW491" s="4">
        <v>458</v>
      </c>
      <c r="CX491" s="4">
        <f t="shared" si="415"/>
        <v>230</v>
      </c>
      <c r="CY491" s="4" t="s">
        <v>99</v>
      </c>
      <c r="CZ491" s="16" t="str">
        <f t="shared" si="421"/>
        <v>C'</v>
      </c>
      <c r="DA491" s="16"/>
    </row>
    <row r="492" spans="1:105">
      <c r="A492" s="4">
        <f t="shared" si="422"/>
        <v>0</v>
      </c>
      <c r="B492" s="4">
        <f t="shared" si="423"/>
        <v>0</v>
      </c>
      <c r="D492" s="4">
        <v>46.399999999999899</v>
      </c>
      <c r="E492" s="4">
        <f t="shared" si="416"/>
        <v>0.80892155440803037</v>
      </c>
      <c r="F492" s="4">
        <v>46.399999999999899</v>
      </c>
      <c r="G492" s="4">
        <f t="shared" si="417"/>
        <v>0.80892155440803037</v>
      </c>
      <c r="H492" s="4">
        <v>231</v>
      </c>
      <c r="I492" s="4">
        <f>AL263</f>
        <v>0</v>
      </c>
      <c r="CS492" s="4">
        <v>458</v>
      </c>
      <c r="CT492" s="4">
        <f t="shared" si="419"/>
        <v>229</v>
      </c>
      <c r="CU492" s="4">
        <f t="shared" si="420"/>
        <v>229</v>
      </c>
      <c r="CV492" s="4">
        <f t="shared" si="418"/>
        <v>1</v>
      </c>
      <c r="CW492" s="4">
        <v>459</v>
      </c>
      <c r="CX492" s="4">
        <f t="shared" si="415"/>
        <v>230</v>
      </c>
      <c r="CY492" s="4" t="s">
        <v>88</v>
      </c>
      <c r="CZ492" s="16" t="str">
        <f t="shared" si="421"/>
        <v>C'</v>
      </c>
      <c r="DA492" s="16"/>
    </row>
    <row r="493" spans="1:105">
      <c r="A493" s="4">
        <f t="shared" si="422"/>
        <v>0</v>
      </c>
      <c r="B493" s="4">
        <f t="shared" si="423"/>
        <v>0</v>
      </c>
      <c r="D493" s="4">
        <v>46.499999999999901</v>
      </c>
      <c r="E493" s="4">
        <f t="shared" si="416"/>
        <v>0.82699334313268802</v>
      </c>
      <c r="F493" s="4">
        <v>46.499999999999901</v>
      </c>
      <c r="G493" s="4">
        <f t="shared" si="417"/>
        <v>0.82699334313268802</v>
      </c>
      <c r="H493" s="4">
        <v>232</v>
      </c>
      <c r="I493" s="4">
        <f>I492</f>
        <v>0</v>
      </c>
      <c r="CS493" s="4">
        <v>459</v>
      </c>
      <c r="CT493" s="4">
        <f t="shared" si="419"/>
        <v>229.5</v>
      </c>
      <c r="CU493" s="4">
        <f t="shared" si="420"/>
        <v>230</v>
      </c>
      <c r="CV493" s="4">
        <f t="shared" si="418"/>
        <v>0</v>
      </c>
      <c r="CW493" s="4">
        <v>460</v>
      </c>
      <c r="CX493" s="4">
        <f t="shared" si="415"/>
        <v>231</v>
      </c>
      <c r="CY493" s="4" t="s">
        <v>100</v>
      </c>
      <c r="CZ493" s="16" t="str">
        <f t="shared" si="421"/>
        <v>C'</v>
      </c>
      <c r="DA493" s="16"/>
    </row>
    <row r="494" spans="1:105">
      <c r="A494" s="4">
        <f t="shared" si="422"/>
        <v>0</v>
      </c>
      <c r="B494" s="4">
        <f t="shared" si="423"/>
        <v>0</v>
      </c>
      <c r="D494" s="4">
        <v>46.599999999999902</v>
      </c>
      <c r="E494" s="4">
        <f t="shared" si="416"/>
        <v>0.80892155440810443</v>
      </c>
      <c r="F494" s="4">
        <v>46.599999999999902</v>
      </c>
      <c r="G494" s="4">
        <f t="shared" si="417"/>
        <v>0.80892155440810443</v>
      </c>
      <c r="H494" s="4">
        <v>232</v>
      </c>
      <c r="I494" s="4">
        <f>AL264</f>
        <v>0</v>
      </c>
      <c r="CS494" s="4">
        <v>460</v>
      </c>
      <c r="CT494" s="4">
        <f t="shared" si="419"/>
        <v>230</v>
      </c>
      <c r="CU494" s="4">
        <f t="shared" si="420"/>
        <v>230</v>
      </c>
      <c r="CV494" s="4">
        <f t="shared" si="418"/>
        <v>1</v>
      </c>
      <c r="CW494" s="4">
        <v>461</v>
      </c>
      <c r="CX494" s="4">
        <f t="shared" si="415"/>
        <v>231</v>
      </c>
      <c r="CY494" s="4" t="s">
        <v>89</v>
      </c>
      <c r="CZ494" s="16" t="str">
        <f t="shared" si="421"/>
        <v>C'</v>
      </c>
      <c r="DA494" s="16"/>
    </row>
    <row r="495" spans="1:105">
      <c r="A495" s="4">
        <f t="shared" si="422"/>
        <v>0</v>
      </c>
      <c r="B495" s="4">
        <f t="shared" si="423"/>
        <v>0</v>
      </c>
      <c r="D495" s="4">
        <v>46.699999999999903</v>
      </c>
      <c r="E495" s="4">
        <f t="shared" si="416"/>
        <v>0.7554960121196076</v>
      </c>
      <c r="F495" s="4">
        <v>46.699999999999903</v>
      </c>
      <c r="G495" s="4">
        <f t="shared" si="417"/>
        <v>0.7554960121196076</v>
      </c>
      <c r="H495" s="4">
        <v>233</v>
      </c>
      <c r="I495" s="4">
        <f>I494</f>
        <v>0</v>
      </c>
      <c r="CS495" s="4">
        <v>461</v>
      </c>
      <c r="CT495" s="4">
        <f t="shared" si="419"/>
        <v>230.5</v>
      </c>
      <c r="CU495" s="4">
        <f t="shared" si="420"/>
        <v>231</v>
      </c>
      <c r="CV495" s="4">
        <f t="shared" si="418"/>
        <v>0</v>
      </c>
      <c r="CW495" s="4">
        <v>462</v>
      </c>
      <c r="CX495" s="4">
        <f t="shared" si="415"/>
        <v>232</v>
      </c>
      <c r="CY495" s="4" t="s">
        <v>98</v>
      </c>
      <c r="CZ495" s="16" t="str">
        <f t="shared" si="421"/>
        <v>C'</v>
      </c>
      <c r="DA495" s="16"/>
    </row>
    <row r="496" spans="1:105">
      <c r="A496" s="4">
        <f t="shared" si="422"/>
        <v>0</v>
      </c>
      <c r="B496" s="4">
        <f t="shared" si="423"/>
        <v>0</v>
      </c>
      <c r="D496" s="4">
        <v>46.799999999999898</v>
      </c>
      <c r="E496" s="4">
        <f t="shared" si="416"/>
        <v>0.66905166882940659</v>
      </c>
      <c r="F496" s="4">
        <v>46.799999999999898</v>
      </c>
      <c r="G496" s="4">
        <f t="shared" si="417"/>
        <v>0.66905166882940659</v>
      </c>
      <c r="H496" s="4">
        <v>233</v>
      </c>
      <c r="I496" s="4">
        <f>AL265</f>
        <v>0</v>
      </c>
      <c r="CS496" s="4">
        <v>462</v>
      </c>
      <c r="CT496" s="4">
        <f t="shared" si="419"/>
        <v>231</v>
      </c>
      <c r="CU496" s="4">
        <f t="shared" si="420"/>
        <v>231</v>
      </c>
      <c r="CV496" s="4">
        <f t="shared" si="418"/>
        <v>1</v>
      </c>
      <c r="CW496" s="4">
        <v>463</v>
      </c>
      <c r="CX496" s="4">
        <f t="shared" si="415"/>
        <v>232</v>
      </c>
      <c r="CY496" s="4" t="s">
        <v>87</v>
      </c>
      <c r="CZ496" s="16" t="str">
        <f t="shared" si="421"/>
        <v>C'</v>
      </c>
      <c r="DA496" s="16"/>
    </row>
    <row r="497" spans="1:105">
      <c r="A497" s="4">
        <f t="shared" si="422"/>
        <v>0</v>
      </c>
      <c r="B497" s="4">
        <f t="shared" si="423"/>
        <v>0</v>
      </c>
      <c r="D497" s="4">
        <v>46.899999999999899</v>
      </c>
      <c r="E497" s="4">
        <f t="shared" si="416"/>
        <v>0.55336655714524408</v>
      </c>
      <c r="F497" s="4">
        <v>46.899999999999899</v>
      </c>
      <c r="G497" s="4">
        <f t="shared" si="417"/>
        <v>0.55336655714524408</v>
      </c>
      <c r="H497" s="4">
        <v>234</v>
      </c>
      <c r="I497" s="4">
        <f>I496</f>
        <v>0</v>
      </c>
      <c r="CS497" s="4">
        <v>463</v>
      </c>
      <c r="CT497" s="4">
        <f t="shared" si="419"/>
        <v>231.5</v>
      </c>
      <c r="CU497" s="4">
        <f t="shared" si="420"/>
        <v>232</v>
      </c>
      <c r="CV497" s="4">
        <f t="shared" si="418"/>
        <v>0</v>
      </c>
      <c r="CW497" s="4">
        <v>464</v>
      </c>
      <c r="CX497" s="4">
        <f t="shared" si="415"/>
        <v>233</v>
      </c>
      <c r="CY497" s="4" t="s">
        <v>99</v>
      </c>
      <c r="CZ497" s="16" t="str">
        <f t="shared" si="421"/>
        <v>C'</v>
      </c>
      <c r="DA497" s="16"/>
    </row>
    <row r="498" spans="1:105">
      <c r="A498" s="4">
        <f t="shared" si="422"/>
        <v>0</v>
      </c>
      <c r="B498" s="4">
        <f t="shared" si="423"/>
        <v>0</v>
      </c>
      <c r="D498" s="4">
        <v>46.999999999999901</v>
      </c>
      <c r="E498" s="4">
        <f t="shared" si="416"/>
        <v>0.41349667156649383</v>
      </c>
      <c r="F498" s="4">
        <v>46.999999999999901</v>
      </c>
      <c r="G498" s="4">
        <f t="shared" si="417"/>
        <v>0.41349667156649383</v>
      </c>
      <c r="H498" s="4">
        <v>234</v>
      </c>
      <c r="I498" s="4">
        <f>AL266</f>
        <v>0</v>
      </c>
      <c r="CS498" s="4">
        <v>464</v>
      </c>
      <c r="CT498" s="4">
        <f t="shared" si="419"/>
        <v>232</v>
      </c>
      <c r="CU498" s="4">
        <f t="shared" si="420"/>
        <v>232</v>
      </c>
      <c r="CV498" s="4">
        <f t="shared" si="418"/>
        <v>1</v>
      </c>
      <c r="CW498" s="4">
        <v>465</v>
      </c>
      <c r="CX498" s="4">
        <f t="shared" si="415"/>
        <v>233</v>
      </c>
      <c r="CY498" s="4" t="s">
        <v>88</v>
      </c>
      <c r="CZ498" s="16" t="str">
        <f t="shared" si="421"/>
        <v>C'</v>
      </c>
      <c r="DA498" s="16"/>
    </row>
    <row r="499" spans="1:105">
      <c r="A499" s="4">
        <f t="shared" si="422"/>
        <v>0</v>
      </c>
      <c r="B499" s="4">
        <f t="shared" si="423"/>
        <v>0</v>
      </c>
      <c r="D499" s="4">
        <v>47.099999999999902</v>
      </c>
      <c r="E499" s="4">
        <f t="shared" si="416"/>
        <v>0.25555499726311648</v>
      </c>
      <c r="F499" s="4">
        <v>47.099999999999902</v>
      </c>
      <c r="G499" s="4">
        <f t="shared" si="417"/>
        <v>0.25555499726311648</v>
      </c>
      <c r="H499" s="4">
        <v>235</v>
      </c>
      <c r="I499" s="4">
        <f>I498</f>
        <v>0</v>
      </c>
      <c r="CS499" s="4">
        <v>465</v>
      </c>
      <c r="CT499" s="4">
        <f t="shared" si="419"/>
        <v>232.5</v>
      </c>
      <c r="CU499" s="4">
        <f t="shared" si="420"/>
        <v>233</v>
      </c>
      <c r="CV499" s="4">
        <f t="shared" si="418"/>
        <v>0</v>
      </c>
      <c r="CW499" s="4">
        <v>466</v>
      </c>
      <c r="CX499" s="4">
        <f t="shared" si="415"/>
        <v>234</v>
      </c>
      <c r="CY499" s="4" t="s">
        <v>100</v>
      </c>
      <c r="CZ499" s="16" t="str">
        <f t="shared" si="421"/>
        <v>C'</v>
      </c>
      <c r="DA499" s="16"/>
    </row>
    <row r="500" spans="1:105">
      <c r="A500" s="4">
        <f t="shared" si="422"/>
        <v>0</v>
      </c>
      <c r="B500" s="4">
        <f t="shared" si="423"/>
        <v>0</v>
      </c>
      <c r="D500" s="4">
        <v>47.199999999999903</v>
      </c>
      <c r="E500" s="4">
        <f t="shared" si="416"/>
        <v>8.6444343290409273E-2</v>
      </c>
      <c r="F500" s="4">
        <v>47.199999999999903</v>
      </c>
      <c r="G500" s="4">
        <f t="shared" si="417"/>
        <v>8.6444343290409273E-2</v>
      </c>
      <c r="H500" s="4">
        <v>235</v>
      </c>
      <c r="I500" s="4">
        <f>AL267</f>
        <v>0</v>
      </c>
      <c r="CS500" s="4">
        <v>466</v>
      </c>
      <c r="CT500" s="4">
        <f t="shared" si="419"/>
        <v>233</v>
      </c>
      <c r="CU500" s="4">
        <f t="shared" si="420"/>
        <v>233</v>
      </c>
      <c r="CV500" s="4">
        <f t="shared" si="418"/>
        <v>1</v>
      </c>
      <c r="CW500" s="4">
        <v>467</v>
      </c>
      <c r="CX500" s="4">
        <f t="shared" si="415"/>
        <v>234</v>
      </c>
      <c r="CY500" s="4" t="s">
        <v>89</v>
      </c>
      <c r="CZ500" s="16" t="str">
        <f t="shared" si="421"/>
        <v>C'</v>
      </c>
      <c r="DA500" s="16"/>
    </row>
    <row r="501" spans="1:105">
      <c r="A501" s="4">
        <f t="shared" si="422"/>
        <v>0</v>
      </c>
      <c r="B501" s="4">
        <f t="shared" si="423"/>
        <v>0</v>
      </c>
      <c r="D501" s="4">
        <v>47.299999999999898</v>
      </c>
      <c r="E501" s="4">
        <f t="shared" si="416"/>
        <v>-8.6444343290058248E-2</v>
      </c>
      <c r="F501" s="4">
        <v>47.299999999999898</v>
      </c>
      <c r="G501" s="4">
        <f t="shared" si="417"/>
        <v>-8.6444343290058248E-2</v>
      </c>
      <c r="H501" s="4">
        <v>236</v>
      </c>
      <c r="I501" s="4">
        <f>I500</f>
        <v>0</v>
      </c>
      <c r="CS501" s="4">
        <v>467</v>
      </c>
      <c r="CT501" s="4">
        <f t="shared" si="419"/>
        <v>233.5</v>
      </c>
      <c r="CU501" s="4">
        <f t="shared" si="420"/>
        <v>234</v>
      </c>
      <c r="CV501" s="4">
        <f t="shared" si="418"/>
        <v>0</v>
      </c>
      <c r="CW501" s="4">
        <v>468</v>
      </c>
      <c r="CX501" s="4">
        <f t="shared" si="415"/>
        <v>235</v>
      </c>
      <c r="CY501" s="4" t="s">
        <v>98</v>
      </c>
      <c r="CZ501" s="16" t="str">
        <f t="shared" si="421"/>
        <v>C'</v>
      </c>
      <c r="DA501" s="16"/>
    </row>
    <row r="502" spans="1:105">
      <c r="A502" s="4">
        <f t="shared" si="422"/>
        <v>0</v>
      </c>
      <c r="B502" s="4">
        <f t="shared" si="423"/>
        <v>0</v>
      </c>
      <c r="D502" s="4">
        <v>47.399999999999899</v>
      </c>
      <c r="E502" s="4">
        <f t="shared" si="416"/>
        <v>-0.2555549972627808</v>
      </c>
      <c r="F502" s="4">
        <v>47.399999999999899</v>
      </c>
      <c r="G502" s="4">
        <f t="shared" si="417"/>
        <v>-0.2555549972627808</v>
      </c>
      <c r="H502" s="4">
        <v>236</v>
      </c>
      <c r="I502" s="4">
        <f>AL268</f>
        <v>0</v>
      </c>
      <c r="CS502" s="4">
        <v>468</v>
      </c>
      <c r="CT502" s="4">
        <f t="shared" si="419"/>
        <v>234</v>
      </c>
      <c r="CU502" s="4">
        <f t="shared" si="420"/>
        <v>234</v>
      </c>
      <c r="CV502" s="4">
        <f t="shared" si="418"/>
        <v>1</v>
      </c>
      <c r="CW502" s="4">
        <v>469</v>
      </c>
      <c r="CX502" s="4">
        <f t="shared" si="415"/>
        <v>235</v>
      </c>
      <c r="CY502" s="4" t="s">
        <v>87</v>
      </c>
      <c r="CZ502" s="16" t="str">
        <f t="shared" si="421"/>
        <v>C'</v>
      </c>
      <c r="DA502" s="16"/>
    </row>
    <row r="503" spans="1:105">
      <c r="A503" s="4">
        <f t="shared" si="422"/>
        <v>0</v>
      </c>
      <c r="B503" s="4">
        <f t="shared" si="423"/>
        <v>0</v>
      </c>
      <c r="D503" s="4">
        <v>47.499999999999901</v>
      </c>
      <c r="E503" s="4">
        <f t="shared" si="416"/>
        <v>-0.41349667156618819</v>
      </c>
      <c r="F503" s="4">
        <v>47.499999999999901</v>
      </c>
      <c r="G503" s="4">
        <f t="shared" si="417"/>
        <v>-0.41349667156618819</v>
      </c>
      <c r="H503" s="4">
        <v>237</v>
      </c>
      <c r="I503" s="4">
        <f>I502</f>
        <v>0</v>
      </c>
      <c r="CS503" s="4">
        <v>469</v>
      </c>
      <c r="CT503" s="4">
        <f t="shared" si="419"/>
        <v>234.5</v>
      </c>
      <c r="CU503" s="4">
        <f t="shared" si="420"/>
        <v>235</v>
      </c>
      <c r="CV503" s="4">
        <f t="shared" si="418"/>
        <v>0</v>
      </c>
      <c r="CW503" s="4">
        <v>470</v>
      </c>
      <c r="CX503" s="4">
        <f t="shared" si="415"/>
        <v>236</v>
      </c>
      <c r="CY503" s="4" t="s">
        <v>99</v>
      </c>
      <c r="CZ503" s="16" t="str">
        <f t="shared" si="421"/>
        <v>C'</v>
      </c>
      <c r="DA503" s="16"/>
    </row>
    <row r="504" spans="1:105">
      <c r="A504" s="4">
        <f t="shared" si="422"/>
        <v>0</v>
      </c>
      <c r="B504" s="4">
        <f t="shared" si="423"/>
        <v>0</v>
      </c>
      <c r="D504" s="4">
        <v>47.599999999999902</v>
      </c>
      <c r="E504" s="4">
        <f t="shared" si="416"/>
        <v>-0.55336655714498184</v>
      </c>
      <c r="F504" s="4">
        <v>47.599999999999902</v>
      </c>
      <c r="G504" s="4">
        <f t="shared" si="417"/>
        <v>-0.55336655714498184</v>
      </c>
      <c r="H504" s="4">
        <v>237</v>
      </c>
      <c r="I504" s="4">
        <f>AL269</f>
        <v>0</v>
      </c>
      <c r="CS504" s="4">
        <v>470</v>
      </c>
      <c r="CT504" s="4">
        <f t="shared" si="419"/>
        <v>235</v>
      </c>
      <c r="CU504" s="4">
        <f t="shared" si="420"/>
        <v>235</v>
      </c>
      <c r="CV504" s="4">
        <f t="shared" si="418"/>
        <v>1</v>
      </c>
      <c r="CW504" s="4">
        <v>471</v>
      </c>
      <c r="CX504" s="4">
        <f t="shared" si="415"/>
        <v>236</v>
      </c>
      <c r="CY504" s="4" t="s">
        <v>88</v>
      </c>
      <c r="CZ504" s="16" t="str">
        <f t="shared" si="421"/>
        <v>C'</v>
      </c>
      <c r="DA504" s="16"/>
    </row>
    <row r="505" spans="1:105">
      <c r="A505" s="4">
        <f t="shared" si="422"/>
        <v>0</v>
      </c>
      <c r="B505" s="4">
        <f t="shared" si="423"/>
        <v>0</v>
      </c>
      <c r="D505" s="4">
        <v>47.699999999999903</v>
      </c>
      <c r="E505" s="4">
        <f t="shared" si="416"/>
        <v>-0.6690516688291922</v>
      </c>
      <c r="F505" s="4">
        <v>47.699999999999903</v>
      </c>
      <c r="G505" s="4">
        <f t="shared" si="417"/>
        <v>-0.6690516688291922</v>
      </c>
      <c r="H505" s="4">
        <v>238</v>
      </c>
      <c r="I505" s="4">
        <f>I504</f>
        <v>0</v>
      </c>
      <c r="CS505" s="4">
        <v>471</v>
      </c>
      <c r="CT505" s="4">
        <f t="shared" si="419"/>
        <v>235.5</v>
      </c>
      <c r="CU505" s="4">
        <f t="shared" si="420"/>
        <v>236</v>
      </c>
      <c r="CV505" s="4">
        <f t="shared" si="418"/>
        <v>0</v>
      </c>
      <c r="CW505" s="4">
        <v>472</v>
      </c>
      <c r="CX505" s="4">
        <f t="shared" si="415"/>
        <v>237</v>
      </c>
      <c r="CY505" s="4" t="s">
        <v>100</v>
      </c>
      <c r="CZ505" s="16" t="str">
        <f t="shared" si="421"/>
        <v>C'</v>
      </c>
      <c r="DA505" s="16"/>
    </row>
    <row r="506" spans="1:105">
      <c r="A506" s="4">
        <f t="shared" si="422"/>
        <v>0</v>
      </c>
      <c r="B506" s="4">
        <f t="shared" si="423"/>
        <v>0</v>
      </c>
      <c r="D506" s="4">
        <v>47.799999999999898</v>
      </c>
      <c r="E506" s="4">
        <f t="shared" si="416"/>
        <v>-0.75549601211945916</v>
      </c>
      <c r="F506" s="4">
        <v>47.799999999999898</v>
      </c>
      <c r="G506" s="4">
        <f t="shared" si="417"/>
        <v>-0.75549601211945916</v>
      </c>
      <c r="H506" s="4">
        <v>238</v>
      </c>
      <c r="I506" s="4">
        <f>AL270</f>
        <v>0</v>
      </c>
      <c r="CS506" s="4">
        <v>472</v>
      </c>
      <c r="CT506" s="4">
        <f t="shared" si="419"/>
        <v>236</v>
      </c>
      <c r="CU506" s="4">
        <f t="shared" si="420"/>
        <v>236</v>
      </c>
      <c r="CV506" s="4">
        <f t="shared" si="418"/>
        <v>1</v>
      </c>
      <c r="CW506" s="4">
        <v>473</v>
      </c>
      <c r="CX506" s="4">
        <f t="shared" si="415"/>
        <v>237</v>
      </c>
      <c r="CY506" s="4" t="s">
        <v>89</v>
      </c>
      <c r="CZ506" s="16" t="str">
        <f t="shared" si="421"/>
        <v>C'</v>
      </c>
      <c r="DA506" s="16"/>
    </row>
    <row r="507" spans="1:105">
      <c r="A507" s="4">
        <f t="shared" si="422"/>
        <v>0</v>
      </c>
      <c r="B507" s="4">
        <f t="shared" si="423"/>
        <v>0</v>
      </c>
      <c r="D507" s="4">
        <v>47.899999999999899</v>
      </c>
      <c r="E507" s="4">
        <f t="shared" si="416"/>
        <v>-0.80892155440803104</v>
      </c>
      <c r="F507" s="4">
        <v>47.899999999999899</v>
      </c>
      <c r="G507" s="4">
        <f t="shared" si="417"/>
        <v>-0.80892155440803104</v>
      </c>
      <c r="H507" s="4">
        <v>239</v>
      </c>
      <c r="I507" s="4">
        <f>I506</f>
        <v>0</v>
      </c>
      <c r="CS507" s="4">
        <v>473</v>
      </c>
      <c r="CT507" s="4">
        <f t="shared" si="419"/>
        <v>236.5</v>
      </c>
      <c r="CU507" s="4">
        <f t="shared" si="420"/>
        <v>237</v>
      </c>
      <c r="CV507" s="4">
        <f t="shared" si="418"/>
        <v>0</v>
      </c>
      <c r="CW507" s="4">
        <v>474</v>
      </c>
      <c r="CX507" s="4">
        <f t="shared" si="415"/>
        <v>238</v>
      </c>
      <c r="CY507" s="4" t="s">
        <v>98</v>
      </c>
      <c r="CZ507" s="16" t="str">
        <f t="shared" si="421"/>
        <v>C'</v>
      </c>
      <c r="DA507" s="16"/>
    </row>
    <row r="508" spans="1:105">
      <c r="A508" s="4">
        <f t="shared" si="422"/>
        <v>0</v>
      </c>
      <c r="B508" s="4">
        <f t="shared" si="423"/>
        <v>0</v>
      </c>
      <c r="D508" s="4">
        <v>47.999999999999901</v>
      </c>
      <c r="E508" s="4">
        <f t="shared" si="416"/>
        <v>-0.82699334313268802</v>
      </c>
      <c r="F508" s="4">
        <v>47.999999999999901</v>
      </c>
      <c r="G508" s="4">
        <f t="shared" si="417"/>
        <v>-0.82699334313268802</v>
      </c>
      <c r="H508" s="4">
        <v>239</v>
      </c>
      <c r="I508" s="4">
        <f>AL271</f>
        <v>0</v>
      </c>
      <c r="CS508" s="4">
        <v>474</v>
      </c>
      <c r="CT508" s="4">
        <f t="shared" si="419"/>
        <v>237</v>
      </c>
      <c r="CU508" s="4">
        <f t="shared" si="420"/>
        <v>237</v>
      </c>
      <c r="CV508" s="4">
        <f t="shared" si="418"/>
        <v>1</v>
      </c>
      <c r="CW508" s="4">
        <v>475</v>
      </c>
      <c r="CX508" s="4">
        <f t="shared" si="415"/>
        <v>238</v>
      </c>
      <c r="CY508" s="4" t="s">
        <v>87</v>
      </c>
      <c r="CZ508" s="16" t="str">
        <f t="shared" si="421"/>
        <v>C'</v>
      </c>
      <c r="DA508" s="16"/>
    </row>
    <row r="509" spans="1:105">
      <c r="A509" s="4">
        <f t="shared" si="422"/>
        <v>0</v>
      </c>
      <c r="B509" s="4">
        <f t="shared" si="423"/>
        <v>0</v>
      </c>
      <c r="D509" s="4">
        <v>48.099999999999902</v>
      </c>
      <c r="E509" s="4">
        <f t="shared" si="416"/>
        <v>-0.80892155440810387</v>
      </c>
      <c r="F509" s="4">
        <v>48.099999999999902</v>
      </c>
      <c r="G509" s="4">
        <f t="shared" si="417"/>
        <v>-0.80892155440810387</v>
      </c>
      <c r="H509" s="4">
        <v>240</v>
      </c>
      <c r="I509" s="4">
        <f>I508</f>
        <v>0</v>
      </c>
      <c r="CS509" s="4">
        <v>475</v>
      </c>
      <c r="CT509" s="4">
        <f t="shared" si="419"/>
        <v>237.5</v>
      </c>
      <c r="CU509" s="4">
        <f t="shared" si="420"/>
        <v>238</v>
      </c>
      <c r="CV509" s="4">
        <f t="shared" si="418"/>
        <v>0</v>
      </c>
      <c r="CW509" s="4">
        <v>476</v>
      </c>
      <c r="CX509" s="4">
        <f t="shared" si="415"/>
        <v>239</v>
      </c>
      <c r="CY509" s="4" t="s">
        <v>99</v>
      </c>
      <c r="CZ509" s="16" t="str">
        <f t="shared" si="421"/>
        <v>C'</v>
      </c>
      <c r="DA509" s="16"/>
    </row>
    <row r="510" spans="1:105">
      <c r="A510" s="4">
        <f t="shared" si="422"/>
        <v>0</v>
      </c>
      <c r="B510" s="4">
        <f t="shared" si="423"/>
        <v>0</v>
      </c>
      <c r="D510" s="4">
        <v>48.199999999999903</v>
      </c>
      <c r="E510" s="4">
        <f t="shared" si="416"/>
        <v>-0.75549601211960637</v>
      </c>
      <c r="F510" s="4">
        <v>48.199999999999903</v>
      </c>
      <c r="G510" s="4">
        <f t="shared" si="417"/>
        <v>-0.75549601211960637</v>
      </c>
      <c r="H510" s="4">
        <v>240</v>
      </c>
      <c r="I510" s="4">
        <f>AL272</f>
        <v>0</v>
      </c>
      <c r="CS510" s="4">
        <v>476</v>
      </c>
      <c r="CT510" s="4">
        <f t="shared" si="419"/>
        <v>238</v>
      </c>
      <c r="CU510" s="4">
        <f t="shared" si="420"/>
        <v>238</v>
      </c>
      <c r="CV510" s="4">
        <f t="shared" si="418"/>
        <v>1</v>
      </c>
      <c r="CW510" s="4">
        <v>477</v>
      </c>
      <c r="CX510" s="4">
        <f t="shared" si="415"/>
        <v>239</v>
      </c>
      <c r="CY510" s="4" t="s">
        <v>88</v>
      </c>
      <c r="CZ510" s="16" t="str">
        <f t="shared" si="421"/>
        <v>C'</v>
      </c>
      <c r="DA510" s="16"/>
    </row>
    <row r="511" spans="1:105">
      <c r="A511" s="4">
        <f t="shared" si="422"/>
        <v>0</v>
      </c>
      <c r="B511" s="4">
        <f t="shared" si="423"/>
        <v>0</v>
      </c>
      <c r="D511" s="4">
        <v>48.299999999999898</v>
      </c>
      <c r="E511" s="4">
        <f t="shared" si="416"/>
        <v>-0.66905166882940492</v>
      </c>
      <c r="F511" s="4">
        <v>48.299999999999898</v>
      </c>
      <c r="G511" s="4">
        <f t="shared" si="417"/>
        <v>-0.66905166882940492</v>
      </c>
      <c r="H511" s="4">
        <v>241</v>
      </c>
      <c r="I511" s="4">
        <f>I510</f>
        <v>0</v>
      </c>
      <c r="CS511" s="4">
        <v>477</v>
      </c>
      <c r="CT511" s="4">
        <f t="shared" si="419"/>
        <v>238.5</v>
      </c>
      <c r="CU511" s="4">
        <f t="shared" si="420"/>
        <v>239</v>
      </c>
      <c r="CV511" s="4">
        <f t="shared" si="418"/>
        <v>0</v>
      </c>
      <c r="CW511" s="4">
        <v>478</v>
      </c>
      <c r="CX511" s="4">
        <f t="shared" si="415"/>
        <v>240</v>
      </c>
      <c r="CY511" s="4" t="s">
        <v>100</v>
      </c>
      <c r="CZ511" s="16" t="str">
        <f t="shared" si="421"/>
        <v>C'</v>
      </c>
      <c r="DA511" s="16"/>
    </row>
    <row r="512" spans="1:105">
      <c r="A512" s="4">
        <f t="shared" si="422"/>
        <v>0</v>
      </c>
      <c r="B512" s="4">
        <f t="shared" si="423"/>
        <v>0</v>
      </c>
      <c r="D512" s="4">
        <v>48.399999999999899</v>
      </c>
      <c r="E512" s="4">
        <f t="shared" si="416"/>
        <v>-0.55336655714525074</v>
      </c>
      <c r="F512" s="4">
        <v>48.399999999999899</v>
      </c>
      <c r="G512" s="4">
        <f t="shared" si="417"/>
        <v>-0.55336655714525074</v>
      </c>
      <c r="H512" s="4">
        <v>241</v>
      </c>
      <c r="I512" s="4">
        <f>AL273</f>
        <v>0</v>
      </c>
      <c r="CS512" s="4">
        <v>478</v>
      </c>
      <c r="CT512" s="4">
        <f t="shared" si="419"/>
        <v>239</v>
      </c>
      <c r="CU512" s="4">
        <f t="shared" si="420"/>
        <v>239</v>
      </c>
      <c r="CV512" s="4">
        <f t="shared" si="418"/>
        <v>1</v>
      </c>
      <c r="CW512" s="4">
        <v>479</v>
      </c>
      <c r="CX512" s="4">
        <f t="shared" si="415"/>
        <v>240</v>
      </c>
      <c r="CY512" s="4" t="s">
        <v>89</v>
      </c>
      <c r="CZ512" s="16" t="str">
        <f t="shared" si="421"/>
        <v>C'</v>
      </c>
      <c r="DA512" s="16"/>
    </row>
    <row r="513" spans="1:105">
      <c r="A513" s="4">
        <f t="shared" si="422"/>
        <v>0</v>
      </c>
      <c r="B513" s="4">
        <f t="shared" si="423"/>
        <v>0</v>
      </c>
      <c r="D513" s="4">
        <v>48.499999999999901</v>
      </c>
      <c r="E513" s="4">
        <f t="shared" si="416"/>
        <v>-0.41349667156650155</v>
      </c>
      <c r="F513" s="4">
        <v>48.499999999999901</v>
      </c>
      <c r="G513" s="4">
        <f t="shared" si="417"/>
        <v>-0.41349667156650155</v>
      </c>
      <c r="H513" s="4">
        <v>242</v>
      </c>
      <c r="I513" s="4">
        <f>I512</f>
        <v>0</v>
      </c>
      <c r="CS513" s="4">
        <v>479</v>
      </c>
      <c r="CT513" s="4">
        <f t="shared" si="419"/>
        <v>239.5</v>
      </c>
      <c r="CU513" s="4">
        <f t="shared" si="420"/>
        <v>240</v>
      </c>
      <c r="CV513" s="4">
        <f t="shared" si="418"/>
        <v>0</v>
      </c>
      <c r="CW513" s="4">
        <v>480</v>
      </c>
      <c r="CX513" s="4">
        <f t="shared" si="415"/>
        <v>241</v>
      </c>
      <c r="CY513" s="4" t="s">
        <v>98</v>
      </c>
      <c r="CZ513" s="16" t="str">
        <f t="shared" si="421"/>
        <v>C'</v>
      </c>
      <c r="DA513" s="16"/>
    </row>
    <row r="514" spans="1:105">
      <c r="A514" s="4">
        <f t="shared" si="422"/>
        <v>0</v>
      </c>
      <c r="B514" s="4">
        <f t="shared" si="423"/>
        <v>0</v>
      </c>
      <c r="D514" s="4">
        <v>48.599999999999902</v>
      </c>
      <c r="E514" s="4">
        <f t="shared" si="416"/>
        <v>-0.25555499726312497</v>
      </c>
      <c r="F514" s="4">
        <v>48.599999999999902</v>
      </c>
      <c r="G514" s="4">
        <f t="shared" si="417"/>
        <v>-0.25555499726312497</v>
      </c>
      <c r="H514" s="4">
        <v>242</v>
      </c>
      <c r="I514" s="4">
        <f>AL274</f>
        <v>0</v>
      </c>
      <c r="CS514" s="4">
        <v>480</v>
      </c>
      <c r="CT514" s="4">
        <f t="shared" si="419"/>
        <v>240</v>
      </c>
      <c r="CU514" s="4">
        <f t="shared" si="420"/>
        <v>240</v>
      </c>
      <c r="CV514" s="4">
        <f t="shared" si="418"/>
        <v>1</v>
      </c>
      <c r="CW514" s="4">
        <v>481</v>
      </c>
      <c r="CX514" s="4">
        <f t="shared" si="415"/>
        <v>241</v>
      </c>
      <c r="CY514" s="4" t="s">
        <v>87</v>
      </c>
      <c r="CZ514" s="16" t="str">
        <f t="shared" si="421"/>
        <v>C'</v>
      </c>
      <c r="DA514" s="16"/>
    </row>
    <row r="515" spans="1:105">
      <c r="A515" s="4">
        <f t="shared" si="422"/>
        <v>0</v>
      </c>
      <c r="B515" s="4">
        <f t="shared" si="423"/>
        <v>0</v>
      </c>
      <c r="D515" s="4">
        <v>48.699999999999903</v>
      </c>
      <c r="E515" s="4">
        <f t="shared" si="416"/>
        <v>-8.6444343290418155E-2</v>
      </c>
      <c r="F515" s="4">
        <v>48.699999999999903</v>
      </c>
      <c r="G515" s="4">
        <f t="shared" si="417"/>
        <v>-8.6444343290418155E-2</v>
      </c>
      <c r="H515" s="4">
        <v>243</v>
      </c>
      <c r="I515" s="4">
        <f>I514</f>
        <v>0</v>
      </c>
      <c r="CS515" s="4">
        <v>481</v>
      </c>
      <c r="CT515" s="4">
        <f t="shared" si="419"/>
        <v>240.5</v>
      </c>
      <c r="CU515" s="4">
        <f t="shared" si="420"/>
        <v>241</v>
      </c>
      <c r="CV515" s="4">
        <f t="shared" si="418"/>
        <v>0</v>
      </c>
      <c r="CW515" s="4">
        <v>482</v>
      </c>
      <c r="CX515" s="4">
        <f t="shared" si="415"/>
        <v>242</v>
      </c>
      <c r="CY515" s="4" t="s">
        <v>99</v>
      </c>
      <c r="CZ515" s="16" t="str">
        <f t="shared" si="421"/>
        <v>C'</v>
      </c>
      <c r="DA515" s="16"/>
    </row>
    <row r="516" spans="1:105">
      <c r="A516" s="4">
        <f t="shared" si="422"/>
        <v>0</v>
      </c>
      <c r="B516" s="4">
        <f t="shared" si="423"/>
        <v>0</v>
      </c>
      <c r="D516" s="4">
        <v>48.799999999999898</v>
      </c>
      <c r="E516" s="4">
        <f t="shared" si="416"/>
        <v>8.644434329004938E-2</v>
      </c>
      <c r="F516" s="4">
        <v>48.799999999999898</v>
      </c>
      <c r="G516" s="4">
        <f t="shared" si="417"/>
        <v>8.644434329004938E-2</v>
      </c>
      <c r="H516" s="4">
        <v>243</v>
      </c>
      <c r="I516" s="4">
        <f>AL275</f>
        <v>0</v>
      </c>
      <c r="CS516" s="4">
        <v>482</v>
      </c>
      <c r="CT516" s="4">
        <f t="shared" si="419"/>
        <v>241</v>
      </c>
      <c r="CU516" s="4">
        <f t="shared" si="420"/>
        <v>241</v>
      </c>
      <c r="CV516" s="4">
        <f t="shared" si="418"/>
        <v>1</v>
      </c>
      <c r="CW516" s="4">
        <v>483</v>
      </c>
      <c r="CX516" s="4">
        <f t="shared" si="415"/>
        <v>242</v>
      </c>
      <c r="CY516" s="4" t="s">
        <v>88</v>
      </c>
      <c r="CZ516" s="16" t="str">
        <f t="shared" si="421"/>
        <v>C'</v>
      </c>
      <c r="DA516" s="16"/>
    </row>
    <row r="517" spans="1:105">
      <c r="A517" s="4">
        <f t="shared" si="422"/>
        <v>0</v>
      </c>
      <c r="B517" s="4">
        <f t="shared" si="423"/>
        <v>0</v>
      </c>
      <c r="D517" s="4">
        <v>48.899999999999899</v>
      </c>
      <c r="E517" s="4">
        <f t="shared" si="416"/>
        <v>0.25555499726278347</v>
      </c>
      <c r="F517" s="4">
        <v>48.899999999999899</v>
      </c>
      <c r="G517" s="4">
        <f t="shared" si="417"/>
        <v>0.25555499726278347</v>
      </c>
      <c r="H517" s="4">
        <v>244</v>
      </c>
      <c r="I517" s="4">
        <f>I516</f>
        <v>0</v>
      </c>
      <c r="CS517" s="4">
        <v>483</v>
      </c>
      <c r="CT517" s="4">
        <f t="shared" si="419"/>
        <v>241.5</v>
      </c>
      <c r="CU517" s="4">
        <f t="shared" si="420"/>
        <v>242</v>
      </c>
      <c r="CV517" s="4">
        <f t="shared" si="418"/>
        <v>0</v>
      </c>
      <c r="CW517" s="4">
        <v>484</v>
      </c>
      <c r="CX517" s="4">
        <f t="shared" si="415"/>
        <v>243</v>
      </c>
      <c r="CY517" s="4" t="s">
        <v>100</v>
      </c>
      <c r="CZ517" s="16" t="str">
        <f t="shared" si="421"/>
        <v>C'</v>
      </c>
      <c r="DA517" s="16"/>
    </row>
    <row r="518" spans="1:105">
      <c r="A518" s="4">
        <f t="shared" si="422"/>
        <v>0</v>
      </c>
      <c r="B518" s="4">
        <f t="shared" si="423"/>
        <v>0</v>
      </c>
      <c r="D518" s="4">
        <v>48.999999999999901</v>
      </c>
      <c r="E518" s="4">
        <f t="shared" si="416"/>
        <v>0.41349667156619063</v>
      </c>
      <c r="F518" s="4">
        <v>48.999999999999901</v>
      </c>
      <c r="G518" s="4">
        <f t="shared" si="417"/>
        <v>0.41349667156619063</v>
      </c>
      <c r="H518" s="4">
        <v>244</v>
      </c>
      <c r="I518" s="4">
        <f>AL276</f>
        <v>0</v>
      </c>
      <c r="CS518" s="4">
        <v>484</v>
      </c>
      <c r="CT518" s="4">
        <f t="shared" si="419"/>
        <v>242</v>
      </c>
      <c r="CU518" s="4">
        <f t="shared" si="420"/>
        <v>242</v>
      </c>
      <c r="CV518" s="4">
        <f t="shared" si="418"/>
        <v>1</v>
      </c>
      <c r="CW518" s="4">
        <v>485</v>
      </c>
      <c r="CX518" s="4">
        <f t="shared" si="415"/>
        <v>243</v>
      </c>
      <c r="CY518" s="4" t="s">
        <v>89</v>
      </c>
      <c r="CZ518" s="16" t="str">
        <f t="shared" si="421"/>
        <v>C'</v>
      </c>
      <c r="DA518" s="16"/>
    </row>
    <row r="519" spans="1:105">
      <c r="A519" s="4">
        <f t="shared" si="422"/>
        <v>0</v>
      </c>
      <c r="B519" s="4">
        <f t="shared" si="423"/>
        <v>0</v>
      </c>
      <c r="D519" s="4">
        <v>49.099999999999902</v>
      </c>
      <c r="E519" s="4">
        <f t="shared" si="416"/>
        <v>0.55336655714498395</v>
      </c>
      <c r="F519" s="4">
        <v>49.099999999999902</v>
      </c>
      <c r="G519" s="4">
        <f t="shared" si="417"/>
        <v>0.55336655714498395</v>
      </c>
      <c r="H519" s="4">
        <v>245</v>
      </c>
      <c r="I519" s="4">
        <f>I518</f>
        <v>0</v>
      </c>
      <c r="CS519" s="4">
        <v>485</v>
      </c>
      <c r="CT519" s="4">
        <f t="shared" si="419"/>
        <v>242.5</v>
      </c>
      <c r="CU519" s="4">
        <f t="shared" si="420"/>
        <v>243</v>
      </c>
      <c r="CV519" s="4">
        <f t="shared" si="418"/>
        <v>0</v>
      </c>
      <c r="CW519" s="4">
        <v>486</v>
      </c>
      <c r="CX519" s="4">
        <f t="shared" si="415"/>
        <v>244</v>
      </c>
      <c r="CY519" s="4" t="s">
        <v>98</v>
      </c>
      <c r="CZ519" s="16" t="str">
        <f t="shared" si="421"/>
        <v>C'</v>
      </c>
      <c r="DA519" s="16"/>
    </row>
    <row r="520" spans="1:105">
      <c r="A520" s="4">
        <f t="shared" si="422"/>
        <v>0</v>
      </c>
      <c r="B520" s="4">
        <f t="shared" si="423"/>
        <v>0</v>
      </c>
      <c r="D520" s="4">
        <v>49.199999999999903</v>
      </c>
      <c r="E520" s="4">
        <f t="shared" si="416"/>
        <v>0.66905166882919387</v>
      </c>
      <c r="F520" s="4">
        <v>49.199999999999903</v>
      </c>
      <c r="G520" s="4">
        <f t="shared" si="417"/>
        <v>0.66905166882919387</v>
      </c>
      <c r="H520" s="4">
        <v>245</v>
      </c>
      <c r="I520" s="4">
        <f>AL277</f>
        <v>0</v>
      </c>
      <c r="CS520" s="4">
        <v>486</v>
      </c>
      <c r="CT520" s="4">
        <f t="shared" si="419"/>
        <v>243</v>
      </c>
      <c r="CU520" s="4">
        <f t="shared" si="420"/>
        <v>243</v>
      </c>
      <c r="CV520" s="4">
        <f t="shared" si="418"/>
        <v>1</v>
      </c>
      <c r="CW520" s="4">
        <v>487</v>
      </c>
      <c r="CX520" s="4">
        <f t="shared" si="415"/>
        <v>244</v>
      </c>
      <c r="CY520" s="4" t="s">
        <v>87</v>
      </c>
      <c r="CZ520" s="16" t="str">
        <f t="shared" si="421"/>
        <v>C'</v>
      </c>
      <c r="DA520" s="16"/>
    </row>
    <row r="521" spans="1:105">
      <c r="A521" s="4">
        <f t="shared" si="422"/>
        <v>0</v>
      </c>
      <c r="B521" s="4">
        <f t="shared" si="423"/>
        <v>0</v>
      </c>
      <c r="D521" s="4">
        <v>49.299999999999898</v>
      </c>
      <c r="E521" s="4">
        <f t="shared" si="416"/>
        <v>0.75549601211946038</v>
      </c>
      <c r="F521" s="4">
        <v>49.299999999999898</v>
      </c>
      <c r="G521" s="4">
        <f t="shared" si="417"/>
        <v>0.75549601211946038</v>
      </c>
      <c r="H521" s="4">
        <v>246</v>
      </c>
      <c r="I521" s="4">
        <f>I520</f>
        <v>0</v>
      </c>
      <c r="CS521" s="4">
        <v>487</v>
      </c>
      <c r="CT521" s="4">
        <f t="shared" si="419"/>
        <v>243.5</v>
      </c>
      <c r="CU521" s="4">
        <f t="shared" si="420"/>
        <v>244</v>
      </c>
      <c r="CV521" s="4">
        <f t="shared" si="418"/>
        <v>0</v>
      </c>
      <c r="CW521" s="4">
        <v>488</v>
      </c>
      <c r="CX521" s="4">
        <f t="shared" si="415"/>
        <v>245</v>
      </c>
      <c r="CY521" s="4" t="s">
        <v>99</v>
      </c>
      <c r="CZ521" s="16" t="str">
        <f t="shared" si="421"/>
        <v>C'</v>
      </c>
      <c r="DA521" s="16"/>
    </row>
    <row r="522" spans="1:105">
      <c r="A522" s="4">
        <f t="shared" si="422"/>
        <v>0</v>
      </c>
      <c r="B522" s="4">
        <f t="shared" si="423"/>
        <v>0</v>
      </c>
      <c r="D522" s="4">
        <v>49.399999999999899</v>
      </c>
      <c r="E522" s="4">
        <f t="shared" si="416"/>
        <v>0.80892155440803404</v>
      </c>
      <c r="F522" s="4">
        <v>49.399999999999899</v>
      </c>
      <c r="G522" s="4">
        <f t="shared" si="417"/>
        <v>0.80892155440803404</v>
      </c>
      <c r="H522" s="4">
        <v>246</v>
      </c>
      <c r="I522" s="4">
        <f>AL278</f>
        <v>0</v>
      </c>
      <c r="CS522" s="4">
        <v>488</v>
      </c>
      <c r="CT522" s="4">
        <f t="shared" si="419"/>
        <v>244</v>
      </c>
      <c r="CU522" s="4">
        <f t="shared" si="420"/>
        <v>244</v>
      </c>
      <c r="CV522" s="4">
        <f t="shared" si="418"/>
        <v>1</v>
      </c>
      <c r="CW522" s="4">
        <v>489</v>
      </c>
      <c r="CX522" s="4">
        <f t="shared" si="415"/>
        <v>245</v>
      </c>
      <c r="CY522" s="4" t="s">
        <v>88</v>
      </c>
      <c r="CZ522" s="16" t="str">
        <f t="shared" si="421"/>
        <v>C'</v>
      </c>
      <c r="DA522" s="16"/>
    </row>
    <row r="523" spans="1:105">
      <c r="A523" s="4">
        <f t="shared" si="422"/>
        <v>0</v>
      </c>
      <c r="B523" s="4">
        <f t="shared" si="423"/>
        <v>0</v>
      </c>
      <c r="D523" s="4">
        <v>49.499999999999901</v>
      </c>
      <c r="E523" s="4">
        <f t="shared" si="416"/>
        <v>0.82699334313268802</v>
      </c>
      <c r="F523" s="4">
        <v>49.499999999999901</v>
      </c>
      <c r="G523" s="4">
        <f t="shared" si="417"/>
        <v>0.82699334313268802</v>
      </c>
      <c r="H523" s="4">
        <v>247</v>
      </c>
      <c r="I523" s="4">
        <f>I522</f>
        <v>0</v>
      </c>
      <c r="CS523" s="4">
        <v>489</v>
      </c>
      <c r="CT523" s="4">
        <f t="shared" si="419"/>
        <v>244.5</v>
      </c>
      <c r="CU523" s="4">
        <f t="shared" si="420"/>
        <v>245</v>
      </c>
      <c r="CV523" s="4">
        <f t="shared" si="418"/>
        <v>0</v>
      </c>
      <c r="CW523" s="4">
        <v>490</v>
      </c>
      <c r="CX523" s="4">
        <f t="shared" si="415"/>
        <v>246</v>
      </c>
      <c r="CY523" s="4" t="s">
        <v>100</v>
      </c>
      <c r="CZ523" s="16" t="str">
        <f t="shared" si="421"/>
        <v>C'</v>
      </c>
      <c r="DA523" s="16"/>
    </row>
    <row r="524" spans="1:105">
      <c r="A524" s="4">
        <f t="shared" si="422"/>
        <v>0</v>
      </c>
      <c r="B524" s="4">
        <f t="shared" si="423"/>
        <v>0</v>
      </c>
      <c r="D524" s="4">
        <v>49.599999999999902</v>
      </c>
      <c r="E524" s="4">
        <f t="shared" si="416"/>
        <v>0.80892155440810565</v>
      </c>
      <c r="F524" s="4">
        <v>49.599999999999902</v>
      </c>
      <c r="G524" s="4">
        <f t="shared" si="417"/>
        <v>0.80892155440810565</v>
      </c>
      <c r="H524" s="4">
        <v>247</v>
      </c>
      <c r="I524" s="4">
        <f>AL279</f>
        <v>0</v>
      </c>
      <c r="CS524" s="4">
        <v>490</v>
      </c>
      <c r="CT524" s="4">
        <f t="shared" si="419"/>
        <v>245</v>
      </c>
      <c r="CU524" s="4">
        <f t="shared" si="420"/>
        <v>245</v>
      </c>
      <c r="CV524" s="4">
        <f t="shared" si="418"/>
        <v>1</v>
      </c>
      <c r="CW524" s="4">
        <v>491</v>
      </c>
      <c r="CX524" s="4">
        <f t="shared" ref="CX524:CX587" si="424">IF($P$2&lt;2,CX523+CV523,CX523+CV524)</f>
        <v>246</v>
      </c>
      <c r="CY524" s="4" t="s">
        <v>89</v>
      </c>
      <c r="CZ524" s="16" t="str">
        <f t="shared" si="421"/>
        <v>C'</v>
      </c>
      <c r="DA524" s="16"/>
    </row>
    <row r="525" spans="1:105">
      <c r="A525" s="4">
        <f t="shared" si="422"/>
        <v>0</v>
      </c>
      <c r="B525" s="4">
        <f t="shared" si="423"/>
        <v>0</v>
      </c>
      <c r="D525" s="4">
        <v>49.699999999999903</v>
      </c>
      <c r="E525" s="4">
        <f t="shared" si="416"/>
        <v>0.75549601211961004</v>
      </c>
      <c r="F525" s="4">
        <v>49.699999999999903</v>
      </c>
      <c r="G525" s="4">
        <f t="shared" si="417"/>
        <v>0.75549601211961004</v>
      </c>
      <c r="H525" s="4">
        <v>248</v>
      </c>
      <c r="I525" s="4">
        <f>I524</f>
        <v>0</v>
      </c>
      <c r="CS525" s="4">
        <v>491</v>
      </c>
      <c r="CT525" s="4">
        <f t="shared" si="419"/>
        <v>245.5</v>
      </c>
      <c r="CU525" s="4">
        <f t="shared" si="420"/>
        <v>246</v>
      </c>
      <c r="CV525" s="4">
        <f t="shared" si="418"/>
        <v>0</v>
      </c>
      <c r="CW525" s="4">
        <v>492</v>
      </c>
      <c r="CX525" s="4">
        <f t="shared" si="424"/>
        <v>247</v>
      </c>
      <c r="CY525" s="4" t="s">
        <v>98</v>
      </c>
      <c r="CZ525" s="16" t="str">
        <f t="shared" si="421"/>
        <v>C'</v>
      </c>
      <c r="DA525" s="16"/>
    </row>
    <row r="526" spans="1:105">
      <c r="A526" s="4">
        <f t="shared" si="422"/>
        <v>0</v>
      </c>
      <c r="B526" s="4">
        <f t="shared" si="423"/>
        <v>0</v>
      </c>
      <c r="D526" s="4">
        <v>49.799999999999898</v>
      </c>
      <c r="E526" s="4">
        <f t="shared" si="416"/>
        <v>0.66905166882941014</v>
      </c>
      <c r="F526" s="4">
        <v>49.799999999999898</v>
      </c>
      <c r="G526" s="4">
        <f t="shared" si="417"/>
        <v>0.66905166882941014</v>
      </c>
      <c r="H526" s="4">
        <v>248</v>
      </c>
      <c r="I526" s="4">
        <f>AL280</f>
        <v>0</v>
      </c>
      <c r="CS526" s="4">
        <v>492</v>
      </c>
      <c r="CT526" s="4">
        <f t="shared" si="419"/>
        <v>246</v>
      </c>
      <c r="CU526" s="4">
        <f t="shared" si="420"/>
        <v>246</v>
      </c>
      <c r="CV526" s="4">
        <f t="shared" si="418"/>
        <v>1</v>
      </c>
      <c r="CW526" s="4">
        <v>493</v>
      </c>
      <c r="CX526" s="4">
        <f t="shared" si="424"/>
        <v>247</v>
      </c>
      <c r="CY526" s="4" t="s">
        <v>87</v>
      </c>
      <c r="CZ526" s="16" t="str">
        <f t="shared" si="421"/>
        <v>C'</v>
      </c>
      <c r="DA526" s="16"/>
    </row>
    <row r="527" spans="1:105">
      <c r="A527" s="4">
        <f t="shared" si="422"/>
        <v>0</v>
      </c>
      <c r="B527" s="4">
        <f t="shared" si="423"/>
        <v>0</v>
      </c>
      <c r="D527" s="4">
        <v>49.899999999999899</v>
      </c>
      <c r="E527" s="4">
        <f t="shared" si="416"/>
        <v>0.55336655714524863</v>
      </c>
      <c r="F527" s="4">
        <v>49.899999999999899</v>
      </c>
      <c r="G527" s="4">
        <f t="shared" si="417"/>
        <v>0.55336655714524863</v>
      </c>
      <c r="H527" s="4">
        <v>249</v>
      </c>
      <c r="I527" s="4">
        <f>I526</f>
        <v>0</v>
      </c>
      <c r="CS527" s="4">
        <v>493</v>
      </c>
      <c r="CT527" s="4">
        <f t="shared" si="419"/>
        <v>246.5</v>
      </c>
      <c r="CU527" s="4">
        <f t="shared" si="420"/>
        <v>247</v>
      </c>
      <c r="CV527" s="4">
        <f t="shared" si="418"/>
        <v>0</v>
      </c>
      <c r="CW527" s="4">
        <v>494</v>
      </c>
      <c r="CX527" s="4">
        <f t="shared" si="424"/>
        <v>248</v>
      </c>
      <c r="CY527" s="4" t="s">
        <v>99</v>
      </c>
      <c r="CZ527" s="16" t="str">
        <f t="shared" si="421"/>
        <v>C'</v>
      </c>
      <c r="DA527" s="16"/>
    </row>
    <row r="528" spans="1:105">
      <c r="A528" s="4">
        <f t="shared" si="422"/>
        <v>0</v>
      </c>
      <c r="B528" s="4">
        <f t="shared" si="423"/>
        <v>0</v>
      </c>
      <c r="D528" s="4">
        <v>49.999999999999901</v>
      </c>
      <c r="E528" s="4">
        <f t="shared" si="416"/>
        <v>0.41349667156649916</v>
      </c>
      <c r="F528" s="4">
        <v>49.999999999999901</v>
      </c>
      <c r="G528" s="4">
        <f t="shared" si="417"/>
        <v>0.41349667156649916</v>
      </c>
      <c r="H528" s="4">
        <v>249</v>
      </c>
      <c r="I528" s="4">
        <f>AL281</f>
        <v>0</v>
      </c>
      <c r="CS528" s="4">
        <v>494</v>
      </c>
      <c r="CT528" s="4">
        <f t="shared" si="419"/>
        <v>247</v>
      </c>
      <c r="CU528" s="4">
        <f t="shared" si="420"/>
        <v>247</v>
      </c>
      <c r="CV528" s="4">
        <f t="shared" si="418"/>
        <v>1</v>
      </c>
      <c r="CW528" s="4">
        <v>495</v>
      </c>
      <c r="CX528" s="4">
        <f t="shared" si="424"/>
        <v>248</v>
      </c>
      <c r="CY528" s="4" t="s">
        <v>88</v>
      </c>
      <c r="CZ528" s="16" t="str">
        <f t="shared" si="421"/>
        <v>C'</v>
      </c>
      <c r="DA528" s="16"/>
    </row>
    <row r="529" spans="1:105">
      <c r="A529" s="4">
        <f t="shared" si="422"/>
        <v>0</v>
      </c>
      <c r="B529" s="4">
        <f t="shared" si="423"/>
        <v>0</v>
      </c>
      <c r="D529" s="4">
        <v>50.099999999999902</v>
      </c>
      <c r="E529" s="4">
        <f t="shared" si="416"/>
        <v>0.25555499726312225</v>
      </c>
      <c r="F529" s="4">
        <v>50.099999999999902</v>
      </c>
      <c r="G529" s="4">
        <f t="shared" si="417"/>
        <v>0.25555499726312225</v>
      </c>
      <c r="H529" s="4">
        <v>250</v>
      </c>
      <c r="I529" s="4">
        <f>I528</f>
        <v>0</v>
      </c>
      <c r="CS529" s="4">
        <v>495</v>
      </c>
      <c r="CT529" s="4">
        <f t="shared" si="419"/>
        <v>247.5</v>
      </c>
      <c r="CU529" s="4">
        <f t="shared" si="420"/>
        <v>248</v>
      </c>
      <c r="CV529" s="4">
        <f t="shared" si="418"/>
        <v>0</v>
      </c>
      <c r="CW529" s="4">
        <v>496</v>
      </c>
      <c r="CX529" s="4">
        <f t="shared" si="424"/>
        <v>249</v>
      </c>
      <c r="CY529" s="4" t="s">
        <v>100</v>
      </c>
      <c r="CZ529" s="16" t="str">
        <f t="shared" si="421"/>
        <v>C'</v>
      </c>
      <c r="DA529" s="16"/>
    </row>
    <row r="530" spans="1:105">
      <c r="A530" s="4">
        <f t="shared" si="422"/>
        <v>0</v>
      </c>
      <c r="B530" s="4">
        <f t="shared" si="423"/>
        <v>0</v>
      </c>
      <c r="D530" s="4">
        <v>50.199999999999903</v>
      </c>
      <c r="E530" s="4">
        <f t="shared" si="416"/>
        <v>8.6444343290415324E-2</v>
      </c>
      <c r="F530" s="4">
        <v>50.199999999999903</v>
      </c>
      <c r="G530" s="4">
        <f t="shared" si="417"/>
        <v>8.6444343290415324E-2</v>
      </c>
      <c r="H530" s="4">
        <v>250</v>
      </c>
      <c r="I530" s="4">
        <f>AL282</f>
        <v>0</v>
      </c>
      <c r="CS530" s="4">
        <v>496</v>
      </c>
      <c r="CT530" s="4">
        <f t="shared" si="419"/>
        <v>248</v>
      </c>
      <c r="CU530" s="4">
        <f t="shared" si="420"/>
        <v>248</v>
      </c>
      <c r="CV530" s="4">
        <f t="shared" si="418"/>
        <v>1</v>
      </c>
      <c r="CW530" s="4">
        <v>497</v>
      </c>
      <c r="CX530" s="4">
        <f t="shared" si="424"/>
        <v>249</v>
      </c>
      <c r="CY530" s="4" t="s">
        <v>89</v>
      </c>
      <c r="CZ530" s="16" t="str">
        <f t="shared" si="421"/>
        <v>C'</v>
      </c>
      <c r="DA530" s="16"/>
    </row>
    <row r="531" spans="1:105">
      <c r="A531" s="4">
        <f t="shared" si="422"/>
        <v>0</v>
      </c>
      <c r="B531" s="4">
        <f t="shared" si="423"/>
        <v>0</v>
      </c>
      <c r="D531" s="4">
        <v>50.299999999999898</v>
      </c>
      <c r="E531" s="4">
        <f t="shared" si="416"/>
        <v>-8.6444343290052197E-2</v>
      </c>
      <c r="F531" s="4">
        <v>50.299999999999898</v>
      </c>
      <c r="G531" s="4">
        <f t="shared" si="417"/>
        <v>-8.6444343290052197E-2</v>
      </c>
      <c r="H531" s="4">
        <v>251</v>
      </c>
      <c r="I531" s="4">
        <f>I530</f>
        <v>0</v>
      </c>
      <c r="CS531" s="4">
        <v>497</v>
      </c>
      <c r="CT531" s="4">
        <f t="shared" si="419"/>
        <v>248.5</v>
      </c>
      <c r="CU531" s="4">
        <f t="shared" si="420"/>
        <v>249</v>
      </c>
      <c r="CV531" s="4">
        <f t="shared" si="418"/>
        <v>0</v>
      </c>
      <c r="CW531" s="4">
        <v>498</v>
      </c>
      <c r="CX531" s="4">
        <f t="shared" si="424"/>
        <v>250</v>
      </c>
      <c r="CY531" s="4" t="s">
        <v>98</v>
      </c>
      <c r="CZ531" s="16" t="str">
        <f t="shared" si="421"/>
        <v>C'</v>
      </c>
      <c r="DA531" s="16"/>
    </row>
    <row r="532" spans="1:105">
      <c r="A532" s="4">
        <f t="shared" si="422"/>
        <v>0</v>
      </c>
      <c r="B532" s="4">
        <f t="shared" si="423"/>
        <v>0</v>
      </c>
      <c r="D532" s="4">
        <v>50.399999999999899</v>
      </c>
      <c r="E532" s="4">
        <f t="shared" si="416"/>
        <v>-0.25555499726279735</v>
      </c>
      <c r="F532" s="4">
        <v>50.399999999999899</v>
      </c>
      <c r="G532" s="4">
        <f t="shared" si="417"/>
        <v>-0.25555499726279735</v>
      </c>
      <c r="H532" s="4">
        <v>251</v>
      </c>
      <c r="I532" s="4">
        <f>AL283</f>
        <v>0</v>
      </c>
      <c r="CS532" s="4">
        <v>498</v>
      </c>
      <c r="CT532" s="4">
        <f t="shared" si="419"/>
        <v>249</v>
      </c>
      <c r="CU532" s="4">
        <f t="shared" si="420"/>
        <v>249</v>
      </c>
      <c r="CV532" s="4">
        <f t="shared" si="418"/>
        <v>1</v>
      </c>
      <c r="CW532" s="4">
        <v>499</v>
      </c>
      <c r="CX532" s="4">
        <f t="shared" si="424"/>
        <v>250</v>
      </c>
      <c r="CY532" s="4" t="s">
        <v>87</v>
      </c>
      <c r="CZ532" s="16" t="str">
        <f t="shared" si="421"/>
        <v>C'</v>
      </c>
      <c r="DA532" s="16"/>
    </row>
    <row r="533" spans="1:105">
      <c r="A533" s="4">
        <f t="shared" si="422"/>
        <v>0</v>
      </c>
      <c r="B533" s="4">
        <f t="shared" si="423"/>
        <v>0</v>
      </c>
      <c r="D533" s="4">
        <v>50.499999999999901</v>
      </c>
      <c r="E533" s="4">
        <f t="shared" si="416"/>
        <v>-0.41349667156620323</v>
      </c>
      <c r="F533" s="4">
        <v>50.499999999999901</v>
      </c>
      <c r="G533" s="4">
        <f t="shared" si="417"/>
        <v>-0.41349667156620323</v>
      </c>
      <c r="H533" s="4">
        <v>252</v>
      </c>
      <c r="I533" s="4">
        <f>I532</f>
        <v>0</v>
      </c>
      <c r="CS533" s="4">
        <v>499</v>
      </c>
      <c r="CT533" s="4">
        <f t="shared" si="419"/>
        <v>249.5</v>
      </c>
      <c r="CU533" s="4">
        <f t="shared" si="420"/>
        <v>250</v>
      </c>
      <c r="CV533" s="4">
        <f t="shared" si="418"/>
        <v>0</v>
      </c>
      <c r="CW533" s="4">
        <v>500</v>
      </c>
      <c r="CX533" s="4">
        <f t="shared" si="424"/>
        <v>251</v>
      </c>
      <c r="CY533" s="4" t="s">
        <v>99</v>
      </c>
      <c r="CZ533" s="16" t="str">
        <f t="shared" si="421"/>
        <v>C'</v>
      </c>
      <c r="DA533" s="16"/>
    </row>
    <row r="534" spans="1:105">
      <c r="A534" s="4">
        <f t="shared" si="422"/>
        <v>0</v>
      </c>
      <c r="B534" s="4">
        <f t="shared" si="423"/>
        <v>0</v>
      </c>
      <c r="D534" s="4">
        <v>50.599999999999902</v>
      </c>
      <c r="E534" s="4">
        <f t="shared" si="416"/>
        <v>-0.55336655714499472</v>
      </c>
      <c r="F534" s="4">
        <v>50.599999999999902</v>
      </c>
      <c r="G534" s="4">
        <f t="shared" si="417"/>
        <v>-0.55336655714499472</v>
      </c>
      <c r="H534" s="4">
        <v>252</v>
      </c>
      <c r="I534" s="4">
        <f>AL284</f>
        <v>0</v>
      </c>
      <c r="CS534" s="4">
        <v>500</v>
      </c>
      <c r="CT534" s="4">
        <f t="shared" si="419"/>
        <v>250</v>
      </c>
      <c r="CU534" s="4">
        <f t="shared" si="420"/>
        <v>250</v>
      </c>
      <c r="CV534" s="4">
        <f t="shared" si="418"/>
        <v>1</v>
      </c>
      <c r="CW534" s="4">
        <v>501</v>
      </c>
      <c r="CX534" s="4">
        <f t="shared" si="424"/>
        <v>251</v>
      </c>
      <c r="CY534" s="4" t="s">
        <v>88</v>
      </c>
    </row>
    <row r="535" spans="1:105">
      <c r="A535" s="4">
        <f t="shared" si="422"/>
        <v>0</v>
      </c>
      <c r="B535" s="4">
        <f t="shared" si="423"/>
        <v>0</v>
      </c>
      <c r="D535" s="4">
        <v>50.699999999999903</v>
      </c>
      <c r="E535" s="4">
        <f t="shared" si="416"/>
        <v>-0.66905166882918865</v>
      </c>
      <c r="F535" s="4">
        <v>50.699999999999903</v>
      </c>
      <c r="G535" s="4">
        <f t="shared" si="417"/>
        <v>-0.66905166882918865</v>
      </c>
      <c r="H535" s="4">
        <v>253</v>
      </c>
      <c r="I535" s="4">
        <f>I534</f>
        <v>0</v>
      </c>
      <c r="CS535" s="4">
        <v>501</v>
      </c>
      <c r="CT535" s="4">
        <f t="shared" si="419"/>
        <v>250.5</v>
      </c>
      <c r="CU535" s="4">
        <f t="shared" si="420"/>
        <v>251</v>
      </c>
      <c r="CV535" s="4">
        <f t="shared" si="418"/>
        <v>0</v>
      </c>
      <c r="CW535" s="4">
        <v>502</v>
      </c>
      <c r="CX535" s="4">
        <f t="shared" si="424"/>
        <v>252</v>
      </c>
      <c r="CY535" s="4" t="s">
        <v>100</v>
      </c>
    </row>
    <row r="536" spans="1:105">
      <c r="A536" s="4">
        <f t="shared" si="422"/>
        <v>0</v>
      </c>
      <c r="B536" s="4">
        <f t="shared" si="423"/>
        <v>0</v>
      </c>
      <c r="D536" s="4">
        <v>50.799999999999898</v>
      </c>
      <c r="E536" s="4">
        <f t="shared" si="416"/>
        <v>-0.75549601211946149</v>
      </c>
      <c r="F536" s="4">
        <v>50.799999999999898</v>
      </c>
      <c r="G536" s="4">
        <f t="shared" si="417"/>
        <v>-0.75549601211946149</v>
      </c>
      <c r="H536" s="4">
        <v>253</v>
      </c>
      <c r="I536" s="4">
        <f>AL285</f>
        <v>0</v>
      </c>
      <c r="CS536" s="4">
        <v>502</v>
      </c>
      <c r="CT536" s="4">
        <f t="shared" si="419"/>
        <v>251</v>
      </c>
      <c r="CU536" s="4">
        <f t="shared" si="420"/>
        <v>251</v>
      </c>
      <c r="CV536" s="4">
        <f t="shared" si="418"/>
        <v>1</v>
      </c>
      <c r="CW536" s="4">
        <v>503</v>
      </c>
      <c r="CX536" s="4">
        <f t="shared" si="424"/>
        <v>252</v>
      </c>
      <c r="CY536" s="4" t="s">
        <v>89</v>
      </c>
    </row>
    <row r="537" spans="1:105">
      <c r="A537" s="4">
        <f t="shared" si="422"/>
        <v>0</v>
      </c>
      <c r="B537" s="4">
        <f t="shared" si="423"/>
        <v>0</v>
      </c>
      <c r="D537" s="4">
        <v>50.899999999999899</v>
      </c>
      <c r="E537" s="4">
        <f t="shared" si="416"/>
        <v>-0.80892155440802982</v>
      </c>
      <c r="F537" s="4">
        <v>50.899999999999899</v>
      </c>
      <c r="G537" s="4">
        <f t="shared" si="417"/>
        <v>-0.80892155440802982</v>
      </c>
      <c r="H537" s="4">
        <v>254</v>
      </c>
      <c r="I537" s="4">
        <f>I536</f>
        <v>0</v>
      </c>
      <c r="CS537" s="4">
        <v>503</v>
      </c>
      <c r="CT537" s="4">
        <f t="shared" si="419"/>
        <v>251.5</v>
      </c>
      <c r="CU537" s="4">
        <f t="shared" si="420"/>
        <v>252</v>
      </c>
      <c r="CV537" s="4">
        <f t="shared" si="418"/>
        <v>0</v>
      </c>
      <c r="CW537" s="4">
        <v>504</v>
      </c>
      <c r="CX537" s="4">
        <f t="shared" si="424"/>
        <v>253</v>
      </c>
      <c r="CY537" s="4" t="s">
        <v>98</v>
      </c>
    </row>
    <row r="538" spans="1:105">
      <c r="A538" s="4">
        <f t="shared" si="422"/>
        <v>0</v>
      </c>
      <c r="B538" s="4">
        <f t="shared" si="423"/>
        <v>0</v>
      </c>
      <c r="D538" s="4">
        <v>50.999999999999901</v>
      </c>
      <c r="E538" s="4">
        <f t="shared" si="416"/>
        <v>-0.82699334313268802</v>
      </c>
      <c r="F538" s="4">
        <v>50.999999999999901</v>
      </c>
      <c r="G538" s="4">
        <f t="shared" si="417"/>
        <v>-0.82699334313268802</v>
      </c>
      <c r="H538" s="4">
        <v>254</v>
      </c>
      <c r="I538" s="4">
        <f>AL286</f>
        <v>0</v>
      </c>
      <c r="CS538" s="4">
        <v>504</v>
      </c>
      <c r="CT538" s="4">
        <f t="shared" si="419"/>
        <v>252</v>
      </c>
      <c r="CU538" s="4">
        <f t="shared" si="420"/>
        <v>252</v>
      </c>
      <c r="CV538" s="4">
        <f t="shared" si="418"/>
        <v>1</v>
      </c>
      <c r="CW538" s="4">
        <v>505</v>
      </c>
      <c r="CX538" s="4">
        <f t="shared" si="424"/>
        <v>253</v>
      </c>
      <c r="CY538" s="4" t="s">
        <v>87</v>
      </c>
    </row>
    <row r="539" spans="1:105">
      <c r="A539" s="4">
        <f t="shared" si="422"/>
        <v>0</v>
      </c>
      <c r="B539" s="4">
        <f t="shared" si="423"/>
        <v>0</v>
      </c>
      <c r="D539" s="4">
        <v>51.099999999999902</v>
      </c>
      <c r="E539" s="4">
        <f t="shared" si="416"/>
        <v>-0.80892155440810509</v>
      </c>
      <c r="F539" s="4">
        <v>51.099999999999902</v>
      </c>
      <c r="G539" s="4">
        <f t="shared" si="417"/>
        <v>-0.80892155440810509</v>
      </c>
      <c r="H539" s="4">
        <v>255</v>
      </c>
      <c r="I539" s="4">
        <f>I538</f>
        <v>0</v>
      </c>
      <c r="CS539" s="4">
        <v>505</v>
      </c>
      <c r="CT539" s="4">
        <f t="shared" si="419"/>
        <v>252.5</v>
      </c>
      <c r="CU539" s="4">
        <f t="shared" si="420"/>
        <v>253</v>
      </c>
      <c r="CV539" s="4">
        <f t="shared" si="418"/>
        <v>0</v>
      </c>
      <c r="CW539" s="4">
        <v>506</v>
      </c>
      <c r="CX539" s="4">
        <f t="shared" si="424"/>
        <v>254</v>
      </c>
      <c r="CY539" s="4" t="s">
        <v>99</v>
      </c>
    </row>
    <row r="540" spans="1:105">
      <c r="A540" s="4">
        <f t="shared" si="422"/>
        <v>0</v>
      </c>
      <c r="B540" s="4">
        <f t="shared" si="423"/>
        <v>0</v>
      </c>
      <c r="D540" s="4">
        <v>51.199999999999903</v>
      </c>
      <c r="E540" s="4">
        <f t="shared" si="416"/>
        <v>-0.75549601211960882</v>
      </c>
      <c r="F540" s="4">
        <v>51.199999999999903</v>
      </c>
      <c r="G540" s="4">
        <f t="shared" si="417"/>
        <v>-0.75549601211960882</v>
      </c>
      <c r="H540" s="4">
        <v>255</v>
      </c>
      <c r="I540" s="4">
        <f>AL287</f>
        <v>0</v>
      </c>
      <c r="CS540" s="4">
        <v>506</v>
      </c>
      <c r="CT540" s="4">
        <f t="shared" si="419"/>
        <v>253</v>
      </c>
      <c r="CU540" s="4">
        <f t="shared" si="420"/>
        <v>253</v>
      </c>
      <c r="CV540" s="4">
        <f t="shared" si="418"/>
        <v>1</v>
      </c>
      <c r="CW540" s="4">
        <v>507</v>
      </c>
      <c r="CX540" s="4">
        <f t="shared" si="424"/>
        <v>254</v>
      </c>
      <c r="CY540" s="4" t="s">
        <v>88</v>
      </c>
    </row>
    <row r="541" spans="1:105">
      <c r="A541" s="4">
        <f t="shared" si="422"/>
        <v>0</v>
      </c>
      <c r="B541" s="4">
        <f t="shared" si="423"/>
        <v>0</v>
      </c>
      <c r="D541" s="4">
        <v>51.299999999999898</v>
      </c>
      <c r="E541" s="4">
        <f t="shared" si="416"/>
        <v>-0.66905166882940847</v>
      </c>
      <c r="F541" s="4">
        <v>51.299999999999898</v>
      </c>
      <c r="G541" s="4">
        <f t="shared" si="417"/>
        <v>-0.66905166882940847</v>
      </c>
      <c r="H541" s="4">
        <v>256</v>
      </c>
      <c r="I541" s="4">
        <f>I540</f>
        <v>0</v>
      </c>
      <c r="CS541" s="4">
        <v>507</v>
      </c>
      <c r="CT541" s="4">
        <f t="shared" si="419"/>
        <v>253.5</v>
      </c>
      <c r="CU541" s="4">
        <f t="shared" si="420"/>
        <v>254</v>
      </c>
      <c r="CV541" s="4">
        <f t="shared" si="418"/>
        <v>0</v>
      </c>
      <c r="CW541" s="4">
        <v>508</v>
      </c>
      <c r="CX541" s="4">
        <f t="shared" si="424"/>
        <v>255</v>
      </c>
      <c r="CY541" s="4" t="s">
        <v>100</v>
      </c>
    </row>
    <row r="542" spans="1:105">
      <c r="A542" s="4">
        <f t="shared" si="422"/>
        <v>0</v>
      </c>
      <c r="B542" s="4">
        <f t="shared" si="423"/>
        <v>0</v>
      </c>
      <c r="D542" s="4">
        <v>51.399999999999899</v>
      </c>
      <c r="E542" s="4">
        <f t="shared" si="416"/>
        <v>-0.55336655714523775</v>
      </c>
      <c r="F542" s="4">
        <v>51.399999999999899</v>
      </c>
      <c r="G542" s="4">
        <f t="shared" si="417"/>
        <v>-0.55336655714523775</v>
      </c>
      <c r="H542" s="4">
        <v>256</v>
      </c>
      <c r="I542" s="4">
        <f>AL288</f>
        <v>0</v>
      </c>
      <c r="CS542" s="4">
        <v>508</v>
      </c>
      <c r="CT542" s="4">
        <f t="shared" si="419"/>
        <v>254</v>
      </c>
      <c r="CU542" s="4">
        <f t="shared" si="420"/>
        <v>254</v>
      </c>
      <c r="CV542" s="4">
        <f t="shared" si="418"/>
        <v>1</v>
      </c>
      <c r="CW542" s="4">
        <v>509</v>
      </c>
      <c r="CX542" s="4">
        <f t="shared" si="424"/>
        <v>255</v>
      </c>
      <c r="CY542" s="4" t="s">
        <v>89</v>
      </c>
    </row>
    <row r="543" spans="1:105">
      <c r="A543" s="4">
        <f t="shared" si="422"/>
        <v>0</v>
      </c>
      <c r="B543" s="4">
        <f t="shared" si="423"/>
        <v>0</v>
      </c>
      <c r="D543" s="4">
        <v>51.499999999999901</v>
      </c>
      <c r="E543" s="4">
        <f t="shared" si="416"/>
        <v>-0.41349667156648651</v>
      </c>
      <c r="F543" s="4">
        <v>51.499999999999901</v>
      </c>
      <c r="G543" s="4">
        <f t="shared" si="417"/>
        <v>-0.41349667156648651</v>
      </c>
      <c r="H543" s="4">
        <v>257</v>
      </c>
      <c r="I543" s="4">
        <f>I542</f>
        <v>0</v>
      </c>
      <c r="CS543" s="4">
        <v>509</v>
      </c>
      <c r="CT543" s="4">
        <f t="shared" si="419"/>
        <v>254.5</v>
      </c>
      <c r="CU543" s="4">
        <f t="shared" si="420"/>
        <v>255</v>
      </c>
      <c r="CV543" s="4">
        <f t="shared" si="418"/>
        <v>0</v>
      </c>
      <c r="CW543" s="4">
        <v>510</v>
      </c>
      <c r="CX543" s="4">
        <f t="shared" si="424"/>
        <v>256</v>
      </c>
      <c r="CY543" s="4" t="s">
        <v>98</v>
      </c>
    </row>
    <row r="544" spans="1:105">
      <c r="A544" s="4">
        <f t="shared" si="422"/>
        <v>0</v>
      </c>
      <c r="B544" s="4">
        <f t="shared" si="423"/>
        <v>0</v>
      </c>
      <c r="D544" s="4">
        <v>51.599999999999902</v>
      </c>
      <c r="E544" s="4">
        <f t="shared" si="416"/>
        <v>-0.25555499726310837</v>
      </c>
      <c r="F544" s="4">
        <v>51.599999999999902</v>
      </c>
      <c r="G544" s="4">
        <f t="shared" si="417"/>
        <v>-0.25555499726310837</v>
      </c>
      <c r="H544" s="4">
        <v>257</v>
      </c>
      <c r="I544" s="4">
        <f>AL289</f>
        <v>0</v>
      </c>
      <c r="CS544" s="4">
        <v>510</v>
      </c>
      <c r="CT544" s="4">
        <f t="shared" si="419"/>
        <v>255</v>
      </c>
      <c r="CU544" s="4">
        <f t="shared" si="420"/>
        <v>255</v>
      </c>
      <c r="CV544" s="4">
        <f t="shared" si="418"/>
        <v>1</v>
      </c>
      <c r="CW544" s="4">
        <v>511</v>
      </c>
      <c r="CX544" s="4">
        <f t="shared" si="424"/>
        <v>256</v>
      </c>
      <c r="CY544" s="4" t="s">
        <v>87</v>
      </c>
    </row>
    <row r="545" spans="1:103">
      <c r="A545" s="4">
        <f t="shared" si="422"/>
        <v>0</v>
      </c>
      <c r="B545" s="4">
        <f t="shared" si="423"/>
        <v>0</v>
      </c>
      <c r="D545" s="4">
        <v>51.699999999999903</v>
      </c>
      <c r="E545" s="4">
        <f t="shared" ref="E545:E608" si="425">SIN((360/$AE$30*(D545+$D$31)/2*$AG$30+$AM$31-$AI$30)*PI()/180)*$E$32</f>
        <v>-8.6444343290400821E-2</v>
      </c>
      <c r="F545" s="4">
        <v>51.699999999999903</v>
      </c>
      <c r="G545" s="4">
        <f t="shared" ref="G545:G608" si="426">SIN((360/$AE$30*(F545+$D$31)/2*$AG$31+$CO$31-$AL$25)*PI()/180)*$G$32</f>
        <v>-8.6444343290400821E-2</v>
      </c>
      <c r="H545" s="4">
        <v>258</v>
      </c>
      <c r="I545" s="4">
        <f>I544</f>
        <v>0</v>
      </c>
      <c r="CS545" s="4">
        <v>511</v>
      </c>
      <c r="CT545" s="4">
        <f t="shared" si="419"/>
        <v>255.5</v>
      </c>
      <c r="CU545" s="4">
        <f t="shared" si="420"/>
        <v>256</v>
      </c>
      <c r="CV545" s="4">
        <f t="shared" si="418"/>
        <v>0</v>
      </c>
      <c r="CW545" s="4">
        <v>512</v>
      </c>
      <c r="CX545" s="4">
        <f t="shared" si="424"/>
        <v>257</v>
      </c>
      <c r="CY545" s="4" t="s">
        <v>99</v>
      </c>
    </row>
    <row r="546" spans="1:103">
      <c r="A546" s="4">
        <f t="shared" si="422"/>
        <v>0</v>
      </c>
      <c r="B546" s="4">
        <f t="shared" si="423"/>
        <v>0</v>
      </c>
      <c r="D546" s="4">
        <v>51.799999999999898</v>
      </c>
      <c r="E546" s="4">
        <f t="shared" si="425"/>
        <v>8.6444343290055028E-2</v>
      </c>
      <c r="F546" s="4">
        <v>51.799999999999898</v>
      </c>
      <c r="G546" s="4">
        <f t="shared" si="426"/>
        <v>8.6444343290055028E-2</v>
      </c>
      <c r="H546" s="4">
        <v>258</v>
      </c>
      <c r="I546" s="4">
        <f>AL290</f>
        <v>0</v>
      </c>
      <c r="CS546" s="4">
        <v>512</v>
      </c>
      <c r="CT546" s="4">
        <f t="shared" si="419"/>
        <v>256</v>
      </c>
      <c r="CU546" s="4">
        <f t="shared" si="420"/>
        <v>256</v>
      </c>
      <c r="CV546" s="4">
        <f t="shared" ref="CV546:CV609" si="427">CU547-CU546</f>
        <v>1</v>
      </c>
      <c r="CW546" s="4">
        <v>513</v>
      </c>
      <c r="CX546" s="4">
        <f t="shared" si="424"/>
        <v>257</v>
      </c>
      <c r="CY546" s="4" t="s">
        <v>88</v>
      </c>
    </row>
    <row r="547" spans="1:103">
      <c r="A547" s="4">
        <f t="shared" si="422"/>
        <v>0</v>
      </c>
      <c r="B547" s="4">
        <f t="shared" si="423"/>
        <v>0</v>
      </c>
      <c r="D547" s="4">
        <v>51.899999999999899</v>
      </c>
      <c r="E547" s="4">
        <f t="shared" si="425"/>
        <v>0.25555499726277769</v>
      </c>
      <c r="F547" s="4">
        <v>51.899999999999899</v>
      </c>
      <c r="G547" s="4">
        <f t="shared" si="426"/>
        <v>0.25555499726277769</v>
      </c>
      <c r="H547" s="4">
        <v>259</v>
      </c>
      <c r="I547" s="4">
        <f>I546</f>
        <v>0</v>
      </c>
      <c r="CS547" s="4">
        <v>513</v>
      </c>
      <c r="CT547" s="4">
        <f t="shared" ref="CT547:CT610" si="428">CS547*$CT$11</f>
        <v>256.5</v>
      </c>
      <c r="CU547" s="4">
        <f t="shared" ref="CU547:CU610" si="429">IF(CT547-INT(CT547)&gt;0.00001,INT(CT547)+1,CT547)</f>
        <v>257</v>
      </c>
      <c r="CV547" s="4">
        <f t="shared" si="427"/>
        <v>0</v>
      </c>
      <c r="CW547" s="4">
        <v>514</v>
      </c>
      <c r="CX547" s="4">
        <f t="shared" si="424"/>
        <v>258</v>
      </c>
      <c r="CY547" s="4" t="s">
        <v>100</v>
      </c>
    </row>
    <row r="548" spans="1:103">
      <c r="A548" s="4">
        <f t="shared" si="422"/>
        <v>0</v>
      </c>
      <c r="B548" s="4">
        <f t="shared" si="423"/>
        <v>0</v>
      </c>
      <c r="D548" s="4">
        <v>51.999999999999901</v>
      </c>
      <c r="E548" s="4">
        <f t="shared" si="425"/>
        <v>0.41349667156618536</v>
      </c>
      <c r="F548" s="4">
        <v>51.999999999999901</v>
      </c>
      <c r="G548" s="4">
        <f t="shared" si="426"/>
        <v>0.41349667156618536</v>
      </c>
      <c r="H548" s="4">
        <v>259</v>
      </c>
      <c r="I548" s="4">
        <f>AL291</f>
        <v>0</v>
      </c>
      <c r="CS548" s="4">
        <v>514</v>
      </c>
      <c r="CT548" s="4">
        <f t="shared" si="428"/>
        <v>257</v>
      </c>
      <c r="CU548" s="4">
        <f t="shared" si="429"/>
        <v>257</v>
      </c>
      <c r="CV548" s="4">
        <f t="shared" si="427"/>
        <v>1</v>
      </c>
      <c r="CW548" s="4">
        <v>515</v>
      </c>
      <c r="CX548" s="4">
        <f t="shared" si="424"/>
        <v>258</v>
      </c>
      <c r="CY548" s="4" t="s">
        <v>89</v>
      </c>
    </row>
    <row r="549" spans="1:103">
      <c r="A549" s="4">
        <f t="shared" ref="A549:A612" si="430">AD546</f>
        <v>0</v>
      </c>
      <c r="B549" s="4">
        <f t="shared" ref="B549:B612" si="431">AE546</f>
        <v>0</v>
      </c>
      <c r="D549" s="4">
        <v>52.099999999999902</v>
      </c>
      <c r="E549" s="4">
        <f t="shared" si="425"/>
        <v>0.5533665571449794</v>
      </c>
      <c r="F549" s="4">
        <v>52.099999999999902</v>
      </c>
      <c r="G549" s="4">
        <f t="shared" si="426"/>
        <v>0.5533665571449794</v>
      </c>
      <c r="H549" s="4">
        <v>260</v>
      </c>
      <c r="I549" s="4">
        <f>I548</f>
        <v>0</v>
      </c>
      <c r="CS549" s="4">
        <v>515</v>
      </c>
      <c r="CT549" s="4">
        <f t="shared" si="428"/>
        <v>257.5</v>
      </c>
      <c r="CU549" s="4">
        <f t="shared" si="429"/>
        <v>258</v>
      </c>
      <c r="CV549" s="4">
        <f t="shared" si="427"/>
        <v>0</v>
      </c>
      <c r="CW549" s="4">
        <v>516</v>
      </c>
      <c r="CX549" s="4">
        <f t="shared" si="424"/>
        <v>259</v>
      </c>
      <c r="CY549" s="4" t="s">
        <v>98</v>
      </c>
    </row>
    <row r="550" spans="1:103">
      <c r="A550" s="4">
        <f t="shared" si="430"/>
        <v>0</v>
      </c>
      <c r="B550" s="4">
        <f t="shared" si="431"/>
        <v>0</v>
      </c>
      <c r="D550" s="4">
        <v>52.199999999999903</v>
      </c>
      <c r="E550" s="4">
        <f t="shared" si="425"/>
        <v>0.6690516688291972</v>
      </c>
      <c r="F550" s="4">
        <v>52.199999999999903</v>
      </c>
      <c r="G550" s="4">
        <f t="shared" si="426"/>
        <v>0.6690516688291972</v>
      </c>
      <c r="H550" s="4">
        <v>260</v>
      </c>
      <c r="I550" s="4">
        <f>AL292</f>
        <v>0</v>
      </c>
      <c r="CS550" s="4">
        <v>516</v>
      </c>
      <c r="CT550" s="4">
        <f t="shared" si="428"/>
        <v>258</v>
      </c>
      <c r="CU550" s="4">
        <f t="shared" si="429"/>
        <v>258</v>
      </c>
      <c r="CV550" s="4">
        <f t="shared" si="427"/>
        <v>1</v>
      </c>
      <c r="CW550" s="4">
        <v>517</v>
      </c>
      <c r="CX550" s="4">
        <f t="shared" si="424"/>
        <v>259</v>
      </c>
      <c r="CY550" s="4" t="s">
        <v>87</v>
      </c>
    </row>
    <row r="551" spans="1:103">
      <c r="A551" s="4">
        <f t="shared" si="430"/>
        <v>0</v>
      </c>
      <c r="B551" s="4">
        <f t="shared" si="431"/>
        <v>0</v>
      </c>
      <c r="D551" s="4">
        <v>52.299999999999898</v>
      </c>
      <c r="E551" s="4">
        <f t="shared" si="425"/>
        <v>0.75549601211945794</v>
      </c>
      <c r="F551" s="4">
        <v>52.299999999999898</v>
      </c>
      <c r="G551" s="4">
        <f t="shared" si="426"/>
        <v>0.75549601211945794</v>
      </c>
      <c r="H551" s="4">
        <v>261</v>
      </c>
      <c r="I551" s="4">
        <f>I550</f>
        <v>0</v>
      </c>
      <c r="CS551" s="4">
        <v>517</v>
      </c>
      <c r="CT551" s="4">
        <f t="shared" si="428"/>
        <v>258.5</v>
      </c>
      <c r="CU551" s="4">
        <f t="shared" si="429"/>
        <v>259</v>
      </c>
      <c r="CV551" s="4">
        <f t="shared" si="427"/>
        <v>0</v>
      </c>
      <c r="CW551" s="4">
        <v>518</v>
      </c>
      <c r="CX551" s="4">
        <f t="shared" si="424"/>
        <v>260</v>
      </c>
      <c r="CY551" s="4" t="s">
        <v>99</v>
      </c>
    </row>
    <row r="552" spans="1:103">
      <c r="A552" s="4">
        <f t="shared" si="430"/>
        <v>0</v>
      </c>
      <c r="B552" s="4">
        <f t="shared" si="431"/>
        <v>0</v>
      </c>
      <c r="D552" s="4">
        <v>52.399999999999899</v>
      </c>
      <c r="E552" s="4">
        <f t="shared" si="425"/>
        <v>0.80892155440803282</v>
      </c>
      <c r="F552" s="4">
        <v>52.399999999999899</v>
      </c>
      <c r="G552" s="4">
        <f t="shared" si="426"/>
        <v>0.80892155440803282</v>
      </c>
      <c r="H552" s="4">
        <v>261</v>
      </c>
      <c r="I552" s="4">
        <f>AL293</f>
        <v>0</v>
      </c>
      <c r="CS552" s="4">
        <v>518</v>
      </c>
      <c r="CT552" s="4">
        <f t="shared" si="428"/>
        <v>259</v>
      </c>
      <c r="CU552" s="4">
        <f t="shared" si="429"/>
        <v>259</v>
      </c>
      <c r="CV552" s="4">
        <f t="shared" si="427"/>
        <v>1</v>
      </c>
      <c r="CW552" s="4">
        <v>519</v>
      </c>
      <c r="CX552" s="4">
        <f t="shared" si="424"/>
        <v>260</v>
      </c>
      <c r="CY552" s="4" t="s">
        <v>88</v>
      </c>
    </row>
    <row r="553" spans="1:103">
      <c r="A553" s="4">
        <f t="shared" si="430"/>
        <v>0</v>
      </c>
      <c r="B553" s="4">
        <f t="shared" si="431"/>
        <v>0</v>
      </c>
      <c r="D553" s="4">
        <v>52.499999999999901</v>
      </c>
      <c r="E553" s="4">
        <f t="shared" si="425"/>
        <v>0.82699334313268802</v>
      </c>
      <c r="F553" s="4">
        <v>52.499999999999901</v>
      </c>
      <c r="G553" s="4">
        <f t="shared" si="426"/>
        <v>0.82699334313268802</v>
      </c>
      <c r="H553" s="4">
        <v>262</v>
      </c>
      <c r="I553" s="4">
        <f>I552</f>
        <v>0</v>
      </c>
      <c r="CS553" s="4">
        <v>519</v>
      </c>
      <c r="CT553" s="4">
        <f t="shared" si="428"/>
        <v>259.5</v>
      </c>
      <c r="CU553" s="4">
        <f t="shared" si="429"/>
        <v>260</v>
      </c>
      <c r="CV553" s="4">
        <f t="shared" si="427"/>
        <v>0</v>
      </c>
      <c r="CW553" s="4">
        <v>520</v>
      </c>
      <c r="CX553" s="4">
        <f t="shared" si="424"/>
        <v>261</v>
      </c>
      <c r="CY553" s="4" t="s">
        <v>100</v>
      </c>
    </row>
    <row r="554" spans="1:103">
      <c r="A554" s="4">
        <f t="shared" si="430"/>
        <v>0</v>
      </c>
      <c r="B554" s="4">
        <f t="shared" si="431"/>
        <v>0</v>
      </c>
      <c r="D554" s="4">
        <v>52.599999999999902</v>
      </c>
      <c r="E554" s="4">
        <f t="shared" si="425"/>
        <v>0.80892155440810209</v>
      </c>
      <c r="F554" s="4">
        <v>52.599999999999902</v>
      </c>
      <c r="G554" s="4">
        <f t="shared" si="426"/>
        <v>0.80892155440810209</v>
      </c>
      <c r="H554" s="4">
        <v>262</v>
      </c>
      <c r="I554" s="4">
        <f>AL294</f>
        <v>0</v>
      </c>
      <c r="CS554" s="4">
        <v>520</v>
      </c>
      <c r="CT554" s="4">
        <f t="shared" si="428"/>
        <v>260</v>
      </c>
      <c r="CU554" s="4">
        <f t="shared" si="429"/>
        <v>260</v>
      </c>
      <c r="CV554" s="4">
        <f t="shared" si="427"/>
        <v>1</v>
      </c>
      <c r="CW554" s="4">
        <v>521</v>
      </c>
      <c r="CX554" s="4">
        <f t="shared" si="424"/>
        <v>261</v>
      </c>
      <c r="CY554" s="4" t="s">
        <v>89</v>
      </c>
    </row>
    <row r="555" spans="1:103">
      <c r="A555" s="4">
        <f t="shared" si="430"/>
        <v>0</v>
      </c>
      <c r="B555" s="4">
        <f t="shared" si="431"/>
        <v>0</v>
      </c>
      <c r="D555" s="4">
        <v>52.699999999999903</v>
      </c>
      <c r="E555" s="4">
        <f t="shared" si="425"/>
        <v>0.75549601211960282</v>
      </c>
      <c r="F555" s="4">
        <v>52.699999999999903</v>
      </c>
      <c r="G555" s="4">
        <f t="shared" si="426"/>
        <v>0.75549601211960282</v>
      </c>
      <c r="H555" s="4">
        <v>263</v>
      </c>
      <c r="I555" s="4">
        <f>I554</f>
        <v>0</v>
      </c>
      <c r="CS555" s="4">
        <v>521</v>
      </c>
      <c r="CT555" s="4">
        <f t="shared" si="428"/>
        <v>260.5</v>
      </c>
      <c r="CU555" s="4">
        <f t="shared" si="429"/>
        <v>261</v>
      </c>
      <c r="CV555" s="4">
        <f t="shared" si="427"/>
        <v>0</v>
      </c>
      <c r="CW555" s="4">
        <v>522</v>
      </c>
      <c r="CX555" s="4">
        <f t="shared" si="424"/>
        <v>262</v>
      </c>
      <c r="CY555" s="4" t="s">
        <v>98</v>
      </c>
    </row>
    <row r="556" spans="1:103">
      <c r="A556" s="4">
        <f t="shared" si="430"/>
        <v>0</v>
      </c>
      <c r="B556" s="4">
        <f t="shared" si="431"/>
        <v>0</v>
      </c>
      <c r="D556" s="4">
        <v>52.799999999999898</v>
      </c>
      <c r="E556" s="4">
        <f t="shared" si="425"/>
        <v>0.66905166882940681</v>
      </c>
      <c r="F556" s="4">
        <v>52.799999999999898</v>
      </c>
      <c r="G556" s="4">
        <f t="shared" si="426"/>
        <v>0.66905166882940681</v>
      </c>
      <c r="H556" s="4">
        <v>263</v>
      </c>
      <c r="I556" s="4">
        <f>AL295</f>
        <v>0</v>
      </c>
      <c r="CS556" s="4">
        <v>522</v>
      </c>
      <c r="CT556" s="4">
        <f t="shared" si="428"/>
        <v>261</v>
      </c>
      <c r="CU556" s="4">
        <f t="shared" si="429"/>
        <v>261</v>
      </c>
      <c r="CV556" s="4">
        <f t="shared" si="427"/>
        <v>1</v>
      </c>
      <c r="CW556" s="4">
        <v>523</v>
      </c>
      <c r="CX556" s="4">
        <f t="shared" si="424"/>
        <v>262</v>
      </c>
      <c r="CY556" s="4" t="s">
        <v>87</v>
      </c>
    </row>
    <row r="557" spans="1:103">
      <c r="A557" s="4">
        <f t="shared" si="430"/>
        <v>0</v>
      </c>
      <c r="B557" s="4">
        <f t="shared" si="431"/>
        <v>0</v>
      </c>
      <c r="D557" s="4">
        <v>52.899999999999899</v>
      </c>
      <c r="E557" s="4">
        <f t="shared" si="425"/>
        <v>0.55336655714525318</v>
      </c>
      <c r="F557" s="4">
        <v>52.899999999999899</v>
      </c>
      <c r="G557" s="4">
        <f t="shared" si="426"/>
        <v>0.55336655714525318</v>
      </c>
      <c r="H557" s="4">
        <v>264</v>
      </c>
      <c r="I557" s="4">
        <f>I556</f>
        <v>0</v>
      </c>
      <c r="CS557" s="4">
        <v>523</v>
      </c>
      <c r="CT557" s="4">
        <f t="shared" si="428"/>
        <v>261.5</v>
      </c>
      <c r="CU557" s="4">
        <f t="shared" si="429"/>
        <v>262</v>
      </c>
      <c r="CV557" s="4">
        <f t="shared" si="427"/>
        <v>0</v>
      </c>
      <c r="CW557" s="4">
        <v>524</v>
      </c>
      <c r="CX557" s="4">
        <f t="shared" si="424"/>
        <v>263</v>
      </c>
      <c r="CY557" s="4" t="s">
        <v>99</v>
      </c>
    </row>
    <row r="558" spans="1:103">
      <c r="A558" s="4">
        <f t="shared" si="430"/>
        <v>0</v>
      </c>
      <c r="B558" s="4">
        <f t="shared" si="431"/>
        <v>0</v>
      </c>
      <c r="D558" s="4">
        <v>52.999999999999901</v>
      </c>
      <c r="E558" s="4">
        <f t="shared" si="425"/>
        <v>0.41349667156650444</v>
      </c>
      <c r="F558" s="4">
        <v>52.999999999999901</v>
      </c>
      <c r="G558" s="4">
        <f t="shared" si="426"/>
        <v>0.41349667156650444</v>
      </c>
      <c r="H558" s="4">
        <v>264</v>
      </c>
      <c r="I558" s="4">
        <f>AL296</f>
        <v>0</v>
      </c>
      <c r="CS558" s="4">
        <v>524</v>
      </c>
      <c r="CT558" s="4">
        <f t="shared" si="428"/>
        <v>262</v>
      </c>
      <c r="CU558" s="4">
        <f t="shared" si="429"/>
        <v>262</v>
      </c>
      <c r="CV558" s="4">
        <f t="shared" si="427"/>
        <v>1</v>
      </c>
      <c r="CW558" s="4">
        <v>525</v>
      </c>
      <c r="CX558" s="4">
        <f t="shared" si="424"/>
        <v>263</v>
      </c>
      <c r="CY558" s="4" t="s">
        <v>88</v>
      </c>
    </row>
    <row r="559" spans="1:103">
      <c r="A559" s="4">
        <f t="shared" si="430"/>
        <v>0</v>
      </c>
      <c r="B559" s="4">
        <f t="shared" si="431"/>
        <v>0</v>
      </c>
      <c r="D559" s="4">
        <v>53.099999999999902</v>
      </c>
      <c r="E559" s="4">
        <f t="shared" si="425"/>
        <v>0.25555499726312803</v>
      </c>
      <c r="F559" s="4">
        <v>53.099999999999902</v>
      </c>
      <c r="G559" s="4">
        <f t="shared" si="426"/>
        <v>0.25555499726312803</v>
      </c>
      <c r="H559" s="4">
        <v>265</v>
      </c>
      <c r="I559" s="4">
        <f>I558</f>
        <v>0</v>
      </c>
      <c r="CS559" s="4">
        <v>525</v>
      </c>
      <c r="CT559" s="4">
        <f t="shared" si="428"/>
        <v>262.5</v>
      </c>
      <c r="CU559" s="4">
        <f t="shared" si="429"/>
        <v>263</v>
      </c>
      <c r="CV559" s="4">
        <f t="shared" si="427"/>
        <v>0</v>
      </c>
      <c r="CW559" s="4">
        <v>526</v>
      </c>
      <c r="CX559" s="4">
        <f t="shared" si="424"/>
        <v>264</v>
      </c>
      <c r="CY559" s="4" t="s">
        <v>100</v>
      </c>
    </row>
    <row r="560" spans="1:103">
      <c r="A560" s="4">
        <f t="shared" si="430"/>
        <v>0</v>
      </c>
      <c r="B560" s="4">
        <f t="shared" si="431"/>
        <v>0</v>
      </c>
      <c r="D560" s="4">
        <v>53.199999999999903</v>
      </c>
      <c r="E560" s="4">
        <f t="shared" si="425"/>
        <v>8.6444343290409689E-2</v>
      </c>
      <c r="F560" s="4">
        <v>53.199999999999903</v>
      </c>
      <c r="G560" s="4">
        <f t="shared" si="426"/>
        <v>8.6444343290409689E-2</v>
      </c>
      <c r="H560" s="4">
        <v>265</v>
      </c>
      <c r="I560" s="4">
        <f>AL297</f>
        <v>0</v>
      </c>
      <c r="CS560" s="4">
        <v>526</v>
      </c>
      <c r="CT560" s="4">
        <f t="shared" si="428"/>
        <v>263</v>
      </c>
      <c r="CU560" s="4">
        <f t="shared" si="429"/>
        <v>263</v>
      </c>
      <c r="CV560" s="4">
        <f t="shared" si="427"/>
        <v>1</v>
      </c>
      <c r="CW560" s="4">
        <v>527</v>
      </c>
      <c r="CX560" s="4">
        <f t="shared" si="424"/>
        <v>264</v>
      </c>
      <c r="CY560" s="4" t="s">
        <v>89</v>
      </c>
    </row>
    <row r="561" spans="1:103">
      <c r="A561" s="4">
        <f t="shared" si="430"/>
        <v>0</v>
      </c>
      <c r="B561" s="4">
        <f t="shared" si="431"/>
        <v>0</v>
      </c>
      <c r="D561" s="4">
        <v>53.299999999999898</v>
      </c>
      <c r="E561" s="4">
        <f t="shared" si="425"/>
        <v>-8.6444343290046147E-2</v>
      </c>
      <c r="F561" s="4">
        <v>53.299999999999898</v>
      </c>
      <c r="G561" s="4">
        <f t="shared" si="426"/>
        <v>-8.6444343290046147E-2</v>
      </c>
      <c r="H561" s="4">
        <v>266</v>
      </c>
      <c r="I561" s="4">
        <f>I560</f>
        <v>0</v>
      </c>
      <c r="CS561" s="4">
        <v>527</v>
      </c>
      <c r="CT561" s="4">
        <f t="shared" si="428"/>
        <v>263.5</v>
      </c>
      <c r="CU561" s="4">
        <f t="shared" si="429"/>
        <v>264</v>
      </c>
      <c r="CV561" s="4">
        <f t="shared" si="427"/>
        <v>0</v>
      </c>
      <c r="CW561" s="4">
        <v>528</v>
      </c>
      <c r="CX561" s="4">
        <f t="shared" si="424"/>
        <v>265</v>
      </c>
      <c r="CY561" s="4" t="s">
        <v>98</v>
      </c>
    </row>
    <row r="562" spans="1:103">
      <c r="A562" s="4">
        <f t="shared" si="430"/>
        <v>0</v>
      </c>
      <c r="B562" s="4">
        <f t="shared" si="431"/>
        <v>0</v>
      </c>
      <c r="D562" s="4">
        <v>53.399999999999899</v>
      </c>
      <c r="E562" s="4">
        <f t="shared" si="425"/>
        <v>-0.25555499726279157</v>
      </c>
      <c r="F562" s="4">
        <v>53.399999999999899</v>
      </c>
      <c r="G562" s="4">
        <f t="shared" si="426"/>
        <v>-0.25555499726279157</v>
      </c>
      <c r="H562" s="4">
        <v>266</v>
      </c>
      <c r="I562" s="4">
        <f>AL298</f>
        <v>0</v>
      </c>
      <c r="CS562" s="4">
        <v>528</v>
      </c>
      <c r="CT562" s="4">
        <f t="shared" si="428"/>
        <v>264</v>
      </c>
      <c r="CU562" s="4">
        <f t="shared" si="429"/>
        <v>264</v>
      </c>
      <c r="CV562" s="4">
        <f t="shared" si="427"/>
        <v>1</v>
      </c>
      <c r="CW562" s="4">
        <v>529</v>
      </c>
      <c r="CX562" s="4">
        <f t="shared" si="424"/>
        <v>265</v>
      </c>
      <c r="CY562" s="4" t="s">
        <v>87</v>
      </c>
    </row>
    <row r="563" spans="1:103">
      <c r="A563" s="4">
        <f t="shared" si="430"/>
        <v>0</v>
      </c>
      <c r="B563" s="4">
        <f t="shared" si="431"/>
        <v>0</v>
      </c>
      <c r="D563" s="4">
        <v>53.499999999999901</v>
      </c>
      <c r="E563" s="4">
        <f t="shared" si="425"/>
        <v>-0.41349667156619802</v>
      </c>
      <c r="F563" s="4">
        <v>53.499999999999901</v>
      </c>
      <c r="G563" s="4">
        <f t="shared" si="426"/>
        <v>-0.41349667156619802</v>
      </c>
      <c r="H563" s="4">
        <v>267</v>
      </c>
      <c r="I563" s="4">
        <f>I562</f>
        <v>0</v>
      </c>
      <c r="CS563" s="4">
        <v>529</v>
      </c>
      <c r="CT563" s="4">
        <f t="shared" si="428"/>
        <v>264.5</v>
      </c>
      <c r="CU563" s="4">
        <f t="shared" si="429"/>
        <v>265</v>
      </c>
      <c r="CV563" s="4">
        <f t="shared" si="427"/>
        <v>0</v>
      </c>
      <c r="CW563" s="4">
        <v>530</v>
      </c>
      <c r="CX563" s="4">
        <f t="shared" si="424"/>
        <v>266</v>
      </c>
      <c r="CY563" s="4" t="s">
        <v>99</v>
      </c>
    </row>
    <row r="564" spans="1:103">
      <c r="A564" s="4">
        <f t="shared" si="430"/>
        <v>0</v>
      </c>
      <c r="B564" s="4">
        <f t="shared" si="431"/>
        <v>0</v>
      </c>
      <c r="D564" s="4">
        <v>53.599999999999902</v>
      </c>
      <c r="E564" s="4">
        <f t="shared" si="425"/>
        <v>-0.55336655714499028</v>
      </c>
      <c r="F564" s="4">
        <v>53.599999999999902</v>
      </c>
      <c r="G564" s="4">
        <f t="shared" si="426"/>
        <v>-0.55336655714499028</v>
      </c>
      <c r="H564" s="4">
        <v>267</v>
      </c>
      <c r="I564" s="4">
        <f>AL299</f>
        <v>0</v>
      </c>
      <c r="CS564" s="4">
        <v>530</v>
      </c>
      <c r="CT564" s="4">
        <f t="shared" si="428"/>
        <v>265</v>
      </c>
      <c r="CU564" s="4">
        <f t="shared" si="429"/>
        <v>265</v>
      </c>
      <c r="CV564" s="4">
        <f t="shared" si="427"/>
        <v>1</v>
      </c>
      <c r="CW564" s="4">
        <v>531</v>
      </c>
      <c r="CX564" s="4">
        <f t="shared" si="424"/>
        <v>266</v>
      </c>
      <c r="CY564" s="4" t="s">
        <v>88</v>
      </c>
    </row>
    <row r="565" spans="1:103">
      <c r="A565" s="4">
        <f t="shared" si="430"/>
        <v>0</v>
      </c>
      <c r="B565" s="4">
        <f t="shared" si="431"/>
        <v>0</v>
      </c>
      <c r="D565" s="4">
        <v>53.699999999999903</v>
      </c>
      <c r="E565" s="4">
        <f t="shared" si="425"/>
        <v>-0.66905166882919886</v>
      </c>
      <c r="F565" s="4">
        <v>53.699999999999903</v>
      </c>
      <c r="G565" s="4">
        <f t="shared" si="426"/>
        <v>-0.66905166882919886</v>
      </c>
      <c r="H565" s="4">
        <v>268</v>
      </c>
      <c r="I565" s="4">
        <f>I564</f>
        <v>0</v>
      </c>
      <c r="CS565" s="4">
        <v>531</v>
      </c>
      <c r="CT565" s="4">
        <f t="shared" si="428"/>
        <v>265.5</v>
      </c>
      <c r="CU565" s="4">
        <f t="shared" si="429"/>
        <v>266</v>
      </c>
      <c r="CV565" s="4">
        <f t="shared" si="427"/>
        <v>0</v>
      </c>
      <c r="CW565" s="4">
        <v>532</v>
      </c>
      <c r="CX565" s="4">
        <f t="shared" si="424"/>
        <v>267</v>
      </c>
      <c r="CY565" s="4" t="s">
        <v>100</v>
      </c>
    </row>
    <row r="566" spans="1:103">
      <c r="A566" s="4">
        <f t="shared" si="430"/>
        <v>0</v>
      </c>
      <c r="B566" s="4">
        <f t="shared" si="431"/>
        <v>0</v>
      </c>
      <c r="D566" s="4">
        <v>53.799999999999898</v>
      </c>
      <c r="E566" s="4">
        <f t="shared" si="425"/>
        <v>-0.75549601211945894</v>
      </c>
      <c r="F566" s="4">
        <v>53.799999999999898</v>
      </c>
      <c r="G566" s="4">
        <f t="shared" si="426"/>
        <v>-0.75549601211945894</v>
      </c>
      <c r="H566" s="4">
        <v>268</v>
      </c>
      <c r="I566" s="4">
        <f>AL300</f>
        <v>0</v>
      </c>
      <c r="CS566" s="4">
        <v>532</v>
      </c>
      <c r="CT566" s="4">
        <f t="shared" si="428"/>
        <v>266</v>
      </c>
      <c r="CU566" s="4">
        <f t="shared" si="429"/>
        <v>266</v>
      </c>
      <c r="CV566" s="4">
        <f t="shared" si="427"/>
        <v>1</v>
      </c>
      <c r="CW566" s="4">
        <v>533</v>
      </c>
      <c r="CX566" s="4">
        <f t="shared" si="424"/>
        <v>267</v>
      </c>
      <c r="CY566" s="4" t="s">
        <v>89</v>
      </c>
    </row>
    <row r="567" spans="1:103">
      <c r="A567" s="4">
        <f t="shared" si="430"/>
        <v>0</v>
      </c>
      <c r="B567" s="4">
        <f t="shared" si="431"/>
        <v>0</v>
      </c>
      <c r="D567" s="4">
        <v>53.899999999999899</v>
      </c>
      <c r="E567" s="4">
        <f t="shared" si="425"/>
        <v>-0.80892155440803348</v>
      </c>
      <c r="F567" s="4">
        <v>53.899999999999899</v>
      </c>
      <c r="G567" s="4">
        <f t="shared" si="426"/>
        <v>-0.80892155440803348</v>
      </c>
      <c r="H567" s="4">
        <v>269</v>
      </c>
      <c r="I567" s="4">
        <f>I566</f>
        <v>0</v>
      </c>
      <c r="CS567" s="4">
        <v>533</v>
      </c>
      <c r="CT567" s="4">
        <f t="shared" si="428"/>
        <v>266.5</v>
      </c>
      <c r="CU567" s="4">
        <f t="shared" si="429"/>
        <v>267</v>
      </c>
      <c r="CV567" s="4">
        <f t="shared" si="427"/>
        <v>0</v>
      </c>
      <c r="CW567" s="4">
        <v>534</v>
      </c>
      <c r="CX567" s="4">
        <f t="shared" si="424"/>
        <v>268</v>
      </c>
      <c r="CY567" s="4" t="s">
        <v>98</v>
      </c>
    </row>
    <row r="568" spans="1:103">
      <c r="A568" s="4">
        <f t="shared" si="430"/>
        <v>0</v>
      </c>
      <c r="B568" s="4">
        <f t="shared" si="431"/>
        <v>0</v>
      </c>
      <c r="D568" s="4">
        <v>53.999999999999901</v>
      </c>
      <c r="E568" s="4">
        <f t="shared" si="425"/>
        <v>-0.82699334313268802</v>
      </c>
      <c r="F568" s="4">
        <v>53.999999999999901</v>
      </c>
      <c r="G568" s="4">
        <f t="shared" si="426"/>
        <v>-0.82699334313268802</v>
      </c>
      <c r="H568" s="4">
        <v>269</v>
      </c>
      <c r="I568" s="4">
        <f>AL301</f>
        <v>0</v>
      </c>
      <c r="CS568" s="4">
        <v>534</v>
      </c>
      <c r="CT568" s="4">
        <f t="shared" si="428"/>
        <v>267</v>
      </c>
      <c r="CU568" s="4">
        <f t="shared" si="429"/>
        <v>267</v>
      </c>
      <c r="CV568" s="4">
        <f t="shared" si="427"/>
        <v>1</v>
      </c>
      <c r="CW568" s="4">
        <v>535</v>
      </c>
      <c r="CX568" s="4">
        <f t="shared" si="424"/>
        <v>268</v>
      </c>
      <c r="CY568" s="4" t="s">
        <v>87</v>
      </c>
    </row>
    <row r="569" spans="1:103">
      <c r="A569" s="4">
        <f t="shared" si="430"/>
        <v>0</v>
      </c>
      <c r="B569" s="4">
        <f t="shared" si="431"/>
        <v>0</v>
      </c>
      <c r="D569" s="4">
        <v>54.099999999999902</v>
      </c>
      <c r="E569" s="4">
        <f t="shared" si="425"/>
        <v>-0.80892155440810398</v>
      </c>
      <c r="F569" s="4">
        <v>54.099999999999902</v>
      </c>
      <c r="G569" s="4">
        <f t="shared" si="426"/>
        <v>-0.80892155440810398</v>
      </c>
      <c r="H569" s="4">
        <v>270</v>
      </c>
      <c r="I569" s="4">
        <f>I568</f>
        <v>0</v>
      </c>
      <c r="CS569" s="4">
        <v>535</v>
      </c>
      <c r="CT569" s="4">
        <f t="shared" si="428"/>
        <v>267.5</v>
      </c>
      <c r="CU569" s="4">
        <f t="shared" si="429"/>
        <v>268</v>
      </c>
      <c r="CV569" s="4">
        <f t="shared" si="427"/>
        <v>0</v>
      </c>
      <c r="CW569" s="4">
        <v>536</v>
      </c>
      <c r="CX569" s="4">
        <f t="shared" si="424"/>
        <v>269</v>
      </c>
      <c r="CY569" s="4" t="s">
        <v>99</v>
      </c>
    </row>
    <row r="570" spans="1:103">
      <c r="A570" s="4">
        <f t="shared" si="430"/>
        <v>0</v>
      </c>
      <c r="B570" s="4">
        <f t="shared" si="431"/>
        <v>0</v>
      </c>
      <c r="D570" s="4">
        <v>54.199999999999903</v>
      </c>
      <c r="E570" s="4">
        <f t="shared" si="425"/>
        <v>-0.75549601211960649</v>
      </c>
      <c r="F570" s="4">
        <v>54.199999999999903</v>
      </c>
      <c r="G570" s="4">
        <f t="shared" si="426"/>
        <v>-0.75549601211960649</v>
      </c>
      <c r="H570" s="4">
        <v>270</v>
      </c>
      <c r="I570" s="4">
        <f>AL302</f>
        <v>0</v>
      </c>
      <c r="CS570" s="4">
        <v>536</v>
      </c>
      <c r="CT570" s="4">
        <f t="shared" si="428"/>
        <v>268</v>
      </c>
      <c r="CU570" s="4">
        <f t="shared" si="429"/>
        <v>268</v>
      </c>
      <c r="CV570" s="4">
        <f t="shared" si="427"/>
        <v>1</v>
      </c>
      <c r="CW570" s="4">
        <v>537</v>
      </c>
      <c r="CX570" s="4">
        <f t="shared" si="424"/>
        <v>269</v>
      </c>
      <c r="CY570" s="4" t="s">
        <v>88</v>
      </c>
    </row>
    <row r="571" spans="1:103">
      <c r="A571" s="4">
        <f t="shared" si="430"/>
        <v>0</v>
      </c>
      <c r="B571" s="4">
        <f t="shared" si="431"/>
        <v>0</v>
      </c>
      <c r="D571" s="4">
        <v>54.299999999999898</v>
      </c>
      <c r="E571" s="4">
        <f t="shared" si="425"/>
        <v>-0.66905166882941203</v>
      </c>
      <c r="F571" s="4">
        <v>54.299999999999898</v>
      </c>
      <c r="G571" s="4">
        <f t="shared" si="426"/>
        <v>-0.66905166882941203</v>
      </c>
      <c r="H571" s="4">
        <v>271</v>
      </c>
      <c r="I571" s="4">
        <f>I570</f>
        <v>0</v>
      </c>
      <c r="CS571" s="4">
        <v>537</v>
      </c>
      <c r="CT571" s="4">
        <f t="shared" si="428"/>
        <v>268.5</v>
      </c>
      <c r="CU571" s="4">
        <f t="shared" si="429"/>
        <v>269</v>
      </c>
      <c r="CV571" s="4">
        <f t="shared" si="427"/>
        <v>0</v>
      </c>
      <c r="CW571" s="4">
        <v>538</v>
      </c>
      <c r="CX571" s="4">
        <f t="shared" si="424"/>
        <v>270</v>
      </c>
      <c r="CY571" s="4" t="s">
        <v>100</v>
      </c>
    </row>
    <row r="572" spans="1:103">
      <c r="A572" s="4">
        <f t="shared" si="430"/>
        <v>0</v>
      </c>
      <c r="B572" s="4">
        <f t="shared" si="431"/>
        <v>0</v>
      </c>
      <c r="D572" s="4">
        <v>54.399999999999899</v>
      </c>
      <c r="E572" s="4">
        <f t="shared" si="425"/>
        <v>-0.55336655714524241</v>
      </c>
      <c r="F572" s="4">
        <v>54.399999999999899</v>
      </c>
      <c r="G572" s="4">
        <f t="shared" si="426"/>
        <v>-0.55336655714524241</v>
      </c>
      <c r="H572" s="4">
        <v>271</v>
      </c>
      <c r="I572" s="4">
        <f>AL303</f>
        <v>0</v>
      </c>
      <c r="CS572" s="4">
        <v>538</v>
      </c>
      <c r="CT572" s="4">
        <f t="shared" si="428"/>
        <v>269</v>
      </c>
      <c r="CU572" s="4">
        <f t="shared" si="429"/>
        <v>269</v>
      </c>
      <c r="CV572" s="4">
        <f t="shared" si="427"/>
        <v>1</v>
      </c>
      <c r="CW572" s="4">
        <v>539</v>
      </c>
      <c r="CX572" s="4">
        <f t="shared" si="424"/>
        <v>270</v>
      </c>
      <c r="CY572" s="4" t="s">
        <v>89</v>
      </c>
    </row>
    <row r="573" spans="1:103">
      <c r="A573" s="4">
        <f t="shared" si="430"/>
        <v>0</v>
      </c>
      <c r="B573" s="4">
        <f t="shared" si="431"/>
        <v>0</v>
      </c>
      <c r="D573" s="4">
        <v>54.499999999999901</v>
      </c>
      <c r="E573" s="4">
        <f t="shared" si="425"/>
        <v>-0.41349667156649172</v>
      </c>
      <c r="F573" s="4">
        <v>54.499999999999901</v>
      </c>
      <c r="G573" s="4">
        <f t="shared" si="426"/>
        <v>-0.41349667156649172</v>
      </c>
      <c r="H573" s="4">
        <v>272</v>
      </c>
      <c r="I573" s="4">
        <f>I572</f>
        <v>0</v>
      </c>
      <c r="CS573" s="4">
        <v>539</v>
      </c>
      <c r="CT573" s="4">
        <f t="shared" si="428"/>
        <v>269.5</v>
      </c>
      <c r="CU573" s="4">
        <f t="shared" si="429"/>
        <v>270</v>
      </c>
      <c r="CV573" s="4">
        <f t="shared" si="427"/>
        <v>0</v>
      </c>
      <c r="CW573" s="4">
        <v>540</v>
      </c>
      <c r="CX573" s="4">
        <f t="shared" si="424"/>
        <v>271</v>
      </c>
      <c r="CY573" s="4" t="s">
        <v>98</v>
      </c>
    </row>
    <row r="574" spans="1:103">
      <c r="A574" s="4">
        <f t="shared" si="430"/>
        <v>0</v>
      </c>
      <c r="B574" s="4">
        <f t="shared" si="431"/>
        <v>0</v>
      </c>
      <c r="D574" s="4">
        <v>54.599999999999902</v>
      </c>
      <c r="E574" s="4">
        <f t="shared" si="425"/>
        <v>-0.25555499726311415</v>
      </c>
      <c r="F574" s="4">
        <v>54.599999999999902</v>
      </c>
      <c r="G574" s="4">
        <f t="shared" si="426"/>
        <v>-0.25555499726311415</v>
      </c>
      <c r="H574" s="4">
        <v>272</v>
      </c>
      <c r="I574" s="4">
        <f>AL304</f>
        <v>0</v>
      </c>
      <c r="CS574" s="4">
        <v>540</v>
      </c>
      <c r="CT574" s="4">
        <f t="shared" si="428"/>
        <v>270</v>
      </c>
      <c r="CU574" s="4">
        <f t="shared" si="429"/>
        <v>270</v>
      </c>
      <c r="CV574" s="4">
        <f t="shared" si="427"/>
        <v>1</v>
      </c>
      <c r="CW574" s="4">
        <v>541</v>
      </c>
      <c r="CX574" s="4">
        <f t="shared" si="424"/>
        <v>271</v>
      </c>
      <c r="CY574" s="4" t="s">
        <v>87</v>
      </c>
    </row>
    <row r="575" spans="1:103">
      <c r="A575" s="4">
        <f t="shared" si="430"/>
        <v>0</v>
      </c>
      <c r="B575" s="4">
        <f t="shared" si="431"/>
        <v>0</v>
      </c>
      <c r="D575" s="4">
        <v>54.699999999999903</v>
      </c>
      <c r="E575" s="4">
        <f t="shared" si="425"/>
        <v>-8.6444343290406872E-2</v>
      </c>
      <c r="F575" s="4">
        <v>54.699999999999903</v>
      </c>
      <c r="G575" s="4">
        <f t="shared" si="426"/>
        <v>-8.6444343290406872E-2</v>
      </c>
      <c r="H575" s="4">
        <v>273</v>
      </c>
      <c r="I575" s="4">
        <f>I574</f>
        <v>0</v>
      </c>
      <c r="CS575" s="4">
        <v>541</v>
      </c>
      <c r="CT575" s="4">
        <f t="shared" si="428"/>
        <v>270.5</v>
      </c>
      <c r="CU575" s="4">
        <f t="shared" si="429"/>
        <v>271</v>
      </c>
      <c r="CV575" s="4">
        <f t="shared" si="427"/>
        <v>0</v>
      </c>
      <c r="CW575" s="4">
        <v>542</v>
      </c>
      <c r="CX575" s="4">
        <f t="shared" si="424"/>
        <v>272</v>
      </c>
      <c r="CY575" s="4" t="s">
        <v>99</v>
      </c>
    </row>
    <row r="576" spans="1:103">
      <c r="A576" s="4">
        <f t="shared" si="430"/>
        <v>0</v>
      </c>
      <c r="B576" s="4">
        <f t="shared" si="431"/>
        <v>0</v>
      </c>
      <c r="D576" s="4">
        <v>54.799999999999898</v>
      </c>
      <c r="E576" s="4">
        <f t="shared" si="425"/>
        <v>8.6444343290048978E-2</v>
      </c>
      <c r="F576" s="4">
        <v>54.799999999999898</v>
      </c>
      <c r="G576" s="4">
        <f t="shared" si="426"/>
        <v>8.6444343290048978E-2</v>
      </c>
      <c r="H576" s="4">
        <v>273</v>
      </c>
      <c r="I576" s="4">
        <f>AL305</f>
        <v>0</v>
      </c>
      <c r="CS576" s="4">
        <v>542</v>
      </c>
      <c r="CT576" s="4">
        <f t="shared" si="428"/>
        <v>271</v>
      </c>
      <c r="CU576" s="4">
        <f t="shared" si="429"/>
        <v>271</v>
      </c>
      <c r="CV576" s="4">
        <f t="shared" si="427"/>
        <v>1</v>
      </c>
      <c r="CW576" s="4">
        <v>543</v>
      </c>
      <c r="CX576" s="4">
        <f t="shared" si="424"/>
        <v>272</v>
      </c>
      <c r="CY576" s="4" t="s">
        <v>88</v>
      </c>
    </row>
    <row r="577" spans="1:103">
      <c r="A577" s="4">
        <f t="shared" si="430"/>
        <v>0</v>
      </c>
      <c r="B577" s="4">
        <f t="shared" si="431"/>
        <v>0</v>
      </c>
      <c r="D577" s="4">
        <v>54.899999999999899</v>
      </c>
      <c r="E577" s="4">
        <f t="shared" si="425"/>
        <v>0.25555499726279429</v>
      </c>
      <c r="F577" s="4">
        <v>54.899999999999899</v>
      </c>
      <c r="G577" s="4">
        <f t="shared" si="426"/>
        <v>0.25555499726279429</v>
      </c>
      <c r="H577" s="4">
        <v>274</v>
      </c>
      <c r="I577" s="4">
        <f>I576</f>
        <v>0</v>
      </c>
      <c r="CS577" s="4">
        <v>543</v>
      </c>
      <c r="CT577" s="4">
        <f t="shared" si="428"/>
        <v>271.5</v>
      </c>
      <c r="CU577" s="4">
        <f t="shared" si="429"/>
        <v>272</v>
      </c>
      <c r="CV577" s="4">
        <f t="shared" si="427"/>
        <v>0</v>
      </c>
      <c r="CW577" s="4">
        <v>544</v>
      </c>
      <c r="CX577" s="4">
        <f t="shared" si="424"/>
        <v>273</v>
      </c>
      <c r="CY577" s="4" t="s">
        <v>100</v>
      </c>
    </row>
    <row r="578" spans="1:103">
      <c r="A578" s="4">
        <f t="shared" si="430"/>
        <v>0</v>
      </c>
      <c r="B578" s="4">
        <f t="shared" si="431"/>
        <v>0</v>
      </c>
      <c r="D578" s="4">
        <v>54.999999999999901</v>
      </c>
      <c r="E578" s="4">
        <f t="shared" si="425"/>
        <v>0.41349667156620046</v>
      </c>
      <c r="F578" s="4">
        <v>54.999999999999901</v>
      </c>
      <c r="G578" s="4">
        <f t="shared" si="426"/>
        <v>0.41349667156620046</v>
      </c>
      <c r="H578" s="4">
        <v>274</v>
      </c>
      <c r="I578" s="4">
        <f>AL306</f>
        <v>0</v>
      </c>
      <c r="CS578" s="4">
        <v>544</v>
      </c>
      <c r="CT578" s="4">
        <f t="shared" si="428"/>
        <v>272</v>
      </c>
      <c r="CU578" s="4">
        <f t="shared" si="429"/>
        <v>272</v>
      </c>
      <c r="CV578" s="4">
        <f t="shared" si="427"/>
        <v>1</v>
      </c>
      <c r="CW578" s="4">
        <v>545</v>
      </c>
      <c r="CX578" s="4">
        <f t="shared" si="424"/>
        <v>273</v>
      </c>
      <c r="CY578" s="4" t="s">
        <v>89</v>
      </c>
    </row>
    <row r="579" spans="1:103">
      <c r="A579" s="4">
        <f t="shared" si="430"/>
        <v>0</v>
      </c>
      <c r="B579" s="4">
        <f t="shared" si="431"/>
        <v>0</v>
      </c>
      <c r="D579" s="4">
        <v>55.099999999999902</v>
      </c>
      <c r="E579" s="4">
        <f t="shared" si="425"/>
        <v>0.55336655714498362</v>
      </c>
      <c r="F579" s="4">
        <v>55.099999999999902</v>
      </c>
      <c r="G579" s="4">
        <f t="shared" si="426"/>
        <v>0.55336655714498362</v>
      </c>
      <c r="H579" s="4">
        <v>275</v>
      </c>
      <c r="I579" s="4">
        <f>I578</f>
        <v>0</v>
      </c>
      <c r="CS579" s="4">
        <v>545</v>
      </c>
      <c r="CT579" s="4">
        <f t="shared" si="428"/>
        <v>272.5</v>
      </c>
      <c r="CU579" s="4">
        <f t="shared" si="429"/>
        <v>273</v>
      </c>
      <c r="CV579" s="4">
        <f t="shared" si="427"/>
        <v>0</v>
      </c>
      <c r="CW579" s="4">
        <v>546</v>
      </c>
      <c r="CX579" s="4">
        <f t="shared" si="424"/>
        <v>274</v>
      </c>
      <c r="CY579" s="4" t="s">
        <v>98</v>
      </c>
    </row>
    <row r="580" spans="1:103">
      <c r="A580" s="4">
        <f t="shared" si="430"/>
        <v>0</v>
      </c>
      <c r="B580" s="4">
        <f t="shared" si="431"/>
        <v>0</v>
      </c>
      <c r="D580" s="4">
        <v>55.199999999999903</v>
      </c>
      <c r="E580" s="4">
        <f t="shared" si="425"/>
        <v>0.66905166882919365</v>
      </c>
      <c r="F580" s="4">
        <v>55.199999999999903</v>
      </c>
      <c r="G580" s="4">
        <f t="shared" si="426"/>
        <v>0.66905166882919365</v>
      </c>
      <c r="H580" s="4">
        <v>275</v>
      </c>
      <c r="I580" s="4">
        <f>AL307</f>
        <v>0</v>
      </c>
      <c r="CS580" s="4">
        <v>546</v>
      </c>
      <c r="CT580" s="4">
        <f t="shared" si="428"/>
        <v>273</v>
      </c>
      <c r="CU580" s="4">
        <f t="shared" si="429"/>
        <v>273</v>
      </c>
      <c r="CV580" s="4">
        <f t="shared" si="427"/>
        <v>1</v>
      </c>
      <c r="CW580" s="4">
        <v>547</v>
      </c>
      <c r="CX580" s="4">
        <f t="shared" si="424"/>
        <v>274</v>
      </c>
      <c r="CY580" s="4" t="s">
        <v>87</v>
      </c>
    </row>
    <row r="581" spans="1:103">
      <c r="A581" s="4">
        <f t="shared" si="430"/>
        <v>0</v>
      </c>
      <c r="B581" s="4">
        <f t="shared" si="431"/>
        <v>0</v>
      </c>
      <c r="D581" s="4">
        <v>55.299999999999898</v>
      </c>
      <c r="E581" s="4">
        <f t="shared" si="425"/>
        <v>0.75549601211945538</v>
      </c>
      <c r="F581" s="4">
        <v>55.299999999999898</v>
      </c>
      <c r="G581" s="4">
        <f t="shared" si="426"/>
        <v>0.75549601211945538</v>
      </c>
      <c r="H581" s="4">
        <v>276</v>
      </c>
      <c r="I581" s="4">
        <f>I580</f>
        <v>0</v>
      </c>
      <c r="CS581" s="4">
        <v>547</v>
      </c>
      <c r="CT581" s="4">
        <f t="shared" si="428"/>
        <v>273.5</v>
      </c>
      <c r="CU581" s="4">
        <f t="shared" si="429"/>
        <v>274</v>
      </c>
      <c r="CV581" s="4">
        <f t="shared" si="427"/>
        <v>0</v>
      </c>
      <c r="CW581" s="4">
        <v>548</v>
      </c>
      <c r="CX581" s="4">
        <f t="shared" si="424"/>
        <v>275</v>
      </c>
      <c r="CY581" s="4" t="s">
        <v>99</v>
      </c>
    </row>
    <row r="582" spans="1:103">
      <c r="A582" s="4">
        <f t="shared" si="430"/>
        <v>0</v>
      </c>
      <c r="B582" s="4">
        <f t="shared" si="431"/>
        <v>0</v>
      </c>
      <c r="D582" s="4">
        <v>55.399999999999899</v>
      </c>
      <c r="E582" s="4">
        <f t="shared" si="425"/>
        <v>0.80892155440803148</v>
      </c>
      <c r="F582" s="4">
        <v>55.399999999999899</v>
      </c>
      <c r="G582" s="4">
        <f t="shared" si="426"/>
        <v>0.80892155440803148</v>
      </c>
      <c r="H582" s="4">
        <v>276</v>
      </c>
      <c r="I582" s="4">
        <f>AL308</f>
        <v>0</v>
      </c>
      <c r="CS582" s="4">
        <v>548</v>
      </c>
      <c r="CT582" s="4">
        <f t="shared" si="428"/>
        <v>274</v>
      </c>
      <c r="CU582" s="4">
        <f t="shared" si="429"/>
        <v>274</v>
      </c>
      <c r="CV582" s="4">
        <f t="shared" si="427"/>
        <v>1</v>
      </c>
      <c r="CW582" s="4">
        <v>549</v>
      </c>
      <c r="CX582" s="4">
        <f t="shared" si="424"/>
        <v>275</v>
      </c>
      <c r="CY582" s="4" t="s">
        <v>88</v>
      </c>
    </row>
    <row r="583" spans="1:103">
      <c r="A583" s="4">
        <f t="shared" si="430"/>
        <v>0</v>
      </c>
      <c r="B583" s="4">
        <f t="shared" si="431"/>
        <v>0</v>
      </c>
      <c r="D583" s="4">
        <v>55.499999999999901</v>
      </c>
      <c r="E583" s="4">
        <f t="shared" si="425"/>
        <v>0.82699334313268802</v>
      </c>
      <c r="F583" s="4">
        <v>55.499999999999901</v>
      </c>
      <c r="G583" s="4">
        <f t="shared" si="426"/>
        <v>0.82699334313268802</v>
      </c>
      <c r="H583" s="4">
        <v>277</v>
      </c>
      <c r="I583" s="4">
        <f>I582</f>
        <v>0</v>
      </c>
      <c r="CS583" s="4">
        <v>549</v>
      </c>
      <c r="CT583" s="4">
        <f t="shared" si="428"/>
        <v>274.5</v>
      </c>
      <c r="CU583" s="4">
        <f t="shared" si="429"/>
        <v>275</v>
      </c>
      <c r="CV583" s="4">
        <f t="shared" si="427"/>
        <v>0</v>
      </c>
      <c r="CW583" s="4">
        <v>550</v>
      </c>
      <c r="CX583" s="4">
        <f t="shared" si="424"/>
        <v>276</v>
      </c>
      <c r="CY583" s="4" t="s">
        <v>100</v>
      </c>
    </row>
    <row r="584" spans="1:103">
      <c r="A584" s="4">
        <f t="shared" si="430"/>
        <v>0</v>
      </c>
      <c r="B584" s="4">
        <f t="shared" si="431"/>
        <v>0</v>
      </c>
      <c r="D584" s="4">
        <v>55.599999999999902</v>
      </c>
      <c r="E584" s="4">
        <f t="shared" si="425"/>
        <v>0.80892155440810332</v>
      </c>
      <c r="F584" s="4">
        <v>55.599999999999902</v>
      </c>
      <c r="G584" s="4">
        <f t="shared" si="426"/>
        <v>0.80892155440810332</v>
      </c>
      <c r="H584" s="4">
        <v>277</v>
      </c>
      <c r="I584" s="4">
        <f>AL309</f>
        <v>0</v>
      </c>
      <c r="CS584" s="4">
        <v>550</v>
      </c>
      <c r="CT584" s="4">
        <f t="shared" si="428"/>
        <v>275</v>
      </c>
      <c r="CU584" s="4">
        <f t="shared" si="429"/>
        <v>275</v>
      </c>
      <c r="CV584" s="4">
        <f t="shared" si="427"/>
        <v>1</v>
      </c>
      <c r="CW584" s="4">
        <v>551</v>
      </c>
      <c r="CX584" s="4">
        <f t="shared" si="424"/>
        <v>276</v>
      </c>
      <c r="CY584" s="4" t="s">
        <v>89</v>
      </c>
    </row>
    <row r="585" spans="1:103">
      <c r="A585" s="4">
        <f t="shared" si="430"/>
        <v>0</v>
      </c>
      <c r="B585" s="4">
        <f t="shared" si="431"/>
        <v>0</v>
      </c>
      <c r="D585" s="4">
        <v>55.699999999999903</v>
      </c>
      <c r="E585" s="4">
        <f t="shared" si="425"/>
        <v>0.75549601211960538</v>
      </c>
      <c r="F585" s="4">
        <v>55.699999999999903</v>
      </c>
      <c r="G585" s="4">
        <f t="shared" si="426"/>
        <v>0.75549601211960538</v>
      </c>
      <c r="H585" s="4">
        <v>278</v>
      </c>
      <c r="I585" s="4">
        <f>I584</f>
        <v>0</v>
      </c>
      <c r="CS585" s="4">
        <v>551</v>
      </c>
      <c r="CT585" s="4">
        <f t="shared" si="428"/>
        <v>275.5</v>
      </c>
      <c r="CU585" s="4">
        <f t="shared" si="429"/>
        <v>276</v>
      </c>
      <c r="CV585" s="4">
        <f t="shared" si="427"/>
        <v>0</v>
      </c>
      <c r="CW585" s="4">
        <v>552</v>
      </c>
      <c r="CX585" s="4">
        <f t="shared" si="424"/>
        <v>277</v>
      </c>
      <c r="CY585" s="4" t="s">
        <v>98</v>
      </c>
    </row>
    <row r="586" spans="1:103">
      <c r="A586" s="4">
        <f t="shared" si="430"/>
        <v>0</v>
      </c>
      <c r="B586" s="4">
        <f t="shared" si="431"/>
        <v>0</v>
      </c>
      <c r="D586" s="4">
        <v>55.799999999999898</v>
      </c>
      <c r="E586" s="4">
        <f t="shared" si="425"/>
        <v>0.66905166882941047</v>
      </c>
      <c r="F586" s="4">
        <v>55.799999999999898</v>
      </c>
      <c r="G586" s="4">
        <f t="shared" si="426"/>
        <v>0.66905166882941047</v>
      </c>
      <c r="H586" s="4">
        <v>278</v>
      </c>
      <c r="I586" s="4">
        <f>AL310</f>
        <v>0</v>
      </c>
      <c r="CS586" s="4">
        <v>552</v>
      </c>
      <c r="CT586" s="4">
        <f t="shared" si="428"/>
        <v>276</v>
      </c>
      <c r="CU586" s="4">
        <f t="shared" si="429"/>
        <v>276</v>
      </c>
      <c r="CV586" s="4">
        <f t="shared" si="427"/>
        <v>1</v>
      </c>
      <c r="CW586" s="4">
        <v>553</v>
      </c>
      <c r="CX586" s="4">
        <f t="shared" si="424"/>
        <v>277</v>
      </c>
      <c r="CY586" s="4" t="s">
        <v>87</v>
      </c>
    </row>
    <row r="587" spans="1:103">
      <c r="A587" s="4">
        <f t="shared" si="430"/>
        <v>0</v>
      </c>
      <c r="B587" s="4">
        <f t="shared" si="431"/>
        <v>0</v>
      </c>
      <c r="D587" s="4">
        <v>55.899999999999899</v>
      </c>
      <c r="E587" s="4">
        <f t="shared" si="425"/>
        <v>0.5533665571452403</v>
      </c>
      <c r="F587" s="4">
        <v>55.899999999999899</v>
      </c>
      <c r="G587" s="4">
        <f t="shared" si="426"/>
        <v>0.5533665571452403</v>
      </c>
      <c r="H587" s="4">
        <v>279</v>
      </c>
      <c r="I587" s="4">
        <f>I586</f>
        <v>0</v>
      </c>
      <c r="CS587" s="4">
        <v>553</v>
      </c>
      <c r="CT587" s="4">
        <f t="shared" si="428"/>
        <v>276.5</v>
      </c>
      <c r="CU587" s="4">
        <f t="shared" si="429"/>
        <v>277</v>
      </c>
      <c r="CV587" s="4">
        <f t="shared" si="427"/>
        <v>0</v>
      </c>
      <c r="CW587" s="4">
        <v>554</v>
      </c>
      <c r="CX587" s="4">
        <f t="shared" si="424"/>
        <v>278</v>
      </c>
      <c r="CY587" s="4" t="s">
        <v>99</v>
      </c>
    </row>
    <row r="588" spans="1:103">
      <c r="A588" s="4">
        <f t="shared" si="430"/>
        <v>0</v>
      </c>
      <c r="B588" s="4">
        <f t="shared" si="431"/>
        <v>0</v>
      </c>
      <c r="D588" s="4">
        <v>55.999999999999901</v>
      </c>
      <c r="E588" s="4">
        <f t="shared" si="425"/>
        <v>0.41349667156648928</v>
      </c>
      <c r="F588" s="4">
        <v>55.999999999999901</v>
      </c>
      <c r="G588" s="4">
        <f t="shared" si="426"/>
        <v>0.41349667156648928</v>
      </c>
      <c r="H588" s="4">
        <v>279</v>
      </c>
      <c r="I588" s="4">
        <f>AL311</f>
        <v>0</v>
      </c>
      <c r="CS588" s="4">
        <v>554</v>
      </c>
      <c r="CT588" s="4">
        <f t="shared" si="428"/>
        <v>277</v>
      </c>
      <c r="CU588" s="4">
        <f t="shared" si="429"/>
        <v>277</v>
      </c>
      <c r="CV588" s="4">
        <f t="shared" si="427"/>
        <v>1</v>
      </c>
      <c r="CW588" s="4">
        <v>555</v>
      </c>
      <c r="CX588" s="4">
        <f t="shared" ref="CX588:CX651" si="432">IF($P$2&lt;2,CX587+CV587,CX587+CV588)</f>
        <v>278</v>
      </c>
      <c r="CY588" s="4" t="s">
        <v>88</v>
      </c>
    </row>
    <row r="589" spans="1:103">
      <c r="A589" s="4">
        <f t="shared" si="430"/>
        <v>0</v>
      </c>
      <c r="B589" s="4">
        <f t="shared" si="431"/>
        <v>0</v>
      </c>
      <c r="D589" s="4">
        <v>56.099999999999902</v>
      </c>
      <c r="E589" s="4">
        <f t="shared" si="425"/>
        <v>0.25555499726311143</v>
      </c>
      <c r="F589" s="4">
        <v>56.099999999999902</v>
      </c>
      <c r="G589" s="4">
        <f t="shared" si="426"/>
        <v>0.25555499726311143</v>
      </c>
      <c r="H589" s="4">
        <v>280</v>
      </c>
      <c r="I589" s="4">
        <f>I588</f>
        <v>0</v>
      </c>
      <c r="CS589" s="4">
        <v>555</v>
      </c>
      <c r="CT589" s="4">
        <f t="shared" si="428"/>
        <v>277.5</v>
      </c>
      <c r="CU589" s="4">
        <f t="shared" si="429"/>
        <v>278</v>
      </c>
      <c r="CV589" s="4">
        <f t="shared" si="427"/>
        <v>0</v>
      </c>
      <c r="CW589" s="4">
        <v>556</v>
      </c>
      <c r="CX589" s="4">
        <f t="shared" si="432"/>
        <v>279</v>
      </c>
      <c r="CY589" s="4" t="s">
        <v>100</v>
      </c>
    </row>
    <row r="590" spans="1:103">
      <c r="A590" s="4">
        <f t="shared" si="430"/>
        <v>0</v>
      </c>
      <c r="B590" s="4">
        <f t="shared" si="431"/>
        <v>0</v>
      </c>
      <c r="D590" s="4">
        <v>56.199999999999903</v>
      </c>
      <c r="E590" s="4">
        <f t="shared" si="425"/>
        <v>8.6444343290415726E-2</v>
      </c>
      <c r="F590" s="4">
        <v>56.199999999999903</v>
      </c>
      <c r="G590" s="4">
        <f t="shared" si="426"/>
        <v>8.6444343290415726E-2</v>
      </c>
      <c r="H590" s="4">
        <v>280</v>
      </c>
      <c r="I590" s="4">
        <f>AL312</f>
        <v>0</v>
      </c>
      <c r="CS590" s="4">
        <v>556</v>
      </c>
      <c r="CT590" s="4">
        <f t="shared" si="428"/>
        <v>278</v>
      </c>
      <c r="CU590" s="4">
        <f t="shared" si="429"/>
        <v>278</v>
      </c>
      <c r="CV590" s="4">
        <f t="shared" si="427"/>
        <v>1</v>
      </c>
      <c r="CW590" s="4">
        <v>557</v>
      </c>
      <c r="CX590" s="4">
        <f t="shared" si="432"/>
        <v>279</v>
      </c>
      <c r="CY590" s="4" t="s">
        <v>89</v>
      </c>
    </row>
    <row r="591" spans="1:103">
      <c r="A591" s="4">
        <f t="shared" si="430"/>
        <v>0</v>
      </c>
      <c r="B591" s="4">
        <f t="shared" si="431"/>
        <v>0</v>
      </c>
      <c r="D591" s="4">
        <v>56.299999999999898</v>
      </c>
      <c r="E591" s="4">
        <f t="shared" si="425"/>
        <v>-8.644434329006348E-2</v>
      </c>
      <c r="F591" s="4">
        <v>56.299999999999898</v>
      </c>
      <c r="G591" s="4">
        <f t="shared" si="426"/>
        <v>-8.644434329006348E-2</v>
      </c>
      <c r="H591" s="4">
        <v>281</v>
      </c>
      <c r="I591" s="4">
        <f>I590</f>
        <v>0</v>
      </c>
      <c r="CS591" s="4">
        <v>557</v>
      </c>
      <c r="CT591" s="4">
        <f t="shared" si="428"/>
        <v>278.5</v>
      </c>
      <c r="CU591" s="4">
        <f t="shared" si="429"/>
        <v>279</v>
      </c>
      <c r="CV591" s="4">
        <f t="shared" si="427"/>
        <v>0</v>
      </c>
      <c r="CW591" s="4">
        <v>558</v>
      </c>
      <c r="CX591" s="4">
        <f t="shared" si="432"/>
        <v>280</v>
      </c>
      <c r="CY591" s="4" t="s">
        <v>98</v>
      </c>
    </row>
    <row r="592" spans="1:103">
      <c r="A592" s="4">
        <f t="shared" si="430"/>
        <v>0</v>
      </c>
      <c r="B592" s="4">
        <f t="shared" si="431"/>
        <v>0</v>
      </c>
      <c r="D592" s="4">
        <v>56.399999999999899</v>
      </c>
      <c r="E592" s="4">
        <f t="shared" si="425"/>
        <v>-0.2555549972627858</v>
      </c>
      <c r="F592" s="4">
        <v>56.399999999999899</v>
      </c>
      <c r="G592" s="4">
        <f t="shared" si="426"/>
        <v>-0.2555549972627858</v>
      </c>
      <c r="H592" s="4">
        <v>281</v>
      </c>
      <c r="I592" s="4">
        <f>AL313</f>
        <v>0</v>
      </c>
      <c r="CS592" s="4">
        <v>558</v>
      </c>
      <c r="CT592" s="4">
        <f t="shared" si="428"/>
        <v>279</v>
      </c>
      <c r="CU592" s="4">
        <f t="shared" si="429"/>
        <v>279</v>
      </c>
      <c r="CV592" s="4">
        <f t="shared" si="427"/>
        <v>1</v>
      </c>
      <c r="CW592" s="4">
        <v>559</v>
      </c>
      <c r="CX592" s="4">
        <f t="shared" si="432"/>
        <v>280</v>
      </c>
      <c r="CY592" s="4" t="s">
        <v>87</v>
      </c>
    </row>
    <row r="593" spans="1:103">
      <c r="A593" s="4">
        <f t="shared" si="430"/>
        <v>0</v>
      </c>
      <c r="B593" s="4">
        <f t="shared" si="431"/>
        <v>0</v>
      </c>
      <c r="D593" s="4">
        <v>56.499999999999901</v>
      </c>
      <c r="E593" s="4">
        <f t="shared" si="425"/>
        <v>-0.41349667156619274</v>
      </c>
      <c r="F593" s="4">
        <v>56.499999999999901</v>
      </c>
      <c r="G593" s="4">
        <f t="shared" si="426"/>
        <v>-0.41349667156619274</v>
      </c>
      <c r="H593" s="4">
        <v>282</v>
      </c>
      <c r="I593" s="4">
        <f>I592</f>
        <v>0</v>
      </c>
      <c r="CS593" s="4">
        <v>559</v>
      </c>
      <c r="CT593" s="4">
        <f t="shared" si="428"/>
        <v>279.5</v>
      </c>
      <c r="CU593" s="4">
        <f t="shared" si="429"/>
        <v>280</v>
      </c>
      <c r="CV593" s="4">
        <f t="shared" si="427"/>
        <v>0</v>
      </c>
      <c r="CW593" s="4">
        <v>560</v>
      </c>
      <c r="CX593" s="4">
        <f t="shared" si="432"/>
        <v>281</v>
      </c>
      <c r="CY593" s="4" t="s">
        <v>99</v>
      </c>
    </row>
    <row r="594" spans="1:103">
      <c r="A594" s="4">
        <f t="shared" si="430"/>
        <v>0</v>
      </c>
      <c r="B594" s="4">
        <f t="shared" si="431"/>
        <v>0</v>
      </c>
      <c r="D594" s="4">
        <v>56.599999999999902</v>
      </c>
      <c r="E594" s="4">
        <f t="shared" si="425"/>
        <v>-0.55336655714498573</v>
      </c>
      <c r="F594" s="4">
        <v>56.599999999999902</v>
      </c>
      <c r="G594" s="4">
        <f t="shared" si="426"/>
        <v>-0.55336655714498573</v>
      </c>
      <c r="H594" s="4">
        <v>282</v>
      </c>
      <c r="I594" s="4">
        <f>AL314</f>
        <v>0</v>
      </c>
      <c r="CS594" s="4">
        <v>560</v>
      </c>
      <c r="CT594" s="4">
        <f t="shared" si="428"/>
        <v>280</v>
      </c>
      <c r="CU594" s="4">
        <f t="shared" si="429"/>
        <v>280</v>
      </c>
      <c r="CV594" s="4">
        <f t="shared" si="427"/>
        <v>1</v>
      </c>
      <c r="CW594" s="4">
        <v>561</v>
      </c>
      <c r="CX594" s="4">
        <f t="shared" si="432"/>
        <v>281</v>
      </c>
      <c r="CY594" s="4" t="s">
        <v>88</v>
      </c>
    </row>
    <row r="595" spans="1:103">
      <c r="A595" s="4">
        <f t="shared" si="430"/>
        <v>0</v>
      </c>
      <c r="B595" s="4">
        <f t="shared" si="431"/>
        <v>0</v>
      </c>
      <c r="D595" s="4">
        <v>56.699999999999903</v>
      </c>
      <c r="E595" s="4">
        <f t="shared" si="425"/>
        <v>-0.66905166882919531</v>
      </c>
      <c r="F595" s="4">
        <v>56.699999999999903</v>
      </c>
      <c r="G595" s="4">
        <f t="shared" si="426"/>
        <v>-0.66905166882919531</v>
      </c>
      <c r="H595" s="4">
        <v>283</v>
      </c>
      <c r="I595" s="4">
        <f>I594</f>
        <v>0</v>
      </c>
      <c r="CS595" s="4">
        <v>561</v>
      </c>
      <c r="CT595" s="4">
        <f t="shared" si="428"/>
        <v>280.5</v>
      </c>
      <c r="CU595" s="4">
        <f t="shared" si="429"/>
        <v>281</v>
      </c>
      <c r="CV595" s="4">
        <f t="shared" si="427"/>
        <v>0</v>
      </c>
      <c r="CW595" s="4">
        <v>562</v>
      </c>
      <c r="CX595" s="4">
        <f t="shared" si="432"/>
        <v>282</v>
      </c>
      <c r="CY595" s="4" t="s">
        <v>100</v>
      </c>
    </row>
    <row r="596" spans="1:103">
      <c r="A596" s="4">
        <f t="shared" si="430"/>
        <v>0</v>
      </c>
      <c r="B596" s="4">
        <f t="shared" si="431"/>
        <v>0</v>
      </c>
      <c r="D596" s="4">
        <v>56.799999999999798</v>
      </c>
      <c r="E596" s="4">
        <f t="shared" si="425"/>
        <v>-0.75549601211938955</v>
      </c>
      <c r="F596" s="4">
        <v>56.799999999999798</v>
      </c>
      <c r="G596" s="4">
        <f t="shared" si="426"/>
        <v>-0.75549601211938955</v>
      </c>
      <c r="H596" s="4">
        <v>283</v>
      </c>
      <c r="I596" s="4">
        <f>AL315</f>
        <v>0</v>
      </c>
      <c r="CS596" s="4">
        <v>562</v>
      </c>
      <c r="CT596" s="4">
        <f t="shared" si="428"/>
        <v>281</v>
      </c>
      <c r="CU596" s="4">
        <f t="shared" si="429"/>
        <v>281</v>
      </c>
      <c r="CV596" s="4">
        <f t="shared" si="427"/>
        <v>1</v>
      </c>
      <c r="CW596" s="4">
        <v>563</v>
      </c>
      <c r="CX596" s="4">
        <f t="shared" si="432"/>
        <v>282</v>
      </c>
      <c r="CY596" s="4" t="s">
        <v>89</v>
      </c>
    </row>
    <row r="597" spans="1:103">
      <c r="A597" s="4">
        <f t="shared" si="430"/>
        <v>0</v>
      </c>
      <c r="B597" s="4">
        <f t="shared" si="431"/>
        <v>0</v>
      </c>
      <c r="D597" s="4">
        <v>56.899999999999899</v>
      </c>
      <c r="E597" s="4">
        <f t="shared" si="425"/>
        <v>-0.80892155440803215</v>
      </c>
      <c r="F597" s="4">
        <v>56.899999999999899</v>
      </c>
      <c r="G597" s="4">
        <f t="shared" si="426"/>
        <v>-0.80892155440803215</v>
      </c>
      <c r="H597" s="4">
        <v>284</v>
      </c>
      <c r="I597" s="4">
        <f>I596</f>
        <v>0</v>
      </c>
      <c r="CS597" s="4">
        <v>563</v>
      </c>
      <c r="CT597" s="4">
        <f t="shared" si="428"/>
        <v>281.5</v>
      </c>
      <c r="CU597" s="4">
        <f t="shared" si="429"/>
        <v>282</v>
      </c>
      <c r="CV597" s="4">
        <f t="shared" si="427"/>
        <v>0</v>
      </c>
      <c r="CW597" s="4">
        <v>564</v>
      </c>
      <c r="CX597" s="4">
        <f t="shared" si="432"/>
        <v>283</v>
      </c>
      <c r="CY597" s="4" t="s">
        <v>98</v>
      </c>
    </row>
    <row r="598" spans="1:103">
      <c r="A598" s="4">
        <f t="shared" si="430"/>
        <v>0</v>
      </c>
      <c r="B598" s="4">
        <f t="shared" si="431"/>
        <v>0</v>
      </c>
      <c r="D598" s="4">
        <v>56.999999999999901</v>
      </c>
      <c r="E598" s="4">
        <f t="shared" si="425"/>
        <v>-0.82699334313268802</v>
      </c>
      <c r="F598" s="4">
        <v>56.999999999999901</v>
      </c>
      <c r="G598" s="4">
        <f t="shared" si="426"/>
        <v>-0.82699334313268802</v>
      </c>
      <c r="H598" s="4">
        <v>284</v>
      </c>
      <c r="I598" s="4">
        <f>AL316</f>
        <v>0</v>
      </c>
      <c r="CS598" s="4">
        <v>564</v>
      </c>
      <c r="CT598" s="4">
        <f t="shared" si="428"/>
        <v>282</v>
      </c>
      <c r="CU598" s="4">
        <f t="shared" si="429"/>
        <v>282</v>
      </c>
      <c r="CV598" s="4">
        <f t="shared" si="427"/>
        <v>1</v>
      </c>
      <c r="CW598" s="4">
        <v>565</v>
      </c>
      <c r="CX598" s="4">
        <f t="shared" si="432"/>
        <v>283</v>
      </c>
      <c r="CY598" s="4" t="s">
        <v>87</v>
      </c>
    </row>
    <row r="599" spans="1:103">
      <c r="A599" s="4">
        <f t="shared" si="430"/>
        <v>0</v>
      </c>
      <c r="B599" s="4">
        <f t="shared" si="431"/>
        <v>0</v>
      </c>
      <c r="D599" s="4">
        <v>57.099999999999902</v>
      </c>
      <c r="E599" s="4">
        <f t="shared" si="425"/>
        <v>-0.80892155440810276</v>
      </c>
      <c r="F599" s="4">
        <v>57.099999999999902</v>
      </c>
      <c r="G599" s="4">
        <f t="shared" si="426"/>
        <v>-0.80892155440810276</v>
      </c>
      <c r="H599" s="4">
        <v>285</v>
      </c>
      <c r="I599" s="4">
        <f>I598</f>
        <v>0</v>
      </c>
      <c r="CS599" s="4">
        <v>565</v>
      </c>
      <c r="CT599" s="4">
        <f t="shared" si="428"/>
        <v>282.5</v>
      </c>
      <c r="CU599" s="4">
        <f t="shared" si="429"/>
        <v>283</v>
      </c>
      <c r="CV599" s="4">
        <f t="shared" si="427"/>
        <v>0</v>
      </c>
      <c r="CW599" s="4">
        <v>566</v>
      </c>
      <c r="CX599" s="4">
        <f t="shared" si="432"/>
        <v>284</v>
      </c>
      <c r="CY599" s="4" t="s">
        <v>99</v>
      </c>
    </row>
    <row r="600" spans="1:103">
      <c r="A600" s="4">
        <f t="shared" si="430"/>
        <v>0</v>
      </c>
      <c r="B600" s="4">
        <f t="shared" si="431"/>
        <v>0</v>
      </c>
      <c r="D600" s="4">
        <v>57.199999999999903</v>
      </c>
      <c r="E600" s="4">
        <f t="shared" si="425"/>
        <v>-0.75549601211960427</v>
      </c>
      <c r="F600" s="4">
        <v>57.199999999999903</v>
      </c>
      <c r="G600" s="4">
        <f t="shared" si="426"/>
        <v>-0.75549601211960427</v>
      </c>
      <c r="H600" s="4">
        <v>285</v>
      </c>
      <c r="I600" s="4">
        <f>AL317</f>
        <v>0</v>
      </c>
      <c r="CS600" s="4">
        <v>566</v>
      </c>
      <c r="CT600" s="4">
        <f t="shared" si="428"/>
        <v>283</v>
      </c>
      <c r="CU600" s="4">
        <f t="shared" si="429"/>
        <v>283</v>
      </c>
      <c r="CV600" s="4">
        <f t="shared" si="427"/>
        <v>1</v>
      </c>
      <c r="CW600" s="4">
        <v>567</v>
      </c>
      <c r="CX600" s="4">
        <f t="shared" si="432"/>
        <v>284</v>
      </c>
      <c r="CY600" s="4" t="s">
        <v>88</v>
      </c>
    </row>
    <row r="601" spans="1:103">
      <c r="A601" s="4">
        <f t="shared" si="430"/>
        <v>0</v>
      </c>
      <c r="B601" s="4">
        <f t="shared" si="431"/>
        <v>0</v>
      </c>
      <c r="D601" s="4">
        <v>57.299999999999798</v>
      </c>
      <c r="E601" s="4">
        <f t="shared" si="425"/>
        <v>-0.66905166882951239</v>
      </c>
      <c r="F601" s="4">
        <v>57.299999999999798</v>
      </c>
      <c r="G601" s="4">
        <f t="shared" si="426"/>
        <v>-0.66905166882951239</v>
      </c>
      <c r="H601" s="4">
        <v>286</v>
      </c>
      <c r="I601" s="4">
        <f>I600</f>
        <v>0</v>
      </c>
      <c r="CS601" s="4">
        <v>567</v>
      </c>
      <c r="CT601" s="4">
        <f t="shared" si="428"/>
        <v>283.5</v>
      </c>
      <c r="CU601" s="4">
        <f t="shared" si="429"/>
        <v>284</v>
      </c>
      <c r="CV601" s="4">
        <f t="shared" si="427"/>
        <v>0</v>
      </c>
      <c r="CW601" s="4">
        <v>568</v>
      </c>
      <c r="CX601" s="4">
        <f t="shared" si="432"/>
        <v>285</v>
      </c>
      <c r="CY601" s="4" t="s">
        <v>100</v>
      </c>
    </row>
    <row r="602" spans="1:103">
      <c r="A602" s="4">
        <f t="shared" si="430"/>
        <v>0</v>
      </c>
      <c r="B602" s="4">
        <f t="shared" si="431"/>
        <v>0</v>
      </c>
      <c r="D602" s="4">
        <v>57.399999999999899</v>
      </c>
      <c r="E602" s="4">
        <f t="shared" si="425"/>
        <v>-0.55336655714524685</v>
      </c>
      <c r="F602" s="4">
        <v>57.399999999999899</v>
      </c>
      <c r="G602" s="4">
        <f t="shared" si="426"/>
        <v>-0.55336655714524685</v>
      </c>
      <c r="H602" s="4">
        <v>286</v>
      </c>
      <c r="I602" s="4">
        <f>AL318</f>
        <v>0</v>
      </c>
      <c r="CS602" s="4">
        <v>568</v>
      </c>
      <c r="CT602" s="4">
        <f t="shared" si="428"/>
        <v>284</v>
      </c>
      <c r="CU602" s="4">
        <f t="shared" si="429"/>
        <v>284</v>
      </c>
      <c r="CV602" s="4">
        <f t="shared" si="427"/>
        <v>1</v>
      </c>
      <c r="CW602" s="4">
        <v>569</v>
      </c>
      <c r="CX602" s="4">
        <f t="shared" si="432"/>
        <v>285</v>
      </c>
      <c r="CY602" s="4" t="s">
        <v>89</v>
      </c>
    </row>
    <row r="603" spans="1:103">
      <c r="A603" s="4">
        <f t="shared" si="430"/>
        <v>0</v>
      </c>
      <c r="B603" s="4">
        <f t="shared" si="431"/>
        <v>0</v>
      </c>
      <c r="D603" s="4">
        <v>57.499999999999901</v>
      </c>
      <c r="E603" s="4">
        <f t="shared" si="425"/>
        <v>-0.41349667156649705</v>
      </c>
      <c r="F603" s="4">
        <v>57.499999999999901</v>
      </c>
      <c r="G603" s="4">
        <f t="shared" si="426"/>
        <v>-0.41349667156649705</v>
      </c>
      <c r="H603" s="4">
        <v>287</v>
      </c>
      <c r="I603" s="4">
        <f>I602</f>
        <v>0</v>
      </c>
      <c r="CS603" s="4">
        <v>569</v>
      </c>
      <c r="CT603" s="4">
        <f t="shared" si="428"/>
        <v>284.5</v>
      </c>
      <c r="CU603" s="4">
        <f t="shared" si="429"/>
        <v>285</v>
      </c>
      <c r="CV603" s="4">
        <f t="shared" si="427"/>
        <v>0</v>
      </c>
      <c r="CW603" s="4">
        <v>570</v>
      </c>
      <c r="CX603" s="4">
        <f t="shared" si="432"/>
        <v>286</v>
      </c>
      <c r="CY603" s="4" t="s">
        <v>98</v>
      </c>
    </row>
    <row r="604" spans="1:103">
      <c r="A604" s="4">
        <f t="shared" si="430"/>
        <v>0</v>
      </c>
      <c r="B604" s="4">
        <f t="shared" si="431"/>
        <v>0</v>
      </c>
      <c r="D604" s="4">
        <v>57.599999999999802</v>
      </c>
      <c r="E604" s="4">
        <f t="shared" si="425"/>
        <v>-0.25555499726327641</v>
      </c>
      <c r="F604" s="4">
        <v>57.599999999999802</v>
      </c>
      <c r="G604" s="4">
        <f t="shared" si="426"/>
        <v>-0.25555499726327641</v>
      </c>
      <c r="H604" s="4">
        <v>287</v>
      </c>
      <c r="I604" s="4">
        <f>AL319</f>
        <v>0</v>
      </c>
      <c r="CS604" s="4">
        <v>570</v>
      </c>
      <c r="CT604" s="4">
        <f t="shared" si="428"/>
        <v>285</v>
      </c>
      <c r="CU604" s="4">
        <f t="shared" si="429"/>
        <v>285</v>
      </c>
      <c r="CV604" s="4">
        <f t="shared" si="427"/>
        <v>1</v>
      </c>
      <c r="CW604" s="4">
        <v>571</v>
      </c>
      <c r="CX604" s="4">
        <f t="shared" si="432"/>
        <v>286</v>
      </c>
      <c r="CY604" s="4" t="s">
        <v>87</v>
      </c>
    </row>
    <row r="605" spans="1:103">
      <c r="A605" s="4">
        <f t="shared" si="430"/>
        <v>0</v>
      </c>
      <c r="B605" s="4">
        <f t="shared" si="431"/>
        <v>0</v>
      </c>
      <c r="D605" s="4">
        <v>57.699999999999797</v>
      </c>
      <c r="E605" s="4">
        <f t="shared" si="425"/>
        <v>-8.6444343290599926E-2</v>
      </c>
      <c r="F605" s="4">
        <v>57.699999999999797</v>
      </c>
      <c r="G605" s="4">
        <f t="shared" si="426"/>
        <v>-8.6444343290599926E-2</v>
      </c>
      <c r="H605" s="4">
        <v>288</v>
      </c>
      <c r="I605" s="4">
        <f>I604</f>
        <v>0</v>
      </c>
      <c r="CS605" s="4">
        <v>571</v>
      </c>
      <c r="CT605" s="4">
        <f t="shared" si="428"/>
        <v>285.5</v>
      </c>
      <c r="CU605" s="4">
        <f t="shared" si="429"/>
        <v>286</v>
      </c>
      <c r="CV605" s="4">
        <f t="shared" si="427"/>
        <v>0</v>
      </c>
      <c r="CW605" s="4">
        <v>572</v>
      </c>
      <c r="CX605" s="4">
        <f t="shared" si="432"/>
        <v>287</v>
      </c>
      <c r="CY605" s="4" t="s">
        <v>99</v>
      </c>
    </row>
    <row r="606" spans="1:103">
      <c r="A606" s="4">
        <f t="shared" si="430"/>
        <v>0</v>
      </c>
      <c r="B606" s="4">
        <f t="shared" si="431"/>
        <v>0</v>
      </c>
      <c r="D606" s="4">
        <v>57.799999999999798</v>
      </c>
      <c r="E606" s="4">
        <f t="shared" si="425"/>
        <v>8.6444343289879294E-2</v>
      </c>
      <c r="F606" s="4">
        <v>57.799999999999798</v>
      </c>
      <c r="G606" s="4">
        <f t="shared" si="426"/>
        <v>8.6444343289879294E-2</v>
      </c>
      <c r="H606" s="4">
        <v>288</v>
      </c>
      <c r="I606" s="4">
        <f>AL320</f>
        <v>0</v>
      </c>
      <c r="CS606" s="4">
        <v>572</v>
      </c>
      <c r="CT606" s="4">
        <f t="shared" si="428"/>
        <v>286</v>
      </c>
      <c r="CU606" s="4">
        <f t="shared" si="429"/>
        <v>286</v>
      </c>
      <c r="CV606" s="4">
        <f t="shared" si="427"/>
        <v>1</v>
      </c>
      <c r="CW606" s="4">
        <v>573</v>
      </c>
      <c r="CX606" s="4">
        <f t="shared" si="432"/>
        <v>287</v>
      </c>
      <c r="CY606" s="4" t="s">
        <v>88</v>
      </c>
    </row>
    <row r="607" spans="1:103">
      <c r="A607" s="4">
        <f t="shared" si="430"/>
        <v>0</v>
      </c>
      <c r="B607" s="4">
        <f t="shared" si="431"/>
        <v>0</v>
      </c>
      <c r="D607" s="4">
        <v>57.899999999999899</v>
      </c>
      <c r="E607" s="4">
        <f t="shared" si="425"/>
        <v>0.25555499726278852</v>
      </c>
      <c r="F607" s="4">
        <v>57.899999999999899</v>
      </c>
      <c r="G607" s="4">
        <f t="shared" si="426"/>
        <v>0.25555499726278852</v>
      </c>
      <c r="H607" s="4">
        <v>289</v>
      </c>
      <c r="I607" s="4">
        <f>I606</f>
        <v>0</v>
      </c>
      <c r="CS607" s="4">
        <v>573</v>
      </c>
      <c r="CT607" s="4">
        <f t="shared" si="428"/>
        <v>286.5</v>
      </c>
      <c r="CU607" s="4">
        <f t="shared" si="429"/>
        <v>287</v>
      </c>
      <c r="CV607" s="4">
        <f t="shared" si="427"/>
        <v>0</v>
      </c>
      <c r="CW607" s="4">
        <v>574</v>
      </c>
      <c r="CX607" s="4">
        <f t="shared" si="432"/>
        <v>288</v>
      </c>
      <c r="CY607" s="4" t="s">
        <v>100</v>
      </c>
    </row>
    <row r="608" spans="1:103">
      <c r="A608" s="4">
        <f t="shared" si="430"/>
        <v>0</v>
      </c>
      <c r="B608" s="4">
        <f t="shared" si="431"/>
        <v>0</v>
      </c>
      <c r="D608" s="4">
        <v>57.999999999999901</v>
      </c>
      <c r="E608" s="4">
        <f t="shared" si="425"/>
        <v>0.41349667156619524</v>
      </c>
      <c r="F608" s="4">
        <v>57.999999999999901</v>
      </c>
      <c r="G608" s="4">
        <f t="shared" si="426"/>
        <v>0.41349667156619524</v>
      </c>
      <c r="H608" s="4">
        <v>289</v>
      </c>
      <c r="I608" s="4">
        <f>AL321</f>
        <v>0</v>
      </c>
      <c r="CS608" s="4">
        <v>574</v>
      </c>
      <c r="CT608" s="4">
        <f t="shared" si="428"/>
        <v>287</v>
      </c>
      <c r="CU608" s="4">
        <f t="shared" si="429"/>
        <v>287</v>
      </c>
      <c r="CV608" s="4">
        <f t="shared" si="427"/>
        <v>1</v>
      </c>
      <c r="CW608" s="4">
        <v>575</v>
      </c>
      <c r="CX608" s="4">
        <f t="shared" si="432"/>
        <v>288</v>
      </c>
      <c r="CY608" s="4" t="s">
        <v>89</v>
      </c>
    </row>
    <row r="609" spans="1:103">
      <c r="A609" s="4">
        <f t="shared" si="430"/>
        <v>0</v>
      </c>
      <c r="B609" s="4">
        <f t="shared" si="431"/>
        <v>0</v>
      </c>
      <c r="D609" s="4">
        <v>58.099999999999802</v>
      </c>
      <c r="E609" s="4">
        <f t="shared" ref="E609:E672" si="433">SIN((360/$AE$30*(D609+$D$31)/2*$AG$30+$AM$31-$AI$30)*PI()/180)*$E$32</f>
        <v>0.5533665571448656</v>
      </c>
      <c r="F609" s="4">
        <v>58.099999999999802</v>
      </c>
      <c r="G609" s="4">
        <f t="shared" ref="G609:G672" si="434">SIN((360/$AE$30*(F609+$D$31)/2*$AG$31+$CO$31-$AL$25)*PI()/180)*$G$32</f>
        <v>0.5533665571448656</v>
      </c>
      <c r="H609" s="4">
        <v>290</v>
      </c>
      <c r="I609" s="4">
        <f>I608</f>
        <v>0</v>
      </c>
      <c r="CS609" s="4">
        <v>575</v>
      </c>
      <c r="CT609" s="4">
        <f t="shared" si="428"/>
        <v>287.5</v>
      </c>
      <c r="CU609" s="4">
        <f t="shared" si="429"/>
        <v>288</v>
      </c>
      <c r="CV609" s="4">
        <f t="shared" si="427"/>
        <v>0</v>
      </c>
      <c r="CW609" s="4">
        <v>576</v>
      </c>
      <c r="CX609" s="4">
        <f t="shared" si="432"/>
        <v>289</v>
      </c>
      <c r="CY609" s="4" t="s">
        <v>98</v>
      </c>
    </row>
    <row r="610" spans="1:103">
      <c r="A610" s="4">
        <f t="shared" si="430"/>
        <v>0</v>
      </c>
      <c r="B610" s="4">
        <f t="shared" si="431"/>
        <v>0</v>
      </c>
      <c r="D610" s="4">
        <v>58.199999999999797</v>
      </c>
      <c r="E610" s="4">
        <f t="shared" si="433"/>
        <v>0.6690516688290864</v>
      </c>
      <c r="F610" s="4">
        <v>58.199999999999797</v>
      </c>
      <c r="G610" s="4">
        <f t="shared" si="434"/>
        <v>0.6690516688290864</v>
      </c>
      <c r="H610" s="4">
        <v>290</v>
      </c>
      <c r="I610" s="4">
        <f>AL322</f>
        <v>0</v>
      </c>
      <c r="CS610" s="4">
        <v>576</v>
      </c>
      <c r="CT610" s="4">
        <f t="shared" si="428"/>
        <v>288</v>
      </c>
      <c r="CU610" s="4">
        <f t="shared" si="429"/>
        <v>288</v>
      </c>
      <c r="CV610" s="4">
        <f t="shared" ref="CV610:CV673" si="435">CU611-CU610</f>
        <v>1</v>
      </c>
      <c r="CW610" s="4">
        <v>577</v>
      </c>
      <c r="CX610" s="4">
        <f t="shared" si="432"/>
        <v>289</v>
      </c>
      <c r="CY610" s="4" t="s">
        <v>87</v>
      </c>
    </row>
    <row r="611" spans="1:103">
      <c r="A611" s="4">
        <f t="shared" si="430"/>
        <v>0</v>
      </c>
      <c r="B611" s="4">
        <f t="shared" si="431"/>
        <v>0</v>
      </c>
      <c r="D611" s="4">
        <v>58.299999999999798</v>
      </c>
      <c r="E611" s="4">
        <f t="shared" si="433"/>
        <v>0.75549601211939077</v>
      </c>
      <c r="F611" s="4">
        <v>58.299999999999798</v>
      </c>
      <c r="G611" s="4">
        <f t="shared" si="434"/>
        <v>0.75549601211939077</v>
      </c>
      <c r="H611" s="4">
        <v>291</v>
      </c>
      <c r="I611" s="4">
        <f>I610</f>
        <v>0</v>
      </c>
      <c r="CS611" s="4">
        <v>577</v>
      </c>
      <c r="CT611" s="4">
        <f t="shared" ref="CT611:CT674" si="436">CS611*$CT$11</f>
        <v>288.5</v>
      </c>
      <c r="CU611" s="4">
        <f t="shared" ref="CU611:CU674" si="437">IF(CT611-INT(CT611)&gt;0.00001,INT(CT611)+1,CT611)</f>
        <v>289</v>
      </c>
      <c r="CV611" s="4">
        <f t="shared" si="435"/>
        <v>0</v>
      </c>
      <c r="CW611" s="4">
        <v>578</v>
      </c>
      <c r="CX611" s="4">
        <f t="shared" si="432"/>
        <v>290</v>
      </c>
      <c r="CY611" s="4" t="s">
        <v>99</v>
      </c>
    </row>
    <row r="612" spans="1:103">
      <c r="A612" s="4">
        <f t="shared" si="430"/>
        <v>0</v>
      </c>
      <c r="B612" s="4">
        <f t="shared" si="431"/>
        <v>0</v>
      </c>
      <c r="D612" s="4">
        <v>58.3999999999998</v>
      </c>
      <c r="E612" s="4">
        <f t="shared" si="433"/>
        <v>0.80892155440799607</v>
      </c>
      <c r="F612" s="4">
        <v>58.3999999999998</v>
      </c>
      <c r="G612" s="4">
        <f t="shared" si="434"/>
        <v>0.80892155440799607</v>
      </c>
      <c r="H612" s="4">
        <v>291</v>
      </c>
      <c r="I612" s="4">
        <f>AL323</f>
        <v>0</v>
      </c>
      <c r="CS612" s="4">
        <v>578</v>
      </c>
      <c r="CT612" s="4">
        <f t="shared" si="436"/>
        <v>289</v>
      </c>
      <c r="CU612" s="4">
        <f t="shared" si="437"/>
        <v>289</v>
      </c>
      <c r="CV612" s="4">
        <f t="shared" si="435"/>
        <v>1</v>
      </c>
      <c r="CW612" s="4">
        <v>579</v>
      </c>
      <c r="CX612" s="4">
        <f t="shared" si="432"/>
        <v>290</v>
      </c>
      <c r="CY612" s="4" t="s">
        <v>88</v>
      </c>
    </row>
    <row r="613" spans="1:103">
      <c r="A613" s="4">
        <f t="shared" ref="A613:A637" si="438">AD610</f>
        <v>0</v>
      </c>
      <c r="B613" s="4">
        <f t="shared" ref="B613:B637" si="439">AE610</f>
        <v>0</v>
      </c>
      <c r="D613" s="4">
        <v>58.499999999999801</v>
      </c>
      <c r="E613" s="4">
        <f t="shared" si="433"/>
        <v>0.82699334313268802</v>
      </c>
      <c r="F613" s="4">
        <v>58.499999999999801</v>
      </c>
      <c r="G613" s="4">
        <f t="shared" si="434"/>
        <v>0.82699334313268802</v>
      </c>
      <c r="H613" s="4">
        <v>292</v>
      </c>
      <c r="I613" s="4">
        <f>I612</f>
        <v>0</v>
      </c>
      <c r="CS613" s="4">
        <v>579</v>
      </c>
      <c r="CT613" s="4">
        <f t="shared" si="436"/>
        <v>289.5</v>
      </c>
      <c r="CU613" s="4">
        <f t="shared" si="437"/>
        <v>290</v>
      </c>
      <c r="CV613" s="4">
        <f t="shared" si="435"/>
        <v>0</v>
      </c>
      <c r="CW613" s="4">
        <v>580</v>
      </c>
      <c r="CX613" s="4">
        <f t="shared" si="432"/>
        <v>291</v>
      </c>
      <c r="CY613" s="4" t="s">
        <v>100</v>
      </c>
    </row>
    <row r="614" spans="1:103">
      <c r="A614" s="4">
        <f t="shared" si="438"/>
        <v>0</v>
      </c>
      <c r="B614" s="4">
        <f t="shared" si="439"/>
        <v>0</v>
      </c>
      <c r="D614" s="4">
        <v>58.599999999999802</v>
      </c>
      <c r="E614" s="4">
        <f t="shared" si="433"/>
        <v>0.80892155440813884</v>
      </c>
      <c r="F614" s="4">
        <v>58.599999999999802</v>
      </c>
      <c r="G614" s="4">
        <f t="shared" si="434"/>
        <v>0.80892155440813884</v>
      </c>
      <c r="H614" s="4">
        <v>292</v>
      </c>
      <c r="I614" s="4">
        <f>AL324</f>
        <v>0</v>
      </c>
      <c r="CS614" s="4">
        <v>580</v>
      </c>
      <c r="CT614" s="4">
        <f t="shared" si="436"/>
        <v>290</v>
      </c>
      <c r="CU614" s="4">
        <f t="shared" si="437"/>
        <v>290</v>
      </c>
      <c r="CV614" s="4">
        <f t="shared" si="435"/>
        <v>1</v>
      </c>
      <c r="CW614" s="4">
        <v>581</v>
      </c>
      <c r="CX614" s="4">
        <f t="shared" si="432"/>
        <v>291</v>
      </c>
      <c r="CY614" s="4" t="s">
        <v>89</v>
      </c>
    </row>
    <row r="615" spans="1:103">
      <c r="A615" s="4">
        <f t="shared" si="438"/>
        <v>0</v>
      </c>
      <c r="B615" s="4">
        <f t="shared" si="439"/>
        <v>0</v>
      </c>
      <c r="D615" s="4">
        <v>58.699999999999797</v>
      </c>
      <c r="E615" s="4">
        <f t="shared" si="433"/>
        <v>0.75549601211968431</v>
      </c>
      <c r="F615" s="4">
        <v>58.699999999999797</v>
      </c>
      <c r="G615" s="4">
        <f t="shared" si="434"/>
        <v>0.75549601211968431</v>
      </c>
      <c r="H615" s="4">
        <v>293</v>
      </c>
      <c r="I615" s="4">
        <f>I614</f>
        <v>0</v>
      </c>
      <c r="CS615" s="4">
        <v>581</v>
      </c>
      <c r="CT615" s="4">
        <f t="shared" si="436"/>
        <v>290.5</v>
      </c>
      <c r="CU615" s="4">
        <f t="shared" si="437"/>
        <v>291</v>
      </c>
      <c r="CV615" s="4">
        <f t="shared" si="435"/>
        <v>0</v>
      </c>
      <c r="CW615" s="4">
        <v>582</v>
      </c>
      <c r="CX615" s="4">
        <f t="shared" si="432"/>
        <v>292</v>
      </c>
      <c r="CY615" s="4" t="s">
        <v>98</v>
      </c>
    </row>
    <row r="616" spans="1:103">
      <c r="A616" s="4">
        <f t="shared" si="438"/>
        <v>0</v>
      </c>
      <c r="B616" s="4">
        <f t="shared" si="439"/>
        <v>0</v>
      </c>
      <c r="D616" s="4">
        <v>58.799999999999798</v>
      </c>
      <c r="E616" s="4">
        <f t="shared" si="433"/>
        <v>0.66905166882951073</v>
      </c>
      <c r="F616" s="4">
        <v>58.799999999999798</v>
      </c>
      <c r="G616" s="4">
        <f t="shared" si="434"/>
        <v>0.66905166882951073</v>
      </c>
      <c r="H616" s="4">
        <v>293</v>
      </c>
      <c r="I616" s="4">
        <f>AL325</f>
        <v>0</v>
      </c>
      <c r="CS616" s="4">
        <v>582</v>
      </c>
      <c r="CT616" s="4">
        <f t="shared" si="436"/>
        <v>291</v>
      </c>
      <c r="CU616" s="4">
        <f t="shared" si="437"/>
        <v>291</v>
      </c>
      <c r="CV616" s="4">
        <f t="shared" si="435"/>
        <v>1</v>
      </c>
      <c r="CW616" s="4">
        <v>583</v>
      </c>
      <c r="CX616" s="4">
        <f t="shared" si="432"/>
        <v>292</v>
      </c>
      <c r="CY616" s="4" t="s">
        <v>87</v>
      </c>
    </row>
    <row r="617" spans="1:103">
      <c r="A617" s="4">
        <f t="shared" si="438"/>
        <v>0</v>
      </c>
      <c r="B617" s="4">
        <f t="shared" si="439"/>
        <v>0</v>
      </c>
      <c r="D617" s="4">
        <v>58.8999999999998</v>
      </c>
      <c r="E617" s="4">
        <f t="shared" si="433"/>
        <v>0.55336655714536709</v>
      </c>
      <c r="F617" s="4">
        <v>58.8999999999998</v>
      </c>
      <c r="G617" s="4">
        <f t="shared" si="434"/>
        <v>0.55336655714536709</v>
      </c>
      <c r="H617" s="4">
        <v>294</v>
      </c>
      <c r="I617" s="4">
        <f>I616</f>
        <v>0</v>
      </c>
      <c r="CS617" s="4">
        <v>583</v>
      </c>
      <c r="CT617" s="4">
        <f t="shared" si="436"/>
        <v>291.5</v>
      </c>
      <c r="CU617" s="4">
        <f t="shared" si="437"/>
        <v>292</v>
      </c>
      <c r="CV617" s="4">
        <f t="shared" si="435"/>
        <v>0</v>
      </c>
      <c r="CW617" s="4">
        <v>584</v>
      </c>
      <c r="CX617" s="4">
        <f t="shared" si="432"/>
        <v>293</v>
      </c>
      <c r="CY617" s="4" t="s">
        <v>99</v>
      </c>
    </row>
    <row r="618" spans="1:103">
      <c r="A618" s="4">
        <f t="shared" si="438"/>
        <v>0</v>
      </c>
      <c r="B618" s="4">
        <f t="shared" si="439"/>
        <v>0</v>
      </c>
      <c r="D618" s="4">
        <v>58.999999999999801</v>
      </c>
      <c r="E618" s="4">
        <f t="shared" si="433"/>
        <v>0.41349667156663711</v>
      </c>
      <c r="F618" s="4">
        <v>58.999999999999801</v>
      </c>
      <c r="G618" s="4">
        <f t="shared" si="434"/>
        <v>0.41349667156663711</v>
      </c>
      <c r="H618" s="4">
        <v>294</v>
      </c>
      <c r="I618" s="4">
        <f>AL326</f>
        <v>0</v>
      </c>
      <c r="CS618" s="4">
        <v>584</v>
      </c>
      <c r="CT618" s="4">
        <f t="shared" si="436"/>
        <v>292</v>
      </c>
      <c r="CU618" s="4">
        <f t="shared" si="437"/>
        <v>292</v>
      </c>
      <c r="CV618" s="4">
        <f t="shared" si="435"/>
        <v>1</v>
      </c>
      <c r="CW618" s="4">
        <v>585</v>
      </c>
      <c r="CX618" s="4">
        <f t="shared" si="432"/>
        <v>293</v>
      </c>
      <c r="CY618" s="4" t="s">
        <v>88</v>
      </c>
    </row>
    <row r="619" spans="1:103">
      <c r="A619" s="4">
        <f t="shared" si="438"/>
        <v>0</v>
      </c>
      <c r="B619" s="4">
        <f t="shared" si="439"/>
        <v>0</v>
      </c>
      <c r="D619" s="4">
        <v>59.099999999999802</v>
      </c>
      <c r="E619" s="4">
        <f t="shared" si="433"/>
        <v>0.25555499726327374</v>
      </c>
      <c r="F619" s="4">
        <v>59.099999999999802</v>
      </c>
      <c r="G619" s="4">
        <f t="shared" si="434"/>
        <v>0.25555499726327374</v>
      </c>
      <c r="H619" s="4">
        <v>295</v>
      </c>
      <c r="I619" s="4">
        <f>I618</f>
        <v>0</v>
      </c>
      <c r="CS619" s="4">
        <v>585</v>
      </c>
      <c r="CT619" s="4">
        <f t="shared" si="436"/>
        <v>292.5</v>
      </c>
      <c r="CU619" s="4">
        <f t="shared" si="437"/>
        <v>293</v>
      </c>
      <c r="CV619" s="4">
        <f t="shared" si="435"/>
        <v>0</v>
      </c>
      <c r="CW619" s="4">
        <v>586</v>
      </c>
      <c r="CX619" s="4">
        <f t="shared" si="432"/>
        <v>294</v>
      </c>
      <c r="CY619" s="4" t="s">
        <v>100</v>
      </c>
    </row>
    <row r="620" spans="1:103">
      <c r="A620" s="4">
        <f t="shared" si="438"/>
        <v>0</v>
      </c>
      <c r="B620" s="4">
        <f t="shared" si="439"/>
        <v>0</v>
      </c>
      <c r="D620" s="4">
        <v>59.199999999999797</v>
      </c>
      <c r="E620" s="4">
        <f t="shared" si="433"/>
        <v>8.6444343290597095E-2</v>
      </c>
      <c r="F620" s="4">
        <v>59.199999999999797</v>
      </c>
      <c r="G620" s="4">
        <f t="shared" si="434"/>
        <v>8.6444343290597095E-2</v>
      </c>
      <c r="H620" s="4">
        <v>295</v>
      </c>
      <c r="I620" s="4">
        <f>AL327</f>
        <v>0</v>
      </c>
      <c r="CS620" s="4">
        <v>586</v>
      </c>
      <c r="CT620" s="4">
        <f t="shared" si="436"/>
        <v>293</v>
      </c>
      <c r="CU620" s="4">
        <f t="shared" si="437"/>
        <v>293</v>
      </c>
      <c r="CV620" s="4">
        <f t="shared" si="435"/>
        <v>1</v>
      </c>
      <c r="CW620" s="4">
        <v>587</v>
      </c>
      <c r="CX620" s="4">
        <f t="shared" si="432"/>
        <v>294</v>
      </c>
      <c r="CY620" s="4" t="s">
        <v>89</v>
      </c>
    </row>
    <row r="621" spans="1:103">
      <c r="A621" s="4">
        <f t="shared" si="438"/>
        <v>0</v>
      </c>
      <c r="B621" s="4">
        <f t="shared" si="439"/>
        <v>0</v>
      </c>
      <c r="D621" s="4">
        <v>59.299999999999798</v>
      </c>
      <c r="E621" s="4">
        <f t="shared" si="433"/>
        <v>-8.6444343289882111E-2</v>
      </c>
      <c r="F621" s="4">
        <v>59.299999999999798</v>
      </c>
      <c r="G621" s="4">
        <f t="shared" si="434"/>
        <v>-8.6444343289882111E-2</v>
      </c>
      <c r="H621" s="4">
        <v>296</v>
      </c>
      <c r="I621" s="4">
        <f>I620</f>
        <v>0</v>
      </c>
      <c r="CS621" s="4">
        <v>587</v>
      </c>
      <c r="CT621" s="4">
        <f t="shared" si="436"/>
        <v>293.5</v>
      </c>
      <c r="CU621" s="4">
        <f t="shared" si="437"/>
        <v>294</v>
      </c>
      <c r="CV621" s="4">
        <f t="shared" si="435"/>
        <v>0</v>
      </c>
      <c r="CW621" s="4">
        <v>588</v>
      </c>
      <c r="CX621" s="4">
        <f t="shared" si="432"/>
        <v>295</v>
      </c>
      <c r="CY621" s="4" t="s">
        <v>98</v>
      </c>
    </row>
    <row r="622" spans="1:103">
      <c r="A622" s="4">
        <f t="shared" si="438"/>
        <v>0</v>
      </c>
      <c r="B622" s="4">
        <f t="shared" si="439"/>
        <v>0</v>
      </c>
      <c r="D622" s="4">
        <v>59.3999999999998</v>
      </c>
      <c r="E622" s="4">
        <f t="shared" si="433"/>
        <v>-0.25555499726262348</v>
      </c>
      <c r="F622" s="4">
        <v>59.3999999999998</v>
      </c>
      <c r="G622" s="4">
        <f t="shared" si="434"/>
        <v>-0.25555499726262348</v>
      </c>
      <c r="H622" s="4">
        <v>296</v>
      </c>
      <c r="I622" s="4">
        <f>AL328</f>
        <v>0</v>
      </c>
      <c r="CS622" s="4">
        <v>588</v>
      </c>
      <c r="CT622" s="4">
        <f t="shared" si="436"/>
        <v>294</v>
      </c>
      <c r="CU622" s="4">
        <f t="shared" si="437"/>
        <v>294</v>
      </c>
      <c r="CV622" s="4">
        <f t="shared" si="435"/>
        <v>1</v>
      </c>
      <c r="CW622" s="4">
        <v>589</v>
      </c>
      <c r="CX622" s="4">
        <f t="shared" si="432"/>
        <v>295</v>
      </c>
      <c r="CY622" s="4" t="s">
        <v>87</v>
      </c>
    </row>
    <row r="623" spans="1:103">
      <c r="A623" s="4">
        <f t="shared" si="438"/>
        <v>0</v>
      </c>
      <c r="B623" s="4">
        <f t="shared" si="439"/>
        <v>0</v>
      </c>
      <c r="D623" s="4">
        <v>59.499999999999801</v>
      </c>
      <c r="E623" s="4">
        <f t="shared" si="433"/>
        <v>-0.41349667156604503</v>
      </c>
      <c r="F623" s="4">
        <v>59.499999999999801</v>
      </c>
      <c r="G623" s="4">
        <f t="shared" si="434"/>
        <v>-0.41349667156604503</v>
      </c>
      <c r="H623" s="4">
        <v>297</v>
      </c>
      <c r="I623" s="4">
        <f>I622</f>
        <v>0</v>
      </c>
      <c r="CS623" s="4">
        <v>589</v>
      </c>
      <c r="CT623" s="4">
        <f t="shared" si="436"/>
        <v>294.5</v>
      </c>
      <c r="CU623" s="4">
        <f t="shared" si="437"/>
        <v>295</v>
      </c>
      <c r="CV623" s="4">
        <f t="shared" si="435"/>
        <v>0</v>
      </c>
      <c r="CW623" s="4">
        <v>590</v>
      </c>
      <c r="CX623" s="4">
        <f t="shared" si="432"/>
        <v>296</v>
      </c>
      <c r="CY623" s="4" t="s">
        <v>99</v>
      </c>
    </row>
    <row r="624" spans="1:103">
      <c r="A624" s="4">
        <f t="shared" si="438"/>
        <v>0</v>
      </c>
      <c r="B624" s="4">
        <f t="shared" si="439"/>
        <v>0</v>
      </c>
      <c r="D624" s="4">
        <v>59.599999999999802</v>
      </c>
      <c r="E624" s="4">
        <f t="shared" si="433"/>
        <v>-0.55336655714485894</v>
      </c>
      <c r="F624" s="4">
        <v>59.599999999999802</v>
      </c>
      <c r="G624" s="4">
        <f t="shared" si="434"/>
        <v>-0.55336655714485894</v>
      </c>
      <c r="H624" s="4">
        <v>297</v>
      </c>
      <c r="I624" s="4">
        <f>AL329</f>
        <v>0</v>
      </c>
      <c r="CS624" s="4">
        <v>590</v>
      </c>
      <c r="CT624" s="4">
        <f t="shared" si="436"/>
        <v>295</v>
      </c>
      <c r="CU624" s="4">
        <f t="shared" si="437"/>
        <v>295</v>
      </c>
      <c r="CV624" s="4">
        <f t="shared" si="435"/>
        <v>1</v>
      </c>
      <c r="CW624" s="4">
        <v>591</v>
      </c>
      <c r="CX624" s="4">
        <f t="shared" si="432"/>
        <v>296</v>
      </c>
      <c r="CY624" s="4" t="s">
        <v>88</v>
      </c>
    </row>
    <row r="625" spans="1:103">
      <c r="A625" s="4">
        <f t="shared" si="438"/>
        <v>0</v>
      </c>
      <c r="B625" s="4">
        <f t="shared" si="439"/>
        <v>0</v>
      </c>
      <c r="D625" s="4">
        <v>59.699999999999797</v>
      </c>
      <c r="E625" s="4">
        <f t="shared" si="433"/>
        <v>-0.66905166882908118</v>
      </c>
      <c r="F625" s="4">
        <v>59.699999999999797</v>
      </c>
      <c r="G625" s="4">
        <f t="shared" si="434"/>
        <v>-0.66905166882908118</v>
      </c>
      <c r="H625" s="4">
        <v>298</v>
      </c>
      <c r="I625" s="4">
        <f>I624</f>
        <v>0</v>
      </c>
      <c r="CS625" s="4">
        <v>591</v>
      </c>
      <c r="CT625" s="4">
        <f t="shared" si="436"/>
        <v>295.5</v>
      </c>
      <c r="CU625" s="4">
        <f t="shared" si="437"/>
        <v>296</v>
      </c>
      <c r="CV625" s="4">
        <f t="shared" si="435"/>
        <v>0</v>
      </c>
      <c r="CW625" s="4">
        <v>592</v>
      </c>
      <c r="CX625" s="4">
        <f t="shared" si="432"/>
        <v>297</v>
      </c>
      <c r="CY625" s="4" t="s">
        <v>100</v>
      </c>
    </row>
    <row r="626" spans="1:103">
      <c r="A626" s="4">
        <f t="shared" si="438"/>
        <v>0</v>
      </c>
      <c r="B626" s="4">
        <f t="shared" si="439"/>
        <v>0</v>
      </c>
      <c r="D626" s="4">
        <v>59.799999999999798</v>
      </c>
      <c r="E626" s="4">
        <f t="shared" si="433"/>
        <v>-0.75549601211938722</v>
      </c>
      <c r="F626" s="4">
        <v>59.799999999999798</v>
      </c>
      <c r="G626" s="4">
        <f t="shared" si="434"/>
        <v>-0.75549601211938722</v>
      </c>
      <c r="H626" s="4">
        <v>298</v>
      </c>
      <c r="I626" s="4">
        <f>AL330</f>
        <v>0</v>
      </c>
      <c r="CS626" s="4">
        <v>592</v>
      </c>
      <c r="CT626" s="4">
        <f t="shared" si="436"/>
        <v>296</v>
      </c>
      <c r="CU626" s="4">
        <f t="shared" si="437"/>
        <v>296</v>
      </c>
      <c r="CV626" s="4">
        <f t="shared" si="435"/>
        <v>1</v>
      </c>
      <c r="CW626" s="4">
        <v>593</v>
      </c>
      <c r="CX626" s="4">
        <f t="shared" si="432"/>
        <v>297</v>
      </c>
      <c r="CY626" s="4" t="s">
        <v>89</v>
      </c>
    </row>
    <row r="627" spans="1:103">
      <c r="A627" s="4">
        <f t="shared" si="438"/>
        <v>0</v>
      </c>
      <c r="B627" s="4">
        <f t="shared" si="439"/>
        <v>0</v>
      </c>
      <c r="D627" s="4">
        <v>59.8999999999998</v>
      </c>
      <c r="E627" s="4">
        <f t="shared" si="433"/>
        <v>-0.80892155440799662</v>
      </c>
      <c r="F627" s="4">
        <v>59.8999999999998</v>
      </c>
      <c r="G627" s="4">
        <f t="shared" si="434"/>
        <v>-0.80892155440799662</v>
      </c>
      <c r="H627" s="4">
        <v>299</v>
      </c>
      <c r="I627" s="4">
        <f>I626</f>
        <v>0</v>
      </c>
      <c r="CS627" s="4">
        <v>593</v>
      </c>
      <c r="CT627" s="4">
        <f t="shared" si="436"/>
        <v>296.5</v>
      </c>
      <c r="CU627" s="4">
        <f t="shared" si="437"/>
        <v>297</v>
      </c>
      <c r="CV627" s="4">
        <f t="shared" si="435"/>
        <v>0</v>
      </c>
      <c r="CW627" s="4">
        <v>594</v>
      </c>
      <c r="CX627" s="4">
        <f t="shared" si="432"/>
        <v>298</v>
      </c>
      <c r="CY627" s="4" t="s">
        <v>98</v>
      </c>
    </row>
    <row r="628" spans="1:103">
      <c r="A628" s="4">
        <f t="shared" si="438"/>
        <v>0</v>
      </c>
      <c r="B628" s="4">
        <f t="shared" si="439"/>
        <v>0</v>
      </c>
      <c r="D628" s="4">
        <v>59.999999999999801</v>
      </c>
      <c r="E628" s="4">
        <f t="shared" si="433"/>
        <v>-0.82699334313268802</v>
      </c>
      <c r="F628" s="4">
        <v>59.999999999999801</v>
      </c>
      <c r="G628" s="4">
        <f t="shared" si="434"/>
        <v>-0.82699334313268802</v>
      </c>
      <c r="H628" s="4">
        <v>299</v>
      </c>
      <c r="I628" s="4">
        <f>AL331</f>
        <v>0</v>
      </c>
      <c r="CS628" s="4">
        <v>594</v>
      </c>
      <c r="CT628" s="4">
        <f t="shared" si="436"/>
        <v>297</v>
      </c>
      <c r="CU628" s="4">
        <f t="shared" si="437"/>
        <v>297</v>
      </c>
      <c r="CV628" s="4">
        <f t="shared" si="435"/>
        <v>1</v>
      </c>
      <c r="CW628" s="4">
        <v>595</v>
      </c>
      <c r="CX628" s="4">
        <f t="shared" si="432"/>
        <v>298</v>
      </c>
      <c r="CY628" s="4" t="s">
        <v>87</v>
      </c>
    </row>
    <row r="629" spans="1:103">
      <c r="A629" s="4">
        <f t="shared" si="438"/>
        <v>0</v>
      </c>
      <c r="B629" s="4">
        <f t="shared" si="439"/>
        <v>0</v>
      </c>
      <c r="D629" s="4">
        <v>60.099999999999802</v>
      </c>
      <c r="E629" s="4">
        <f t="shared" si="433"/>
        <v>-0.80892155440813818</v>
      </c>
      <c r="F629" s="4">
        <v>60.099999999999802</v>
      </c>
      <c r="G629" s="4">
        <f t="shared" si="434"/>
        <v>-0.80892155440813818</v>
      </c>
      <c r="H629" s="4">
        <v>300</v>
      </c>
      <c r="I629" s="4">
        <f>I628</f>
        <v>0</v>
      </c>
      <c r="CS629" s="4">
        <v>595</v>
      </c>
      <c r="CT629" s="4">
        <f t="shared" si="436"/>
        <v>297.5</v>
      </c>
      <c r="CU629" s="4">
        <f t="shared" si="437"/>
        <v>298</v>
      </c>
      <c r="CV629" s="4">
        <f t="shared" si="435"/>
        <v>0</v>
      </c>
      <c r="CW629" s="4">
        <v>596</v>
      </c>
      <c r="CX629" s="4">
        <f t="shared" si="432"/>
        <v>299</v>
      </c>
      <c r="CY629" s="4" t="s">
        <v>99</v>
      </c>
    </row>
    <row r="630" spans="1:103">
      <c r="A630" s="4">
        <f t="shared" si="438"/>
        <v>0</v>
      </c>
      <c r="B630" s="4">
        <f t="shared" si="439"/>
        <v>0</v>
      </c>
      <c r="D630" s="4">
        <v>60.199999999999797</v>
      </c>
      <c r="E630" s="4">
        <f t="shared" si="433"/>
        <v>-0.7554960121196832</v>
      </c>
      <c r="F630" s="4">
        <v>60.199999999999797</v>
      </c>
      <c r="G630" s="4">
        <f t="shared" si="434"/>
        <v>-0.7554960121196832</v>
      </c>
      <c r="H630" s="4">
        <v>300</v>
      </c>
      <c r="I630" s="4">
        <f>AL332</f>
        <v>0</v>
      </c>
      <c r="CS630" s="4">
        <v>596</v>
      </c>
      <c r="CT630" s="4">
        <f t="shared" si="436"/>
        <v>298</v>
      </c>
      <c r="CU630" s="4">
        <f t="shared" si="437"/>
        <v>298</v>
      </c>
      <c r="CV630" s="4">
        <f t="shared" si="435"/>
        <v>1</v>
      </c>
      <c r="CW630" s="4">
        <v>597</v>
      </c>
      <c r="CX630" s="4">
        <f t="shared" si="432"/>
        <v>299</v>
      </c>
      <c r="CY630" s="4" t="s">
        <v>88</v>
      </c>
    </row>
    <row r="631" spans="1:103">
      <c r="A631" s="4">
        <f t="shared" si="438"/>
        <v>0</v>
      </c>
      <c r="B631" s="4">
        <f t="shared" si="439"/>
        <v>0</v>
      </c>
      <c r="D631" s="4">
        <v>60.299999999999798</v>
      </c>
      <c r="E631" s="4">
        <f t="shared" si="433"/>
        <v>-0.66905166882950218</v>
      </c>
      <c r="F631" s="4">
        <v>60.299999999999798</v>
      </c>
      <c r="G631" s="4">
        <f t="shared" si="434"/>
        <v>-0.66905166882950218</v>
      </c>
      <c r="CS631" s="4">
        <v>597</v>
      </c>
      <c r="CT631" s="4">
        <f t="shared" si="436"/>
        <v>298.5</v>
      </c>
      <c r="CU631" s="4">
        <f t="shared" si="437"/>
        <v>299</v>
      </c>
      <c r="CV631" s="4">
        <f t="shared" si="435"/>
        <v>0</v>
      </c>
      <c r="CW631" s="4">
        <v>598</v>
      </c>
      <c r="CX631" s="4">
        <f t="shared" si="432"/>
        <v>300</v>
      </c>
      <c r="CY631" s="4" t="s">
        <v>100</v>
      </c>
    </row>
    <row r="632" spans="1:103">
      <c r="A632" s="4">
        <f t="shared" si="438"/>
        <v>0</v>
      </c>
      <c r="B632" s="4">
        <f t="shared" si="439"/>
        <v>0</v>
      </c>
      <c r="D632" s="4">
        <v>60.3999999999998</v>
      </c>
      <c r="E632" s="4">
        <f t="shared" si="433"/>
        <v>-0.55336655714537364</v>
      </c>
      <c r="F632" s="4">
        <v>60.3999999999998</v>
      </c>
      <c r="G632" s="4">
        <f t="shared" si="434"/>
        <v>-0.55336655714537364</v>
      </c>
      <c r="CS632" s="4">
        <v>598</v>
      </c>
      <c r="CT632" s="4">
        <f t="shared" si="436"/>
        <v>299</v>
      </c>
      <c r="CU632" s="4">
        <f t="shared" si="437"/>
        <v>299</v>
      </c>
      <c r="CV632" s="4">
        <f t="shared" si="435"/>
        <v>1</v>
      </c>
      <c r="CW632" s="4">
        <v>599</v>
      </c>
      <c r="CX632" s="4">
        <f t="shared" si="432"/>
        <v>300</v>
      </c>
      <c r="CY632" s="4" t="s">
        <v>89</v>
      </c>
    </row>
    <row r="633" spans="1:103">
      <c r="A633" s="4">
        <f t="shared" si="438"/>
        <v>0</v>
      </c>
      <c r="B633" s="4">
        <f t="shared" si="439"/>
        <v>0</v>
      </c>
      <c r="D633" s="4">
        <v>60.499999999999801</v>
      </c>
      <c r="E633" s="4">
        <f t="shared" si="433"/>
        <v>-0.41349667156664477</v>
      </c>
      <c r="F633" s="4">
        <v>60.499999999999801</v>
      </c>
      <c r="G633" s="4">
        <f t="shared" si="434"/>
        <v>-0.41349667156664477</v>
      </c>
      <c r="CS633" s="4">
        <v>599</v>
      </c>
      <c r="CT633" s="4">
        <f t="shared" si="436"/>
        <v>299.5</v>
      </c>
      <c r="CU633" s="4">
        <f t="shared" si="437"/>
        <v>300</v>
      </c>
      <c r="CV633" s="4">
        <f t="shared" si="435"/>
        <v>0</v>
      </c>
      <c r="CW633" s="4">
        <v>600</v>
      </c>
      <c r="CX633" s="4">
        <f t="shared" si="432"/>
        <v>301</v>
      </c>
      <c r="CY633" s="4" t="s">
        <v>98</v>
      </c>
    </row>
    <row r="634" spans="1:103">
      <c r="A634" s="4">
        <f t="shared" si="438"/>
        <v>0</v>
      </c>
      <c r="B634" s="4">
        <f t="shared" si="439"/>
        <v>0</v>
      </c>
      <c r="D634" s="4">
        <v>60.599999999999802</v>
      </c>
      <c r="E634" s="4">
        <f t="shared" si="433"/>
        <v>-0.25555499726328218</v>
      </c>
      <c r="F634" s="4">
        <v>60.599999999999802</v>
      </c>
      <c r="G634" s="4">
        <f t="shared" si="434"/>
        <v>-0.25555499726328218</v>
      </c>
      <c r="CS634" s="4">
        <v>600</v>
      </c>
      <c r="CT634" s="4">
        <f t="shared" si="436"/>
        <v>300</v>
      </c>
      <c r="CU634" s="4">
        <f t="shared" si="437"/>
        <v>300</v>
      </c>
      <c r="CV634" s="4">
        <f t="shared" si="435"/>
        <v>1</v>
      </c>
      <c r="CW634" s="4">
        <v>601</v>
      </c>
      <c r="CX634" s="4">
        <f t="shared" si="432"/>
        <v>301</v>
      </c>
      <c r="CY634" s="4" t="s">
        <v>87</v>
      </c>
    </row>
    <row r="635" spans="1:103">
      <c r="A635" s="4">
        <f t="shared" si="438"/>
        <v>0</v>
      </c>
      <c r="B635" s="4">
        <f t="shared" si="439"/>
        <v>0</v>
      </c>
      <c r="D635" s="4">
        <v>60.699999999999797</v>
      </c>
      <c r="E635" s="4">
        <f t="shared" si="433"/>
        <v>-8.6444343290605963E-2</v>
      </c>
      <c r="F635" s="4">
        <v>60.699999999999797</v>
      </c>
      <c r="G635" s="4">
        <f t="shared" si="434"/>
        <v>-8.6444343290605963E-2</v>
      </c>
      <c r="CS635" s="4">
        <v>601</v>
      </c>
      <c r="CT635" s="4">
        <f t="shared" si="436"/>
        <v>300.5</v>
      </c>
      <c r="CU635" s="4">
        <f t="shared" si="437"/>
        <v>301</v>
      </c>
      <c r="CV635" s="4">
        <f t="shared" si="435"/>
        <v>0</v>
      </c>
      <c r="CW635" s="4">
        <v>602</v>
      </c>
      <c r="CX635" s="4">
        <f t="shared" si="432"/>
        <v>302</v>
      </c>
      <c r="CY635" s="4" t="s">
        <v>99</v>
      </c>
    </row>
    <row r="636" spans="1:103">
      <c r="A636" s="4">
        <f t="shared" si="438"/>
        <v>0</v>
      </c>
      <c r="B636" s="4">
        <f t="shared" si="439"/>
        <v>0</v>
      </c>
      <c r="D636" s="4">
        <v>60.799999999999798</v>
      </c>
      <c r="E636" s="4">
        <f t="shared" si="433"/>
        <v>8.6444343289873257E-2</v>
      </c>
      <c r="F636" s="4">
        <v>60.799999999999798</v>
      </c>
      <c r="G636" s="4">
        <f t="shared" si="434"/>
        <v>8.6444343289873257E-2</v>
      </c>
      <c r="CS636" s="4">
        <v>602</v>
      </c>
      <c r="CT636" s="4">
        <f t="shared" si="436"/>
        <v>301</v>
      </c>
      <c r="CU636" s="4">
        <f t="shared" si="437"/>
        <v>301</v>
      </c>
      <c r="CV636" s="4">
        <f t="shared" si="435"/>
        <v>1</v>
      </c>
      <c r="CW636" s="4">
        <v>603</v>
      </c>
      <c r="CX636" s="4">
        <f t="shared" si="432"/>
        <v>302</v>
      </c>
      <c r="CY636" s="4" t="s">
        <v>88</v>
      </c>
    </row>
    <row r="637" spans="1:103">
      <c r="A637" s="4">
        <f t="shared" si="438"/>
        <v>0</v>
      </c>
      <c r="B637" s="4">
        <f t="shared" si="439"/>
        <v>0</v>
      </c>
      <c r="D637" s="4">
        <v>60.8999999999998</v>
      </c>
      <c r="E637" s="4">
        <f t="shared" si="433"/>
        <v>0.2555549972626262</v>
      </c>
      <c r="F637" s="4">
        <v>60.8999999999998</v>
      </c>
      <c r="G637" s="4">
        <f t="shared" si="434"/>
        <v>0.2555549972626262</v>
      </c>
      <c r="CS637" s="4">
        <v>603</v>
      </c>
      <c r="CT637" s="4">
        <f t="shared" si="436"/>
        <v>301.5</v>
      </c>
      <c r="CU637" s="4">
        <f t="shared" si="437"/>
        <v>302</v>
      </c>
      <c r="CV637" s="4">
        <f t="shared" si="435"/>
        <v>0</v>
      </c>
      <c r="CW637" s="4">
        <v>604</v>
      </c>
      <c r="CX637" s="4">
        <f t="shared" si="432"/>
        <v>303</v>
      </c>
      <c r="CY637" s="4" t="s">
        <v>100</v>
      </c>
    </row>
    <row r="638" spans="1:103">
      <c r="D638" s="4">
        <v>60.999999999999801</v>
      </c>
      <c r="E638" s="4">
        <f t="shared" si="433"/>
        <v>0.41349667156604747</v>
      </c>
      <c r="F638" s="4">
        <v>60.999999999999801</v>
      </c>
      <c r="G638" s="4">
        <f t="shared" si="434"/>
        <v>0.41349667156604747</v>
      </c>
      <c r="CS638" s="4">
        <v>604</v>
      </c>
      <c r="CT638" s="4">
        <f t="shared" si="436"/>
        <v>302</v>
      </c>
      <c r="CU638" s="4">
        <f t="shared" si="437"/>
        <v>302</v>
      </c>
      <c r="CV638" s="4">
        <f t="shared" si="435"/>
        <v>1</v>
      </c>
      <c r="CW638" s="4">
        <v>605</v>
      </c>
      <c r="CX638" s="4">
        <f t="shared" si="432"/>
        <v>303</v>
      </c>
      <c r="CY638" s="4" t="s">
        <v>89</v>
      </c>
    </row>
    <row r="639" spans="1:103">
      <c r="D639" s="4">
        <v>61.099999999999802</v>
      </c>
      <c r="E639" s="4">
        <f t="shared" si="433"/>
        <v>0.55336655714486105</v>
      </c>
      <c r="F639" s="4">
        <v>61.099999999999802</v>
      </c>
      <c r="G639" s="4">
        <f t="shared" si="434"/>
        <v>0.55336655714486105</v>
      </c>
      <c r="CS639" s="4">
        <v>605</v>
      </c>
      <c r="CT639" s="4">
        <f t="shared" si="436"/>
        <v>302.5</v>
      </c>
      <c r="CU639" s="4">
        <f t="shared" si="437"/>
        <v>303</v>
      </c>
      <c r="CV639" s="4">
        <f t="shared" si="435"/>
        <v>0</v>
      </c>
      <c r="CW639" s="4">
        <v>606</v>
      </c>
      <c r="CX639" s="4">
        <f t="shared" si="432"/>
        <v>304</v>
      </c>
      <c r="CY639" s="4" t="s">
        <v>98</v>
      </c>
    </row>
    <row r="640" spans="1:103">
      <c r="D640" s="4">
        <v>61.199999999999797</v>
      </c>
      <c r="E640" s="4">
        <f t="shared" si="433"/>
        <v>0.66905166882908285</v>
      </c>
      <c r="F640" s="4">
        <v>61.199999999999797</v>
      </c>
      <c r="G640" s="4">
        <f t="shared" si="434"/>
        <v>0.66905166882908285</v>
      </c>
      <c r="CS640" s="4">
        <v>606</v>
      </c>
      <c r="CT640" s="4">
        <f t="shared" si="436"/>
        <v>303</v>
      </c>
      <c r="CU640" s="4">
        <f t="shared" si="437"/>
        <v>303</v>
      </c>
      <c r="CV640" s="4">
        <f t="shared" si="435"/>
        <v>1</v>
      </c>
      <c r="CW640" s="4">
        <v>607</v>
      </c>
      <c r="CX640" s="4">
        <f t="shared" si="432"/>
        <v>304</v>
      </c>
      <c r="CY640" s="4" t="s">
        <v>87</v>
      </c>
    </row>
    <row r="641" spans="4:103">
      <c r="D641" s="4">
        <v>61.299999999999798</v>
      </c>
      <c r="E641" s="4">
        <f t="shared" si="433"/>
        <v>0.7554960121193931</v>
      </c>
      <c r="F641" s="4">
        <v>61.299999999999798</v>
      </c>
      <c r="G641" s="4">
        <f t="shared" si="434"/>
        <v>0.7554960121193931</v>
      </c>
      <c r="CS641" s="4">
        <v>607</v>
      </c>
      <c r="CT641" s="4">
        <f t="shared" si="436"/>
        <v>303.5</v>
      </c>
      <c r="CU641" s="4">
        <f t="shared" si="437"/>
        <v>304</v>
      </c>
      <c r="CV641" s="4">
        <f t="shared" si="435"/>
        <v>0</v>
      </c>
      <c r="CW641" s="4">
        <v>608</v>
      </c>
      <c r="CX641" s="4">
        <f t="shared" si="432"/>
        <v>305</v>
      </c>
      <c r="CY641" s="4" t="s">
        <v>99</v>
      </c>
    </row>
    <row r="642" spans="4:103">
      <c r="D642" s="4">
        <v>61.3999999999998</v>
      </c>
      <c r="E642" s="4">
        <f t="shared" si="433"/>
        <v>0.80892155440799729</v>
      </c>
      <c r="F642" s="4">
        <v>61.3999999999998</v>
      </c>
      <c r="G642" s="4">
        <f t="shared" si="434"/>
        <v>0.80892155440799729</v>
      </c>
      <c r="CS642" s="4">
        <v>608</v>
      </c>
      <c r="CT642" s="4">
        <f t="shared" si="436"/>
        <v>304</v>
      </c>
      <c r="CU642" s="4">
        <f t="shared" si="437"/>
        <v>304</v>
      </c>
      <c r="CV642" s="4">
        <f t="shared" si="435"/>
        <v>1</v>
      </c>
      <c r="CW642" s="4">
        <v>609</v>
      </c>
      <c r="CX642" s="4">
        <f t="shared" si="432"/>
        <v>305</v>
      </c>
      <c r="CY642" s="4" t="s">
        <v>88</v>
      </c>
    </row>
    <row r="643" spans="4:103">
      <c r="D643" s="4">
        <v>61.499999999999801</v>
      </c>
      <c r="E643" s="4">
        <f t="shared" si="433"/>
        <v>0.82699334313268802</v>
      </c>
      <c r="F643" s="4">
        <v>61.499999999999801</v>
      </c>
      <c r="G643" s="4">
        <f t="shared" si="434"/>
        <v>0.82699334313268802</v>
      </c>
      <c r="CS643" s="4">
        <v>609</v>
      </c>
      <c r="CT643" s="4">
        <f t="shared" si="436"/>
        <v>304.5</v>
      </c>
      <c r="CU643" s="4">
        <f t="shared" si="437"/>
        <v>305</v>
      </c>
      <c r="CV643" s="4">
        <f t="shared" si="435"/>
        <v>0</v>
      </c>
      <c r="CW643" s="4">
        <v>610</v>
      </c>
      <c r="CX643" s="4">
        <f t="shared" si="432"/>
        <v>306</v>
      </c>
      <c r="CY643" s="4" t="s">
        <v>100</v>
      </c>
    </row>
    <row r="644" spans="4:103">
      <c r="D644" s="4">
        <v>61.599999999999802</v>
      </c>
      <c r="E644" s="4">
        <f t="shared" si="433"/>
        <v>0.80892155440814006</v>
      </c>
      <c r="F644" s="4">
        <v>61.599999999999802</v>
      </c>
      <c r="G644" s="4">
        <f t="shared" si="434"/>
        <v>0.80892155440814006</v>
      </c>
      <c r="CS644" s="4">
        <v>610</v>
      </c>
      <c r="CT644" s="4">
        <f t="shared" si="436"/>
        <v>305</v>
      </c>
      <c r="CU644" s="4">
        <f t="shared" si="437"/>
        <v>305</v>
      </c>
      <c r="CV644" s="4">
        <f t="shared" si="435"/>
        <v>1</v>
      </c>
      <c r="CW644" s="4">
        <v>611</v>
      </c>
      <c r="CX644" s="4">
        <f t="shared" si="432"/>
        <v>306</v>
      </c>
      <c r="CY644" s="4" t="s">
        <v>89</v>
      </c>
    </row>
    <row r="645" spans="4:103">
      <c r="D645" s="4">
        <v>61.699999999999797</v>
      </c>
      <c r="E645" s="4">
        <f t="shared" si="433"/>
        <v>0.75549601211967721</v>
      </c>
      <c r="F645" s="4">
        <v>61.699999999999797</v>
      </c>
      <c r="G645" s="4">
        <f t="shared" si="434"/>
        <v>0.75549601211967721</v>
      </c>
      <c r="CS645" s="4">
        <v>611</v>
      </c>
      <c r="CT645" s="4">
        <f t="shared" si="436"/>
        <v>305.5</v>
      </c>
      <c r="CU645" s="4">
        <f t="shared" si="437"/>
        <v>306</v>
      </c>
      <c r="CV645" s="4">
        <f t="shared" si="435"/>
        <v>0</v>
      </c>
      <c r="CW645" s="4">
        <v>612</v>
      </c>
      <c r="CX645" s="4">
        <f t="shared" si="432"/>
        <v>307</v>
      </c>
      <c r="CY645" s="4" t="s">
        <v>98</v>
      </c>
    </row>
    <row r="646" spans="4:103">
      <c r="D646" s="4">
        <v>61.799999999999798</v>
      </c>
      <c r="E646" s="4">
        <f t="shared" si="433"/>
        <v>0.66905166882951428</v>
      </c>
      <c r="F646" s="4">
        <v>61.799999999999798</v>
      </c>
      <c r="G646" s="4">
        <f t="shared" si="434"/>
        <v>0.66905166882951428</v>
      </c>
      <c r="CS646" s="4">
        <v>612</v>
      </c>
      <c r="CT646" s="4">
        <f t="shared" si="436"/>
        <v>306</v>
      </c>
      <c r="CU646" s="4">
        <f t="shared" si="437"/>
        <v>306</v>
      </c>
      <c r="CV646" s="4">
        <f t="shared" si="435"/>
        <v>1</v>
      </c>
      <c r="CW646" s="4">
        <v>613</v>
      </c>
      <c r="CX646" s="4">
        <f t="shared" si="432"/>
        <v>307</v>
      </c>
      <c r="CY646" s="4" t="s">
        <v>87</v>
      </c>
    </row>
    <row r="647" spans="4:103">
      <c r="D647" s="4">
        <v>61.8999999999998</v>
      </c>
      <c r="E647" s="4">
        <f t="shared" si="433"/>
        <v>0.5533665571453803</v>
      </c>
      <c r="F647" s="4">
        <v>61.8999999999998</v>
      </c>
      <c r="G647" s="4">
        <f t="shared" si="434"/>
        <v>0.5533665571453803</v>
      </c>
      <c r="CS647" s="4">
        <v>613</v>
      </c>
      <c r="CT647" s="4">
        <f t="shared" si="436"/>
        <v>306.5</v>
      </c>
      <c r="CU647" s="4">
        <f t="shared" si="437"/>
        <v>307</v>
      </c>
      <c r="CV647" s="4">
        <f t="shared" si="435"/>
        <v>0</v>
      </c>
      <c r="CW647" s="4">
        <v>614</v>
      </c>
      <c r="CX647" s="4">
        <f t="shared" si="432"/>
        <v>308</v>
      </c>
      <c r="CY647" s="4" t="s">
        <v>99</v>
      </c>
    </row>
    <row r="648" spans="4:103">
      <c r="D648" s="4">
        <v>61.999999999999801</v>
      </c>
      <c r="E648" s="4">
        <f t="shared" si="433"/>
        <v>0.41349667156665249</v>
      </c>
      <c r="F648" s="4">
        <v>61.999999999999801</v>
      </c>
      <c r="G648" s="4">
        <f t="shared" si="434"/>
        <v>0.41349667156665249</v>
      </c>
      <c r="CS648" s="4">
        <v>614</v>
      </c>
      <c r="CT648" s="4">
        <f t="shared" si="436"/>
        <v>307</v>
      </c>
      <c r="CU648" s="4">
        <f t="shared" si="437"/>
        <v>307</v>
      </c>
      <c r="CV648" s="4">
        <f t="shared" si="435"/>
        <v>1</v>
      </c>
      <c r="CW648" s="4">
        <v>615</v>
      </c>
      <c r="CX648" s="4">
        <f t="shared" si="432"/>
        <v>308</v>
      </c>
      <c r="CY648" s="4" t="s">
        <v>88</v>
      </c>
    </row>
    <row r="649" spans="4:103">
      <c r="D649" s="4">
        <v>62.099999999999802</v>
      </c>
      <c r="E649" s="4">
        <f t="shared" si="433"/>
        <v>0.25555499726329067</v>
      </c>
      <c r="F649" s="4">
        <v>62.099999999999802</v>
      </c>
      <c r="G649" s="4">
        <f t="shared" si="434"/>
        <v>0.25555499726329067</v>
      </c>
      <c r="CS649" s="4">
        <v>615</v>
      </c>
      <c r="CT649" s="4">
        <f t="shared" si="436"/>
        <v>307.5</v>
      </c>
      <c r="CU649" s="4">
        <f t="shared" si="437"/>
        <v>308</v>
      </c>
      <c r="CV649" s="4">
        <f t="shared" si="435"/>
        <v>0</v>
      </c>
      <c r="CW649" s="4">
        <v>616</v>
      </c>
      <c r="CX649" s="4">
        <f t="shared" si="432"/>
        <v>309</v>
      </c>
      <c r="CY649" s="4" t="s">
        <v>100</v>
      </c>
    </row>
    <row r="650" spans="4:103">
      <c r="D650" s="4">
        <v>62.199999999999797</v>
      </c>
      <c r="E650" s="4">
        <f t="shared" si="433"/>
        <v>8.6444343290591447E-2</v>
      </c>
      <c r="F650" s="4">
        <v>62.199999999999797</v>
      </c>
      <c r="G650" s="4">
        <f t="shared" si="434"/>
        <v>8.6444343290591447E-2</v>
      </c>
      <c r="CS650" s="4">
        <v>616</v>
      </c>
      <c r="CT650" s="4">
        <f t="shared" si="436"/>
        <v>308</v>
      </c>
      <c r="CU650" s="4">
        <f t="shared" si="437"/>
        <v>308</v>
      </c>
      <c r="CV650" s="4">
        <f t="shared" si="435"/>
        <v>1</v>
      </c>
      <c r="CW650" s="4">
        <v>617</v>
      </c>
      <c r="CX650" s="4">
        <f t="shared" si="432"/>
        <v>309</v>
      </c>
      <c r="CY650" s="4" t="s">
        <v>89</v>
      </c>
    </row>
    <row r="651" spans="4:103">
      <c r="D651" s="4">
        <v>62.299999999999798</v>
      </c>
      <c r="E651" s="4">
        <f t="shared" si="433"/>
        <v>-8.644434328988776E-2</v>
      </c>
      <c r="F651" s="4">
        <v>62.299999999999798</v>
      </c>
      <c r="G651" s="4">
        <f t="shared" si="434"/>
        <v>-8.644434328988776E-2</v>
      </c>
      <c r="CS651" s="4">
        <v>617</v>
      </c>
      <c r="CT651" s="4">
        <f t="shared" si="436"/>
        <v>308.5</v>
      </c>
      <c r="CU651" s="4">
        <f t="shared" si="437"/>
        <v>309</v>
      </c>
      <c r="CV651" s="4">
        <f t="shared" si="435"/>
        <v>0</v>
      </c>
      <c r="CW651" s="4">
        <v>618</v>
      </c>
      <c r="CX651" s="4">
        <f t="shared" si="432"/>
        <v>310</v>
      </c>
      <c r="CY651" s="4" t="s">
        <v>98</v>
      </c>
    </row>
    <row r="652" spans="4:103">
      <c r="D652" s="4">
        <v>62.3999999999998</v>
      </c>
      <c r="E652" s="4">
        <f t="shared" si="433"/>
        <v>-0.25555499726264008</v>
      </c>
      <c r="F652" s="4">
        <v>62.3999999999998</v>
      </c>
      <c r="G652" s="4">
        <f t="shared" si="434"/>
        <v>-0.25555499726264008</v>
      </c>
      <c r="CS652" s="4">
        <v>618</v>
      </c>
      <c r="CT652" s="4">
        <f t="shared" si="436"/>
        <v>309</v>
      </c>
      <c r="CU652" s="4">
        <f t="shared" si="437"/>
        <v>309</v>
      </c>
      <c r="CV652" s="4">
        <f t="shared" si="435"/>
        <v>1</v>
      </c>
      <c r="CW652" s="4">
        <v>619</v>
      </c>
      <c r="CX652" s="4">
        <f t="shared" ref="CX652:CX715" si="440">IF($P$2&lt;2,CX651+CV651,CX651+CV652)</f>
        <v>310</v>
      </c>
      <c r="CY652" s="4" t="s">
        <v>87</v>
      </c>
    </row>
    <row r="653" spans="4:103">
      <c r="D653" s="4">
        <v>62.499999999999801</v>
      </c>
      <c r="E653" s="4">
        <f t="shared" si="433"/>
        <v>-0.41349667156606007</v>
      </c>
      <c r="F653" s="4">
        <v>62.499999999999801</v>
      </c>
      <c r="G653" s="4">
        <f t="shared" si="434"/>
        <v>-0.41349667156606007</v>
      </c>
      <c r="CS653" s="4">
        <v>619</v>
      </c>
      <c r="CT653" s="4">
        <f t="shared" si="436"/>
        <v>309.5</v>
      </c>
      <c r="CU653" s="4">
        <f t="shared" si="437"/>
        <v>310</v>
      </c>
      <c r="CV653" s="4">
        <f t="shared" si="435"/>
        <v>0</v>
      </c>
      <c r="CW653" s="4">
        <v>620</v>
      </c>
      <c r="CX653" s="4">
        <f t="shared" si="440"/>
        <v>311</v>
      </c>
      <c r="CY653" s="4" t="s">
        <v>99</v>
      </c>
    </row>
    <row r="654" spans="4:103">
      <c r="D654" s="4">
        <v>62.599999999999802</v>
      </c>
      <c r="E654" s="4">
        <f t="shared" si="433"/>
        <v>-0.55336655714487193</v>
      </c>
      <c r="F654" s="4">
        <v>62.599999999999802</v>
      </c>
      <c r="G654" s="4">
        <f t="shared" si="434"/>
        <v>-0.55336655714487193</v>
      </c>
      <c r="CS654" s="4">
        <v>620</v>
      </c>
      <c r="CT654" s="4">
        <f t="shared" si="436"/>
        <v>310</v>
      </c>
      <c r="CU654" s="4">
        <f t="shared" si="437"/>
        <v>310</v>
      </c>
      <c r="CV654" s="4">
        <f t="shared" si="435"/>
        <v>1</v>
      </c>
      <c r="CW654" s="4">
        <v>621</v>
      </c>
      <c r="CX654" s="4">
        <f t="shared" si="440"/>
        <v>311</v>
      </c>
      <c r="CY654" s="4" t="s">
        <v>88</v>
      </c>
    </row>
    <row r="655" spans="4:103">
      <c r="D655" s="4">
        <v>62.699999999999797</v>
      </c>
      <c r="E655" s="4">
        <f t="shared" si="433"/>
        <v>-0.66905166882909151</v>
      </c>
      <c r="F655" s="4">
        <v>62.699999999999797</v>
      </c>
      <c r="G655" s="4">
        <f t="shared" si="434"/>
        <v>-0.66905166882909151</v>
      </c>
      <c r="CS655" s="4">
        <v>621</v>
      </c>
      <c r="CT655" s="4">
        <f t="shared" si="436"/>
        <v>310.5</v>
      </c>
      <c r="CU655" s="4">
        <f t="shared" si="437"/>
        <v>311</v>
      </c>
      <c r="CV655" s="4">
        <f t="shared" si="435"/>
        <v>0</v>
      </c>
      <c r="CW655" s="4">
        <v>622</v>
      </c>
      <c r="CX655" s="4">
        <f t="shared" si="440"/>
        <v>312</v>
      </c>
      <c r="CY655" s="4" t="s">
        <v>100</v>
      </c>
    </row>
    <row r="656" spans="4:103">
      <c r="D656" s="4">
        <v>62.799999999999798</v>
      </c>
      <c r="E656" s="4">
        <f t="shared" si="433"/>
        <v>-0.75549601211939421</v>
      </c>
      <c r="F656" s="4">
        <v>62.799999999999798</v>
      </c>
      <c r="G656" s="4">
        <f t="shared" si="434"/>
        <v>-0.75549601211939421</v>
      </c>
      <c r="CS656" s="4">
        <v>622</v>
      </c>
      <c r="CT656" s="4">
        <f t="shared" si="436"/>
        <v>311</v>
      </c>
      <c r="CU656" s="4">
        <f t="shared" si="437"/>
        <v>311</v>
      </c>
      <c r="CV656" s="4">
        <f t="shared" si="435"/>
        <v>1</v>
      </c>
      <c r="CW656" s="4">
        <v>623</v>
      </c>
      <c r="CX656" s="4">
        <f t="shared" si="440"/>
        <v>312</v>
      </c>
      <c r="CY656" s="4" t="s">
        <v>89</v>
      </c>
    </row>
    <row r="657" spans="4:103">
      <c r="D657" s="4">
        <v>62.8999999999998</v>
      </c>
      <c r="E657" s="4">
        <f t="shared" si="433"/>
        <v>-0.8089215544079954</v>
      </c>
      <c r="F657" s="4">
        <v>62.8999999999998</v>
      </c>
      <c r="G657" s="4">
        <f t="shared" si="434"/>
        <v>-0.8089215544079954</v>
      </c>
      <c r="CS657" s="4">
        <v>623</v>
      </c>
      <c r="CT657" s="4">
        <f t="shared" si="436"/>
        <v>311.5</v>
      </c>
      <c r="CU657" s="4">
        <f t="shared" si="437"/>
        <v>312</v>
      </c>
      <c r="CV657" s="4">
        <f t="shared" si="435"/>
        <v>0</v>
      </c>
      <c r="CW657" s="4">
        <v>624</v>
      </c>
      <c r="CX657" s="4">
        <f t="shared" si="440"/>
        <v>313</v>
      </c>
      <c r="CY657" s="4" t="s">
        <v>98</v>
      </c>
    </row>
    <row r="658" spans="4:103">
      <c r="D658" s="4">
        <v>62.999999999999801</v>
      </c>
      <c r="E658" s="4">
        <f t="shared" si="433"/>
        <v>-0.82699334313268802</v>
      </c>
      <c r="F658" s="4">
        <v>62.999999999999801</v>
      </c>
      <c r="G658" s="4">
        <f t="shared" si="434"/>
        <v>-0.82699334313268802</v>
      </c>
      <c r="CS658" s="4">
        <v>624</v>
      </c>
      <c r="CT658" s="4">
        <f t="shared" si="436"/>
        <v>312</v>
      </c>
      <c r="CU658" s="4">
        <f t="shared" si="437"/>
        <v>312</v>
      </c>
      <c r="CV658" s="4">
        <f t="shared" si="435"/>
        <v>1</v>
      </c>
      <c r="CW658" s="4">
        <v>625</v>
      </c>
      <c r="CX658" s="4">
        <f t="shared" si="440"/>
        <v>313</v>
      </c>
      <c r="CY658" s="4" t="s">
        <v>87</v>
      </c>
    </row>
    <row r="659" spans="4:103">
      <c r="D659" s="4">
        <v>63.099999999999802</v>
      </c>
      <c r="E659" s="4">
        <f t="shared" si="433"/>
        <v>-0.80892155440813951</v>
      </c>
      <c r="F659" s="4">
        <v>63.099999999999802</v>
      </c>
      <c r="G659" s="4">
        <f t="shared" si="434"/>
        <v>-0.80892155440813951</v>
      </c>
      <c r="CS659" s="4">
        <v>625</v>
      </c>
      <c r="CT659" s="4">
        <f t="shared" si="436"/>
        <v>312.5</v>
      </c>
      <c r="CU659" s="4">
        <f t="shared" si="437"/>
        <v>313</v>
      </c>
      <c r="CV659" s="4">
        <f t="shared" si="435"/>
        <v>0</v>
      </c>
      <c r="CW659" s="4">
        <v>626</v>
      </c>
      <c r="CX659" s="4">
        <f t="shared" si="440"/>
        <v>314</v>
      </c>
      <c r="CY659" s="4" t="s">
        <v>99</v>
      </c>
    </row>
    <row r="660" spans="4:103">
      <c r="D660" s="4">
        <v>63.199999999999797</v>
      </c>
      <c r="E660" s="4">
        <f t="shared" si="433"/>
        <v>-0.75549601211968564</v>
      </c>
      <c r="F660" s="4">
        <v>63.199999999999797</v>
      </c>
      <c r="G660" s="4">
        <f t="shared" si="434"/>
        <v>-0.75549601211968564</v>
      </c>
      <c r="CS660" s="4">
        <v>626</v>
      </c>
      <c r="CT660" s="4">
        <f t="shared" si="436"/>
        <v>313</v>
      </c>
      <c r="CU660" s="4">
        <f t="shared" si="437"/>
        <v>313</v>
      </c>
      <c r="CV660" s="4">
        <f t="shared" si="435"/>
        <v>1</v>
      </c>
      <c r="CW660" s="4">
        <v>627</v>
      </c>
      <c r="CX660" s="4">
        <f t="shared" si="440"/>
        <v>314</v>
      </c>
      <c r="CY660" s="4" t="s">
        <v>88</v>
      </c>
    </row>
    <row r="661" spans="4:103">
      <c r="D661" s="4">
        <v>63.299999999999798</v>
      </c>
      <c r="E661" s="4">
        <f t="shared" si="433"/>
        <v>-0.66905166882951261</v>
      </c>
      <c r="F661" s="4">
        <v>63.299999999999798</v>
      </c>
      <c r="G661" s="4">
        <f t="shared" si="434"/>
        <v>-0.66905166882951261</v>
      </c>
      <c r="CS661" s="4">
        <v>627</v>
      </c>
      <c r="CT661" s="4">
        <f t="shared" si="436"/>
        <v>313.5</v>
      </c>
      <c r="CU661" s="4">
        <f t="shared" si="437"/>
        <v>314</v>
      </c>
      <c r="CV661" s="4">
        <f t="shared" si="435"/>
        <v>0</v>
      </c>
      <c r="CW661" s="4">
        <v>628</v>
      </c>
      <c r="CX661" s="4">
        <f t="shared" si="440"/>
        <v>315</v>
      </c>
      <c r="CY661" s="4" t="s">
        <v>100</v>
      </c>
    </row>
    <row r="662" spans="4:103">
      <c r="D662" s="4">
        <v>63.3999999999998</v>
      </c>
      <c r="E662" s="4">
        <f t="shared" si="433"/>
        <v>-0.55336655714536942</v>
      </c>
      <c r="F662" s="4">
        <v>63.3999999999998</v>
      </c>
      <c r="G662" s="4">
        <f t="shared" si="434"/>
        <v>-0.55336655714536942</v>
      </c>
      <c r="CS662" s="4">
        <v>628</v>
      </c>
      <c r="CT662" s="4">
        <f t="shared" si="436"/>
        <v>314</v>
      </c>
      <c r="CU662" s="4">
        <f t="shared" si="437"/>
        <v>314</v>
      </c>
      <c r="CV662" s="4">
        <f t="shared" si="435"/>
        <v>1</v>
      </c>
      <c r="CW662" s="4">
        <v>629</v>
      </c>
      <c r="CX662" s="4">
        <f t="shared" si="440"/>
        <v>315</v>
      </c>
      <c r="CY662" s="4" t="s">
        <v>89</v>
      </c>
    </row>
    <row r="663" spans="4:103">
      <c r="D663" s="4">
        <v>63.499999999999801</v>
      </c>
      <c r="E663" s="4">
        <f t="shared" si="433"/>
        <v>-0.41349667156663983</v>
      </c>
      <c r="F663" s="4">
        <v>63.499999999999801</v>
      </c>
      <c r="G663" s="4">
        <f t="shared" si="434"/>
        <v>-0.41349667156663983</v>
      </c>
      <c r="CS663" s="4">
        <v>629</v>
      </c>
      <c r="CT663" s="4">
        <f t="shared" si="436"/>
        <v>314.5</v>
      </c>
      <c r="CU663" s="4">
        <f t="shared" si="437"/>
        <v>315</v>
      </c>
      <c r="CV663" s="4">
        <f t="shared" si="435"/>
        <v>0</v>
      </c>
      <c r="CW663" s="4">
        <v>630</v>
      </c>
      <c r="CX663" s="4">
        <f t="shared" si="440"/>
        <v>316</v>
      </c>
      <c r="CY663" s="4" t="s">
        <v>98</v>
      </c>
    </row>
    <row r="664" spans="4:103">
      <c r="D664" s="4">
        <v>63.599999999999802</v>
      </c>
      <c r="E664" s="4">
        <f t="shared" si="433"/>
        <v>-0.2555549972632768</v>
      </c>
      <c r="F664" s="4">
        <v>63.599999999999802</v>
      </c>
      <c r="G664" s="4">
        <f t="shared" si="434"/>
        <v>-0.2555549972632768</v>
      </c>
      <c r="CS664" s="4">
        <v>630</v>
      </c>
      <c r="CT664" s="4">
        <f t="shared" si="436"/>
        <v>315</v>
      </c>
      <c r="CU664" s="4">
        <f t="shared" si="437"/>
        <v>315</v>
      </c>
      <c r="CV664" s="4">
        <f t="shared" si="435"/>
        <v>1</v>
      </c>
      <c r="CW664" s="4">
        <v>631</v>
      </c>
      <c r="CX664" s="4">
        <f t="shared" si="440"/>
        <v>316</v>
      </c>
      <c r="CY664" s="4" t="s">
        <v>87</v>
      </c>
    </row>
    <row r="665" spans="4:103">
      <c r="D665" s="4">
        <v>63.699999999999797</v>
      </c>
      <c r="E665" s="4">
        <f t="shared" si="433"/>
        <v>-8.6444343290600315E-2</v>
      </c>
      <c r="F665" s="4">
        <v>63.699999999999797</v>
      </c>
      <c r="G665" s="4">
        <f t="shared" si="434"/>
        <v>-8.6444343290600315E-2</v>
      </c>
      <c r="CS665" s="4">
        <v>631</v>
      </c>
      <c r="CT665" s="4">
        <f t="shared" si="436"/>
        <v>315.5</v>
      </c>
      <c r="CU665" s="4">
        <f t="shared" si="437"/>
        <v>316</v>
      </c>
      <c r="CV665" s="4">
        <f t="shared" si="435"/>
        <v>0</v>
      </c>
      <c r="CW665" s="4">
        <v>632</v>
      </c>
      <c r="CX665" s="4">
        <f t="shared" si="440"/>
        <v>317</v>
      </c>
      <c r="CY665" s="4" t="s">
        <v>99</v>
      </c>
    </row>
    <row r="666" spans="4:103">
      <c r="D666" s="4">
        <v>63.799999999999798</v>
      </c>
      <c r="E666" s="4">
        <f t="shared" si="433"/>
        <v>8.6444343289878905E-2</v>
      </c>
      <c r="F666" s="4">
        <v>63.799999999999798</v>
      </c>
      <c r="G666" s="4">
        <f t="shared" si="434"/>
        <v>8.6444343289878905E-2</v>
      </c>
      <c r="CS666" s="4">
        <v>632</v>
      </c>
      <c r="CT666" s="4">
        <f t="shared" si="436"/>
        <v>316</v>
      </c>
      <c r="CU666" s="4">
        <f t="shared" si="437"/>
        <v>316</v>
      </c>
      <c r="CV666" s="4">
        <f t="shared" si="435"/>
        <v>1</v>
      </c>
      <c r="CW666" s="4">
        <v>633</v>
      </c>
      <c r="CX666" s="4">
        <f t="shared" si="440"/>
        <v>317</v>
      </c>
      <c r="CY666" s="4" t="s">
        <v>88</v>
      </c>
    </row>
    <row r="667" spans="4:103">
      <c r="D667" s="4">
        <v>63.8999999999998</v>
      </c>
      <c r="E667" s="4">
        <f t="shared" si="433"/>
        <v>0.25555499726260927</v>
      </c>
      <c r="F667" s="4">
        <v>63.8999999999998</v>
      </c>
      <c r="G667" s="4">
        <f t="shared" si="434"/>
        <v>0.25555499726260927</v>
      </c>
      <c r="CS667" s="4">
        <v>633</v>
      </c>
      <c r="CT667" s="4">
        <f t="shared" si="436"/>
        <v>316.5</v>
      </c>
      <c r="CU667" s="4">
        <f t="shared" si="437"/>
        <v>317</v>
      </c>
      <c r="CV667" s="4">
        <f t="shared" si="435"/>
        <v>0</v>
      </c>
      <c r="CW667" s="4">
        <v>634</v>
      </c>
      <c r="CX667" s="4">
        <f t="shared" si="440"/>
        <v>318</v>
      </c>
      <c r="CY667" s="4" t="s">
        <v>100</v>
      </c>
    </row>
    <row r="668" spans="4:103">
      <c r="D668" s="4">
        <v>63.999999999999801</v>
      </c>
      <c r="E668" s="4">
        <f t="shared" si="433"/>
        <v>0.41349667156603204</v>
      </c>
      <c r="F668" s="4">
        <v>63.999999999999801</v>
      </c>
      <c r="G668" s="4">
        <f t="shared" si="434"/>
        <v>0.41349667156603204</v>
      </c>
      <c r="CS668" s="4">
        <v>634</v>
      </c>
      <c r="CT668" s="4">
        <f t="shared" si="436"/>
        <v>317</v>
      </c>
      <c r="CU668" s="4">
        <f t="shared" si="437"/>
        <v>317</v>
      </c>
      <c r="CV668" s="4">
        <f t="shared" si="435"/>
        <v>1</v>
      </c>
      <c r="CW668" s="4">
        <v>635</v>
      </c>
      <c r="CX668" s="4">
        <f t="shared" si="440"/>
        <v>318</v>
      </c>
      <c r="CY668" s="4" t="s">
        <v>89</v>
      </c>
    </row>
    <row r="669" spans="4:103">
      <c r="D669" s="4">
        <v>64.099999999999795</v>
      </c>
      <c r="E669" s="4">
        <f t="shared" si="433"/>
        <v>0.55336655714484784</v>
      </c>
      <c r="F669" s="4">
        <v>64.099999999999795</v>
      </c>
      <c r="G669" s="4">
        <f t="shared" si="434"/>
        <v>0.55336655714484784</v>
      </c>
      <c r="CS669" s="4">
        <v>635</v>
      </c>
      <c r="CT669" s="4">
        <f t="shared" si="436"/>
        <v>317.5</v>
      </c>
      <c r="CU669" s="4">
        <f t="shared" si="437"/>
        <v>318</v>
      </c>
      <c r="CV669" s="4">
        <f t="shared" si="435"/>
        <v>0</v>
      </c>
      <c r="CW669" s="4">
        <v>636</v>
      </c>
      <c r="CX669" s="4">
        <f t="shared" si="440"/>
        <v>319</v>
      </c>
      <c r="CY669" s="4" t="s">
        <v>98</v>
      </c>
    </row>
    <row r="670" spans="4:103">
      <c r="D670" s="4">
        <v>64.199999999999804</v>
      </c>
      <c r="E670" s="4">
        <f t="shared" si="433"/>
        <v>0.66905166882908618</v>
      </c>
      <c r="F670" s="4">
        <v>64.199999999999804</v>
      </c>
      <c r="G670" s="4">
        <f t="shared" si="434"/>
        <v>0.66905166882908618</v>
      </c>
      <c r="CS670" s="4">
        <v>636</v>
      </c>
      <c r="CT670" s="4">
        <f t="shared" si="436"/>
        <v>318</v>
      </c>
      <c r="CU670" s="4">
        <f t="shared" si="437"/>
        <v>318</v>
      </c>
      <c r="CV670" s="4">
        <f t="shared" si="435"/>
        <v>1</v>
      </c>
      <c r="CW670" s="4">
        <v>637</v>
      </c>
      <c r="CX670" s="4">
        <f t="shared" si="440"/>
        <v>319</v>
      </c>
      <c r="CY670" s="4" t="s">
        <v>87</v>
      </c>
    </row>
    <row r="671" spans="4:103">
      <c r="D671" s="4">
        <v>64.299999999999798</v>
      </c>
      <c r="E671" s="4">
        <f t="shared" si="433"/>
        <v>0.75549601211939055</v>
      </c>
      <c r="F671" s="4">
        <v>64.299999999999798</v>
      </c>
      <c r="G671" s="4">
        <f t="shared" si="434"/>
        <v>0.75549601211939055</v>
      </c>
      <c r="CS671" s="4">
        <v>637</v>
      </c>
      <c r="CT671" s="4">
        <f t="shared" si="436"/>
        <v>318.5</v>
      </c>
      <c r="CU671" s="4">
        <f t="shared" si="437"/>
        <v>319</v>
      </c>
      <c r="CV671" s="4">
        <f t="shared" si="435"/>
        <v>0</v>
      </c>
      <c r="CW671" s="4">
        <v>638</v>
      </c>
      <c r="CX671" s="4">
        <f t="shared" si="440"/>
        <v>320</v>
      </c>
      <c r="CY671" s="4" t="s">
        <v>99</v>
      </c>
    </row>
    <row r="672" spans="4:103">
      <c r="D672" s="4">
        <v>64.399999999999807</v>
      </c>
      <c r="E672" s="4">
        <f t="shared" si="433"/>
        <v>0.80892155440799851</v>
      </c>
      <c r="F672" s="4">
        <v>64.399999999999807</v>
      </c>
      <c r="G672" s="4">
        <f t="shared" si="434"/>
        <v>0.80892155440799851</v>
      </c>
      <c r="CS672" s="4">
        <v>638</v>
      </c>
      <c r="CT672" s="4">
        <f t="shared" si="436"/>
        <v>319</v>
      </c>
      <c r="CU672" s="4">
        <f t="shared" si="437"/>
        <v>319</v>
      </c>
      <c r="CV672" s="4">
        <f t="shared" si="435"/>
        <v>1</v>
      </c>
      <c r="CW672" s="4">
        <v>639</v>
      </c>
      <c r="CX672" s="4">
        <f t="shared" si="440"/>
        <v>320</v>
      </c>
      <c r="CY672" s="4" t="s">
        <v>88</v>
      </c>
    </row>
    <row r="673" spans="4:103">
      <c r="D673" s="4">
        <v>64.499999999999801</v>
      </c>
      <c r="E673" s="4">
        <f t="shared" ref="E673:E736" si="441">SIN((360/$AE$30*(D673+$D$31)/2*$AG$30+$AM$31-$AI$30)*PI()/180)*$E$32</f>
        <v>0.82699334313268802</v>
      </c>
      <c r="F673" s="4">
        <v>64.499999999999801</v>
      </c>
      <c r="G673" s="4">
        <f t="shared" ref="G673:G736" si="442">SIN((360/$AE$30*(F673+$D$31)/2*$AG$31+$CO$31-$AL$25)*PI()/180)*$G$32</f>
        <v>0.82699334313268802</v>
      </c>
      <c r="CS673" s="4">
        <v>639</v>
      </c>
      <c r="CT673" s="4">
        <f t="shared" si="436"/>
        <v>319.5</v>
      </c>
      <c r="CU673" s="4">
        <f t="shared" si="437"/>
        <v>320</v>
      </c>
      <c r="CV673" s="4">
        <f t="shared" si="435"/>
        <v>0</v>
      </c>
      <c r="CW673" s="4">
        <v>640</v>
      </c>
      <c r="CX673" s="4">
        <f t="shared" si="440"/>
        <v>321</v>
      </c>
      <c r="CY673" s="4" t="s">
        <v>100</v>
      </c>
    </row>
    <row r="674" spans="4:103">
      <c r="D674" s="4">
        <v>64.599999999999795</v>
      </c>
      <c r="E674" s="4">
        <f t="shared" si="441"/>
        <v>0.80892155440814129</v>
      </c>
      <c r="F674" s="4">
        <v>64.599999999999795</v>
      </c>
      <c r="G674" s="4">
        <f t="shared" si="442"/>
        <v>0.80892155440814129</v>
      </c>
      <c r="CS674" s="4">
        <v>640</v>
      </c>
      <c r="CT674" s="4">
        <f t="shared" si="436"/>
        <v>320</v>
      </c>
      <c r="CU674" s="4">
        <f t="shared" si="437"/>
        <v>320</v>
      </c>
      <c r="CV674" s="4">
        <f t="shared" ref="CV674:CV737" si="443">CU675-CU674</f>
        <v>1</v>
      </c>
      <c r="CW674" s="4">
        <v>641</v>
      </c>
      <c r="CX674" s="4">
        <f t="shared" si="440"/>
        <v>321</v>
      </c>
      <c r="CY674" s="4" t="s">
        <v>89</v>
      </c>
    </row>
    <row r="675" spans="4:103">
      <c r="D675" s="4">
        <v>64.699999999999804</v>
      </c>
      <c r="E675" s="4">
        <f t="shared" si="441"/>
        <v>0.75549601211967021</v>
      </c>
      <c r="F675" s="4">
        <v>64.699999999999804</v>
      </c>
      <c r="G675" s="4">
        <f t="shared" si="442"/>
        <v>0.75549601211967021</v>
      </c>
      <c r="CS675" s="4">
        <v>641</v>
      </c>
      <c r="CT675" s="4">
        <f t="shared" ref="CT675:CT738" si="444">CS675*$CT$11</f>
        <v>320.5</v>
      </c>
      <c r="CU675" s="4">
        <f t="shared" ref="CU675:CU738" si="445">IF(CT675-INT(CT675)&gt;0.00001,INT(CT675)+1,CT675)</f>
        <v>321</v>
      </c>
      <c r="CV675" s="4">
        <f t="shared" si="443"/>
        <v>0</v>
      </c>
      <c r="CW675" s="4">
        <v>642</v>
      </c>
      <c r="CX675" s="4">
        <f t="shared" si="440"/>
        <v>322</v>
      </c>
      <c r="CY675" s="4" t="s">
        <v>98</v>
      </c>
    </row>
    <row r="676" spans="4:103">
      <c r="D676" s="4">
        <v>64.799999999999798</v>
      </c>
      <c r="E676" s="4">
        <f t="shared" si="441"/>
        <v>0.66905166882950395</v>
      </c>
      <c r="F676" s="4">
        <v>64.799999999999798</v>
      </c>
      <c r="G676" s="4">
        <f t="shared" si="442"/>
        <v>0.66905166882950395</v>
      </c>
      <c r="CS676" s="4">
        <v>642</v>
      </c>
      <c r="CT676" s="4">
        <f t="shared" si="444"/>
        <v>321</v>
      </c>
      <c r="CU676" s="4">
        <f t="shared" si="445"/>
        <v>321</v>
      </c>
      <c r="CV676" s="4">
        <f t="shared" si="443"/>
        <v>1</v>
      </c>
      <c r="CW676" s="4">
        <v>643</v>
      </c>
      <c r="CX676" s="4">
        <f t="shared" si="440"/>
        <v>322</v>
      </c>
      <c r="CY676" s="4" t="s">
        <v>87</v>
      </c>
    </row>
    <row r="677" spans="4:103">
      <c r="D677" s="4">
        <v>64.899999999999807</v>
      </c>
      <c r="E677" s="4">
        <f t="shared" si="441"/>
        <v>0.55336655714537608</v>
      </c>
      <c r="F677" s="4">
        <v>64.899999999999807</v>
      </c>
      <c r="G677" s="4">
        <f t="shared" si="442"/>
        <v>0.55336655714537608</v>
      </c>
      <c r="CS677" s="4">
        <v>643</v>
      </c>
      <c r="CT677" s="4">
        <f t="shared" si="444"/>
        <v>321.5</v>
      </c>
      <c r="CU677" s="4">
        <f t="shared" si="445"/>
        <v>322</v>
      </c>
      <c r="CV677" s="4">
        <f t="shared" si="443"/>
        <v>0</v>
      </c>
      <c r="CW677" s="4">
        <v>644</v>
      </c>
      <c r="CX677" s="4">
        <f t="shared" si="440"/>
        <v>323</v>
      </c>
      <c r="CY677" s="4" t="s">
        <v>99</v>
      </c>
    </row>
    <row r="678" spans="4:103">
      <c r="D678" s="4">
        <v>64.999999999999801</v>
      </c>
      <c r="E678" s="4">
        <f t="shared" si="441"/>
        <v>0.41349667156664754</v>
      </c>
      <c r="F678" s="4">
        <v>64.999999999999801</v>
      </c>
      <c r="G678" s="4">
        <f t="shared" si="442"/>
        <v>0.41349667156664754</v>
      </c>
      <c r="CS678" s="4">
        <v>644</v>
      </c>
      <c r="CT678" s="4">
        <f t="shared" si="444"/>
        <v>322</v>
      </c>
      <c r="CU678" s="4">
        <f t="shared" si="445"/>
        <v>322</v>
      </c>
      <c r="CV678" s="4">
        <f t="shared" si="443"/>
        <v>1</v>
      </c>
      <c r="CW678" s="4">
        <v>645</v>
      </c>
      <c r="CX678" s="4">
        <f t="shared" si="440"/>
        <v>323</v>
      </c>
      <c r="CY678" s="4" t="s">
        <v>88</v>
      </c>
    </row>
    <row r="679" spans="4:103">
      <c r="D679" s="4">
        <v>65.099999999999795</v>
      </c>
      <c r="E679" s="4">
        <f t="shared" si="441"/>
        <v>0.2555549972633076</v>
      </c>
      <c r="F679" s="4">
        <v>65.099999999999795</v>
      </c>
      <c r="G679" s="4">
        <f t="shared" si="442"/>
        <v>0.2555549972633076</v>
      </c>
      <c r="CS679" s="4">
        <v>645</v>
      </c>
      <c r="CT679" s="4">
        <f t="shared" si="444"/>
        <v>322.5</v>
      </c>
      <c r="CU679" s="4">
        <f t="shared" si="445"/>
        <v>323</v>
      </c>
      <c r="CV679" s="4">
        <f t="shared" si="443"/>
        <v>0</v>
      </c>
      <c r="CW679" s="4">
        <v>646</v>
      </c>
      <c r="CX679" s="4">
        <f t="shared" si="440"/>
        <v>324</v>
      </c>
      <c r="CY679" s="4" t="s">
        <v>100</v>
      </c>
    </row>
    <row r="680" spans="4:103">
      <c r="D680" s="4">
        <v>65.199999999999804</v>
      </c>
      <c r="E680" s="4">
        <f t="shared" si="441"/>
        <v>8.6444343290585812E-2</v>
      </c>
      <c r="F680" s="4">
        <v>65.199999999999804</v>
      </c>
      <c r="G680" s="4">
        <f t="shared" si="442"/>
        <v>8.6444343290585812E-2</v>
      </c>
      <c r="CS680" s="4">
        <v>646</v>
      </c>
      <c r="CT680" s="4">
        <f t="shared" si="444"/>
        <v>323</v>
      </c>
      <c r="CU680" s="4">
        <f t="shared" si="445"/>
        <v>323</v>
      </c>
      <c r="CV680" s="4">
        <f t="shared" si="443"/>
        <v>1</v>
      </c>
      <c r="CW680" s="4">
        <v>647</v>
      </c>
      <c r="CX680" s="4">
        <f t="shared" si="440"/>
        <v>324</v>
      </c>
      <c r="CY680" s="4" t="s">
        <v>89</v>
      </c>
    </row>
    <row r="681" spans="4:103">
      <c r="D681" s="4">
        <v>65.299999999999798</v>
      </c>
      <c r="E681" s="4">
        <f t="shared" si="441"/>
        <v>-8.6444343289870024E-2</v>
      </c>
      <c r="F681" s="4">
        <v>65.299999999999798</v>
      </c>
      <c r="G681" s="4">
        <f t="shared" si="442"/>
        <v>-8.6444343289870024E-2</v>
      </c>
      <c r="CS681" s="4">
        <v>647</v>
      </c>
      <c r="CT681" s="4">
        <f t="shared" si="444"/>
        <v>323.5</v>
      </c>
      <c r="CU681" s="4">
        <f t="shared" si="445"/>
        <v>324</v>
      </c>
      <c r="CV681" s="4">
        <f t="shared" si="443"/>
        <v>0</v>
      </c>
      <c r="CW681" s="4">
        <v>648</v>
      </c>
      <c r="CX681" s="4">
        <f t="shared" si="440"/>
        <v>325</v>
      </c>
      <c r="CY681" s="4" t="s">
        <v>98</v>
      </c>
    </row>
    <row r="682" spans="4:103">
      <c r="D682" s="4">
        <v>65.399999999999807</v>
      </c>
      <c r="E682" s="4">
        <f t="shared" si="441"/>
        <v>-0.25555499726262315</v>
      </c>
      <c r="F682" s="4">
        <v>65.399999999999807</v>
      </c>
      <c r="G682" s="4">
        <f t="shared" si="442"/>
        <v>-0.25555499726262315</v>
      </c>
      <c r="CS682" s="4">
        <v>648</v>
      </c>
      <c r="CT682" s="4">
        <f t="shared" si="444"/>
        <v>324</v>
      </c>
      <c r="CU682" s="4">
        <f t="shared" si="445"/>
        <v>324</v>
      </c>
      <c r="CV682" s="4">
        <f t="shared" si="443"/>
        <v>1</v>
      </c>
      <c r="CW682" s="4">
        <v>649</v>
      </c>
      <c r="CX682" s="4">
        <f t="shared" si="440"/>
        <v>325</v>
      </c>
      <c r="CY682" s="4" t="s">
        <v>87</v>
      </c>
    </row>
    <row r="683" spans="4:103">
      <c r="D683" s="4">
        <v>65.499999999999801</v>
      </c>
      <c r="E683" s="4">
        <f t="shared" si="441"/>
        <v>-0.41349667156604464</v>
      </c>
      <c r="F683" s="4">
        <v>65.499999999999801</v>
      </c>
      <c r="G683" s="4">
        <f t="shared" si="442"/>
        <v>-0.41349667156604464</v>
      </c>
      <c r="CS683" s="4">
        <v>649</v>
      </c>
      <c r="CT683" s="4">
        <f t="shared" si="444"/>
        <v>324.5</v>
      </c>
      <c r="CU683" s="4">
        <f t="shared" si="445"/>
        <v>325</v>
      </c>
      <c r="CV683" s="4">
        <f t="shared" si="443"/>
        <v>0</v>
      </c>
      <c r="CW683" s="4">
        <v>650</v>
      </c>
      <c r="CX683" s="4">
        <f t="shared" si="440"/>
        <v>326</v>
      </c>
      <c r="CY683" s="4" t="s">
        <v>99</v>
      </c>
    </row>
    <row r="684" spans="4:103">
      <c r="D684" s="4">
        <v>65.599999999999795</v>
      </c>
      <c r="E684" s="4">
        <f t="shared" si="441"/>
        <v>-0.55336655714484118</v>
      </c>
      <c r="F684" s="4">
        <v>65.599999999999795</v>
      </c>
      <c r="G684" s="4">
        <f t="shared" si="442"/>
        <v>-0.55336655714484118</v>
      </c>
      <c r="CS684" s="4">
        <v>650</v>
      </c>
      <c r="CT684" s="4">
        <f t="shared" si="444"/>
        <v>325</v>
      </c>
      <c r="CU684" s="4">
        <f t="shared" si="445"/>
        <v>325</v>
      </c>
      <c r="CV684" s="4">
        <f t="shared" si="443"/>
        <v>1</v>
      </c>
      <c r="CW684" s="4">
        <v>651</v>
      </c>
      <c r="CX684" s="4">
        <f t="shared" si="440"/>
        <v>326</v>
      </c>
      <c r="CY684" s="4" t="s">
        <v>88</v>
      </c>
    </row>
    <row r="685" spans="4:103">
      <c r="D685" s="4">
        <v>65.699999999999804</v>
      </c>
      <c r="E685" s="4">
        <f t="shared" si="441"/>
        <v>-0.66905166882909473</v>
      </c>
      <c r="F685" s="4">
        <v>65.699999999999804</v>
      </c>
      <c r="G685" s="4">
        <f t="shared" si="442"/>
        <v>-0.66905166882909473</v>
      </c>
      <c r="CS685" s="4">
        <v>651</v>
      </c>
      <c r="CT685" s="4">
        <f t="shared" si="444"/>
        <v>325.5</v>
      </c>
      <c r="CU685" s="4">
        <f t="shared" si="445"/>
        <v>326</v>
      </c>
      <c r="CV685" s="4">
        <f t="shared" si="443"/>
        <v>0</v>
      </c>
      <c r="CW685" s="4">
        <v>652</v>
      </c>
      <c r="CX685" s="4">
        <f t="shared" si="440"/>
        <v>327</v>
      </c>
      <c r="CY685" s="4" t="s">
        <v>100</v>
      </c>
    </row>
    <row r="686" spans="4:103">
      <c r="D686" s="4">
        <v>65.799999999999798</v>
      </c>
      <c r="E686" s="4">
        <f t="shared" si="441"/>
        <v>-0.75549601211938699</v>
      </c>
      <c r="F686" s="4">
        <v>65.799999999999798</v>
      </c>
      <c r="G686" s="4">
        <f t="shared" si="442"/>
        <v>-0.75549601211938699</v>
      </c>
      <c r="CS686" s="4">
        <v>652</v>
      </c>
      <c r="CT686" s="4">
        <f t="shared" si="444"/>
        <v>326</v>
      </c>
      <c r="CU686" s="4">
        <f t="shared" si="445"/>
        <v>326</v>
      </c>
      <c r="CV686" s="4">
        <f t="shared" si="443"/>
        <v>1</v>
      </c>
      <c r="CW686" s="4">
        <v>653</v>
      </c>
      <c r="CX686" s="4">
        <f t="shared" si="440"/>
        <v>327</v>
      </c>
      <c r="CY686" s="4" t="s">
        <v>89</v>
      </c>
    </row>
    <row r="687" spans="4:103">
      <c r="D687" s="4">
        <v>65.899999999999807</v>
      </c>
      <c r="E687" s="4">
        <f t="shared" si="441"/>
        <v>-0.80892155440799662</v>
      </c>
      <c r="F687" s="4">
        <v>65.899999999999807</v>
      </c>
      <c r="G687" s="4">
        <f t="shared" si="442"/>
        <v>-0.80892155440799662</v>
      </c>
      <c r="CS687" s="4">
        <v>653</v>
      </c>
      <c r="CT687" s="4">
        <f t="shared" si="444"/>
        <v>326.5</v>
      </c>
      <c r="CU687" s="4">
        <f t="shared" si="445"/>
        <v>327</v>
      </c>
      <c r="CV687" s="4">
        <f t="shared" si="443"/>
        <v>0</v>
      </c>
      <c r="CW687" s="4">
        <v>654</v>
      </c>
      <c r="CX687" s="4">
        <f t="shared" si="440"/>
        <v>328</v>
      </c>
      <c r="CY687" s="4" t="s">
        <v>98</v>
      </c>
    </row>
    <row r="688" spans="4:103">
      <c r="D688" s="4">
        <v>65.999999999999801</v>
      </c>
      <c r="E688" s="4">
        <f t="shared" si="441"/>
        <v>-0.82699334313268802</v>
      </c>
      <c r="F688" s="4">
        <v>65.999999999999801</v>
      </c>
      <c r="G688" s="4">
        <f t="shared" si="442"/>
        <v>-0.82699334313268802</v>
      </c>
      <c r="CS688" s="4">
        <v>654</v>
      </c>
      <c r="CT688" s="4">
        <f t="shared" si="444"/>
        <v>327</v>
      </c>
      <c r="CU688" s="4">
        <f t="shared" si="445"/>
        <v>327</v>
      </c>
      <c r="CV688" s="4">
        <f t="shared" si="443"/>
        <v>1</v>
      </c>
      <c r="CW688" s="4">
        <v>655</v>
      </c>
      <c r="CX688" s="4">
        <f t="shared" si="440"/>
        <v>328</v>
      </c>
      <c r="CY688" s="4" t="s">
        <v>87</v>
      </c>
    </row>
    <row r="689" spans="4:103">
      <c r="D689" s="4">
        <v>66.099999999999795</v>
      </c>
      <c r="E689" s="4">
        <f t="shared" si="441"/>
        <v>-0.80892155440814317</v>
      </c>
      <c r="F689" s="4">
        <v>66.099999999999795</v>
      </c>
      <c r="G689" s="4">
        <f t="shared" si="442"/>
        <v>-0.80892155440814317</v>
      </c>
      <c r="CS689" s="4">
        <v>655</v>
      </c>
      <c r="CT689" s="4">
        <f t="shared" si="444"/>
        <v>327.5</v>
      </c>
      <c r="CU689" s="4">
        <f t="shared" si="445"/>
        <v>328</v>
      </c>
      <c r="CV689" s="4">
        <f t="shared" si="443"/>
        <v>0</v>
      </c>
      <c r="CW689" s="4">
        <v>656</v>
      </c>
      <c r="CX689" s="4">
        <f t="shared" si="440"/>
        <v>329</v>
      </c>
      <c r="CY689" s="4" t="s">
        <v>99</v>
      </c>
    </row>
    <row r="690" spans="4:103">
      <c r="D690" s="4">
        <v>66.199999999999804</v>
      </c>
      <c r="E690" s="4">
        <f t="shared" si="441"/>
        <v>-0.75549601211967377</v>
      </c>
      <c r="F690" s="4">
        <v>66.199999999999804</v>
      </c>
      <c r="G690" s="4">
        <f t="shared" si="442"/>
        <v>-0.75549601211967377</v>
      </c>
      <c r="CS690" s="4">
        <v>656</v>
      </c>
      <c r="CT690" s="4">
        <f t="shared" si="444"/>
        <v>328</v>
      </c>
      <c r="CU690" s="4">
        <f t="shared" si="445"/>
        <v>328</v>
      </c>
      <c r="CV690" s="4">
        <f t="shared" si="443"/>
        <v>1</v>
      </c>
      <c r="CW690" s="4">
        <v>657</v>
      </c>
      <c r="CX690" s="4">
        <f t="shared" si="440"/>
        <v>329</v>
      </c>
      <c r="CY690" s="4" t="s">
        <v>88</v>
      </c>
    </row>
    <row r="691" spans="4:103">
      <c r="D691" s="4">
        <v>66.299999999999798</v>
      </c>
      <c r="E691" s="4">
        <f t="shared" si="441"/>
        <v>-0.66905166882950917</v>
      </c>
      <c r="F691" s="4">
        <v>66.299999999999798</v>
      </c>
      <c r="G691" s="4">
        <f t="shared" si="442"/>
        <v>-0.66905166882950917</v>
      </c>
      <c r="CS691" s="4">
        <v>657</v>
      </c>
      <c r="CT691" s="4">
        <f t="shared" si="444"/>
        <v>328.5</v>
      </c>
      <c r="CU691" s="4">
        <f t="shared" si="445"/>
        <v>329</v>
      </c>
      <c r="CV691" s="4">
        <f t="shared" si="443"/>
        <v>0</v>
      </c>
      <c r="CW691" s="4">
        <v>658</v>
      </c>
      <c r="CX691" s="4">
        <f t="shared" si="440"/>
        <v>330</v>
      </c>
      <c r="CY691" s="4" t="s">
        <v>100</v>
      </c>
    </row>
    <row r="692" spans="4:103">
      <c r="D692" s="4">
        <v>66.399999999999807</v>
      </c>
      <c r="E692" s="4">
        <f t="shared" si="441"/>
        <v>-0.5533665571453652</v>
      </c>
      <c r="F692" s="4">
        <v>66.399999999999807</v>
      </c>
      <c r="G692" s="4">
        <f t="shared" si="442"/>
        <v>-0.5533665571453652</v>
      </c>
      <c r="CS692" s="4">
        <v>658</v>
      </c>
      <c r="CT692" s="4">
        <f t="shared" si="444"/>
        <v>329</v>
      </c>
      <c r="CU692" s="4">
        <f t="shared" si="445"/>
        <v>329</v>
      </c>
      <c r="CV692" s="4">
        <f t="shared" si="443"/>
        <v>1</v>
      </c>
      <c r="CW692" s="4">
        <v>659</v>
      </c>
      <c r="CX692" s="4">
        <f t="shared" si="440"/>
        <v>330</v>
      </c>
      <c r="CY692" s="4" t="s">
        <v>89</v>
      </c>
    </row>
    <row r="693" spans="4:103">
      <c r="D693" s="4">
        <v>66.499999999999801</v>
      </c>
      <c r="E693" s="4">
        <f t="shared" si="441"/>
        <v>-0.41349667156663494</v>
      </c>
      <c r="F693" s="4">
        <v>66.499999999999801</v>
      </c>
      <c r="G693" s="4">
        <f t="shared" si="442"/>
        <v>-0.41349667156663494</v>
      </c>
      <c r="CS693" s="4">
        <v>659</v>
      </c>
      <c r="CT693" s="4">
        <f t="shared" si="444"/>
        <v>329.5</v>
      </c>
      <c r="CU693" s="4">
        <f t="shared" si="445"/>
        <v>330</v>
      </c>
      <c r="CV693" s="4">
        <f t="shared" si="443"/>
        <v>0</v>
      </c>
      <c r="CW693" s="4">
        <v>660</v>
      </c>
      <c r="CX693" s="4">
        <f t="shared" si="440"/>
        <v>331</v>
      </c>
      <c r="CY693" s="4" t="s">
        <v>98</v>
      </c>
    </row>
    <row r="694" spans="4:103">
      <c r="D694" s="4">
        <v>66.599999999999795</v>
      </c>
      <c r="E694" s="4">
        <f t="shared" si="441"/>
        <v>-0.25555499726329373</v>
      </c>
      <c r="F694" s="4">
        <v>66.599999999999795</v>
      </c>
      <c r="G694" s="4">
        <f t="shared" si="442"/>
        <v>-0.25555499726329373</v>
      </c>
      <c r="CS694" s="4">
        <v>660</v>
      </c>
      <c r="CT694" s="4">
        <f t="shared" si="444"/>
        <v>330</v>
      </c>
      <c r="CU694" s="4">
        <f t="shared" si="445"/>
        <v>330</v>
      </c>
      <c r="CV694" s="4">
        <f t="shared" si="443"/>
        <v>1</v>
      </c>
      <c r="CW694" s="4">
        <v>661</v>
      </c>
      <c r="CX694" s="4">
        <f t="shared" si="440"/>
        <v>331</v>
      </c>
      <c r="CY694" s="4" t="s">
        <v>87</v>
      </c>
    </row>
    <row r="695" spans="4:103">
      <c r="D695" s="4">
        <v>66.699999999999804</v>
      </c>
      <c r="E695" s="4">
        <f t="shared" si="441"/>
        <v>-8.6444343290571296E-2</v>
      </c>
      <c r="F695" s="4">
        <v>66.699999999999804</v>
      </c>
      <c r="G695" s="4">
        <f t="shared" si="442"/>
        <v>-8.6444343290571296E-2</v>
      </c>
      <c r="CS695" s="4">
        <v>661</v>
      </c>
      <c r="CT695" s="4">
        <f t="shared" si="444"/>
        <v>330.5</v>
      </c>
      <c r="CU695" s="4">
        <f t="shared" si="445"/>
        <v>331</v>
      </c>
      <c r="CV695" s="4">
        <f t="shared" si="443"/>
        <v>0</v>
      </c>
      <c r="CW695" s="4">
        <v>662</v>
      </c>
      <c r="CX695" s="4">
        <f t="shared" si="440"/>
        <v>332</v>
      </c>
      <c r="CY695" s="4" t="s">
        <v>99</v>
      </c>
    </row>
    <row r="696" spans="4:103">
      <c r="D696" s="4">
        <v>66.799999999999798</v>
      </c>
      <c r="E696" s="4">
        <f t="shared" si="441"/>
        <v>8.644434328988454E-2</v>
      </c>
      <c r="F696" s="4">
        <v>66.799999999999798</v>
      </c>
      <c r="G696" s="4">
        <f t="shared" si="442"/>
        <v>8.644434328988454E-2</v>
      </c>
      <c r="CS696" s="4">
        <v>662</v>
      </c>
      <c r="CT696" s="4">
        <f t="shared" si="444"/>
        <v>331</v>
      </c>
      <c r="CU696" s="4">
        <f t="shared" si="445"/>
        <v>331</v>
      </c>
      <c r="CV696" s="4">
        <f t="shared" si="443"/>
        <v>1</v>
      </c>
      <c r="CW696" s="4">
        <v>663</v>
      </c>
      <c r="CX696" s="4">
        <f t="shared" si="440"/>
        <v>332</v>
      </c>
      <c r="CY696" s="4" t="s">
        <v>88</v>
      </c>
    </row>
    <row r="697" spans="4:103">
      <c r="D697" s="4">
        <v>66.899999999999807</v>
      </c>
      <c r="E697" s="4">
        <f t="shared" si="441"/>
        <v>0.25555499726263697</v>
      </c>
      <c r="F697" s="4">
        <v>66.899999999999807</v>
      </c>
      <c r="G697" s="4">
        <f t="shared" si="442"/>
        <v>0.25555499726263697</v>
      </c>
      <c r="CS697" s="4">
        <v>663</v>
      </c>
      <c r="CT697" s="4">
        <f t="shared" si="444"/>
        <v>331.5</v>
      </c>
      <c r="CU697" s="4">
        <f t="shared" si="445"/>
        <v>332</v>
      </c>
      <c r="CV697" s="4">
        <f t="shared" si="443"/>
        <v>0</v>
      </c>
      <c r="CW697" s="4">
        <v>664</v>
      </c>
      <c r="CX697" s="4">
        <f t="shared" si="440"/>
        <v>333</v>
      </c>
      <c r="CY697" s="4" t="s">
        <v>100</v>
      </c>
    </row>
    <row r="698" spans="4:103">
      <c r="D698" s="4">
        <v>66.999999999999801</v>
      </c>
      <c r="E698" s="4">
        <f t="shared" si="441"/>
        <v>0.41349667156605729</v>
      </c>
      <c r="F698" s="4">
        <v>66.999999999999801</v>
      </c>
      <c r="G698" s="4">
        <f t="shared" si="442"/>
        <v>0.41349667156605729</v>
      </c>
      <c r="CS698" s="4">
        <v>664</v>
      </c>
      <c r="CT698" s="4">
        <f t="shared" si="444"/>
        <v>332</v>
      </c>
      <c r="CU698" s="4">
        <f t="shared" si="445"/>
        <v>332</v>
      </c>
      <c r="CV698" s="4">
        <f t="shared" si="443"/>
        <v>1</v>
      </c>
      <c r="CW698" s="4">
        <v>665</v>
      </c>
      <c r="CX698" s="4">
        <f t="shared" si="440"/>
        <v>333</v>
      </c>
      <c r="CY698" s="4" t="s">
        <v>89</v>
      </c>
    </row>
    <row r="699" spans="4:103">
      <c r="D699" s="4">
        <v>67.099999999999795</v>
      </c>
      <c r="E699" s="4">
        <f t="shared" si="441"/>
        <v>0.55336655714485206</v>
      </c>
      <c r="F699" s="4">
        <v>67.099999999999795</v>
      </c>
      <c r="G699" s="4">
        <f t="shared" si="442"/>
        <v>0.55336655714485206</v>
      </c>
      <c r="CS699" s="4">
        <v>665</v>
      </c>
      <c r="CT699" s="4">
        <f t="shared" si="444"/>
        <v>332.5</v>
      </c>
      <c r="CU699" s="4">
        <f t="shared" si="445"/>
        <v>333</v>
      </c>
      <c r="CV699" s="4">
        <f t="shared" si="443"/>
        <v>0</v>
      </c>
      <c r="CW699" s="4">
        <v>666</v>
      </c>
      <c r="CX699" s="4">
        <f t="shared" si="440"/>
        <v>334</v>
      </c>
      <c r="CY699" s="4" t="s">
        <v>98</v>
      </c>
    </row>
    <row r="700" spans="4:103">
      <c r="D700" s="4">
        <v>67.199999999999804</v>
      </c>
      <c r="E700" s="4">
        <f t="shared" si="441"/>
        <v>0.66905166882908951</v>
      </c>
      <c r="F700" s="4">
        <v>67.199999999999804</v>
      </c>
      <c r="G700" s="4">
        <f t="shared" si="442"/>
        <v>0.66905166882908951</v>
      </c>
      <c r="CS700" s="4">
        <v>666</v>
      </c>
      <c r="CT700" s="4">
        <f t="shared" si="444"/>
        <v>333</v>
      </c>
      <c r="CU700" s="4">
        <f t="shared" si="445"/>
        <v>333</v>
      </c>
      <c r="CV700" s="4">
        <f t="shared" si="443"/>
        <v>1</v>
      </c>
      <c r="CW700" s="4">
        <v>667</v>
      </c>
      <c r="CX700" s="4">
        <f t="shared" si="440"/>
        <v>334</v>
      </c>
      <c r="CY700" s="4" t="s">
        <v>87</v>
      </c>
    </row>
    <row r="701" spans="4:103">
      <c r="D701" s="4">
        <v>67.299999999999798</v>
      </c>
      <c r="E701" s="4">
        <f t="shared" si="441"/>
        <v>0.75549601211939288</v>
      </c>
      <c r="F701" s="4">
        <v>67.299999999999798</v>
      </c>
      <c r="G701" s="4">
        <f t="shared" si="442"/>
        <v>0.75549601211939288</v>
      </c>
      <c r="CS701" s="4">
        <v>667</v>
      </c>
      <c r="CT701" s="4">
        <f t="shared" si="444"/>
        <v>333.5</v>
      </c>
      <c r="CU701" s="4">
        <f t="shared" si="445"/>
        <v>334</v>
      </c>
      <c r="CV701" s="4">
        <f t="shared" si="443"/>
        <v>0</v>
      </c>
      <c r="CW701" s="4">
        <v>668</v>
      </c>
      <c r="CX701" s="4">
        <f t="shared" si="440"/>
        <v>335</v>
      </c>
      <c r="CY701" s="4" t="s">
        <v>99</v>
      </c>
    </row>
    <row r="702" spans="4:103">
      <c r="D702" s="4">
        <v>67.399999999999807</v>
      </c>
      <c r="E702" s="4">
        <f t="shared" si="441"/>
        <v>0.80892155440799474</v>
      </c>
      <c r="F702" s="4">
        <v>67.399999999999807</v>
      </c>
      <c r="G702" s="4">
        <f t="shared" si="442"/>
        <v>0.80892155440799474</v>
      </c>
      <c r="CS702" s="4">
        <v>668</v>
      </c>
      <c r="CT702" s="4">
        <f t="shared" si="444"/>
        <v>334</v>
      </c>
      <c r="CU702" s="4">
        <f t="shared" si="445"/>
        <v>334</v>
      </c>
      <c r="CV702" s="4">
        <f t="shared" si="443"/>
        <v>1</v>
      </c>
      <c r="CW702" s="4">
        <v>669</v>
      </c>
      <c r="CX702" s="4">
        <f t="shared" si="440"/>
        <v>335</v>
      </c>
      <c r="CY702" s="4" t="s">
        <v>88</v>
      </c>
    </row>
    <row r="703" spans="4:103">
      <c r="D703" s="4">
        <v>67.499999999999801</v>
      </c>
      <c r="E703" s="4">
        <f t="shared" si="441"/>
        <v>0.82699334313268802</v>
      </c>
      <c r="F703" s="4">
        <v>67.499999999999801</v>
      </c>
      <c r="G703" s="4">
        <f t="shared" si="442"/>
        <v>0.82699334313268802</v>
      </c>
      <c r="CS703" s="4">
        <v>669</v>
      </c>
      <c r="CT703" s="4">
        <f t="shared" si="444"/>
        <v>334.5</v>
      </c>
      <c r="CU703" s="4">
        <f t="shared" si="445"/>
        <v>335</v>
      </c>
      <c r="CV703" s="4">
        <f t="shared" si="443"/>
        <v>0</v>
      </c>
      <c r="CW703" s="4">
        <v>670</v>
      </c>
      <c r="CX703" s="4">
        <f t="shared" si="440"/>
        <v>336</v>
      </c>
      <c r="CY703" s="4" t="s">
        <v>100</v>
      </c>
    </row>
    <row r="704" spans="4:103">
      <c r="D704" s="4">
        <v>67.599999999999795</v>
      </c>
      <c r="E704" s="4">
        <f t="shared" si="441"/>
        <v>0.80892155440814506</v>
      </c>
      <c r="F704" s="4">
        <v>67.599999999999795</v>
      </c>
      <c r="G704" s="4">
        <f t="shared" si="442"/>
        <v>0.80892155440814506</v>
      </c>
      <c r="CS704" s="4">
        <v>670</v>
      </c>
      <c r="CT704" s="4">
        <f t="shared" si="444"/>
        <v>335</v>
      </c>
      <c r="CU704" s="4">
        <f t="shared" si="445"/>
        <v>335</v>
      </c>
      <c r="CV704" s="4">
        <f t="shared" si="443"/>
        <v>1</v>
      </c>
      <c r="CW704" s="4">
        <v>671</v>
      </c>
      <c r="CX704" s="4">
        <f t="shared" si="440"/>
        <v>336</v>
      </c>
      <c r="CY704" s="4" t="s">
        <v>89</v>
      </c>
    </row>
    <row r="705" spans="4:103">
      <c r="D705" s="4">
        <v>67.699999999999804</v>
      </c>
      <c r="E705" s="4">
        <f t="shared" si="441"/>
        <v>0.75549601211967743</v>
      </c>
      <c r="F705" s="4">
        <v>67.699999999999804</v>
      </c>
      <c r="G705" s="4">
        <f t="shared" si="442"/>
        <v>0.75549601211967743</v>
      </c>
      <c r="CS705" s="4">
        <v>671</v>
      </c>
      <c r="CT705" s="4">
        <f t="shared" si="444"/>
        <v>335.5</v>
      </c>
      <c r="CU705" s="4">
        <f t="shared" si="445"/>
        <v>336</v>
      </c>
      <c r="CV705" s="4">
        <f t="shared" si="443"/>
        <v>0</v>
      </c>
      <c r="CW705" s="4">
        <v>672</v>
      </c>
      <c r="CX705" s="4">
        <f t="shared" si="440"/>
        <v>337</v>
      </c>
      <c r="CY705" s="4" t="s">
        <v>98</v>
      </c>
    </row>
    <row r="706" spans="4:103">
      <c r="D706" s="4">
        <v>67.799999999999798</v>
      </c>
      <c r="E706" s="4">
        <f t="shared" si="441"/>
        <v>0.6690516688295145</v>
      </c>
      <c r="F706" s="4">
        <v>67.799999999999798</v>
      </c>
      <c r="G706" s="4">
        <f t="shared" si="442"/>
        <v>0.6690516688295145</v>
      </c>
      <c r="CS706" s="4">
        <v>672</v>
      </c>
      <c r="CT706" s="4">
        <f t="shared" si="444"/>
        <v>336</v>
      </c>
      <c r="CU706" s="4">
        <f t="shared" si="445"/>
        <v>336</v>
      </c>
      <c r="CV706" s="4">
        <f t="shared" si="443"/>
        <v>1</v>
      </c>
      <c r="CW706" s="4">
        <v>673</v>
      </c>
      <c r="CX706" s="4">
        <f t="shared" si="440"/>
        <v>337</v>
      </c>
      <c r="CY706" s="4" t="s">
        <v>87</v>
      </c>
    </row>
    <row r="707" spans="4:103">
      <c r="D707" s="4">
        <v>67.899999999999807</v>
      </c>
      <c r="E707" s="4">
        <f t="shared" si="441"/>
        <v>0.55336655714537186</v>
      </c>
      <c r="F707" s="4">
        <v>67.899999999999807</v>
      </c>
      <c r="G707" s="4">
        <f t="shared" si="442"/>
        <v>0.55336655714537186</v>
      </c>
      <c r="CS707" s="4">
        <v>673</v>
      </c>
      <c r="CT707" s="4">
        <f t="shared" si="444"/>
        <v>336.5</v>
      </c>
      <c r="CU707" s="4">
        <f t="shared" si="445"/>
        <v>337</v>
      </c>
      <c r="CV707" s="4">
        <f t="shared" si="443"/>
        <v>0</v>
      </c>
      <c r="CW707" s="4">
        <v>674</v>
      </c>
      <c r="CX707" s="4">
        <f t="shared" si="440"/>
        <v>338</v>
      </c>
      <c r="CY707" s="4" t="s">
        <v>99</v>
      </c>
    </row>
    <row r="708" spans="4:103">
      <c r="D708" s="4">
        <v>67.999999999999801</v>
      </c>
      <c r="E708" s="4">
        <f t="shared" si="441"/>
        <v>0.41349667156664266</v>
      </c>
      <c r="F708" s="4">
        <v>67.999999999999801</v>
      </c>
      <c r="G708" s="4">
        <f t="shared" si="442"/>
        <v>0.41349667156664266</v>
      </c>
      <c r="CS708" s="4">
        <v>674</v>
      </c>
      <c r="CT708" s="4">
        <f t="shared" si="444"/>
        <v>337</v>
      </c>
      <c r="CU708" s="4">
        <f t="shared" si="445"/>
        <v>337</v>
      </c>
      <c r="CV708" s="4">
        <f t="shared" si="443"/>
        <v>1</v>
      </c>
      <c r="CW708" s="4">
        <v>675</v>
      </c>
      <c r="CX708" s="4">
        <f t="shared" si="440"/>
        <v>338</v>
      </c>
      <c r="CY708" s="4" t="s">
        <v>88</v>
      </c>
    </row>
    <row r="709" spans="4:103">
      <c r="D709" s="4">
        <v>68.099999999999795</v>
      </c>
      <c r="E709" s="4">
        <f t="shared" si="441"/>
        <v>0.2555549972632799</v>
      </c>
      <c r="F709" s="4">
        <v>68.099999999999795</v>
      </c>
      <c r="G709" s="4">
        <f t="shared" si="442"/>
        <v>0.2555549972632799</v>
      </c>
      <c r="CS709" s="4">
        <v>675</v>
      </c>
      <c r="CT709" s="4">
        <f t="shared" si="444"/>
        <v>337.5</v>
      </c>
      <c r="CU709" s="4">
        <f t="shared" si="445"/>
        <v>338</v>
      </c>
      <c r="CV709" s="4">
        <f t="shared" si="443"/>
        <v>0</v>
      </c>
      <c r="CW709" s="4">
        <v>676</v>
      </c>
      <c r="CX709" s="4">
        <f t="shared" si="440"/>
        <v>339</v>
      </c>
      <c r="CY709" s="4" t="s">
        <v>100</v>
      </c>
    </row>
    <row r="710" spans="4:103">
      <c r="D710" s="4">
        <v>68.199999999999804</v>
      </c>
      <c r="E710" s="4">
        <f t="shared" si="441"/>
        <v>8.6444343290580164E-2</v>
      </c>
      <c r="F710" s="4">
        <v>68.199999999999804</v>
      </c>
      <c r="G710" s="4">
        <f t="shared" si="442"/>
        <v>8.6444343290580164E-2</v>
      </c>
      <c r="CS710" s="4">
        <v>676</v>
      </c>
      <c r="CT710" s="4">
        <f t="shared" si="444"/>
        <v>338</v>
      </c>
      <c r="CU710" s="4">
        <f t="shared" si="445"/>
        <v>338</v>
      </c>
      <c r="CV710" s="4">
        <f t="shared" si="443"/>
        <v>1</v>
      </c>
      <c r="CW710" s="4">
        <v>677</v>
      </c>
      <c r="CX710" s="4">
        <f t="shared" si="440"/>
        <v>339</v>
      </c>
      <c r="CY710" s="4" t="s">
        <v>89</v>
      </c>
    </row>
    <row r="711" spans="4:103">
      <c r="D711" s="4">
        <v>68.299999999999798</v>
      </c>
      <c r="E711" s="4">
        <f t="shared" si="441"/>
        <v>-8.6444343289899042E-2</v>
      </c>
      <c r="F711" s="4">
        <v>68.299999999999798</v>
      </c>
      <c r="G711" s="4">
        <f t="shared" si="442"/>
        <v>-8.6444343289899042E-2</v>
      </c>
      <c r="CS711" s="4">
        <v>677</v>
      </c>
      <c r="CT711" s="4">
        <f t="shared" si="444"/>
        <v>338.5</v>
      </c>
      <c r="CU711" s="4">
        <f t="shared" si="445"/>
        <v>339</v>
      </c>
      <c r="CV711" s="4">
        <f t="shared" si="443"/>
        <v>0</v>
      </c>
      <c r="CW711" s="4">
        <v>678</v>
      </c>
      <c r="CX711" s="4">
        <f t="shared" si="440"/>
        <v>340</v>
      </c>
      <c r="CY711" s="4" t="s">
        <v>98</v>
      </c>
    </row>
    <row r="712" spans="4:103">
      <c r="D712" s="4">
        <v>68.399999999999807</v>
      </c>
      <c r="E712" s="4">
        <f t="shared" si="441"/>
        <v>-0.25555499726262854</v>
      </c>
      <c r="F712" s="4">
        <v>68.399999999999807</v>
      </c>
      <c r="G712" s="4">
        <f t="shared" si="442"/>
        <v>-0.25555499726262854</v>
      </c>
      <c r="CS712" s="4">
        <v>678</v>
      </c>
      <c r="CT712" s="4">
        <f t="shared" si="444"/>
        <v>339</v>
      </c>
      <c r="CU712" s="4">
        <f t="shared" si="445"/>
        <v>339</v>
      </c>
      <c r="CV712" s="4">
        <f t="shared" si="443"/>
        <v>1</v>
      </c>
      <c r="CW712" s="4">
        <v>679</v>
      </c>
      <c r="CX712" s="4">
        <f t="shared" si="440"/>
        <v>340</v>
      </c>
      <c r="CY712" s="4" t="s">
        <v>87</v>
      </c>
    </row>
    <row r="713" spans="4:103">
      <c r="D713" s="4">
        <v>68.499999999999801</v>
      </c>
      <c r="E713" s="4">
        <f t="shared" si="441"/>
        <v>-0.41349667156604958</v>
      </c>
      <c r="F713" s="4">
        <v>68.499999999999801</v>
      </c>
      <c r="G713" s="4">
        <f t="shared" si="442"/>
        <v>-0.41349667156604958</v>
      </c>
      <c r="CS713" s="4">
        <v>679</v>
      </c>
      <c r="CT713" s="4">
        <f t="shared" si="444"/>
        <v>339.5</v>
      </c>
      <c r="CU713" s="4">
        <f t="shared" si="445"/>
        <v>340</v>
      </c>
      <c r="CV713" s="4">
        <f t="shared" si="443"/>
        <v>0</v>
      </c>
      <c r="CW713" s="4">
        <v>680</v>
      </c>
      <c r="CX713" s="4">
        <f t="shared" si="440"/>
        <v>341</v>
      </c>
      <c r="CY713" s="4" t="s">
        <v>99</v>
      </c>
    </row>
    <row r="714" spans="4:103">
      <c r="D714" s="4">
        <v>68.599999999999795</v>
      </c>
      <c r="E714" s="4">
        <f t="shared" si="441"/>
        <v>-0.55336655714486294</v>
      </c>
      <c r="F714" s="4">
        <v>68.599999999999795</v>
      </c>
      <c r="G714" s="4">
        <f t="shared" si="442"/>
        <v>-0.55336655714486294</v>
      </c>
      <c r="CS714" s="4">
        <v>680</v>
      </c>
      <c r="CT714" s="4">
        <f t="shared" si="444"/>
        <v>340</v>
      </c>
      <c r="CU714" s="4">
        <f t="shared" si="445"/>
        <v>340</v>
      </c>
      <c r="CV714" s="4">
        <f t="shared" si="443"/>
        <v>1</v>
      </c>
      <c r="CW714" s="4">
        <v>681</v>
      </c>
      <c r="CX714" s="4">
        <f t="shared" si="440"/>
        <v>341</v>
      </c>
      <c r="CY714" s="4" t="s">
        <v>88</v>
      </c>
    </row>
    <row r="715" spans="4:103">
      <c r="D715" s="4">
        <v>68.699999999999804</v>
      </c>
      <c r="E715" s="4">
        <f t="shared" si="441"/>
        <v>-0.66905166882909817</v>
      </c>
      <c r="F715" s="4">
        <v>68.699999999999804</v>
      </c>
      <c r="G715" s="4">
        <f t="shared" si="442"/>
        <v>-0.66905166882909817</v>
      </c>
      <c r="CS715" s="4">
        <v>681</v>
      </c>
      <c r="CT715" s="4">
        <f t="shared" si="444"/>
        <v>340.5</v>
      </c>
      <c r="CU715" s="4">
        <f t="shared" si="445"/>
        <v>341</v>
      </c>
      <c r="CV715" s="4">
        <f t="shared" si="443"/>
        <v>0</v>
      </c>
      <c r="CW715" s="4">
        <v>682</v>
      </c>
      <c r="CX715" s="4">
        <f t="shared" si="440"/>
        <v>342</v>
      </c>
      <c r="CY715" s="4" t="s">
        <v>100</v>
      </c>
    </row>
    <row r="716" spans="4:103">
      <c r="D716" s="4">
        <v>68.799999999999798</v>
      </c>
      <c r="E716" s="4">
        <f t="shared" si="441"/>
        <v>-0.75549601211939887</v>
      </c>
      <c r="F716" s="4">
        <v>68.799999999999798</v>
      </c>
      <c r="G716" s="4">
        <f t="shared" si="442"/>
        <v>-0.75549601211939887</v>
      </c>
      <c r="CS716" s="4">
        <v>682</v>
      </c>
      <c r="CT716" s="4">
        <f t="shared" si="444"/>
        <v>341</v>
      </c>
      <c r="CU716" s="4">
        <f t="shared" si="445"/>
        <v>341</v>
      </c>
      <c r="CV716" s="4">
        <f t="shared" si="443"/>
        <v>1</v>
      </c>
      <c r="CW716" s="4">
        <v>683</v>
      </c>
      <c r="CX716" s="4">
        <f t="shared" ref="CX716:CX779" si="446">IF($P$2&lt;2,CX715+CV715,CX715+CV716)</f>
        <v>342</v>
      </c>
      <c r="CY716" s="4" t="s">
        <v>89</v>
      </c>
    </row>
    <row r="717" spans="4:103">
      <c r="D717" s="4">
        <v>68.899999999999807</v>
      </c>
      <c r="E717" s="4">
        <f t="shared" si="441"/>
        <v>-0.80892155440799773</v>
      </c>
      <c r="F717" s="4">
        <v>68.899999999999807</v>
      </c>
      <c r="G717" s="4">
        <f t="shared" si="442"/>
        <v>-0.80892155440799773</v>
      </c>
      <c r="CS717" s="4">
        <v>683</v>
      </c>
      <c r="CT717" s="4">
        <f t="shared" si="444"/>
        <v>341.5</v>
      </c>
      <c r="CU717" s="4">
        <f t="shared" si="445"/>
        <v>342</v>
      </c>
      <c r="CV717" s="4">
        <f t="shared" si="443"/>
        <v>0</v>
      </c>
      <c r="CW717" s="4">
        <v>684</v>
      </c>
      <c r="CX717" s="4">
        <f t="shared" si="446"/>
        <v>343</v>
      </c>
      <c r="CY717" s="4" t="s">
        <v>98</v>
      </c>
    </row>
    <row r="718" spans="4:103">
      <c r="D718" s="4">
        <v>68.999999999999801</v>
      </c>
      <c r="E718" s="4">
        <f t="shared" si="441"/>
        <v>-0.82699334313268802</v>
      </c>
      <c r="F718" s="4">
        <v>68.999999999999801</v>
      </c>
      <c r="G718" s="4">
        <f t="shared" si="442"/>
        <v>-0.82699334313268802</v>
      </c>
      <c r="CS718" s="4">
        <v>684</v>
      </c>
      <c r="CT718" s="4">
        <f t="shared" si="444"/>
        <v>342</v>
      </c>
      <c r="CU718" s="4">
        <f t="shared" si="445"/>
        <v>342</v>
      </c>
      <c r="CV718" s="4">
        <f t="shared" si="443"/>
        <v>1</v>
      </c>
      <c r="CW718" s="4">
        <v>685</v>
      </c>
      <c r="CX718" s="4">
        <f t="shared" si="446"/>
        <v>343</v>
      </c>
      <c r="CY718" s="4" t="s">
        <v>87</v>
      </c>
    </row>
    <row r="719" spans="4:103">
      <c r="D719" s="4">
        <v>69.099999999999795</v>
      </c>
      <c r="E719" s="4">
        <f t="shared" si="441"/>
        <v>-0.80892155440814695</v>
      </c>
      <c r="F719" s="4">
        <v>69.099999999999795</v>
      </c>
      <c r="G719" s="4">
        <f t="shared" si="442"/>
        <v>-0.80892155440814695</v>
      </c>
      <c r="CS719" s="4">
        <v>685</v>
      </c>
      <c r="CT719" s="4">
        <f t="shared" si="444"/>
        <v>342.5</v>
      </c>
      <c r="CU719" s="4">
        <f t="shared" si="445"/>
        <v>343</v>
      </c>
      <c r="CV719" s="4">
        <f t="shared" si="443"/>
        <v>0</v>
      </c>
      <c r="CW719" s="4">
        <v>686</v>
      </c>
      <c r="CX719" s="4">
        <f t="shared" si="446"/>
        <v>344</v>
      </c>
      <c r="CY719" s="4" t="s">
        <v>99</v>
      </c>
    </row>
    <row r="720" spans="4:103">
      <c r="D720" s="4">
        <v>69.199999999999804</v>
      </c>
      <c r="E720" s="4">
        <f t="shared" si="441"/>
        <v>-0.75549601211967143</v>
      </c>
      <c r="F720" s="4">
        <v>69.199999999999804</v>
      </c>
      <c r="G720" s="4">
        <f t="shared" si="442"/>
        <v>-0.75549601211967143</v>
      </c>
      <c r="CS720" s="4">
        <v>686</v>
      </c>
      <c r="CT720" s="4">
        <f t="shared" si="444"/>
        <v>343</v>
      </c>
      <c r="CU720" s="4">
        <f t="shared" si="445"/>
        <v>343</v>
      </c>
      <c r="CV720" s="4">
        <f t="shared" si="443"/>
        <v>1</v>
      </c>
      <c r="CW720" s="4">
        <v>687</v>
      </c>
      <c r="CX720" s="4">
        <f t="shared" si="446"/>
        <v>344</v>
      </c>
      <c r="CY720" s="4" t="s">
        <v>88</v>
      </c>
    </row>
    <row r="721" spans="4:103">
      <c r="D721" s="4">
        <v>69.299999999999798</v>
      </c>
      <c r="E721" s="4">
        <f t="shared" si="441"/>
        <v>-0.66905166882950595</v>
      </c>
      <c r="F721" s="4">
        <v>69.299999999999798</v>
      </c>
      <c r="G721" s="4">
        <f t="shared" si="442"/>
        <v>-0.66905166882950595</v>
      </c>
      <c r="CS721" s="4">
        <v>687</v>
      </c>
      <c r="CT721" s="4">
        <f t="shared" si="444"/>
        <v>343.5</v>
      </c>
      <c r="CU721" s="4">
        <f t="shared" si="445"/>
        <v>344</v>
      </c>
      <c r="CV721" s="4">
        <f t="shared" si="443"/>
        <v>0</v>
      </c>
      <c r="CW721" s="4">
        <v>688</v>
      </c>
      <c r="CX721" s="4">
        <f t="shared" si="446"/>
        <v>345</v>
      </c>
      <c r="CY721" s="4" t="s">
        <v>100</v>
      </c>
    </row>
    <row r="722" spans="4:103">
      <c r="D722" s="4">
        <v>69.399999999999807</v>
      </c>
      <c r="E722" s="4">
        <f t="shared" si="441"/>
        <v>-0.55336655714537841</v>
      </c>
      <c r="F722" s="4">
        <v>69.399999999999807</v>
      </c>
      <c r="G722" s="4">
        <f t="shared" si="442"/>
        <v>-0.55336655714537841</v>
      </c>
      <c r="CS722" s="4">
        <v>688</v>
      </c>
      <c r="CT722" s="4">
        <f t="shared" si="444"/>
        <v>344</v>
      </c>
      <c r="CU722" s="4">
        <f t="shared" si="445"/>
        <v>344</v>
      </c>
      <c r="CV722" s="4">
        <f t="shared" si="443"/>
        <v>1</v>
      </c>
      <c r="CW722" s="4">
        <v>689</v>
      </c>
      <c r="CX722" s="4">
        <f t="shared" si="446"/>
        <v>345</v>
      </c>
      <c r="CY722" s="4" t="s">
        <v>89</v>
      </c>
    </row>
    <row r="723" spans="4:103">
      <c r="D723" s="4">
        <v>69.499999999999801</v>
      </c>
      <c r="E723" s="4">
        <f t="shared" si="441"/>
        <v>-0.41349667156665038</v>
      </c>
      <c r="F723" s="4">
        <v>69.499999999999801</v>
      </c>
      <c r="G723" s="4">
        <f t="shared" si="442"/>
        <v>-0.41349667156665038</v>
      </c>
      <c r="CS723" s="4">
        <v>689</v>
      </c>
      <c r="CT723" s="4">
        <f t="shared" si="444"/>
        <v>344.5</v>
      </c>
      <c r="CU723" s="4">
        <f t="shared" si="445"/>
        <v>345</v>
      </c>
      <c r="CV723" s="4">
        <f t="shared" si="443"/>
        <v>0</v>
      </c>
      <c r="CW723" s="4">
        <v>690</v>
      </c>
      <c r="CX723" s="4">
        <f t="shared" si="446"/>
        <v>346</v>
      </c>
      <c r="CY723" s="4" t="s">
        <v>98</v>
      </c>
    </row>
    <row r="724" spans="4:103">
      <c r="D724" s="4">
        <v>69.599999999999795</v>
      </c>
      <c r="E724" s="4">
        <f t="shared" si="441"/>
        <v>-0.25555499726331071</v>
      </c>
      <c r="F724" s="4">
        <v>69.599999999999795</v>
      </c>
      <c r="G724" s="4">
        <f t="shared" si="442"/>
        <v>-0.25555499726331071</v>
      </c>
      <c r="CS724" s="4">
        <v>690</v>
      </c>
      <c r="CT724" s="4">
        <f t="shared" si="444"/>
        <v>345</v>
      </c>
      <c r="CU724" s="4">
        <f t="shared" si="445"/>
        <v>345</v>
      </c>
      <c r="CV724" s="4">
        <f t="shared" si="443"/>
        <v>1</v>
      </c>
      <c r="CW724" s="4">
        <v>691</v>
      </c>
      <c r="CX724" s="4">
        <f t="shared" si="446"/>
        <v>346</v>
      </c>
      <c r="CY724" s="4" t="s">
        <v>87</v>
      </c>
    </row>
    <row r="725" spans="4:103">
      <c r="D725" s="4">
        <v>69.699999999999804</v>
      </c>
      <c r="E725" s="4">
        <f t="shared" si="441"/>
        <v>-8.6444343290589046E-2</v>
      </c>
      <c r="F725" s="4">
        <v>69.699999999999804</v>
      </c>
      <c r="G725" s="4">
        <f t="shared" si="442"/>
        <v>-8.6444343290589046E-2</v>
      </c>
      <c r="CS725" s="4">
        <v>691</v>
      </c>
      <c r="CT725" s="4">
        <f t="shared" si="444"/>
        <v>345.5</v>
      </c>
      <c r="CU725" s="4">
        <f t="shared" si="445"/>
        <v>346</v>
      </c>
      <c r="CV725" s="4">
        <f t="shared" si="443"/>
        <v>0</v>
      </c>
      <c r="CW725" s="4">
        <v>692</v>
      </c>
      <c r="CX725" s="4">
        <f t="shared" si="446"/>
        <v>347</v>
      </c>
      <c r="CY725" s="4" t="s">
        <v>99</v>
      </c>
    </row>
    <row r="726" spans="4:103">
      <c r="D726" s="4">
        <v>69.799999999999798</v>
      </c>
      <c r="E726" s="4">
        <f t="shared" si="441"/>
        <v>8.6444343289890174E-2</v>
      </c>
      <c r="F726" s="4">
        <v>69.799999999999798</v>
      </c>
      <c r="G726" s="4">
        <f t="shared" si="442"/>
        <v>8.6444343289890174E-2</v>
      </c>
      <c r="CS726" s="4">
        <v>692</v>
      </c>
      <c r="CT726" s="4">
        <f t="shared" si="444"/>
        <v>346</v>
      </c>
      <c r="CU726" s="4">
        <f t="shared" si="445"/>
        <v>346</v>
      </c>
      <c r="CV726" s="4">
        <f t="shared" si="443"/>
        <v>1</v>
      </c>
      <c r="CW726" s="4">
        <v>693</v>
      </c>
      <c r="CX726" s="4">
        <f t="shared" si="446"/>
        <v>347</v>
      </c>
      <c r="CY726" s="4" t="s">
        <v>88</v>
      </c>
    </row>
    <row r="727" spans="4:103">
      <c r="D727" s="4">
        <v>69.899999999999807</v>
      </c>
      <c r="E727" s="4">
        <f t="shared" si="441"/>
        <v>0.25555499726262004</v>
      </c>
      <c r="F727" s="4">
        <v>69.899999999999807</v>
      </c>
      <c r="G727" s="4">
        <f t="shared" si="442"/>
        <v>0.25555499726262004</v>
      </c>
      <c r="CS727" s="4">
        <v>693</v>
      </c>
      <c r="CT727" s="4">
        <f t="shared" si="444"/>
        <v>346.5</v>
      </c>
      <c r="CU727" s="4">
        <f t="shared" si="445"/>
        <v>347</v>
      </c>
      <c r="CV727" s="4">
        <f t="shared" si="443"/>
        <v>0</v>
      </c>
      <c r="CW727" s="4">
        <v>694</v>
      </c>
      <c r="CX727" s="4">
        <f t="shared" si="446"/>
        <v>348</v>
      </c>
      <c r="CY727" s="4" t="s">
        <v>100</v>
      </c>
    </row>
    <row r="728" spans="4:103">
      <c r="D728" s="4">
        <v>69.999999999999801</v>
      </c>
      <c r="E728" s="4">
        <f t="shared" si="441"/>
        <v>0.41349667156604186</v>
      </c>
      <c r="F728" s="4">
        <v>69.999999999999801</v>
      </c>
      <c r="G728" s="4">
        <f t="shared" si="442"/>
        <v>0.41349667156604186</v>
      </c>
      <c r="CS728" s="4">
        <v>694</v>
      </c>
      <c r="CT728" s="4">
        <f t="shared" si="444"/>
        <v>347</v>
      </c>
      <c r="CU728" s="4">
        <f t="shared" si="445"/>
        <v>347</v>
      </c>
      <c r="CV728" s="4">
        <f t="shared" si="443"/>
        <v>1</v>
      </c>
      <c r="CW728" s="4">
        <v>695</v>
      </c>
      <c r="CX728" s="4">
        <f t="shared" si="446"/>
        <v>348</v>
      </c>
      <c r="CY728" s="4" t="s">
        <v>89</v>
      </c>
    </row>
    <row r="729" spans="4:103">
      <c r="D729" s="4">
        <v>70.099999999999795</v>
      </c>
      <c r="E729" s="4">
        <f t="shared" si="441"/>
        <v>0.55336655714483873</v>
      </c>
      <c r="F729" s="4">
        <v>70.099999999999795</v>
      </c>
      <c r="G729" s="4">
        <f t="shared" si="442"/>
        <v>0.55336655714483873</v>
      </c>
      <c r="CS729" s="4">
        <v>695</v>
      </c>
      <c r="CT729" s="4">
        <f t="shared" si="444"/>
        <v>347.5</v>
      </c>
      <c r="CU729" s="4">
        <f t="shared" si="445"/>
        <v>348</v>
      </c>
      <c r="CV729" s="4">
        <f t="shared" si="443"/>
        <v>0</v>
      </c>
      <c r="CW729" s="4">
        <v>696</v>
      </c>
      <c r="CX729" s="4">
        <f t="shared" si="446"/>
        <v>349</v>
      </c>
      <c r="CY729" s="4" t="s">
        <v>98</v>
      </c>
    </row>
    <row r="730" spans="4:103">
      <c r="D730" s="4">
        <v>70.199999999999804</v>
      </c>
      <c r="E730" s="4">
        <f t="shared" si="441"/>
        <v>0.66905166882909284</v>
      </c>
      <c r="F730" s="4">
        <v>70.199999999999804</v>
      </c>
      <c r="G730" s="4">
        <f t="shared" si="442"/>
        <v>0.66905166882909284</v>
      </c>
      <c r="CS730" s="4">
        <v>696</v>
      </c>
      <c r="CT730" s="4">
        <f t="shared" si="444"/>
        <v>348</v>
      </c>
      <c r="CU730" s="4">
        <f t="shared" si="445"/>
        <v>348</v>
      </c>
      <c r="CV730" s="4">
        <f t="shared" si="443"/>
        <v>1</v>
      </c>
      <c r="CW730" s="4">
        <v>697</v>
      </c>
      <c r="CX730" s="4">
        <f t="shared" si="446"/>
        <v>349</v>
      </c>
      <c r="CY730" s="4" t="s">
        <v>87</v>
      </c>
    </row>
    <row r="731" spans="4:103">
      <c r="D731" s="4">
        <v>70.299999999999798</v>
      </c>
      <c r="E731" s="4">
        <f t="shared" si="441"/>
        <v>0.75549601211939521</v>
      </c>
      <c r="F731" s="4">
        <v>70.299999999999798</v>
      </c>
      <c r="G731" s="4">
        <f t="shared" si="442"/>
        <v>0.75549601211939521</v>
      </c>
      <c r="CS731" s="4">
        <v>697</v>
      </c>
      <c r="CT731" s="4">
        <f t="shared" si="444"/>
        <v>348.5</v>
      </c>
      <c r="CU731" s="4">
        <f t="shared" si="445"/>
        <v>349</v>
      </c>
      <c r="CV731" s="4">
        <f t="shared" si="443"/>
        <v>0</v>
      </c>
      <c r="CW731" s="4">
        <v>698</v>
      </c>
      <c r="CX731" s="4">
        <f t="shared" si="446"/>
        <v>350</v>
      </c>
      <c r="CY731" s="4" t="s">
        <v>99</v>
      </c>
    </row>
    <row r="732" spans="4:103">
      <c r="D732" s="4">
        <v>70.399999999999807</v>
      </c>
      <c r="E732" s="4">
        <f t="shared" si="441"/>
        <v>0.80892155440799585</v>
      </c>
      <c r="F732" s="4">
        <v>70.399999999999807</v>
      </c>
      <c r="G732" s="4">
        <f t="shared" si="442"/>
        <v>0.80892155440799585</v>
      </c>
      <c r="CS732" s="4">
        <v>698</v>
      </c>
      <c r="CT732" s="4">
        <f t="shared" si="444"/>
        <v>349</v>
      </c>
      <c r="CU732" s="4">
        <f t="shared" si="445"/>
        <v>349</v>
      </c>
      <c r="CV732" s="4">
        <f t="shared" si="443"/>
        <v>1</v>
      </c>
      <c r="CW732" s="4">
        <v>699</v>
      </c>
      <c r="CX732" s="4">
        <f t="shared" si="446"/>
        <v>350</v>
      </c>
      <c r="CY732" s="4" t="s">
        <v>88</v>
      </c>
    </row>
    <row r="733" spans="4:103">
      <c r="D733" s="4">
        <v>70.499999999999801</v>
      </c>
      <c r="E733" s="4">
        <f t="shared" si="441"/>
        <v>0.82699334313268802</v>
      </c>
      <c r="F733" s="4">
        <v>70.499999999999801</v>
      </c>
      <c r="G733" s="4">
        <f t="shared" si="442"/>
        <v>0.82699334313268802</v>
      </c>
      <c r="CS733" s="4">
        <v>699</v>
      </c>
      <c r="CT733" s="4">
        <f t="shared" si="444"/>
        <v>349.5</v>
      </c>
      <c r="CU733" s="4">
        <f t="shared" si="445"/>
        <v>350</v>
      </c>
      <c r="CV733" s="4">
        <f t="shared" si="443"/>
        <v>0</v>
      </c>
      <c r="CW733" s="4">
        <v>700</v>
      </c>
      <c r="CX733" s="4">
        <f t="shared" si="446"/>
        <v>351</v>
      </c>
      <c r="CY733" s="4" t="s">
        <v>100</v>
      </c>
    </row>
    <row r="734" spans="4:103">
      <c r="D734" s="4">
        <v>70.599999999999795</v>
      </c>
      <c r="E734" s="4">
        <f t="shared" si="441"/>
        <v>0.80892155440814384</v>
      </c>
      <c r="F734" s="4">
        <v>70.599999999999795</v>
      </c>
      <c r="G734" s="4">
        <f t="shared" si="442"/>
        <v>0.80892155440814384</v>
      </c>
      <c r="CS734" s="4">
        <v>700</v>
      </c>
      <c r="CT734" s="4">
        <f t="shared" si="444"/>
        <v>350</v>
      </c>
      <c r="CU734" s="4">
        <f t="shared" si="445"/>
        <v>350</v>
      </c>
      <c r="CV734" s="4">
        <f t="shared" si="443"/>
        <v>1</v>
      </c>
      <c r="CW734" s="4">
        <v>701</v>
      </c>
      <c r="CX734" s="4">
        <f t="shared" si="446"/>
        <v>351</v>
      </c>
      <c r="CY734" s="4" t="s">
        <v>89</v>
      </c>
    </row>
    <row r="735" spans="4:103">
      <c r="D735" s="4">
        <v>70.699999999999804</v>
      </c>
      <c r="E735" s="4">
        <f t="shared" si="441"/>
        <v>0.7554960121196751</v>
      </c>
      <c r="F735" s="4">
        <v>70.699999999999804</v>
      </c>
      <c r="G735" s="4">
        <f t="shared" si="442"/>
        <v>0.7554960121196751</v>
      </c>
      <c r="CS735" s="4">
        <v>701</v>
      </c>
      <c r="CT735" s="4">
        <f t="shared" si="444"/>
        <v>350.5</v>
      </c>
      <c r="CU735" s="4">
        <f t="shared" si="445"/>
        <v>351</v>
      </c>
      <c r="CV735" s="4">
        <f t="shared" si="443"/>
        <v>0</v>
      </c>
      <c r="CW735" s="4">
        <v>702</v>
      </c>
      <c r="CX735" s="4">
        <f t="shared" si="446"/>
        <v>352</v>
      </c>
      <c r="CY735" s="4" t="s">
        <v>98</v>
      </c>
    </row>
    <row r="736" spans="4:103">
      <c r="D736" s="4">
        <v>70.799999999999798</v>
      </c>
      <c r="E736" s="4">
        <f t="shared" si="441"/>
        <v>0.6690516688294974</v>
      </c>
      <c r="F736" s="4">
        <v>70.799999999999798</v>
      </c>
      <c r="G736" s="4">
        <f t="shared" si="442"/>
        <v>0.6690516688294974</v>
      </c>
      <c r="CS736" s="4">
        <v>702</v>
      </c>
      <c r="CT736" s="4">
        <f t="shared" si="444"/>
        <v>351</v>
      </c>
      <c r="CU736" s="4">
        <f t="shared" si="445"/>
        <v>351</v>
      </c>
      <c r="CV736" s="4">
        <f t="shared" si="443"/>
        <v>1</v>
      </c>
      <c r="CW736" s="4">
        <v>703</v>
      </c>
      <c r="CX736" s="4">
        <f t="shared" si="446"/>
        <v>352</v>
      </c>
      <c r="CY736" s="4" t="s">
        <v>87</v>
      </c>
    </row>
    <row r="737" spans="4:103">
      <c r="D737" s="4">
        <v>70.899999999999807</v>
      </c>
      <c r="E737" s="4">
        <f t="shared" ref="E737:E748" si="447">SIN((360/$AE$30*(D737+$D$31)/2*$AG$30+$AM$31-$AI$30)*PI()/180)*$E$32</f>
        <v>0.55336655714536764</v>
      </c>
      <c r="F737" s="4">
        <v>70.899999999999807</v>
      </c>
      <c r="G737" s="4">
        <f t="shared" ref="G737:G748" si="448">SIN((360/$AE$30*(F737+$D$31)/2*$AG$31+$CO$31-$AL$25)*PI()/180)*$G$32</f>
        <v>0.55336655714536764</v>
      </c>
      <c r="CS737" s="4">
        <v>703</v>
      </c>
      <c r="CT737" s="4">
        <f t="shared" si="444"/>
        <v>351.5</v>
      </c>
      <c r="CU737" s="4">
        <f t="shared" si="445"/>
        <v>352</v>
      </c>
      <c r="CV737" s="4">
        <f t="shared" si="443"/>
        <v>0</v>
      </c>
      <c r="CW737" s="4">
        <v>704</v>
      </c>
      <c r="CX737" s="4">
        <f t="shared" si="446"/>
        <v>353</v>
      </c>
      <c r="CY737" s="4" t="s">
        <v>99</v>
      </c>
    </row>
    <row r="738" spans="4:103">
      <c r="D738" s="4">
        <v>70.999999999999801</v>
      </c>
      <c r="E738" s="4">
        <f t="shared" si="447"/>
        <v>0.41349667156663772</v>
      </c>
      <c r="F738" s="4">
        <v>70.999999999999801</v>
      </c>
      <c r="G738" s="4">
        <f t="shared" si="448"/>
        <v>0.41349667156663772</v>
      </c>
      <c r="CS738" s="4">
        <v>704</v>
      </c>
      <c r="CT738" s="4">
        <f t="shared" si="444"/>
        <v>352</v>
      </c>
      <c r="CU738" s="4">
        <f t="shared" si="445"/>
        <v>352</v>
      </c>
      <c r="CV738" s="4">
        <f t="shared" ref="CV738:CV801" si="449">CU739-CU738</f>
        <v>1</v>
      </c>
      <c r="CW738" s="4">
        <v>705</v>
      </c>
      <c r="CX738" s="4">
        <f t="shared" si="446"/>
        <v>353</v>
      </c>
      <c r="CY738" s="4" t="s">
        <v>88</v>
      </c>
    </row>
    <row r="739" spans="4:103">
      <c r="D739" s="4">
        <v>71.099999999999795</v>
      </c>
      <c r="E739" s="4">
        <f t="shared" si="447"/>
        <v>0.25555499726331921</v>
      </c>
      <c r="F739" s="4">
        <v>71.099999999999795</v>
      </c>
      <c r="G739" s="4">
        <f t="shared" si="448"/>
        <v>0.25555499726331921</v>
      </c>
      <c r="CS739" s="4">
        <v>705</v>
      </c>
      <c r="CT739" s="4">
        <f t="shared" ref="CT739:CT802" si="450">CS739*$CT$11</f>
        <v>352.5</v>
      </c>
      <c r="CU739" s="4">
        <f t="shared" ref="CU739:CU802" si="451">IF(CT739-INT(CT739)&gt;0.00001,INT(CT739)+1,CT739)</f>
        <v>353</v>
      </c>
      <c r="CV739" s="4">
        <f t="shared" si="449"/>
        <v>0</v>
      </c>
      <c r="CW739" s="4">
        <v>706</v>
      </c>
      <c r="CX739" s="4">
        <f t="shared" si="446"/>
        <v>354</v>
      </c>
      <c r="CY739" s="4" t="s">
        <v>100</v>
      </c>
    </row>
    <row r="740" spans="4:103">
      <c r="D740" s="4">
        <v>71.199999999999804</v>
      </c>
      <c r="E740" s="4">
        <f t="shared" si="447"/>
        <v>8.6444343290574516E-2</v>
      </c>
      <c r="F740" s="4">
        <v>71.199999999999804</v>
      </c>
      <c r="G740" s="4">
        <f t="shared" si="448"/>
        <v>8.6444343290574516E-2</v>
      </c>
      <c r="CS740" s="4">
        <v>706</v>
      </c>
      <c r="CT740" s="4">
        <f t="shared" si="450"/>
        <v>353</v>
      </c>
      <c r="CU740" s="4">
        <f t="shared" si="451"/>
        <v>353</v>
      </c>
      <c r="CV740" s="4">
        <f t="shared" si="449"/>
        <v>1</v>
      </c>
      <c r="CW740" s="4">
        <v>707</v>
      </c>
      <c r="CX740" s="4">
        <f t="shared" si="446"/>
        <v>354</v>
      </c>
      <c r="CY740" s="4" t="s">
        <v>89</v>
      </c>
    </row>
    <row r="741" spans="4:103">
      <c r="D741" s="4">
        <v>71.299999999999798</v>
      </c>
      <c r="E741" s="4">
        <f t="shared" si="447"/>
        <v>-8.644434328990469E-2</v>
      </c>
      <c r="F741" s="4">
        <v>71.299999999999798</v>
      </c>
      <c r="G741" s="4">
        <f t="shared" si="448"/>
        <v>-8.644434328990469E-2</v>
      </c>
      <c r="CS741" s="4">
        <v>707</v>
      </c>
      <c r="CT741" s="4">
        <f t="shared" si="450"/>
        <v>353.5</v>
      </c>
      <c r="CU741" s="4">
        <f t="shared" si="451"/>
        <v>354</v>
      </c>
      <c r="CV741" s="4">
        <f t="shared" si="449"/>
        <v>0</v>
      </c>
      <c r="CW741" s="4">
        <v>708</v>
      </c>
      <c r="CX741" s="4">
        <f t="shared" si="446"/>
        <v>355</v>
      </c>
      <c r="CY741" s="4" t="s">
        <v>98</v>
      </c>
    </row>
    <row r="742" spans="4:103">
      <c r="D742" s="4">
        <v>71.399999999999807</v>
      </c>
      <c r="E742" s="4">
        <f t="shared" si="447"/>
        <v>-0.25555499726263392</v>
      </c>
      <c r="F742" s="4">
        <v>71.399999999999807</v>
      </c>
      <c r="G742" s="4">
        <f t="shared" si="448"/>
        <v>-0.25555499726263392</v>
      </c>
      <c r="CS742" s="4">
        <v>708</v>
      </c>
      <c r="CT742" s="4">
        <f t="shared" si="450"/>
        <v>354</v>
      </c>
      <c r="CU742" s="4">
        <f t="shared" si="451"/>
        <v>354</v>
      </c>
      <c r="CV742" s="4">
        <f t="shared" si="449"/>
        <v>1</v>
      </c>
      <c r="CW742" s="4">
        <v>709</v>
      </c>
      <c r="CX742" s="4">
        <f t="shared" si="446"/>
        <v>355</v>
      </c>
      <c r="CY742" s="4" t="s">
        <v>87</v>
      </c>
    </row>
    <row r="743" spans="4:103">
      <c r="D743" s="4">
        <v>71.499999999999801</v>
      </c>
      <c r="E743" s="4">
        <f t="shared" si="447"/>
        <v>-0.41349667156605446</v>
      </c>
      <c r="F743" s="4">
        <v>71.499999999999801</v>
      </c>
      <c r="G743" s="4">
        <f t="shared" si="448"/>
        <v>-0.41349667156605446</v>
      </c>
      <c r="CS743" s="4">
        <v>709</v>
      </c>
      <c r="CT743" s="4">
        <f t="shared" si="450"/>
        <v>354.5</v>
      </c>
      <c r="CU743" s="4">
        <f t="shared" si="451"/>
        <v>355</v>
      </c>
      <c r="CV743" s="4">
        <f t="shared" si="449"/>
        <v>0</v>
      </c>
      <c r="CW743" s="4">
        <v>710</v>
      </c>
      <c r="CX743" s="4">
        <f t="shared" si="446"/>
        <v>356</v>
      </c>
      <c r="CY743" s="4" t="s">
        <v>99</v>
      </c>
    </row>
    <row r="744" spans="4:103">
      <c r="D744" s="4">
        <v>71.599999999999795</v>
      </c>
      <c r="E744" s="4">
        <f t="shared" si="447"/>
        <v>-0.55336655714483218</v>
      </c>
      <c r="F744" s="4">
        <v>71.599999999999795</v>
      </c>
      <c r="G744" s="4">
        <f t="shared" si="448"/>
        <v>-0.55336655714483218</v>
      </c>
      <c r="CS744" s="4">
        <v>710</v>
      </c>
      <c r="CT744" s="4">
        <f t="shared" si="450"/>
        <v>355</v>
      </c>
      <c r="CU744" s="4">
        <f t="shared" si="451"/>
        <v>355</v>
      </c>
      <c r="CV744" s="4">
        <f t="shared" si="449"/>
        <v>1</v>
      </c>
      <c r="CW744" s="4">
        <v>711</v>
      </c>
      <c r="CX744" s="4">
        <f t="shared" si="446"/>
        <v>356</v>
      </c>
      <c r="CY744" s="4" t="s">
        <v>88</v>
      </c>
    </row>
    <row r="745" spans="4:103">
      <c r="D745" s="4">
        <v>71.699999999999804</v>
      </c>
      <c r="E745" s="4">
        <f t="shared" si="447"/>
        <v>-0.66905166882908762</v>
      </c>
      <c r="F745" s="4">
        <v>71.699999999999804</v>
      </c>
      <c r="G745" s="4">
        <f t="shared" si="448"/>
        <v>-0.66905166882908762</v>
      </c>
      <c r="CS745" s="4">
        <v>711</v>
      </c>
      <c r="CT745" s="4">
        <f t="shared" si="450"/>
        <v>355.5</v>
      </c>
      <c r="CU745" s="4">
        <f t="shared" si="451"/>
        <v>356</v>
      </c>
      <c r="CV745" s="4">
        <f t="shared" si="449"/>
        <v>0</v>
      </c>
      <c r="CW745" s="4">
        <v>712</v>
      </c>
      <c r="CX745" s="4">
        <f t="shared" si="446"/>
        <v>357</v>
      </c>
      <c r="CY745" s="4" t="s">
        <v>100</v>
      </c>
    </row>
    <row r="746" spans="4:103">
      <c r="D746" s="4">
        <v>71.799999999999798</v>
      </c>
      <c r="E746" s="4">
        <f t="shared" si="447"/>
        <v>-0.75549601211939155</v>
      </c>
      <c r="F746" s="4">
        <v>71.799999999999798</v>
      </c>
      <c r="G746" s="4">
        <f t="shared" si="448"/>
        <v>-0.75549601211939155</v>
      </c>
      <c r="CS746" s="4">
        <v>712</v>
      </c>
      <c r="CT746" s="4">
        <f t="shared" si="450"/>
        <v>356</v>
      </c>
      <c r="CU746" s="4">
        <f t="shared" si="451"/>
        <v>356</v>
      </c>
      <c r="CV746" s="4">
        <f t="shared" si="449"/>
        <v>1</v>
      </c>
      <c r="CW746" s="4">
        <v>713</v>
      </c>
      <c r="CX746" s="4">
        <f t="shared" si="446"/>
        <v>357</v>
      </c>
      <c r="CY746" s="4" t="s">
        <v>89</v>
      </c>
    </row>
    <row r="747" spans="4:103">
      <c r="D747" s="4">
        <v>71.899999999999807</v>
      </c>
      <c r="E747" s="4">
        <f t="shared" si="447"/>
        <v>-0.80892155440799407</v>
      </c>
      <c r="F747" s="4">
        <v>71.899999999999807</v>
      </c>
      <c r="G747" s="4">
        <f t="shared" si="448"/>
        <v>-0.80892155440799407</v>
      </c>
      <c r="CS747" s="4">
        <v>713</v>
      </c>
      <c r="CT747" s="4">
        <f t="shared" si="450"/>
        <v>356.5</v>
      </c>
      <c r="CU747" s="4">
        <f t="shared" si="451"/>
        <v>357</v>
      </c>
      <c r="CV747" s="4">
        <f t="shared" si="449"/>
        <v>0</v>
      </c>
      <c r="CW747" s="4">
        <v>714</v>
      </c>
      <c r="CX747" s="4">
        <f t="shared" si="446"/>
        <v>358</v>
      </c>
      <c r="CY747" s="4" t="s">
        <v>98</v>
      </c>
    </row>
    <row r="748" spans="4:103">
      <c r="D748" s="4">
        <v>71.999999999999801</v>
      </c>
      <c r="E748" s="4">
        <f t="shared" si="447"/>
        <v>-0.82699334313268802</v>
      </c>
      <c r="F748" s="4">
        <v>71.999999999999801</v>
      </c>
      <c r="G748" s="4">
        <f t="shared" si="448"/>
        <v>-0.82699334313268802</v>
      </c>
      <c r="CS748" s="4">
        <v>714</v>
      </c>
      <c r="CT748" s="4">
        <f t="shared" si="450"/>
        <v>357</v>
      </c>
      <c r="CU748" s="4">
        <f t="shared" si="451"/>
        <v>357</v>
      </c>
      <c r="CV748" s="4">
        <f t="shared" si="449"/>
        <v>1</v>
      </c>
      <c r="CW748" s="4">
        <v>715</v>
      </c>
      <c r="CX748" s="4">
        <f t="shared" si="446"/>
        <v>358</v>
      </c>
      <c r="CY748" s="4" t="s">
        <v>87</v>
      </c>
    </row>
    <row r="749" spans="4:103">
      <c r="CS749" s="4">
        <v>715</v>
      </c>
      <c r="CT749" s="4">
        <f t="shared" si="450"/>
        <v>357.5</v>
      </c>
      <c r="CU749" s="4">
        <f t="shared" si="451"/>
        <v>358</v>
      </c>
      <c r="CV749" s="4">
        <f t="shared" si="449"/>
        <v>0</v>
      </c>
      <c r="CW749" s="4">
        <v>716</v>
      </c>
      <c r="CX749" s="4">
        <f t="shared" si="446"/>
        <v>359</v>
      </c>
      <c r="CY749" s="4" t="s">
        <v>99</v>
      </c>
    </row>
    <row r="750" spans="4:103">
      <c r="CS750" s="4">
        <v>716</v>
      </c>
      <c r="CT750" s="4">
        <f t="shared" si="450"/>
        <v>358</v>
      </c>
      <c r="CU750" s="4">
        <f t="shared" si="451"/>
        <v>358</v>
      </c>
      <c r="CV750" s="4">
        <f t="shared" si="449"/>
        <v>1</v>
      </c>
      <c r="CW750" s="4">
        <v>717</v>
      </c>
      <c r="CX750" s="4">
        <f t="shared" si="446"/>
        <v>359</v>
      </c>
      <c r="CY750" s="4" t="s">
        <v>88</v>
      </c>
    </row>
    <row r="751" spans="4:103">
      <c r="CS751" s="4">
        <v>717</v>
      </c>
      <c r="CT751" s="4">
        <f t="shared" si="450"/>
        <v>358.5</v>
      </c>
      <c r="CU751" s="4">
        <f t="shared" si="451"/>
        <v>359</v>
      </c>
      <c r="CV751" s="4">
        <f t="shared" si="449"/>
        <v>0</v>
      </c>
      <c r="CW751" s="4">
        <v>718</v>
      </c>
      <c r="CX751" s="4">
        <f t="shared" si="446"/>
        <v>360</v>
      </c>
      <c r="CY751" s="4" t="s">
        <v>100</v>
      </c>
    </row>
    <row r="752" spans="4:103">
      <c r="CS752" s="4">
        <v>718</v>
      </c>
      <c r="CT752" s="4">
        <f t="shared" si="450"/>
        <v>359</v>
      </c>
      <c r="CU752" s="4">
        <f t="shared" si="451"/>
        <v>359</v>
      </c>
      <c r="CV752" s="4">
        <f t="shared" si="449"/>
        <v>1</v>
      </c>
      <c r="CW752" s="4">
        <v>719</v>
      </c>
      <c r="CX752" s="4">
        <f t="shared" si="446"/>
        <v>360</v>
      </c>
      <c r="CY752" s="4" t="s">
        <v>89</v>
      </c>
    </row>
    <row r="753" spans="97:103">
      <c r="CS753" s="4">
        <v>719</v>
      </c>
      <c r="CT753" s="4">
        <f t="shared" si="450"/>
        <v>359.5</v>
      </c>
      <c r="CU753" s="4">
        <f t="shared" si="451"/>
        <v>360</v>
      </c>
      <c r="CV753" s="4">
        <f t="shared" si="449"/>
        <v>0</v>
      </c>
      <c r="CW753" s="4">
        <v>720</v>
      </c>
      <c r="CX753" s="4">
        <f t="shared" si="446"/>
        <v>361</v>
      </c>
      <c r="CY753" s="4" t="s">
        <v>98</v>
      </c>
    </row>
    <row r="754" spans="97:103">
      <c r="CS754" s="4">
        <v>720</v>
      </c>
      <c r="CT754" s="4">
        <f t="shared" si="450"/>
        <v>360</v>
      </c>
      <c r="CU754" s="4">
        <f t="shared" si="451"/>
        <v>360</v>
      </c>
      <c r="CV754" s="4">
        <f t="shared" si="449"/>
        <v>1</v>
      </c>
      <c r="CW754" s="4">
        <v>721</v>
      </c>
      <c r="CX754" s="4">
        <f t="shared" si="446"/>
        <v>361</v>
      </c>
      <c r="CY754" s="4" t="s">
        <v>87</v>
      </c>
    </row>
    <row r="755" spans="97:103">
      <c r="CS755" s="4">
        <v>721</v>
      </c>
      <c r="CT755" s="4">
        <f t="shared" si="450"/>
        <v>360.5</v>
      </c>
      <c r="CU755" s="4">
        <f t="shared" si="451"/>
        <v>361</v>
      </c>
      <c r="CV755" s="4">
        <f t="shared" si="449"/>
        <v>0</v>
      </c>
      <c r="CW755" s="4">
        <v>722</v>
      </c>
      <c r="CX755" s="4">
        <f t="shared" si="446"/>
        <v>362</v>
      </c>
      <c r="CY755" s="4" t="s">
        <v>99</v>
      </c>
    </row>
    <row r="756" spans="97:103">
      <c r="CS756" s="4">
        <v>722</v>
      </c>
      <c r="CT756" s="4">
        <f t="shared" si="450"/>
        <v>361</v>
      </c>
      <c r="CU756" s="4">
        <f t="shared" si="451"/>
        <v>361</v>
      </c>
      <c r="CV756" s="4">
        <f t="shared" si="449"/>
        <v>1</v>
      </c>
      <c r="CW756" s="4">
        <v>723</v>
      </c>
      <c r="CX756" s="4">
        <f t="shared" si="446"/>
        <v>362</v>
      </c>
      <c r="CY756" s="4" t="s">
        <v>88</v>
      </c>
    </row>
    <row r="757" spans="97:103">
      <c r="CS757" s="4">
        <v>723</v>
      </c>
      <c r="CT757" s="4">
        <f t="shared" si="450"/>
        <v>361.5</v>
      </c>
      <c r="CU757" s="4">
        <f t="shared" si="451"/>
        <v>362</v>
      </c>
      <c r="CV757" s="4">
        <f t="shared" si="449"/>
        <v>0</v>
      </c>
      <c r="CW757" s="4">
        <v>724</v>
      </c>
      <c r="CX757" s="4">
        <f t="shared" si="446"/>
        <v>363</v>
      </c>
      <c r="CY757" s="4" t="s">
        <v>100</v>
      </c>
    </row>
    <row r="758" spans="97:103">
      <c r="CS758" s="4">
        <v>724</v>
      </c>
      <c r="CT758" s="4">
        <f t="shared" si="450"/>
        <v>362</v>
      </c>
      <c r="CU758" s="4">
        <f t="shared" si="451"/>
        <v>362</v>
      </c>
      <c r="CV758" s="4">
        <f t="shared" si="449"/>
        <v>1</v>
      </c>
      <c r="CW758" s="4">
        <v>725</v>
      </c>
      <c r="CX758" s="4">
        <f t="shared" si="446"/>
        <v>363</v>
      </c>
      <c r="CY758" s="4" t="s">
        <v>89</v>
      </c>
    </row>
    <row r="759" spans="97:103">
      <c r="CS759" s="4">
        <v>725</v>
      </c>
      <c r="CT759" s="4">
        <f t="shared" si="450"/>
        <v>362.5</v>
      </c>
      <c r="CU759" s="4">
        <f t="shared" si="451"/>
        <v>363</v>
      </c>
      <c r="CV759" s="4">
        <f t="shared" si="449"/>
        <v>0</v>
      </c>
      <c r="CW759" s="4">
        <v>726</v>
      </c>
      <c r="CX759" s="4">
        <f t="shared" si="446"/>
        <v>364</v>
      </c>
      <c r="CY759" s="4" t="s">
        <v>98</v>
      </c>
    </row>
    <row r="760" spans="97:103">
      <c r="CS760" s="4">
        <v>726</v>
      </c>
      <c r="CT760" s="4">
        <f t="shared" si="450"/>
        <v>363</v>
      </c>
      <c r="CU760" s="4">
        <f t="shared" si="451"/>
        <v>363</v>
      </c>
      <c r="CV760" s="4">
        <f t="shared" si="449"/>
        <v>1</v>
      </c>
      <c r="CW760" s="4">
        <v>727</v>
      </c>
      <c r="CX760" s="4">
        <f t="shared" si="446"/>
        <v>364</v>
      </c>
      <c r="CY760" s="4" t="s">
        <v>87</v>
      </c>
    </row>
    <row r="761" spans="97:103">
      <c r="CS761" s="4">
        <v>727</v>
      </c>
      <c r="CT761" s="4">
        <f t="shared" si="450"/>
        <v>363.5</v>
      </c>
      <c r="CU761" s="4">
        <f t="shared" si="451"/>
        <v>364</v>
      </c>
      <c r="CV761" s="4">
        <f t="shared" si="449"/>
        <v>0</v>
      </c>
      <c r="CW761" s="4">
        <v>728</v>
      </c>
      <c r="CX761" s="4">
        <f t="shared" si="446"/>
        <v>365</v>
      </c>
      <c r="CY761" s="4" t="s">
        <v>99</v>
      </c>
    </row>
    <row r="762" spans="97:103">
      <c r="CS762" s="4">
        <v>728</v>
      </c>
      <c r="CT762" s="4">
        <f t="shared" si="450"/>
        <v>364</v>
      </c>
      <c r="CU762" s="4">
        <f t="shared" si="451"/>
        <v>364</v>
      </c>
      <c r="CV762" s="4">
        <f t="shared" si="449"/>
        <v>1</v>
      </c>
      <c r="CW762" s="4">
        <v>729</v>
      </c>
      <c r="CX762" s="4">
        <f t="shared" si="446"/>
        <v>365</v>
      </c>
      <c r="CY762" s="4" t="s">
        <v>88</v>
      </c>
    </row>
    <row r="763" spans="97:103">
      <c r="CS763" s="4">
        <v>729</v>
      </c>
      <c r="CT763" s="4">
        <f t="shared" si="450"/>
        <v>364.5</v>
      </c>
      <c r="CU763" s="4">
        <f t="shared" si="451"/>
        <v>365</v>
      </c>
      <c r="CV763" s="4">
        <f t="shared" si="449"/>
        <v>0</v>
      </c>
      <c r="CW763" s="4">
        <v>730</v>
      </c>
      <c r="CX763" s="4">
        <f t="shared" si="446"/>
        <v>366</v>
      </c>
      <c r="CY763" s="4" t="s">
        <v>100</v>
      </c>
    </row>
    <row r="764" spans="97:103">
      <c r="CS764" s="4">
        <v>730</v>
      </c>
      <c r="CT764" s="4">
        <f t="shared" si="450"/>
        <v>365</v>
      </c>
      <c r="CU764" s="4">
        <f t="shared" si="451"/>
        <v>365</v>
      </c>
      <c r="CV764" s="4">
        <f t="shared" si="449"/>
        <v>1</v>
      </c>
      <c r="CW764" s="4">
        <v>731</v>
      </c>
      <c r="CX764" s="4">
        <f t="shared" si="446"/>
        <v>366</v>
      </c>
      <c r="CY764" s="4" t="s">
        <v>89</v>
      </c>
    </row>
    <row r="765" spans="97:103">
      <c r="CS765" s="4">
        <v>731</v>
      </c>
      <c r="CT765" s="4">
        <f t="shared" si="450"/>
        <v>365.5</v>
      </c>
      <c r="CU765" s="4">
        <f t="shared" si="451"/>
        <v>366</v>
      </c>
      <c r="CV765" s="4">
        <f t="shared" si="449"/>
        <v>0</v>
      </c>
      <c r="CW765" s="4">
        <v>732</v>
      </c>
      <c r="CX765" s="4">
        <f t="shared" si="446"/>
        <v>367</v>
      </c>
      <c r="CY765" s="4" t="s">
        <v>98</v>
      </c>
    </row>
    <row r="766" spans="97:103">
      <c r="CS766" s="4">
        <v>732</v>
      </c>
      <c r="CT766" s="4">
        <f t="shared" si="450"/>
        <v>366</v>
      </c>
      <c r="CU766" s="4">
        <f t="shared" si="451"/>
        <v>366</v>
      </c>
      <c r="CV766" s="4">
        <f t="shared" si="449"/>
        <v>1</v>
      </c>
      <c r="CW766" s="4">
        <v>733</v>
      </c>
      <c r="CX766" s="4">
        <f t="shared" si="446"/>
        <v>367</v>
      </c>
      <c r="CY766" s="4" t="s">
        <v>87</v>
      </c>
    </row>
    <row r="767" spans="97:103">
      <c r="CS767" s="4">
        <v>733</v>
      </c>
      <c r="CT767" s="4">
        <f t="shared" si="450"/>
        <v>366.5</v>
      </c>
      <c r="CU767" s="4">
        <f t="shared" si="451"/>
        <v>367</v>
      </c>
      <c r="CV767" s="4">
        <f t="shared" si="449"/>
        <v>0</v>
      </c>
      <c r="CW767" s="4">
        <v>734</v>
      </c>
      <c r="CX767" s="4">
        <f t="shared" si="446"/>
        <v>368</v>
      </c>
      <c r="CY767" s="4" t="s">
        <v>99</v>
      </c>
    </row>
    <row r="768" spans="97:103">
      <c r="CS768" s="4">
        <v>734</v>
      </c>
      <c r="CT768" s="4">
        <f t="shared" si="450"/>
        <v>367</v>
      </c>
      <c r="CU768" s="4">
        <f t="shared" si="451"/>
        <v>367</v>
      </c>
      <c r="CV768" s="4">
        <f t="shared" si="449"/>
        <v>1</v>
      </c>
      <c r="CW768" s="4">
        <v>735</v>
      </c>
      <c r="CX768" s="4">
        <f t="shared" si="446"/>
        <v>368</v>
      </c>
      <c r="CY768" s="4" t="s">
        <v>88</v>
      </c>
    </row>
    <row r="769" spans="97:103">
      <c r="CS769" s="4">
        <v>735</v>
      </c>
      <c r="CT769" s="4">
        <f t="shared" si="450"/>
        <v>367.5</v>
      </c>
      <c r="CU769" s="4">
        <f t="shared" si="451"/>
        <v>368</v>
      </c>
      <c r="CV769" s="4">
        <f t="shared" si="449"/>
        <v>0</v>
      </c>
      <c r="CW769" s="4">
        <v>736</v>
      </c>
      <c r="CX769" s="4">
        <f t="shared" si="446"/>
        <v>369</v>
      </c>
      <c r="CY769" s="4" t="s">
        <v>100</v>
      </c>
    </row>
    <row r="770" spans="97:103">
      <c r="CS770" s="4">
        <v>736</v>
      </c>
      <c r="CT770" s="4">
        <f t="shared" si="450"/>
        <v>368</v>
      </c>
      <c r="CU770" s="4">
        <f t="shared" si="451"/>
        <v>368</v>
      </c>
      <c r="CV770" s="4">
        <f t="shared" si="449"/>
        <v>1</v>
      </c>
      <c r="CW770" s="4">
        <v>737</v>
      </c>
      <c r="CX770" s="4">
        <f t="shared" si="446"/>
        <v>369</v>
      </c>
      <c r="CY770" s="4" t="s">
        <v>89</v>
      </c>
    </row>
    <row r="771" spans="97:103">
      <c r="CS771" s="4">
        <v>737</v>
      </c>
      <c r="CT771" s="4">
        <f t="shared" si="450"/>
        <v>368.5</v>
      </c>
      <c r="CU771" s="4">
        <f t="shared" si="451"/>
        <v>369</v>
      </c>
      <c r="CV771" s="4">
        <f t="shared" si="449"/>
        <v>0</v>
      </c>
      <c r="CW771" s="4">
        <v>738</v>
      </c>
      <c r="CX771" s="4">
        <f t="shared" si="446"/>
        <v>370</v>
      </c>
      <c r="CY771" s="4" t="s">
        <v>98</v>
      </c>
    </row>
    <row r="772" spans="97:103">
      <c r="CS772" s="4">
        <v>738</v>
      </c>
      <c r="CT772" s="4">
        <f t="shared" si="450"/>
        <v>369</v>
      </c>
      <c r="CU772" s="4">
        <f t="shared" si="451"/>
        <v>369</v>
      </c>
      <c r="CV772" s="4">
        <f t="shared" si="449"/>
        <v>1</v>
      </c>
      <c r="CW772" s="4">
        <v>739</v>
      </c>
      <c r="CX772" s="4">
        <f t="shared" si="446"/>
        <v>370</v>
      </c>
      <c r="CY772" s="4" t="s">
        <v>87</v>
      </c>
    </row>
    <row r="773" spans="97:103">
      <c r="CS773" s="4">
        <v>739</v>
      </c>
      <c r="CT773" s="4">
        <f t="shared" si="450"/>
        <v>369.5</v>
      </c>
      <c r="CU773" s="4">
        <f t="shared" si="451"/>
        <v>370</v>
      </c>
      <c r="CV773" s="4">
        <f t="shared" si="449"/>
        <v>0</v>
      </c>
      <c r="CW773" s="4">
        <v>740</v>
      </c>
      <c r="CX773" s="4">
        <f t="shared" si="446"/>
        <v>371</v>
      </c>
      <c r="CY773" s="4" t="s">
        <v>99</v>
      </c>
    </row>
    <row r="774" spans="97:103">
      <c r="CS774" s="4">
        <v>740</v>
      </c>
      <c r="CT774" s="4">
        <f t="shared" si="450"/>
        <v>370</v>
      </c>
      <c r="CU774" s="4">
        <f t="shared" si="451"/>
        <v>370</v>
      </c>
      <c r="CV774" s="4">
        <f t="shared" si="449"/>
        <v>1</v>
      </c>
      <c r="CW774" s="4">
        <v>741</v>
      </c>
      <c r="CX774" s="4">
        <f t="shared" si="446"/>
        <v>371</v>
      </c>
      <c r="CY774" s="4" t="s">
        <v>88</v>
      </c>
    </row>
    <row r="775" spans="97:103">
      <c r="CS775" s="4">
        <v>741</v>
      </c>
      <c r="CT775" s="4">
        <f t="shared" si="450"/>
        <v>370.5</v>
      </c>
      <c r="CU775" s="4">
        <f t="shared" si="451"/>
        <v>371</v>
      </c>
      <c r="CV775" s="4">
        <f t="shared" si="449"/>
        <v>0</v>
      </c>
      <c r="CW775" s="4">
        <v>742</v>
      </c>
      <c r="CX775" s="4">
        <f t="shared" si="446"/>
        <v>372</v>
      </c>
      <c r="CY775" s="4" t="s">
        <v>100</v>
      </c>
    </row>
    <row r="776" spans="97:103">
      <c r="CS776" s="4">
        <v>742</v>
      </c>
      <c r="CT776" s="4">
        <f t="shared" si="450"/>
        <v>371</v>
      </c>
      <c r="CU776" s="4">
        <f t="shared" si="451"/>
        <v>371</v>
      </c>
      <c r="CV776" s="4">
        <f t="shared" si="449"/>
        <v>1</v>
      </c>
      <c r="CW776" s="4">
        <v>743</v>
      </c>
      <c r="CX776" s="4">
        <f t="shared" si="446"/>
        <v>372</v>
      </c>
      <c r="CY776" s="4" t="s">
        <v>89</v>
      </c>
    </row>
    <row r="777" spans="97:103">
      <c r="CS777" s="4">
        <v>743</v>
      </c>
      <c r="CT777" s="4">
        <f t="shared" si="450"/>
        <v>371.5</v>
      </c>
      <c r="CU777" s="4">
        <f t="shared" si="451"/>
        <v>372</v>
      </c>
      <c r="CV777" s="4">
        <f t="shared" si="449"/>
        <v>0</v>
      </c>
      <c r="CW777" s="4">
        <v>744</v>
      </c>
      <c r="CX777" s="4">
        <f t="shared" si="446"/>
        <v>373</v>
      </c>
      <c r="CY777" s="4" t="s">
        <v>98</v>
      </c>
    </row>
    <row r="778" spans="97:103">
      <c r="CS778" s="4">
        <v>744</v>
      </c>
      <c r="CT778" s="4">
        <f t="shared" si="450"/>
        <v>372</v>
      </c>
      <c r="CU778" s="4">
        <f t="shared" si="451"/>
        <v>372</v>
      </c>
      <c r="CV778" s="4">
        <f t="shared" si="449"/>
        <v>1</v>
      </c>
      <c r="CW778" s="4">
        <v>745</v>
      </c>
      <c r="CX778" s="4">
        <f t="shared" si="446"/>
        <v>373</v>
      </c>
      <c r="CY778" s="4" t="s">
        <v>87</v>
      </c>
    </row>
    <row r="779" spans="97:103">
      <c r="CS779" s="4">
        <v>745</v>
      </c>
      <c r="CT779" s="4">
        <f t="shared" si="450"/>
        <v>372.5</v>
      </c>
      <c r="CU779" s="4">
        <f t="shared" si="451"/>
        <v>373</v>
      </c>
      <c r="CV779" s="4">
        <f t="shared" si="449"/>
        <v>0</v>
      </c>
      <c r="CW779" s="4">
        <v>746</v>
      </c>
      <c r="CX779" s="4">
        <f t="shared" si="446"/>
        <v>374</v>
      </c>
      <c r="CY779" s="4" t="s">
        <v>99</v>
      </c>
    </row>
    <row r="780" spans="97:103">
      <c r="CS780" s="4">
        <v>746</v>
      </c>
      <c r="CT780" s="4">
        <f t="shared" si="450"/>
        <v>373</v>
      </c>
      <c r="CU780" s="4">
        <f t="shared" si="451"/>
        <v>373</v>
      </c>
      <c r="CV780" s="4">
        <f t="shared" si="449"/>
        <v>1</v>
      </c>
      <c r="CW780" s="4">
        <v>747</v>
      </c>
      <c r="CX780" s="4">
        <f t="shared" ref="CX780:CX833" si="452">IF($P$2&lt;2,CX779+CV779,CX779+CV780)</f>
        <v>374</v>
      </c>
      <c r="CY780" s="4" t="s">
        <v>88</v>
      </c>
    </row>
    <row r="781" spans="97:103">
      <c r="CS781" s="4">
        <v>747</v>
      </c>
      <c r="CT781" s="4">
        <f t="shared" si="450"/>
        <v>373.5</v>
      </c>
      <c r="CU781" s="4">
        <f t="shared" si="451"/>
        <v>374</v>
      </c>
      <c r="CV781" s="4">
        <f t="shared" si="449"/>
        <v>0</v>
      </c>
      <c r="CW781" s="4">
        <v>748</v>
      </c>
      <c r="CX781" s="4">
        <f t="shared" si="452"/>
        <v>375</v>
      </c>
      <c r="CY781" s="4" t="s">
        <v>100</v>
      </c>
    </row>
    <row r="782" spans="97:103">
      <c r="CS782" s="4">
        <v>748</v>
      </c>
      <c r="CT782" s="4">
        <f t="shared" si="450"/>
        <v>374</v>
      </c>
      <c r="CU782" s="4">
        <f t="shared" si="451"/>
        <v>374</v>
      </c>
      <c r="CV782" s="4">
        <f t="shared" si="449"/>
        <v>1</v>
      </c>
      <c r="CW782" s="4">
        <v>749</v>
      </c>
      <c r="CX782" s="4">
        <f t="shared" si="452"/>
        <v>375</v>
      </c>
      <c r="CY782" s="4" t="s">
        <v>89</v>
      </c>
    </row>
    <row r="783" spans="97:103">
      <c r="CS783" s="4">
        <v>749</v>
      </c>
      <c r="CT783" s="4">
        <f t="shared" si="450"/>
        <v>374.5</v>
      </c>
      <c r="CU783" s="4">
        <f t="shared" si="451"/>
        <v>375</v>
      </c>
      <c r="CV783" s="4">
        <f t="shared" si="449"/>
        <v>0</v>
      </c>
      <c r="CW783" s="4">
        <v>750</v>
      </c>
      <c r="CX783" s="4">
        <f t="shared" si="452"/>
        <v>376</v>
      </c>
      <c r="CY783" s="4" t="s">
        <v>98</v>
      </c>
    </row>
    <row r="784" spans="97:103">
      <c r="CS784" s="4">
        <v>750</v>
      </c>
      <c r="CT784" s="4">
        <f t="shared" si="450"/>
        <v>375</v>
      </c>
      <c r="CU784" s="4">
        <f t="shared" si="451"/>
        <v>375</v>
      </c>
      <c r="CV784" s="4">
        <f t="shared" si="449"/>
        <v>1</v>
      </c>
      <c r="CW784" s="4">
        <v>751</v>
      </c>
      <c r="CX784" s="4">
        <f t="shared" si="452"/>
        <v>376</v>
      </c>
      <c r="CY784" s="4" t="s">
        <v>87</v>
      </c>
    </row>
    <row r="785" spans="97:103">
      <c r="CS785" s="4">
        <v>751</v>
      </c>
      <c r="CT785" s="4">
        <f t="shared" si="450"/>
        <v>375.5</v>
      </c>
      <c r="CU785" s="4">
        <f t="shared" si="451"/>
        <v>376</v>
      </c>
      <c r="CV785" s="4">
        <f t="shared" si="449"/>
        <v>0</v>
      </c>
      <c r="CW785" s="4">
        <v>752</v>
      </c>
      <c r="CX785" s="4">
        <f t="shared" si="452"/>
        <v>377</v>
      </c>
      <c r="CY785" s="4" t="s">
        <v>99</v>
      </c>
    </row>
    <row r="786" spans="97:103">
      <c r="CS786" s="4">
        <v>752</v>
      </c>
      <c r="CT786" s="4">
        <f t="shared" si="450"/>
        <v>376</v>
      </c>
      <c r="CU786" s="4">
        <f t="shared" si="451"/>
        <v>376</v>
      </c>
      <c r="CV786" s="4">
        <f t="shared" si="449"/>
        <v>1</v>
      </c>
      <c r="CW786" s="4">
        <v>753</v>
      </c>
      <c r="CX786" s="4">
        <f t="shared" si="452"/>
        <v>377</v>
      </c>
      <c r="CY786" s="4" t="s">
        <v>88</v>
      </c>
    </row>
    <row r="787" spans="97:103">
      <c r="CS787" s="4">
        <v>753</v>
      </c>
      <c r="CT787" s="4">
        <f t="shared" si="450"/>
        <v>376.5</v>
      </c>
      <c r="CU787" s="4">
        <f t="shared" si="451"/>
        <v>377</v>
      </c>
      <c r="CV787" s="4">
        <f t="shared" si="449"/>
        <v>0</v>
      </c>
      <c r="CW787" s="4">
        <v>754</v>
      </c>
      <c r="CX787" s="4">
        <f t="shared" si="452"/>
        <v>378</v>
      </c>
      <c r="CY787" s="4" t="s">
        <v>100</v>
      </c>
    </row>
    <row r="788" spans="97:103">
      <c r="CS788" s="4">
        <v>754</v>
      </c>
      <c r="CT788" s="4">
        <f t="shared" si="450"/>
        <v>377</v>
      </c>
      <c r="CU788" s="4">
        <f t="shared" si="451"/>
        <v>377</v>
      </c>
      <c r="CV788" s="4">
        <f t="shared" si="449"/>
        <v>1</v>
      </c>
      <c r="CW788" s="4">
        <v>755</v>
      </c>
      <c r="CX788" s="4">
        <f t="shared" si="452"/>
        <v>378</v>
      </c>
      <c r="CY788" s="4" t="s">
        <v>89</v>
      </c>
    </row>
    <row r="789" spans="97:103">
      <c r="CS789" s="4">
        <v>755</v>
      </c>
      <c r="CT789" s="4">
        <f t="shared" si="450"/>
        <v>377.5</v>
      </c>
      <c r="CU789" s="4">
        <f t="shared" si="451"/>
        <v>378</v>
      </c>
      <c r="CV789" s="4">
        <f t="shared" si="449"/>
        <v>0</v>
      </c>
      <c r="CW789" s="4">
        <v>756</v>
      </c>
      <c r="CX789" s="4">
        <f t="shared" si="452"/>
        <v>379</v>
      </c>
      <c r="CY789" s="4" t="s">
        <v>98</v>
      </c>
    </row>
    <row r="790" spans="97:103">
      <c r="CS790" s="4">
        <v>756</v>
      </c>
      <c r="CT790" s="4">
        <f t="shared" si="450"/>
        <v>378</v>
      </c>
      <c r="CU790" s="4">
        <f t="shared" si="451"/>
        <v>378</v>
      </c>
      <c r="CV790" s="4">
        <f t="shared" si="449"/>
        <v>1</v>
      </c>
      <c r="CW790" s="4">
        <v>757</v>
      </c>
      <c r="CX790" s="4">
        <f t="shared" si="452"/>
        <v>379</v>
      </c>
      <c r="CY790" s="4" t="s">
        <v>87</v>
      </c>
    </row>
    <row r="791" spans="97:103">
      <c r="CS791" s="4">
        <v>757</v>
      </c>
      <c r="CT791" s="4">
        <f t="shared" si="450"/>
        <v>378.5</v>
      </c>
      <c r="CU791" s="4">
        <f t="shared" si="451"/>
        <v>379</v>
      </c>
      <c r="CV791" s="4">
        <f t="shared" si="449"/>
        <v>0</v>
      </c>
      <c r="CW791" s="4">
        <v>758</v>
      </c>
      <c r="CX791" s="4">
        <f t="shared" si="452"/>
        <v>380</v>
      </c>
      <c r="CY791" s="4" t="s">
        <v>99</v>
      </c>
    </row>
    <row r="792" spans="97:103">
      <c r="CS792" s="4">
        <v>758</v>
      </c>
      <c r="CT792" s="4">
        <f t="shared" si="450"/>
        <v>379</v>
      </c>
      <c r="CU792" s="4">
        <f t="shared" si="451"/>
        <v>379</v>
      </c>
      <c r="CV792" s="4">
        <f t="shared" si="449"/>
        <v>1</v>
      </c>
      <c r="CW792" s="4">
        <v>759</v>
      </c>
      <c r="CX792" s="4">
        <f t="shared" si="452"/>
        <v>380</v>
      </c>
      <c r="CY792" s="4" t="s">
        <v>88</v>
      </c>
    </row>
    <row r="793" spans="97:103">
      <c r="CS793" s="4">
        <v>759</v>
      </c>
      <c r="CT793" s="4">
        <f t="shared" si="450"/>
        <v>379.5</v>
      </c>
      <c r="CU793" s="4">
        <f t="shared" si="451"/>
        <v>380</v>
      </c>
      <c r="CV793" s="4">
        <f t="shared" si="449"/>
        <v>0</v>
      </c>
      <c r="CW793" s="4">
        <v>760</v>
      </c>
      <c r="CX793" s="4">
        <f t="shared" si="452"/>
        <v>381</v>
      </c>
      <c r="CY793" s="4" t="s">
        <v>100</v>
      </c>
    </row>
    <row r="794" spans="97:103">
      <c r="CS794" s="4">
        <v>760</v>
      </c>
      <c r="CT794" s="4">
        <f t="shared" si="450"/>
        <v>380</v>
      </c>
      <c r="CU794" s="4">
        <f t="shared" si="451"/>
        <v>380</v>
      </c>
      <c r="CV794" s="4">
        <f t="shared" si="449"/>
        <v>1</v>
      </c>
      <c r="CW794" s="4">
        <v>761</v>
      </c>
      <c r="CX794" s="4">
        <f t="shared" si="452"/>
        <v>381</v>
      </c>
      <c r="CY794" s="4" t="s">
        <v>89</v>
      </c>
    </row>
    <row r="795" spans="97:103">
      <c r="CS795" s="4">
        <v>761</v>
      </c>
      <c r="CT795" s="4">
        <f t="shared" si="450"/>
        <v>380.5</v>
      </c>
      <c r="CU795" s="4">
        <f t="shared" si="451"/>
        <v>381</v>
      </c>
      <c r="CV795" s="4">
        <f t="shared" si="449"/>
        <v>0</v>
      </c>
      <c r="CW795" s="4">
        <v>762</v>
      </c>
      <c r="CX795" s="4">
        <f t="shared" si="452"/>
        <v>382</v>
      </c>
      <c r="CY795" s="4" t="s">
        <v>98</v>
      </c>
    </row>
    <row r="796" spans="97:103">
      <c r="CS796" s="4">
        <v>762</v>
      </c>
      <c r="CT796" s="4">
        <f t="shared" si="450"/>
        <v>381</v>
      </c>
      <c r="CU796" s="4">
        <f t="shared" si="451"/>
        <v>381</v>
      </c>
      <c r="CV796" s="4">
        <f t="shared" si="449"/>
        <v>1</v>
      </c>
      <c r="CW796" s="4">
        <v>763</v>
      </c>
      <c r="CX796" s="4">
        <f t="shared" si="452"/>
        <v>382</v>
      </c>
      <c r="CY796" s="4" t="s">
        <v>87</v>
      </c>
    </row>
    <row r="797" spans="97:103">
      <c r="CS797" s="4">
        <v>763</v>
      </c>
      <c r="CT797" s="4">
        <f t="shared" si="450"/>
        <v>381.5</v>
      </c>
      <c r="CU797" s="4">
        <f t="shared" si="451"/>
        <v>382</v>
      </c>
      <c r="CV797" s="4">
        <f t="shared" si="449"/>
        <v>0</v>
      </c>
      <c r="CW797" s="4">
        <v>764</v>
      </c>
      <c r="CX797" s="4">
        <f t="shared" si="452"/>
        <v>383</v>
      </c>
      <c r="CY797" s="4" t="s">
        <v>99</v>
      </c>
    </row>
    <row r="798" spans="97:103">
      <c r="CS798" s="4">
        <v>764</v>
      </c>
      <c r="CT798" s="4">
        <f t="shared" si="450"/>
        <v>382</v>
      </c>
      <c r="CU798" s="4">
        <f t="shared" si="451"/>
        <v>382</v>
      </c>
      <c r="CV798" s="4">
        <f t="shared" si="449"/>
        <v>1</v>
      </c>
      <c r="CW798" s="4">
        <v>765</v>
      </c>
      <c r="CX798" s="4">
        <f t="shared" si="452"/>
        <v>383</v>
      </c>
      <c r="CY798" s="4" t="s">
        <v>88</v>
      </c>
    </row>
    <row r="799" spans="97:103">
      <c r="CS799" s="4">
        <v>765</v>
      </c>
      <c r="CT799" s="4">
        <f t="shared" si="450"/>
        <v>382.5</v>
      </c>
      <c r="CU799" s="4">
        <f t="shared" si="451"/>
        <v>383</v>
      </c>
      <c r="CV799" s="4">
        <f t="shared" si="449"/>
        <v>0</v>
      </c>
      <c r="CW799" s="4">
        <v>766</v>
      </c>
      <c r="CX799" s="4">
        <f t="shared" si="452"/>
        <v>384</v>
      </c>
      <c r="CY799" s="4" t="s">
        <v>100</v>
      </c>
    </row>
    <row r="800" spans="97:103">
      <c r="CS800" s="4">
        <v>766</v>
      </c>
      <c r="CT800" s="4">
        <f t="shared" si="450"/>
        <v>383</v>
      </c>
      <c r="CU800" s="4">
        <f t="shared" si="451"/>
        <v>383</v>
      </c>
      <c r="CV800" s="4">
        <f t="shared" si="449"/>
        <v>1</v>
      </c>
      <c r="CW800" s="4">
        <v>767</v>
      </c>
      <c r="CX800" s="4">
        <f t="shared" si="452"/>
        <v>384</v>
      </c>
      <c r="CY800" s="4" t="s">
        <v>89</v>
      </c>
    </row>
    <row r="801" spans="97:103">
      <c r="CS801" s="4">
        <v>767</v>
      </c>
      <c r="CT801" s="4">
        <f t="shared" si="450"/>
        <v>383.5</v>
      </c>
      <c r="CU801" s="4">
        <f t="shared" si="451"/>
        <v>384</v>
      </c>
      <c r="CV801" s="4">
        <f t="shared" si="449"/>
        <v>0</v>
      </c>
      <c r="CW801" s="4">
        <v>768</v>
      </c>
      <c r="CX801" s="4">
        <f t="shared" si="452"/>
        <v>385</v>
      </c>
      <c r="CY801" s="4" t="s">
        <v>98</v>
      </c>
    </row>
    <row r="802" spans="97:103">
      <c r="CS802" s="4">
        <v>768</v>
      </c>
      <c r="CT802" s="4">
        <f t="shared" si="450"/>
        <v>384</v>
      </c>
      <c r="CU802" s="4">
        <f t="shared" si="451"/>
        <v>384</v>
      </c>
      <c r="CV802" s="4">
        <f t="shared" ref="CV802:CV833" si="453">CU803-CU802</f>
        <v>1</v>
      </c>
      <c r="CW802" s="4">
        <v>769</v>
      </c>
      <c r="CX802" s="4">
        <f t="shared" si="452"/>
        <v>385</v>
      </c>
      <c r="CY802" s="4" t="s">
        <v>87</v>
      </c>
    </row>
    <row r="803" spans="97:103">
      <c r="CS803" s="4">
        <v>769</v>
      </c>
      <c r="CT803" s="4">
        <f t="shared" ref="CT803:CT834" si="454">CS803*$CT$11</f>
        <v>384.5</v>
      </c>
      <c r="CU803" s="4">
        <f t="shared" ref="CU803:CU834" si="455">IF(CT803-INT(CT803)&gt;0.00001,INT(CT803)+1,CT803)</f>
        <v>385</v>
      </c>
      <c r="CV803" s="4">
        <f t="shared" si="453"/>
        <v>0</v>
      </c>
      <c r="CW803" s="4">
        <v>770</v>
      </c>
      <c r="CX803" s="4">
        <f t="shared" si="452"/>
        <v>386</v>
      </c>
      <c r="CY803" s="4" t="s">
        <v>99</v>
      </c>
    </row>
    <row r="804" spans="97:103">
      <c r="CS804" s="4">
        <v>770</v>
      </c>
      <c r="CT804" s="4">
        <f t="shared" si="454"/>
        <v>385</v>
      </c>
      <c r="CU804" s="4">
        <f t="shared" si="455"/>
        <v>385</v>
      </c>
      <c r="CV804" s="4">
        <f t="shared" si="453"/>
        <v>1</v>
      </c>
      <c r="CW804" s="4">
        <v>771</v>
      </c>
      <c r="CX804" s="4">
        <f t="shared" si="452"/>
        <v>386</v>
      </c>
      <c r="CY804" s="4" t="s">
        <v>88</v>
      </c>
    </row>
    <row r="805" spans="97:103">
      <c r="CS805" s="4">
        <v>771</v>
      </c>
      <c r="CT805" s="4">
        <f t="shared" si="454"/>
        <v>385.5</v>
      </c>
      <c r="CU805" s="4">
        <f t="shared" si="455"/>
        <v>386</v>
      </c>
      <c r="CV805" s="4">
        <f t="shared" si="453"/>
        <v>0</v>
      </c>
      <c r="CW805" s="4">
        <v>772</v>
      </c>
      <c r="CX805" s="4">
        <f t="shared" si="452"/>
        <v>387</v>
      </c>
      <c r="CY805" s="4" t="s">
        <v>100</v>
      </c>
    </row>
    <row r="806" spans="97:103">
      <c r="CS806" s="4">
        <v>772</v>
      </c>
      <c r="CT806" s="4">
        <f t="shared" si="454"/>
        <v>386</v>
      </c>
      <c r="CU806" s="4">
        <f t="shared" si="455"/>
        <v>386</v>
      </c>
      <c r="CV806" s="4">
        <f t="shared" si="453"/>
        <v>1</v>
      </c>
      <c r="CW806" s="4">
        <v>773</v>
      </c>
      <c r="CX806" s="4">
        <f t="shared" si="452"/>
        <v>387</v>
      </c>
      <c r="CY806" s="4" t="s">
        <v>89</v>
      </c>
    </row>
    <row r="807" spans="97:103">
      <c r="CS807" s="4">
        <v>773</v>
      </c>
      <c r="CT807" s="4">
        <f t="shared" si="454"/>
        <v>386.5</v>
      </c>
      <c r="CU807" s="4">
        <f t="shared" si="455"/>
        <v>387</v>
      </c>
      <c r="CV807" s="4">
        <f t="shared" si="453"/>
        <v>0</v>
      </c>
      <c r="CW807" s="4">
        <v>774</v>
      </c>
      <c r="CX807" s="4">
        <f t="shared" si="452"/>
        <v>388</v>
      </c>
      <c r="CY807" s="4" t="s">
        <v>98</v>
      </c>
    </row>
    <row r="808" spans="97:103">
      <c r="CS808" s="4">
        <v>774</v>
      </c>
      <c r="CT808" s="4">
        <f t="shared" si="454"/>
        <v>387</v>
      </c>
      <c r="CU808" s="4">
        <f t="shared" si="455"/>
        <v>387</v>
      </c>
      <c r="CV808" s="4">
        <f t="shared" si="453"/>
        <v>1</v>
      </c>
      <c r="CW808" s="4">
        <v>775</v>
      </c>
      <c r="CX808" s="4">
        <f t="shared" si="452"/>
        <v>388</v>
      </c>
      <c r="CY808" s="4" t="s">
        <v>87</v>
      </c>
    </row>
    <row r="809" spans="97:103">
      <c r="CS809" s="4">
        <v>775</v>
      </c>
      <c r="CT809" s="4">
        <f t="shared" si="454"/>
        <v>387.5</v>
      </c>
      <c r="CU809" s="4">
        <f t="shared" si="455"/>
        <v>388</v>
      </c>
      <c r="CV809" s="4">
        <f t="shared" si="453"/>
        <v>0</v>
      </c>
      <c r="CW809" s="4">
        <v>776</v>
      </c>
      <c r="CX809" s="4">
        <f t="shared" si="452"/>
        <v>389</v>
      </c>
      <c r="CY809" s="4" t="s">
        <v>99</v>
      </c>
    </row>
    <row r="810" spans="97:103">
      <c r="CS810" s="4">
        <v>776</v>
      </c>
      <c r="CT810" s="4">
        <f t="shared" si="454"/>
        <v>388</v>
      </c>
      <c r="CU810" s="4">
        <f t="shared" si="455"/>
        <v>388</v>
      </c>
      <c r="CV810" s="4">
        <f t="shared" si="453"/>
        <v>1</v>
      </c>
      <c r="CW810" s="4">
        <v>777</v>
      </c>
      <c r="CX810" s="4">
        <f t="shared" si="452"/>
        <v>389</v>
      </c>
      <c r="CY810" s="4" t="s">
        <v>88</v>
      </c>
    </row>
    <row r="811" spans="97:103">
      <c r="CS811" s="4">
        <v>777</v>
      </c>
      <c r="CT811" s="4">
        <f t="shared" si="454"/>
        <v>388.5</v>
      </c>
      <c r="CU811" s="4">
        <f t="shared" si="455"/>
        <v>389</v>
      </c>
      <c r="CV811" s="4">
        <f t="shared" si="453"/>
        <v>0</v>
      </c>
      <c r="CW811" s="4">
        <v>778</v>
      </c>
      <c r="CX811" s="4">
        <f t="shared" si="452"/>
        <v>390</v>
      </c>
      <c r="CY811" s="4" t="s">
        <v>100</v>
      </c>
    </row>
    <row r="812" spans="97:103">
      <c r="CS812" s="4">
        <v>778</v>
      </c>
      <c r="CT812" s="4">
        <f t="shared" si="454"/>
        <v>389</v>
      </c>
      <c r="CU812" s="4">
        <f t="shared" si="455"/>
        <v>389</v>
      </c>
      <c r="CV812" s="4">
        <f t="shared" si="453"/>
        <v>1</v>
      </c>
      <c r="CW812" s="4">
        <v>779</v>
      </c>
      <c r="CX812" s="4">
        <f t="shared" si="452"/>
        <v>390</v>
      </c>
      <c r="CY812" s="4" t="s">
        <v>89</v>
      </c>
    </row>
    <row r="813" spans="97:103">
      <c r="CS813" s="4">
        <v>779</v>
      </c>
      <c r="CT813" s="4">
        <f t="shared" si="454"/>
        <v>389.5</v>
      </c>
      <c r="CU813" s="4">
        <f t="shared" si="455"/>
        <v>390</v>
      </c>
      <c r="CV813" s="4">
        <f t="shared" si="453"/>
        <v>0</v>
      </c>
      <c r="CW813" s="4">
        <v>780</v>
      </c>
      <c r="CX813" s="4">
        <f t="shared" si="452"/>
        <v>391</v>
      </c>
      <c r="CY813" s="4" t="s">
        <v>98</v>
      </c>
    </row>
    <row r="814" spans="97:103">
      <c r="CS814" s="4">
        <v>780</v>
      </c>
      <c r="CT814" s="4">
        <f t="shared" si="454"/>
        <v>390</v>
      </c>
      <c r="CU814" s="4">
        <f t="shared" si="455"/>
        <v>390</v>
      </c>
      <c r="CV814" s="4">
        <f t="shared" si="453"/>
        <v>1</v>
      </c>
      <c r="CW814" s="4">
        <v>781</v>
      </c>
      <c r="CX814" s="4">
        <f t="shared" si="452"/>
        <v>391</v>
      </c>
      <c r="CY814" s="4" t="s">
        <v>87</v>
      </c>
    </row>
    <row r="815" spans="97:103">
      <c r="CS815" s="4">
        <v>781</v>
      </c>
      <c r="CT815" s="4">
        <f t="shared" si="454"/>
        <v>390.5</v>
      </c>
      <c r="CU815" s="4">
        <f t="shared" si="455"/>
        <v>391</v>
      </c>
      <c r="CV815" s="4">
        <f t="shared" si="453"/>
        <v>0</v>
      </c>
      <c r="CW815" s="4">
        <v>782</v>
      </c>
      <c r="CX815" s="4">
        <f t="shared" si="452"/>
        <v>392</v>
      </c>
      <c r="CY815" s="4" t="s">
        <v>99</v>
      </c>
    </row>
    <row r="816" spans="97:103">
      <c r="CS816" s="4">
        <v>782</v>
      </c>
      <c r="CT816" s="4">
        <f t="shared" si="454"/>
        <v>391</v>
      </c>
      <c r="CU816" s="4">
        <f t="shared" si="455"/>
        <v>391</v>
      </c>
      <c r="CV816" s="4">
        <f t="shared" si="453"/>
        <v>1</v>
      </c>
      <c r="CW816" s="4">
        <v>783</v>
      </c>
      <c r="CX816" s="4">
        <f t="shared" si="452"/>
        <v>392</v>
      </c>
      <c r="CY816" s="4" t="s">
        <v>88</v>
      </c>
    </row>
    <row r="817" spans="97:103">
      <c r="CS817" s="4">
        <v>783</v>
      </c>
      <c r="CT817" s="4">
        <f t="shared" si="454"/>
        <v>391.5</v>
      </c>
      <c r="CU817" s="4">
        <f t="shared" si="455"/>
        <v>392</v>
      </c>
      <c r="CV817" s="4">
        <f t="shared" si="453"/>
        <v>0</v>
      </c>
      <c r="CW817" s="4">
        <v>784</v>
      </c>
      <c r="CX817" s="4">
        <f t="shared" si="452"/>
        <v>393</v>
      </c>
      <c r="CY817" s="4" t="s">
        <v>100</v>
      </c>
    </row>
    <row r="818" spans="97:103">
      <c r="CS818" s="4">
        <v>784</v>
      </c>
      <c r="CT818" s="4">
        <f t="shared" si="454"/>
        <v>392</v>
      </c>
      <c r="CU818" s="4">
        <f t="shared" si="455"/>
        <v>392</v>
      </c>
      <c r="CV818" s="4">
        <f t="shared" si="453"/>
        <v>1</v>
      </c>
      <c r="CW818" s="4">
        <v>785</v>
      </c>
      <c r="CX818" s="4">
        <f t="shared" si="452"/>
        <v>393</v>
      </c>
      <c r="CY818" s="4" t="s">
        <v>89</v>
      </c>
    </row>
    <row r="819" spans="97:103">
      <c r="CS819" s="4">
        <v>785</v>
      </c>
      <c r="CT819" s="4">
        <f t="shared" si="454"/>
        <v>392.5</v>
      </c>
      <c r="CU819" s="4">
        <f t="shared" si="455"/>
        <v>393</v>
      </c>
      <c r="CV819" s="4">
        <f t="shared" si="453"/>
        <v>0</v>
      </c>
      <c r="CW819" s="4">
        <v>786</v>
      </c>
      <c r="CX819" s="4">
        <f t="shared" si="452"/>
        <v>394</v>
      </c>
      <c r="CY819" s="4" t="s">
        <v>98</v>
      </c>
    </row>
    <row r="820" spans="97:103">
      <c r="CS820" s="4">
        <v>786</v>
      </c>
      <c r="CT820" s="4">
        <f t="shared" si="454"/>
        <v>393</v>
      </c>
      <c r="CU820" s="4">
        <f t="shared" si="455"/>
        <v>393</v>
      </c>
      <c r="CV820" s="4">
        <f t="shared" si="453"/>
        <v>1</v>
      </c>
      <c r="CW820" s="4">
        <v>787</v>
      </c>
      <c r="CX820" s="4">
        <f t="shared" si="452"/>
        <v>394</v>
      </c>
      <c r="CY820" s="4" t="s">
        <v>87</v>
      </c>
    </row>
    <row r="821" spans="97:103">
      <c r="CS821" s="4">
        <v>787</v>
      </c>
      <c r="CT821" s="4">
        <f t="shared" si="454"/>
        <v>393.5</v>
      </c>
      <c r="CU821" s="4">
        <f t="shared" si="455"/>
        <v>394</v>
      </c>
      <c r="CV821" s="4">
        <f t="shared" si="453"/>
        <v>0</v>
      </c>
      <c r="CW821" s="4">
        <v>788</v>
      </c>
      <c r="CX821" s="4">
        <f t="shared" si="452"/>
        <v>395</v>
      </c>
      <c r="CY821" s="4" t="s">
        <v>99</v>
      </c>
    </row>
    <row r="822" spans="97:103">
      <c r="CS822" s="4">
        <v>788</v>
      </c>
      <c r="CT822" s="4">
        <f t="shared" si="454"/>
        <v>394</v>
      </c>
      <c r="CU822" s="4">
        <f t="shared" si="455"/>
        <v>394</v>
      </c>
      <c r="CV822" s="4">
        <f t="shared" si="453"/>
        <v>1</v>
      </c>
      <c r="CW822" s="4">
        <v>789</v>
      </c>
      <c r="CX822" s="4">
        <f t="shared" si="452"/>
        <v>395</v>
      </c>
      <c r="CY822" s="4" t="s">
        <v>88</v>
      </c>
    </row>
    <row r="823" spans="97:103">
      <c r="CS823" s="4">
        <v>789</v>
      </c>
      <c r="CT823" s="4">
        <f t="shared" si="454"/>
        <v>394.5</v>
      </c>
      <c r="CU823" s="4">
        <f t="shared" si="455"/>
        <v>395</v>
      </c>
      <c r="CV823" s="4">
        <f t="shared" si="453"/>
        <v>0</v>
      </c>
      <c r="CW823" s="4">
        <v>790</v>
      </c>
      <c r="CX823" s="4">
        <f t="shared" si="452"/>
        <v>396</v>
      </c>
      <c r="CY823" s="4" t="s">
        <v>100</v>
      </c>
    </row>
    <row r="824" spans="97:103">
      <c r="CS824" s="4">
        <v>790</v>
      </c>
      <c r="CT824" s="4">
        <f t="shared" si="454"/>
        <v>395</v>
      </c>
      <c r="CU824" s="4">
        <f t="shared" si="455"/>
        <v>395</v>
      </c>
      <c r="CV824" s="4">
        <f t="shared" si="453"/>
        <v>1</v>
      </c>
      <c r="CW824" s="4">
        <v>791</v>
      </c>
      <c r="CX824" s="4">
        <f t="shared" si="452"/>
        <v>396</v>
      </c>
      <c r="CY824" s="4" t="s">
        <v>89</v>
      </c>
    </row>
    <row r="825" spans="97:103">
      <c r="CS825" s="4">
        <v>791</v>
      </c>
      <c r="CT825" s="4">
        <f t="shared" si="454"/>
        <v>395.5</v>
      </c>
      <c r="CU825" s="4">
        <f t="shared" si="455"/>
        <v>396</v>
      </c>
      <c r="CV825" s="4">
        <f t="shared" si="453"/>
        <v>0</v>
      </c>
      <c r="CW825" s="4">
        <v>792</v>
      </c>
      <c r="CX825" s="4">
        <f t="shared" si="452"/>
        <v>397</v>
      </c>
      <c r="CY825" s="4" t="s">
        <v>98</v>
      </c>
    </row>
    <row r="826" spans="97:103">
      <c r="CS826" s="4">
        <v>792</v>
      </c>
      <c r="CT826" s="4">
        <f t="shared" si="454"/>
        <v>396</v>
      </c>
      <c r="CU826" s="4">
        <f t="shared" si="455"/>
        <v>396</v>
      </c>
      <c r="CV826" s="4">
        <f t="shared" si="453"/>
        <v>1</v>
      </c>
      <c r="CW826" s="4">
        <v>793</v>
      </c>
      <c r="CX826" s="4">
        <f t="shared" si="452"/>
        <v>397</v>
      </c>
      <c r="CY826" s="4" t="s">
        <v>87</v>
      </c>
    </row>
    <row r="827" spans="97:103">
      <c r="CS827" s="4">
        <v>793</v>
      </c>
      <c r="CT827" s="4">
        <f t="shared" si="454"/>
        <v>396.5</v>
      </c>
      <c r="CU827" s="4">
        <f t="shared" si="455"/>
        <v>397</v>
      </c>
      <c r="CV827" s="4">
        <f t="shared" si="453"/>
        <v>0</v>
      </c>
      <c r="CW827" s="4">
        <v>794</v>
      </c>
      <c r="CX827" s="4">
        <f t="shared" si="452"/>
        <v>398</v>
      </c>
      <c r="CY827" s="4" t="s">
        <v>99</v>
      </c>
    </row>
    <row r="828" spans="97:103">
      <c r="CS828" s="4">
        <v>794</v>
      </c>
      <c r="CT828" s="4">
        <f t="shared" si="454"/>
        <v>397</v>
      </c>
      <c r="CU828" s="4">
        <f t="shared" si="455"/>
        <v>397</v>
      </c>
      <c r="CV828" s="4">
        <f t="shared" si="453"/>
        <v>1</v>
      </c>
      <c r="CW828" s="4">
        <v>795</v>
      </c>
      <c r="CX828" s="4">
        <f t="shared" si="452"/>
        <v>398</v>
      </c>
      <c r="CY828" s="4" t="s">
        <v>88</v>
      </c>
    </row>
    <row r="829" spans="97:103">
      <c r="CS829" s="4">
        <v>795</v>
      </c>
      <c r="CT829" s="4">
        <f t="shared" si="454"/>
        <v>397.5</v>
      </c>
      <c r="CU829" s="4">
        <f t="shared" si="455"/>
        <v>398</v>
      </c>
      <c r="CV829" s="4">
        <f t="shared" si="453"/>
        <v>0</v>
      </c>
      <c r="CW829" s="4">
        <v>796</v>
      </c>
      <c r="CX829" s="4">
        <f t="shared" si="452"/>
        <v>399</v>
      </c>
      <c r="CY829" s="4" t="s">
        <v>100</v>
      </c>
    </row>
    <row r="830" spans="97:103">
      <c r="CS830" s="4">
        <v>796</v>
      </c>
      <c r="CT830" s="4">
        <f t="shared" si="454"/>
        <v>398</v>
      </c>
      <c r="CU830" s="4">
        <f t="shared" si="455"/>
        <v>398</v>
      </c>
      <c r="CV830" s="4">
        <f t="shared" si="453"/>
        <v>1</v>
      </c>
      <c r="CW830" s="4">
        <v>797</v>
      </c>
      <c r="CX830" s="4">
        <f t="shared" si="452"/>
        <v>399</v>
      </c>
      <c r="CY830" s="4" t="s">
        <v>89</v>
      </c>
    </row>
    <row r="831" spans="97:103">
      <c r="CS831" s="4">
        <v>797</v>
      </c>
      <c r="CT831" s="4">
        <f t="shared" si="454"/>
        <v>398.5</v>
      </c>
      <c r="CU831" s="4">
        <f t="shared" si="455"/>
        <v>399</v>
      </c>
      <c r="CV831" s="4">
        <f t="shared" si="453"/>
        <v>0</v>
      </c>
      <c r="CW831" s="4">
        <v>798</v>
      </c>
      <c r="CX831" s="4">
        <f t="shared" si="452"/>
        <v>400</v>
      </c>
      <c r="CY831" s="4" t="s">
        <v>98</v>
      </c>
    </row>
    <row r="832" spans="97:103">
      <c r="CS832" s="4">
        <v>798</v>
      </c>
      <c r="CT832" s="4">
        <f t="shared" si="454"/>
        <v>399</v>
      </c>
      <c r="CU832" s="4">
        <f t="shared" si="455"/>
        <v>399</v>
      </c>
      <c r="CV832" s="4">
        <f t="shared" si="453"/>
        <v>1</v>
      </c>
      <c r="CW832" s="4">
        <v>799</v>
      </c>
      <c r="CX832" s="4">
        <f t="shared" si="452"/>
        <v>400</v>
      </c>
      <c r="CY832" s="4" t="s">
        <v>87</v>
      </c>
    </row>
    <row r="833" spans="97:103">
      <c r="CS833" s="4">
        <v>799</v>
      </c>
      <c r="CT833" s="4">
        <f t="shared" si="454"/>
        <v>399.5</v>
      </c>
      <c r="CU833" s="4">
        <f t="shared" si="455"/>
        <v>400</v>
      </c>
      <c r="CV833" s="4">
        <f t="shared" si="453"/>
        <v>0</v>
      </c>
      <c r="CW833" s="4">
        <v>800</v>
      </c>
      <c r="CX833" s="4">
        <f t="shared" si="452"/>
        <v>401</v>
      </c>
      <c r="CY833" s="4" t="s">
        <v>99</v>
      </c>
    </row>
    <row r="834" spans="97:103">
      <c r="CS834" s="4">
        <v>800</v>
      </c>
      <c r="CT834" s="4">
        <f t="shared" si="454"/>
        <v>400</v>
      </c>
      <c r="CU834" s="4">
        <f t="shared" si="455"/>
        <v>400</v>
      </c>
    </row>
  </sheetData>
  <mergeCells count="3">
    <mergeCell ref="J2:K2"/>
    <mergeCell ref="J3:K3"/>
    <mergeCell ref="J4:K4"/>
  </mergeCells>
  <conditionalFormatting sqref="J3">
    <cfRule type="expression" dxfId="5" priority="2">
      <formula>AX4&lt;2</formula>
    </cfRule>
  </conditionalFormatting>
  <conditionalFormatting sqref="J2:K2">
    <cfRule type="expression" dxfId="4" priority="1">
      <formula>AX4&gt;1</formula>
    </cfRule>
  </conditionalFormatting>
  <conditionalFormatting sqref="AX3">
    <cfRule type="cellIs" dxfId="3" priority="5" stopIfTrue="1" operator="equal">
      <formula>"Adatbázis"</formula>
    </cfRule>
    <cfRule type="cellIs" dxfId="2" priority="6" stopIfTrue="1" operator="equal">
      <formula>"Tervezett"</formula>
    </cfRule>
  </conditionalFormatting>
  <conditionalFormatting sqref="CT8">
    <cfRule type="expression" dxfId="1" priority="4" stopIfTrue="1">
      <formula>$AF$37="N"</formula>
    </cfRule>
  </conditionalFormatting>
  <conditionalFormatting sqref="CZ3">
    <cfRule type="cellIs" dxfId="0" priority="3" stopIfTrue="1" operator="equal">
      <formula>"N"</formula>
    </cfRule>
  </conditionalFormatting>
  <dataValidations count="12">
    <dataValidation type="list" allowBlank="1" showInputMessage="1" showErrorMessage="1" sqref="H5" xr:uid="{BDA99C52-CAF0-4201-9708-47FB9A0A4EE1}">
      <formula1>$AC$3:$AC$5</formula1>
    </dataValidation>
    <dataValidation type="list" allowBlank="1" showInputMessage="1" showErrorMessage="1" sqref="J4" xr:uid="{B3B63E97-736C-4920-ACC3-B21A58A4AFEB}">
      <formula1>$DI$6:$DI$55</formula1>
    </dataValidation>
    <dataValidation type="custom" allowBlank="1" showInputMessage="1" showErrorMessage="1" sqref="AG30:AG31" xr:uid="{54B854A8-01BD-4A9E-A490-3A7759EF5801}">
      <formula1>AND(AG30/2-INT(AG30/2)=0,AG30&gt;0)</formula1>
    </dataValidation>
    <dataValidation type="list" allowBlank="1" showInputMessage="1" showErrorMessage="1" sqref="AH3" xr:uid="{F60B87A0-57F1-4E93-96CB-AE1D4D9BFE05}">
      <formula1>$AT$3:$AT$4</formula1>
    </dataValidation>
    <dataValidation type="whole" allowBlank="1" showInputMessage="1" showErrorMessage="1" sqref="Z29" xr:uid="{CC428F95-F957-4F09-B35F-6C2847BE439A}">
      <formula1>2</formula1>
      <formula2>200</formula2>
    </dataValidation>
    <dataValidation type="custom" allowBlank="1" showInputMessage="1" showErrorMessage="1" sqref="Z30" xr:uid="{B6D8CB63-88B3-4F46-92A0-F140DEC668FD}">
      <formula1>Z30/2-INT(Z30/2)=0</formula1>
    </dataValidation>
    <dataValidation type="whole" allowBlank="1" showInputMessage="1" showErrorMessage="1" sqref="N4" xr:uid="{1B0C98F1-823A-46C6-95D8-8FEF2C1ECC35}">
      <formula1>3</formula1>
      <formula2>300</formula2>
    </dataValidation>
    <dataValidation type="custom" allowBlank="1" showInputMessage="1" showErrorMessage="1" sqref="G5 P3" xr:uid="{32AA55DE-CF25-425A-85A9-A1CDC38D28A0}">
      <formula1>AND(G3&gt;0,G3&lt;=1200,MOD(G3,2)=0)</formula1>
    </dataValidation>
    <dataValidation type="whole" allowBlank="1" showInputMessage="1" showErrorMessage="1" sqref="N3" xr:uid="{EAD1C21A-5AD3-4768-947B-10AB2F6F011E}">
      <formula1>2</formula1>
      <formula2>3</formula2>
    </dataValidation>
    <dataValidation type="whole" allowBlank="1" showInputMessage="1" showErrorMessage="1" sqref="P4" xr:uid="{FF6FCA4D-8F31-4397-88D8-A3C66319DD68}">
      <formula1>1</formula1>
      <formula2>1000</formula2>
    </dataValidation>
    <dataValidation type="list" allowBlank="1" showInputMessage="1" showErrorMessage="1" sqref="P2" xr:uid="{DD54BAD2-1119-4273-BCEF-15C870326E94}">
      <formula1>$Z$16:$Z$17</formula1>
    </dataValidation>
    <dataValidation type="whole" allowBlank="1" showInputMessage="1" showErrorMessage="1" sqref="L6" xr:uid="{79595472-6B59-49B0-885D-AA84DB3BDDE1}">
      <formula1>1</formula1>
      <formula2>D4</formula2>
    </dataValidation>
  </dataValidations>
  <hyperlinks>
    <hyperlink ref="DJ217" location="Winding!BP1" display="Ugrás a táblázat elejére." xr:uid="{0483E735-651E-4D9C-9431-AA9F8B95C344}"/>
    <hyperlink ref="A3" location="Winding!EY1" display="Adat" xr:uid="{63230AF2-2332-48E3-BFB2-280E0181696A}"/>
    <hyperlink ref="EY1" location="Winding!A1" display="Vissza" xr:uid="{645DAD34-695F-4D80-91DE-379EF3F5678E}"/>
    <hyperlink ref="A6" location="Winding!A30" display="tek.txt" xr:uid="{9EAAE3E8-303B-4C18-A690-BB2B0D09CA3F}"/>
  </hyperlinks>
  <pageMargins left="0.75" right="0.3" top="0.57999999999999996" bottom="0.54" header="0.34" footer="0.28999999999999998"/>
  <pageSetup paperSize="9" scale="10" orientation="portrait" r:id="rId1"/>
  <headerFooter alignWithMargins="0">
    <oddHeader>&amp;L&amp;F/&amp;A.xls&amp;R&amp;P/&amp;N</oddHeader>
  </headerFooter>
  <drawing r:id="rId2"/>
  <legacyDrawing r:id="rId3"/>
  <controls>
    <mc:AlternateContent xmlns:mc="http://schemas.openxmlformats.org/markup-compatibility/2006">
      <mc:Choice Requires="x14">
        <control shapeId="1026" r:id="rId4" name="ScrollBar2">
          <controlPr defaultSize="0" autoLine="0" linkedCell="L9" r:id="rId5">
            <anchor moveWithCells="1">
              <from>
                <xdr:col>11</xdr:col>
                <xdr:colOff>9525</xdr:colOff>
                <xdr:row>11</xdr:row>
                <xdr:rowOff>142875</xdr:rowOff>
              </from>
              <to>
                <xdr:col>11</xdr:col>
                <xdr:colOff>180975</xdr:colOff>
                <xdr:row>22</xdr:row>
                <xdr:rowOff>47625</xdr:rowOff>
              </to>
            </anchor>
          </controlPr>
        </control>
      </mc:Choice>
      <mc:Fallback>
        <control shapeId="1026" r:id="rId4" name="ScrollBar2"/>
      </mc:Fallback>
    </mc:AlternateContent>
    <mc:AlternateContent xmlns:mc="http://schemas.openxmlformats.org/markup-compatibility/2006">
      <mc:Choice Requires="x14">
        <control shapeId="1025" r:id="rId6" name="ScrollBar1">
          <controlPr defaultSize="0" autoLine="0" linkedCell="AB12" r:id="rId7">
            <anchor moveWithCells="1">
              <from>
                <xdr:col>13</xdr:col>
                <xdr:colOff>47625</xdr:colOff>
                <xdr:row>4</xdr:row>
                <xdr:rowOff>28575</xdr:rowOff>
              </from>
              <to>
                <xdr:col>16</xdr:col>
                <xdr:colOff>238125</xdr:colOff>
                <xdr:row>5</xdr:row>
                <xdr:rowOff>19050</xdr:rowOff>
              </to>
            </anchor>
          </controlPr>
        </control>
      </mc:Choice>
      <mc:Fallback>
        <control shapeId="1025" r:id="rId6" name="ScrollBar1"/>
      </mc:Fallback>
    </mc:AlternateContent>
    <mc:AlternateContent xmlns:mc="http://schemas.openxmlformats.org/markup-compatibility/2006">
      <mc:Choice Requires="x14">
        <control shapeId="1027" r:id="rId8" name="Option Button 3">
          <controlPr defaultSize="0" autoFill="0" autoLine="0" autoPict="0">
            <anchor moveWithCells="1">
              <from>
                <xdr:col>10</xdr:col>
                <xdr:colOff>504825</xdr:colOff>
                <xdr:row>1</xdr:row>
                <xdr:rowOff>133350</xdr:rowOff>
              </from>
              <to>
                <xdr:col>10</xdr:col>
                <xdr:colOff>723900</xdr:colOff>
                <xdr:row>3</xdr:row>
                <xdr:rowOff>19050</xdr:rowOff>
              </to>
            </anchor>
          </controlPr>
        </control>
      </mc:Choice>
    </mc:AlternateContent>
    <mc:AlternateContent xmlns:mc="http://schemas.openxmlformats.org/markup-compatibility/2006">
      <mc:Choice Requires="x14">
        <control shapeId="1028" r:id="rId9" name="Option Button 4">
          <controlPr defaultSize="0" autoFill="0" autoLine="0" autoPict="0">
            <anchor moveWithCells="1">
              <from>
                <xdr:col>10</xdr:col>
                <xdr:colOff>504825</xdr:colOff>
                <xdr:row>0</xdr:row>
                <xdr:rowOff>228600</xdr:rowOff>
              </from>
              <to>
                <xdr:col>10</xdr:col>
                <xdr:colOff>723900</xdr:colOff>
                <xdr:row>2</xdr:row>
                <xdr:rowOff>9525</xdr:rowOff>
              </to>
            </anchor>
          </controlPr>
        </control>
      </mc:Choice>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Laczko</dc:creator>
  <cp:lastModifiedBy>Mihály Katona</cp:lastModifiedBy>
  <dcterms:created xsi:type="dcterms:W3CDTF">2021-01-09T11:16:52Z</dcterms:created>
  <dcterms:modified xsi:type="dcterms:W3CDTF">2024-06-19T11:11:00Z</dcterms:modified>
</cp:coreProperties>
</file>