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phael/Desktop/"/>
    </mc:Choice>
  </mc:AlternateContent>
  <xr:revisionPtr revIDLastSave="0" documentId="13_ncr:1_{F362463C-5562-0248-93AC-0FAEC1D9E03A}" xr6:coauthVersionLast="43" xr6:coauthVersionMax="43" xr10:uidLastSave="{00000000-0000-0000-0000-000000000000}"/>
  <bookViews>
    <workbookView xWindow="0" yWindow="460" windowWidth="25600" windowHeight="15540" xr2:uid="{00000000-000D-0000-FFFF-FFFF00000000}"/>
  </bookViews>
  <sheets>
    <sheet name="Rohdaten" sheetId="1" r:id="rId1"/>
    <sheet name="Konsolidierung (ungewichtet)" sheetId="2" r:id="rId2"/>
    <sheet name="Auswertung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6" i="3" l="1"/>
  <c r="I59" i="3" l="1"/>
  <c r="I60" i="3"/>
  <c r="I61" i="3"/>
  <c r="I62" i="3"/>
  <c r="I63" i="3"/>
  <c r="I58" i="3"/>
  <c r="I52" i="3"/>
  <c r="I53" i="3"/>
  <c r="I54" i="3"/>
  <c r="I55" i="3"/>
  <c r="I56" i="3"/>
  <c r="I51" i="3"/>
  <c r="I45" i="3"/>
  <c r="I46" i="3"/>
  <c r="I47" i="3"/>
  <c r="I48" i="3"/>
  <c r="I49" i="3"/>
  <c r="I44" i="3"/>
  <c r="I38" i="3"/>
  <c r="I39" i="3"/>
  <c r="I40" i="3"/>
  <c r="I41" i="3"/>
  <c r="I42" i="3"/>
  <c r="I37" i="3"/>
  <c r="I31" i="3"/>
  <c r="I32" i="3"/>
  <c r="I33" i="3"/>
  <c r="I34" i="3"/>
  <c r="I35" i="3"/>
  <c r="I30" i="3"/>
  <c r="I24" i="3"/>
  <c r="I25" i="3"/>
  <c r="I26" i="3"/>
  <c r="I27" i="3"/>
  <c r="I28" i="3"/>
  <c r="I23" i="3"/>
  <c r="I17" i="3"/>
  <c r="I18" i="3"/>
  <c r="I19" i="3"/>
  <c r="I20" i="3"/>
  <c r="I21" i="3"/>
  <c r="I16" i="3"/>
  <c r="B59" i="3"/>
  <c r="B60" i="3"/>
  <c r="B61" i="3"/>
  <c r="B62" i="3"/>
  <c r="B63" i="3"/>
  <c r="B58" i="3"/>
  <c r="B52" i="3"/>
  <c r="B53" i="3"/>
  <c r="B54" i="3"/>
  <c r="B55" i="3"/>
  <c r="B56" i="3"/>
  <c r="B51" i="3"/>
  <c r="B45" i="3"/>
  <c r="B46" i="3"/>
  <c r="B47" i="3"/>
  <c r="B48" i="3"/>
  <c r="B49" i="3"/>
  <c r="B44" i="3"/>
  <c r="B38" i="3"/>
  <c r="B39" i="3"/>
  <c r="B40" i="3"/>
  <c r="B41" i="3"/>
  <c r="B42" i="3"/>
  <c r="B37" i="3"/>
  <c r="B31" i="3"/>
  <c r="B32" i="3"/>
  <c r="B33" i="3"/>
  <c r="B34" i="3"/>
  <c r="B35" i="3"/>
  <c r="B30" i="3"/>
  <c r="B28" i="3"/>
  <c r="B24" i="3"/>
  <c r="B25" i="3"/>
  <c r="B26" i="3"/>
  <c r="B27" i="3"/>
  <c r="B23" i="3"/>
  <c r="B17" i="3"/>
  <c r="B18" i="3"/>
  <c r="B19" i="3"/>
  <c r="B20" i="3"/>
  <c r="B21" i="3"/>
  <c r="B16" i="3"/>
  <c r="B43" i="3" l="1"/>
  <c r="B22" i="3"/>
  <c r="B50" i="3"/>
  <c r="B29" i="3"/>
  <c r="B36" i="3"/>
  <c r="B57" i="3"/>
  <c r="B15" i="3"/>
  <c r="I29" i="3"/>
  <c r="I50" i="3"/>
  <c r="I22" i="3"/>
  <c r="I57" i="3"/>
  <c r="I43" i="3"/>
  <c r="I36" i="3"/>
  <c r="I15" i="3"/>
  <c r="L63" i="3"/>
  <c r="K63" i="3"/>
  <c r="J63" i="3"/>
  <c r="L62" i="3"/>
  <c r="K62" i="3"/>
  <c r="J62" i="3"/>
  <c r="L61" i="3"/>
  <c r="K61" i="3"/>
  <c r="J61" i="3"/>
  <c r="L60" i="3"/>
  <c r="K60" i="3"/>
  <c r="J60" i="3"/>
  <c r="L59" i="3"/>
  <c r="K59" i="3"/>
  <c r="J59" i="3"/>
  <c r="L58" i="3"/>
  <c r="K58" i="3"/>
  <c r="J58" i="3"/>
  <c r="L56" i="3"/>
  <c r="K56" i="3"/>
  <c r="J56" i="3"/>
  <c r="L55" i="3"/>
  <c r="K55" i="3"/>
  <c r="J55" i="3"/>
  <c r="L54" i="3"/>
  <c r="K54" i="3"/>
  <c r="J54" i="3"/>
  <c r="L53" i="3"/>
  <c r="K53" i="3"/>
  <c r="J53" i="3"/>
  <c r="L52" i="3"/>
  <c r="K52" i="3"/>
  <c r="J52" i="3"/>
  <c r="L51" i="3"/>
  <c r="K51" i="3"/>
  <c r="J51" i="3"/>
  <c r="L49" i="3"/>
  <c r="K49" i="3"/>
  <c r="J49" i="3"/>
  <c r="L48" i="3"/>
  <c r="K48" i="3"/>
  <c r="J48" i="3"/>
  <c r="L47" i="3"/>
  <c r="K47" i="3"/>
  <c r="J47" i="3"/>
  <c r="L46" i="3"/>
  <c r="K46" i="3"/>
  <c r="J46" i="3"/>
  <c r="L45" i="3"/>
  <c r="K45" i="3"/>
  <c r="J45" i="3"/>
  <c r="L44" i="3"/>
  <c r="K44" i="3"/>
  <c r="J44" i="3"/>
  <c r="L42" i="3"/>
  <c r="K42" i="3"/>
  <c r="J42" i="3"/>
  <c r="L41" i="3"/>
  <c r="K41" i="3"/>
  <c r="J41" i="3"/>
  <c r="L40" i="3"/>
  <c r="K40" i="3"/>
  <c r="J40" i="3"/>
  <c r="L39" i="3"/>
  <c r="K39" i="3"/>
  <c r="J39" i="3"/>
  <c r="L38" i="3"/>
  <c r="K38" i="3"/>
  <c r="J38" i="3"/>
  <c r="L37" i="3"/>
  <c r="K37" i="3"/>
  <c r="J37" i="3"/>
  <c r="L35" i="3"/>
  <c r="K35" i="3"/>
  <c r="J35" i="3"/>
  <c r="L34" i="3"/>
  <c r="K34" i="3"/>
  <c r="J34" i="3"/>
  <c r="L33" i="3"/>
  <c r="K33" i="3"/>
  <c r="J33" i="3"/>
  <c r="L32" i="3"/>
  <c r="K32" i="3"/>
  <c r="J32" i="3"/>
  <c r="L31" i="3"/>
  <c r="K31" i="3"/>
  <c r="J31" i="3"/>
  <c r="L30" i="3"/>
  <c r="K30" i="3"/>
  <c r="J30" i="3"/>
  <c r="L28" i="3"/>
  <c r="K28" i="3"/>
  <c r="J28" i="3"/>
  <c r="L27" i="3"/>
  <c r="K27" i="3"/>
  <c r="J27" i="3"/>
  <c r="L26" i="3"/>
  <c r="K26" i="3"/>
  <c r="J26" i="3"/>
  <c r="L25" i="3"/>
  <c r="K25" i="3"/>
  <c r="J25" i="3"/>
  <c r="L24" i="3"/>
  <c r="K24" i="3"/>
  <c r="J24" i="3"/>
  <c r="L23" i="3"/>
  <c r="K23" i="3"/>
  <c r="J23" i="3"/>
  <c r="J17" i="3"/>
  <c r="K17" i="3"/>
  <c r="L17" i="3"/>
  <c r="J18" i="3"/>
  <c r="K18" i="3"/>
  <c r="L18" i="3"/>
  <c r="J19" i="3"/>
  <c r="K19" i="3"/>
  <c r="L19" i="3"/>
  <c r="J20" i="3"/>
  <c r="K20" i="3"/>
  <c r="L20" i="3"/>
  <c r="J21" i="3"/>
  <c r="K21" i="3"/>
  <c r="L21" i="3"/>
  <c r="K16" i="3"/>
  <c r="L16" i="3"/>
  <c r="J16" i="3"/>
  <c r="G63" i="3"/>
  <c r="F63" i="3"/>
  <c r="E63" i="3"/>
  <c r="D63" i="3"/>
  <c r="C63" i="3"/>
  <c r="G62" i="3"/>
  <c r="F62" i="3"/>
  <c r="E62" i="3"/>
  <c r="D62" i="3"/>
  <c r="C62" i="3"/>
  <c r="G61" i="3"/>
  <c r="F61" i="3"/>
  <c r="E61" i="3"/>
  <c r="D61" i="3"/>
  <c r="C61" i="3"/>
  <c r="G60" i="3"/>
  <c r="F60" i="3"/>
  <c r="E60" i="3"/>
  <c r="D60" i="3"/>
  <c r="C60" i="3"/>
  <c r="G59" i="3"/>
  <c r="F59" i="3"/>
  <c r="E59" i="3"/>
  <c r="D59" i="3"/>
  <c r="C59" i="3"/>
  <c r="G58" i="3"/>
  <c r="F58" i="3"/>
  <c r="E58" i="3"/>
  <c r="D58" i="3"/>
  <c r="C58" i="3"/>
  <c r="G56" i="3"/>
  <c r="F56" i="3"/>
  <c r="E56" i="3"/>
  <c r="D56" i="3"/>
  <c r="C56" i="3"/>
  <c r="G55" i="3"/>
  <c r="F55" i="3"/>
  <c r="E55" i="3"/>
  <c r="D55" i="3"/>
  <c r="C55" i="3"/>
  <c r="G54" i="3"/>
  <c r="F54" i="3"/>
  <c r="E54" i="3"/>
  <c r="D54" i="3"/>
  <c r="C54" i="3"/>
  <c r="G53" i="3"/>
  <c r="F53" i="3"/>
  <c r="E53" i="3"/>
  <c r="D53" i="3"/>
  <c r="C53" i="3"/>
  <c r="G52" i="3"/>
  <c r="F52" i="3"/>
  <c r="E52" i="3"/>
  <c r="D52" i="3"/>
  <c r="C52" i="3"/>
  <c r="G51" i="3"/>
  <c r="F51" i="3"/>
  <c r="E51" i="3"/>
  <c r="D51" i="3"/>
  <c r="C51" i="3"/>
  <c r="G49" i="3"/>
  <c r="F49" i="3"/>
  <c r="E49" i="3"/>
  <c r="D49" i="3"/>
  <c r="C49" i="3"/>
  <c r="G48" i="3"/>
  <c r="F48" i="3"/>
  <c r="E48" i="3"/>
  <c r="D48" i="3"/>
  <c r="C48" i="3"/>
  <c r="G47" i="3"/>
  <c r="F47" i="3"/>
  <c r="E47" i="3"/>
  <c r="D47" i="3"/>
  <c r="C47" i="3"/>
  <c r="G46" i="3"/>
  <c r="F46" i="3"/>
  <c r="E46" i="3"/>
  <c r="D46" i="3"/>
  <c r="C46" i="3"/>
  <c r="G45" i="3"/>
  <c r="F45" i="3"/>
  <c r="E45" i="3"/>
  <c r="D45" i="3"/>
  <c r="C45" i="3"/>
  <c r="G44" i="3"/>
  <c r="F44" i="3"/>
  <c r="E44" i="3"/>
  <c r="D44" i="3"/>
  <c r="C44" i="3"/>
  <c r="G42" i="3"/>
  <c r="F42" i="3"/>
  <c r="E42" i="3"/>
  <c r="D42" i="3"/>
  <c r="C42" i="3"/>
  <c r="G41" i="3"/>
  <c r="F41" i="3"/>
  <c r="E41" i="3"/>
  <c r="D41" i="3"/>
  <c r="C41" i="3"/>
  <c r="G40" i="3"/>
  <c r="F40" i="3"/>
  <c r="E40" i="3"/>
  <c r="D40" i="3"/>
  <c r="C40" i="3"/>
  <c r="G39" i="3"/>
  <c r="F39" i="3"/>
  <c r="E39" i="3"/>
  <c r="D39" i="3"/>
  <c r="C39" i="3"/>
  <c r="G38" i="3"/>
  <c r="F38" i="3"/>
  <c r="E38" i="3"/>
  <c r="D38" i="3"/>
  <c r="C38" i="3"/>
  <c r="G37" i="3"/>
  <c r="F37" i="3"/>
  <c r="E37" i="3"/>
  <c r="D37" i="3"/>
  <c r="C37" i="3"/>
  <c r="G35" i="3"/>
  <c r="F35" i="3"/>
  <c r="E35" i="3"/>
  <c r="D35" i="3"/>
  <c r="C35" i="3"/>
  <c r="G34" i="3"/>
  <c r="F34" i="3"/>
  <c r="E34" i="3"/>
  <c r="D34" i="3"/>
  <c r="C34" i="3"/>
  <c r="G33" i="3"/>
  <c r="F33" i="3"/>
  <c r="E33" i="3"/>
  <c r="D33" i="3"/>
  <c r="C33" i="3"/>
  <c r="G32" i="3"/>
  <c r="F32" i="3"/>
  <c r="E32" i="3"/>
  <c r="D32" i="3"/>
  <c r="C32" i="3"/>
  <c r="G31" i="3"/>
  <c r="F31" i="3"/>
  <c r="E31" i="3"/>
  <c r="D31" i="3"/>
  <c r="C31" i="3"/>
  <c r="G30" i="3"/>
  <c r="F30" i="3"/>
  <c r="E30" i="3"/>
  <c r="D30" i="3"/>
  <c r="C30" i="3"/>
  <c r="G28" i="3"/>
  <c r="F28" i="3"/>
  <c r="E28" i="3"/>
  <c r="D28" i="3"/>
  <c r="C28" i="3"/>
  <c r="G27" i="3"/>
  <c r="F27" i="3"/>
  <c r="E27" i="3"/>
  <c r="D27" i="3"/>
  <c r="C27" i="3"/>
  <c r="G26" i="3"/>
  <c r="F26" i="3"/>
  <c r="E26" i="3"/>
  <c r="D26" i="3"/>
  <c r="C26" i="3"/>
  <c r="G25" i="3"/>
  <c r="F25" i="3"/>
  <c r="E25" i="3"/>
  <c r="D25" i="3"/>
  <c r="C25" i="3"/>
  <c r="G24" i="3"/>
  <c r="F24" i="3"/>
  <c r="E24" i="3"/>
  <c r="D24" i="3"/>
  <c r="C24" i="3"/>
  <c r="G23" i="3"/>
  <c r="F23" i="3"/>
  <c r="E23" i="3"/>
  <c r="D23" i="3"/>
  <c r="C23" i="3"/>
  <c r="D16" i="3"/>
  <c r="E16" i="3"/>
  <c r="F16" i="3"/>
  <c r="G16" i="3"/>
  <c r="D17" i="3"/>
  <c r="E17" i="3"/>
  <c r="F17" i="3"/>
  <c r="G17" i="3"/>
  <c r="D18" i="3"/>
  <c r="E18" i="3"/>
  <c r="F18" i="3"/>
  <c r="G18" i="3"/>
  <c r="D19" i="3"/>
  <c r="E19" i="3"/>
  <c r="F19" i="3"/>
  <c r="G19" i="3"/>
  <c r="D20" i="3"/>
  <c r="E20" i="3"/>
  <c r="F20" i="3"/>
  <c r="G20" i="3"/>
  <c r="D21" i="3"/>
  <c r="E21" i="3"/>
  <c r="F21" i="3"/>
  <c r="G21" i="3"/>
  <c r="C17" i="3"/>
  <c r="C18" i="3"/>
  <c r="C19" i="3"/>
  <c r="C20" i="3"/>
  <c r="C21" i="3"/>
  <c r="B7" i="2"/>
  <c r="C7" i="2"/>
  <c r="B4" i="2"/>
  <c r="C4" i="2"/>
  <c r="I4" i="2"/>
  <c r="J4" i="2"/>
  <c r="I5" i="2"/>
  <c r="J5" i="2"/>
  <c r="I6" i="2"/>
  <c r="J6" i="2"/>
  <c r="I7" i="2"/>
  <c r="J7" i="2"/>
  <c r="I8" i="2"/>
  <c r="J8" i="2"/>
  <c r="I9" i="2"/>
  <c r="J9" i="2"/>
  <c r="I10" i="2"/>
  <c r="J10" i="2"/>
  <c r="I14" i="2"/>
  <c r="J14" i="2"/>
  <c r="I15" i="2"/>
  <c r="J15" i="2"/>
  <c r="I16" i="2"/>
  <c r="J16" i="2"/>
  <c r="I17" i="2"/>
  <c r="J17" i="2"/>
  <c r="I18" i="2"/>
  <c r="J18" i="2"/>
  <c r="I19" i="2"/>
  <c r="J19" i="2"/>
  <c r="H19" i="2"/>
  <c r="H18" i="2"/>
  <c r="H17" i="2"/>
  <c r="H16" i="2"/>
  <c r="H15" i="2"/>
  <c r="H14" i="2"/>
  <c r="H10" i="2"/>
  <c r="H9" i="2"/>
  <c r="H8" i="2"/>
  <c r="H7" i="2"/>
  <c r="H6" i="2"/>
  <c r="H5" i="2"/>
  <c r="H4" i="2"/>
  <c r="C14" i="2"/>
  <c r="D14" i="2"/>
  <c r="E14" i="2"/>
  <c r="F14" i="2"/>
  <c r="C15" i="2"/>
  <c r="D15" i="2"/>
  <c r="E15" i="2"/>
  <c r="F15" i="2"/>
  <c r="C16" i="2"/>
  <c r="D16" i="2"/>
  <c r="E16" i="2"/>
  <c r="F16" i="2"/>
  <c r="C17" i="2"/>
  <c r="D17" i="2"/>
  <c r="E17" i="2"/>
  <c r="F17" i="2"/>
  <c r="C18" i="2"/>
  <c r="D18" i="2"/>
  <c r="E18" i="2"/>
  <c r="F18" i="2"/>
  <c r="C19" i="2"/>
  <c r="D19" i="2"/>
  <c r="E19" i="2"/>
  <c r="F19" i="2"/>
  <c r="B19" i="2"/>
  <c r="B18" i="2"/>
  <c r="B17" i="2"/>
  <c r="B16" i="2"/>
  <c r="B15" i="2"/>
  <c r="B14" i="2"/>
  <c r="D4" i="2"/>
  <c r="E4" i="2"/>
  <c r="F4" i="2"/>
  <c r="C5" i="2"/>
  <c r="D5" i="2"/>
  <c r="E5" i="2"/>
  <c r="F5" i="2"/>
  <c r="C6" i="2"/>
  <c r="D6" i="2"/>
  <c r="E6" i="2"/>
  <c r="F6" i="2"/>
  <c r="D7" i="2"/>
  <c r="E7" i="2"/>
  <c r="F7" i="2"/>
  <c r="C8" i="2"/>
  <c r="D8" i="2"/>
  <c r="E8" i="2"/>
  <c r="F8" i="2"/>
  <c r="C9" i="2"/>
  <c r="D9" i="2"/>
  <c r="E9" i="2"/>
  <c r="F9" i="2"/>
  <c r="C10" i="2"/>
  <c r="D10" i="2"/>
  <c r="E10" i="2"/>
  <c r="F10" i="2"/>
  <c r="B10" i="2"/>
  <c r="B9" i="2"/>
  <c r="B8" i="2"/>
  <c r="B6" i="2"/>
  <c r="B5" i="2"/>
  <c r="U13" i="2" l="1"/>
  <c r="T13" i="2"/>
  <c r="V13" i="2"/>
  <c r="O13" i="2"/>
  <c r="M13" i="2"/>
  <c r="P13" i="2"/>
  <c r="Q13" i="2"/>
  <c r="N13" i="2"/>
  <c r="U19" i="2"/>
  <c r="W29" i="3" s="1"/>
  <c r="T6" i="2"/>
  <c r="B14" i="3"/>
  <c r="O10" i="3" s="1"/>
  <c r="E29" i="3"/>
  <c r="D43" i="3"/>
  <c r="J50" i="3"/>
  <c r="L57" i="3"/>
  <c r="M6" i="2"/>
  <c r="T9" i="2"/>
  <c r="V17" i="2"/>
  <c r="X27" i="3" s="1"/>
  <c r="O7" i="2"/>
  <c r="U16" i="2"/>
  <c r="W26" i="3" s="1"/>
  <c r="T8" i="2"/>
  <c r="I14" i="3"/>
  <c r="V10" i="3" s="1"/>
  <c r="V7" i="2"/>
  <c r="V4" i="2"/>
  <c r="O4" i="2"/>
  <c r="G15" i="3"/>
  <c r="M14" i="2"/>
  <c r="O24" i="3" s="1"/>
  <c r="V6" i="2"/>
  <c r="T10" i="2"/>
  <c r="T17" i="2"/>
  <c r="V27" i="3" s="1"/>
  <c r="M2" i="2"/>
  <c r="J57" i="3"/>
  <c r="P5" i="2"/>
  <c r="N8" i="2"/>
  <c r="P19" i="2"/>
  <c r="R29" i="3" s="1"/>
  <c r="P17" i="2"/>
  <c r="R27" i="3" s="1"/>
  <c r="Q16" i="2"/>
  <c r="S26" i="3" s="1"/>
  <c r="N15" i="2"/>
  <c r="P25" i="3" s="1"/>
  <c r="T7" i="2"/>
  <c r="V16" i="2"/>
  <c r="X26" i="3" s="1"/>
  <c r="U9" i="2"/>
  <c r="U5" i="2"/>
  <c r="N4" i="2"/>
  <c r="K43" i="3"/>
  <c r="L50" i="3"/>
  <c r="M5" i="2"/>
  <c r="J29" i="3"/>
  <c r="E15" i="3"/>
  <c r="M16" i="2"/>
  <c r="O26" i="3" s="1"/>
  <c r="N5" i="2"/>
  <c r="Q9" i="2"/>
  <c r="M10" i="2"/>
  <c r="O9" i="2"/>
  <c r="Q8" i="2"/>
  <c r="N6" i="2"/>
  <c r="N14" i="2"/>
  <c r="P24" i="3" s="1"/>
  <c r="Q18" i="2"/>
  <c r="S28" i="3" s="1"/>
  <c r="O19" i="2"/>
  <c r="Q29" i="3" s="1"/>
  <c r="P16" i="2"/>
  <c r="R26" i="3" s="1"/>
  <c r="U17" i="2"/>
  <c r="W27" i="3" s="1"/>
  <c r="V15" i="2"/>
  <c r="X25" i="3" s="1"/>
  <c r="U10" i="2"/>
  <c r="U8" i="2"/>
  <c r="U6" i="2"/>
  <c r="P7" i="2"/>
  <c r="F15" i="3"/>
  <c r="G22" i="3"/>
  <c r="G36" i="3"/>
  <c r="F43" i="3"/>
  <c r="C50" i="3"/>
  <c r="E57" i="3"/>
  <c r="J15" i="3"/>
  <c r="O6" i="2"/>
  <c r="M9" i="2"/>
  <c r="C36" i="3"/>
  <c r="E43" i="3"/>
  <c r="L36" i="3"/>
  <c r="Q15" i="2"/>
  <c r="S25" i="3" s="1"/>
  <c r="N16" i="2"/>
  <c r="P26" i="3" s="1"/>
  <c r="V10" i="2"/>
  <c r="U15" i="2"/>
  <c r="W25" i="3" s="1"/>
  <c r="V2" i="2"/>
  <c r="N2" i="2"/>
  <c r="Q6" i="2"/>
  <c r="N10" i="2"/>
  <c r="N9" i="2"/>
  <c r="M8" i="2"/>
  <c r="Q7" i="2"/>
  <c r="P2" i="2"/>
  <c r="O16" i="2"/>
  <c r="Q26" i="3" s="1"/>
  <c r="M18" i="2"/>
  <c r="O28" i="3" s="1"/>
  <c r="Q17" i="2"/>
  <c r="S27" i="3" s="1"/>
  <c r="Q14" i="2"/>
  <c r="S24" i="3" s="1"/>
  <c r="T19" i="2"/>
  <c r="V29" i="3" s="1"/>
  <c r="V9" i="2"/>
  <c r="U7" i="2"/>
  <c r="M4" i="2"/>
  <c r="F22" i="3"/>
  <c r="D29" i="3"/>
  <c r="C29" i="3"/>
  <c r="F36" i="3"/>
  <c r="F50" i="3"/>
  <c r="E50" i="3"/>
  <c r="D50" i="3"/>
  <c r="D57" i="3"/>
  <c r="F57" i="3"/>
  <c r="L29" i="3"/>
  <c r="K29" i="3"/>
  <c r="P10" i="2"/>
  <c r="K15" i="3"/>
  <c r="J22" i="3"/>
  <c r="J36" i="3"/>
  <c r="J43" i="3"/>
  <c r="P15" i="2"/>
  <c r="R25" i="3" s="1"/>
  <c r="T15" i="2"/>
  <c r="V25" i="3" s="1"/>
  <c r="Q19" i="2"/>
  <c r="S29" i="3" s="1"/>
  <c r="M19" i="2"/>
  <c r="O29" i="3" s="1"/>
  <c r="P9" i="2"/>
  <c r="O5" i="2"/>
  <c r="P18" i="2"/>
  <c r="R28" i="3" s="1"/>
  <c r="P14" i="2"/>
  <c r="R24" i="3" s="1"/>
  <c r="T5" i="2"/>
  <c r="V8" i="2"/>
  <c r="G50" i="3"/>
  <c r="K22" i="3"/>
  <c r="V18" i="2"/>
  <c r="X28" i="3" s="1"/>
  <c r="U18" i="2"/>
  <c r="W28" i="3" s="1"/>
  <c r="T18" i="2"/>
  <c r="V28" i="3" s="1"/>
  <c r="U14" i="2"/>
  <c r="W24" i="3" s="1"/>
  <c r="V14" i="2"/>
  <c r="X24" i="3" s="1"/>
  <c r="V5" i="2"/>
  <c r="U2" i="2"/>
  <c r="M7" i="2"/>
  <c r="M17" i="2"/>
  <c r="O27" i="3" s="1"/>
  <c r="Q10" i="2"/>
  <c r="N17" i="2"/>
  <c r="P27" i="3" s="1"/>
  <c r="P4" i="2"/>
  <c r="O17" i="2"/>
  <c r="Q27" i="3" s="1"/>
  <c r="O2" i="2"/>
  <c r="O10" i="2"/>
  <c r="O8" i="2"/>
  <c r="P8" i="2"/>
  <c r="Q5" i="2"/>
  <c r="Q2" i="2"/>
  <c r="Q4" i="2"/>
  <c r="M15" i="2"/>
  <c r="O25" i="3" s="1"/>
  <c r="O15" i="2"/>
  <c r="Q25" i="3" s="1"/>
  <c r="N19" i="2"/>
  <c r="P29" i="3" s="1"/>
  <c r="N18" i="2"/>
  <c r="P28" i="3" s="1"/>
  <c r="O18" i="2"/>
  <c r="Q28" i="3" s="1"/>
  <c r="O14" i="2"/>
  <c r="Q24" i="3" s="1"/>
  <c r="T16" i="2"/>
  <c r="V26" i="3" s="1"/>
  <c r="V19" i="2"/>
  <c r="X29" i="3" s="1"/>
  <c r="N7" i="2"/>
  <c r="K36" i="3"/>
  <c r="P6" i="2"/>
  <c r="T4" i="2"/>
  <c r="T2" i="2"/>
  <c r="T14" i="2"/>
  <c r="V24" i="3" s="1"/>
  <c r="U4" i="2"/>
  <c r="C15" i="3"/>
  <c r="E22" i="3"/>
  <c r="D22" i="3"/>
  <c r="C22" i="3"/>
  <c r="G29" i="3"/>
  <c r="F29" i="3"/>
  <c r="E36" i="3"/>
  <c r="D36" i="3"/>
  <c r="C43" i="3"/>
  <c r="G43" i="3"/>
  <c r="C57" i="3"/>
  <c r="G57" i="3"/>
  <c r="L15" i="3"/>
  <c r="L22" i="3"/>
  <c r="L43" i="3"/>
  <c r="K50" i="3"/>
  <c r="D15" i="3"/>
  <c r="K57" i="3"/>
  <c r="X19" i="3" l="1"/>
  <c r="W17" i="3"/>
  <c r="V21" i="3"/>
  <c r="O17" i="3"/>
  <c r="S16" i="3"/>
  <c r="O20" i="3"/>
  <c r="P20" i="3"/>
  <c r="X17" i="3"/>
  <c r="W20" i="3"/>
  <c r="J14" i="3"/>
  <c r="S20" i="3"/>
  <c r="R19" i="3"/>
  <c r="W18" i="3"/>
  <c r="Q20" i="3"/>
  <c r="V17" i="3"/>
  <c r="V16" i="3"/>
  <c r="S21" i="3"/>
  <c r="P18" i="3"/>
  <c r="O16" i="3"/>
  <c r="R20" i="3"/>
  <c r="S17" i="3"/>
  <c r="O15" i="3"/>
  <c r="S15" i="3"/>
  <c r="C14" i="3"/>
  <c r="F14" i="3"/>
  <c r="X20" i="3"/>
  <c r="G14" i="3"/>
  <c r="K14" i="3"/>
  <c r="S18" i="3"/>
  <c r="O19" i="3"/>
  <c r="P19" i="3"/>
  <c r="P17" i="3"/>
  <c r="V18" i="3"/>
  <c r="Q19" i="3"/>
  <c r="V19" i="3"/>
  <c r="L14" i="3"/>
  <c r="X15" i="3"/>
  <c r="V15" i="3"/>
  <c r="O21" i="3"/>
  <c r="P21" i="3"/>
  <c r="Q21" i="3"/>
  <c r="Q18" i="3"/>
  <c r="P16" i="3"/>
  <c r="R21" i="3"/>
  <c r="X18" i="3"/>
  <c r="O18" i="3"/>
  <c r="W19" i="3"/>
  <c r="W21" i="3"/>
  <c r="X21" i="3"/>
  <c r="D14" i="3"/>
  <c r="P15" i="3"/>
  <c r="X16" i="3"/>
  <c r="W16" i="3"/>
  <c r="S19" i="3"/>
  <c r="R17" i="3"/>
  <c r="Q16" i="3"/>
  <c r="E14" i="3"/>
  <c r="Q15" i="3"/>
  <c r="R15" i="3"/>
  <c r="V20" i="3"/>
  <c r="R16" i="3"/>
  <c r="W15" i="3"/>
  <c r="R18" i="3"/>
  <c r="Q17" i="3"/>
  <c r="V14" i="3" l="1"/>
  <c r="X14" i="3"/>
  <c r="P14" i="3"/>
  <c r="R14" i="3"/>
  <c r="W14" i="3"/>
  <c r="O14" i="3"/>
  <c r="S14" i="3"/>
  <c r="Q14" i="3"/>
</calcChain>
</file>

<file path=xl/sharedStrings.xml><?xml version="1.0" encoding="utf-8"?>
<sst xmlns="http://schemas.openxmlformats.org/spreadsheetml/2006/main" count="234" uniqueCount="91">
  <si>
    <t>CH01.1</t>
  </si>
  <si>
    <t>CH01.2</t>
  </si>
  <si>
    <t>CH01.3</t>
  </si>
  <si>
    <t>CH01.4</t>
  </si>
  <si>
    <t>CH01.5</t>
  </si>
  <si>
    <t>CH01.6</t>
  </si>
  <si>
    <t>CH02.1</t>
  </si>
  <si>
    <t>CH02.2</t>
  </si>
  <si>
    <t>CH02.3</t>
  </si>
  <si>
    <t>CH02.4</t>
  </si>
  <si>
    <t>CH02.5</t>
  </si>
  <si>
    <t>CH02.6</t>
  </si>
  <si>
    <t>CH03.1</t>
  </si>
  <si>
    <t>CH03.2</t>
  </si>
  <si>
    <t>CH03.3</t>
  </si>
  <si>
    <t>CH03.4</t>
  </si>
  <si>
    <t>CH03.5</t>
  </si>
  <si>
    <t>CH03.6</t>
  </si>
  <si>
    <t>CH04.1</t>
  </si>
  <si>
    <t>CH04.2</t>
  </si>
  <si>
    <t>CH04.3</t>
  </si>
  <si>
    <t>CH04.4</t>
  </si>
  <si>
    <t>CH04.5</t>
  </si>
  <si>
    <t>CH04.6</t>
  </si>
  <si>
    <t>CH05.1</t>
  </si>
  <si>
    <t>CH05.2</t>
  </si>
  <si>
    <t>CH05.3</t>
  </si>
  <si>
    <t>CH05.4</t>
  </si>
  <si>
    <t>CH05.5</t>
  </si>
  <si>
    <t>CH05.6</t>
  </si>
  <si>
    <t>CH06.1</t>
  </si>
  <si>
    <t>CH06.2</t>
  </si>
  <si>
    <t>CH06.3</t>
  </si>
  <si>
    <t>CH06.4</t>
  </si>
  <si>
    <t>CH06.5</t>
  </si>
  <si>
    <t>CH06.6</t>
  </si>
  <si>
    <t>CH07.1</t>
  </si>
  <si>
    <t>CH07.2</t>
  </si>
  <si>
    <t>CH07.3</t>
  </si>
  <si>
    <t>CH07.4</t>
  </si>
  <si>
    <t>CH07.5</t>
  </si>
  <si>
    <t>CH07.6</t>
  </si>
  <si>
    <t>010</t>
  </si>
  <si>
    <t>011</t>
  </si>
  <si>
    <t>Genferseeregion</t>
  </si>
  <si>
    <t>Facebook</t>
  </si>
  <si>
    <t>Instagram</t>
  </si>
  <si>
    <t>Espace Mittelland</t>
  </si>
  <si>
    <t>Wie reist Du dieses Jahr in die Ferien?</t>
  </si>
  <si>
    <t>Auto</t>
  </si>
  <si>
    <t>Flugzeug</t>
  </si>
  <si>
    <t>Zug</t>
  </si>
  <si>
    <t>Anderes</t>
  </si>
  <si>
    <t>Nichts</t>
  </si>
  <si>
    <t>Ja</t>
  </si>
  <si>
    <t>Nein</t>
  </si>
  <si>
    <t>Vielleicht</t>
  </si>
  <si>
    <t>Nimmt die Klimadiskussion Einfluss 
auf die Wahl Deiner Feriendestination?</t>
  </si>
  <si>
    <t>Nordwestschweiz</t>
  </si>
  <si>
    <t>Zürich</t>
  </si>
  <si>
    <t>Ostschweiz</t>
  </si>
  <si>
    <t>Zentralschweiz</t>
  </si>
  <si>
    <t>Tessin</t>
  </si>
  <si>
    <t>CH01</t>
  </si>
  <si>
    <t>CH02</t>
  </si>
  <si>
    <t>CH03</t>
  </si>
  <si>
    <t>CH04</t>
  </si>
  <si>
    <t>CH05</t>
  </si>
  <si>
    <t>CH06</t>
  </si>
  <si>
    <t>CH07</t>
  </si>
  <si>
    <t>13-17</t>
  </si>
  <si>
    <t>18-24</t>
  </si>
  <si>
    <t>25-34</t>
  </si>
  <si>
    <t>35-44</t>
  </si>
  <si>
    <t>45-54</t>
  </si>
  <si>
    <t>55-64</t>
  </si>
  <si>
    <t>Altersgewichtung</t>
  </si>
  <si>
    <t>Regionengewichtung</t>
  </si>
  <si>
    <t>Schweiz</t>
  </si>
  <si>
    <t>n</t>
  </si>
  <si>
    <t>Konsolidiert und gewichtet</t>
  </si>
  <si>
    <t>Nimmt die Klimadiskussion Einfluss…?</t>
  </si>
  <si>
    <t>Grossregionen</t>
  </si>
  <si>
    <t>Altersgruppen</t>
  </si>
  <si>
    <t>CH01 - Genferseeregion</t>
  </si>
  <si>
    <t>CH03 - Nordwestschweiz</t>
  </si>
  <si>
    <t>CH02 - Espace Mittelland</t>
  </si>
  <si>
    <t>CH04 - Zürich</t>
  </si>
  <si>
    <t>CH05 - Ostschweiz</t>
  </si>
  <si>
    <t>CH06 - Zentralschweiz</t>
  </si>
  <si>
    <t>CH07 - Tessin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</si>
</sst>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8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b/>
      <sz val="12"/>
      <color theme="0" tint="-0.499984740745262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8"/>
      <color theme="0" tint="-0.499984740745262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6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0" tint="-0.499984740745262"/>
      <name val="Calibri"/>
      <family val="2"/>
      <scheme val="minor"/>
    </font>
    <font>
      <sz val="8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0" tint="-0.499984740745262"/>
      <name val="Calibri"/>
      <family val="2"/>
      <scheme val="minor"/>
    </font>
    <font>
      <sz val="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u/>
      <sz val="9"/>
      <color theme="10"/>
      <name val="Calibri"/>
      <family val="2"/>
      <scheme val="minor"/>
    </font>
    <font>
      <b/>
      <sz val="9"/>
      <color theme="0" tint="-0.499984740745262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i/>
      <sz val="12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9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9" fontId="17" fillId="0" borderId="0" applyFont="0" applyFill="0" applyBorder="0" applyAlignment="0" applyProtection="0"/>
  </cellStyleXfs>
  <cellXfs count="75">
    <xf numFmtId="0" fontId="0" fillId="0" borderId="0" xfId="0"/>
    <xf numFmtId="0" fontId="0" fillId="2" borderId="0" xfId="0" applyFill="1"/>
    <xf numFmtId="0" fontId="5" fillId="2" borderId="0" xfId="0" applyFont="1" applyFill="1" applyAlignment="1">
      <alignment horizontal="right"/>
    </xf>
    <xf numFmtId="0" fontId="0" fillId="2" borderId="0" xfId="0" applyFill="1" applyAlignment="1">
      <alignment horizontal="center" vertical="center"/>
    </xf>
    <xf numFmtId="0" fontId="2" fillId="2" borderId="0" xfId="0" quotePrefix="1" applyFont="1" applyFill="1" applyAlignment="1">
      <alignment horizontal="center" vertical="center"/>
    </xf>
    <xf numFmtId="0" fontId="6" fillId="2" borderId="0" xfId="0" applyFont="1" applyFill="1" applyAlignment="1">
      <alignment horizontal="right"/>
    </xf>
    <xf numFmtId="0" fontId="7" fillId="2" borderId="0" xfId="0" applyFont="1" applyFill="1"/>
    <xf numFmtId="0" fontId="6" fillId="2" borderId="0" xfId="0" quotePrefix="1" applyFont="1" applyFill="1" applyAlignment="1">
      <alignment horizontal="center"/>
    </xf>
    <xf numFmtId="0" fontId="10" fillId="4" borderId="0" xfId="0" quotePrefix="1" applyFont="1" applyFill="1" applyAlignment="1">
      <alignment horizontal="center" vertical="center"/>
    </xf>
    <xf numFmtId="0" fontId="11" fillId="2" borderId="0" xfId="0" applyFont="1" applyFill="1"/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center" vertical="center"/>
    </xf>
    <xf numFmtId="0" fontId="13" fillId="2" borderId="0" xfId="0" quotePrefix="1" applyFont="1" applyFill="1" applyAlignment="1">
      <alignment horizontal="center" vertical="center"/>
    </xf>
    <xf numFmtId="0" fontId="6" fillId="4" borderId="0" xfId="0" applyFont="1" applyFill="1" applyAlignment="1">
      <alignment horizontal="right"/>
    </xf>
    <xf numFmtId="0" fontId="5" fillId="4" borderId="0" xfId="0" applyFont="1" applyFill="1" applyAlignment="1">
      <alignment horizontal="right"/>
    </xf>
    <xf numFmtId="0" fontId="14" fillId="2" borderId="0" xfId="0" applyFont="1" applyFill="1"/>
    <xf numFmtId="0" fontId="15" fillId="2" borderId="0" xfId="0" applyFont="1" applyFill="1" applyAlignment="1">
      <alignment horizontal="right"/>
    </xf>
    <xf numFmtId="0" fontId="14" fillId="2" borderId="0" xfId="0" applyFont="1" applyFill="1" applyAlignment="1">
      <alignment horizontal="center" vertical="center"/>
    </xf>
    <xf numFmtId="0" fontId="16" fillId="4" borderId="0" xfId="0" quotePrefix="1" applyFont="1" applyFill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14" fillId="4" borderId="0" xfId="0" quotePrefix="1" applyFont="1" applyFill="1" applyAlignment="1">
      <alignment horizontal="center" vertical="center"/>
    </xf>
    <xf numFmtId="0" fontId="14" fillId="0" borderId="0" xfId="0" applyFont="1"/>
    <xf numFmtId="0" fontId="14" fillId="0" borderId="0" xfId="0" applyFont="1" applyAlignment="1">
      <alignment horizontal="center" vertical="center"/>
    </xf>
    <xf numFmtId="0" fontId="0" fillId="0" borderId="0" xfId="0" quotePrefix="1"/>
    <xf numFmtId="9" fontId="14" fillId="0" borderId="0" xfId="2" applyFont="1" applyAlignment="1">
      <alignment horizontal="center" vertical="center"/>
    </xf>
    <xf numFmtId="164" fontId="14" fillId="0" borderId="0" xfId="2" applyNumberFormat="1" applyFont="1" applyAlignment="1">
      <alignment horizontal="center" vertical="center"/>
    </xf>
    <xf numFmtId="164" fontId="0" fillId="0" borderId="0" xfId="2" applyNumberFormat="1" applyFont="1"/>
    <xf numFmtId="9" fontId="0" fillId="0" borderId="0" xfId="2" applyFont="1"/>
    <xf numFmtId="0" fontId="0" fillId="0" borderId="0" xfId="0" applyNumberFormat="1"/>
    <xf numFmtId="0" fontId="19" fillId="0" borderId="0" xfId="0" applyFont="1" applyAlignment="1">
      <alignment horizontal="center" vertical="center"/>
    </xf>
    <xf numFmtId="10" fontId="19" fillId="0" borderId="0" xfId="2" applyNumberFormat="1" applyFont="1" applyAlignment="1">
      <alignment horizontal="center" vertical="center"/>
    </xf>
    <xf numFmtId="0" fontId="18" fillId="0" borderId="0" xfId="0" applyFont="1"/>
    <xf numFmtId="0" fontId="20" fillId="0" borderId="0" xfId="0" applyFont="1" applyAlignment="1">
      <alignment horizontal="center" vertical="center"/>
    </xf>
    <xf numFmtId="0" fontId="20" fillId="0" borderId="0" xfId="0" quotePrefix="1" applyFont="1" applyFill="1" applyAlignment="1">
      <alignment horizontal="center" vertical="center"/>
    </xf>
    <xf numFmtId="10" fontId="19" fillId="0" borderId="0" xfId="2" applyNumberFormat="1" applyFont="1" applyBorder="1" applyAlignment="1">
      <alignment horizontal="center" vertical="center"/>
    </xf>
    <xf numFmtId="0" fontId="14" fillId="4" borderId="0" xfId="1" applyFont="1" applyFill="1" applyAlignment="1">
      <alignment horizontal="center" vertical="center"/>
    </xf>
    <xf numFmtId="0" fontId="23" fillId="2" borderId="0" xfId="0" quotePrefix="1" applyFont="1" applyFill="1" applyAlignment="1">
      <alignment horizontal="center"/>
    </xf>
    <xf numFmtId="0" fontId="24" fillId="0" borderId="0" xfId="0" applyFont="1"/>
    <xf numFmtId="0" fontId="11" fillId="0" borderId="0" xfId="0" quotePrefix="1" applyFont="1"/>
    <xf numFmtId="0" fontId="11" fillId="0" borderId="0" xfId="0" applyFont="1"/>
    <xf numFmtId="0" fontId="11" fillId="4" borderId="0" xfId="0" applyFont="1" applyFill="1" applyAlignment="1">
      <alignment horizontal="center" vertical="center"/>
    </xf>
    <xf numFmtId="9" fontId="0" fillId="0" borderId="0" xfId="2" applyFont="1" applyAlignment="1">
      <alignment horizontal="center"/>
    </xf>
    <xf numFmtId="9" fontId="18" fillId="0" borderId="0" xfId="2" applyFont="1" applyFill="1"/>
    <xf numFmtId="0" fontId="0" fillId="0" borderId="0" xfId="0" quotePrefix="1" applyAlignment="1">
      <alignment horizontal="right"/>
    </xf>
    <xf numFmtId="0" fontId="0" fillId="0" borderId="0" xfId="0" applyAlignment="1">
      <alignment horizontal="right"/>
    </xf>
    <xf numFmtId="164" fontId="20" fillId="0" borderId="0" xfId="2" applyNumberFormat="1" applyFont="1" applyAlignment="1">
      <alignment horizontal="left" vertical="center"/>
    </xf>
    <xf numFmtId="164" fontId="20" fillId="0" borderId="0" xfId="2" applyNumberFormat="1" applyFont="1" applyAlignment="1">
      <alignment horizontal="center" vertical="center"/>
    </xf>
    <xf numFmtId="164" fontId="18" fillId="0" borderId="0" xfId="2" applyNumberFormat="1" applyFont="1"/>
    <xf numFmtId="9" fontId="20" fillId="0" borderId="0" xfId="2" applyFont="1" applyAlignment="1">
      <alignment horizontal="left" vertical="center"/>
    </xf>
    <xf numFmtId="9" fontId="20" fillId="0" borderId="0" xfId="2" applyFont="1" applyAlignment="1">
      <alignment horizontal="center" vertical="center"/>
    </xf>
    <xf numFmtId="9" fontId="0" fillId="0" borderId="0" xfId="2" applyFont="1" applyAlignment="1">
      <alignment horizontal="center" vertical="center"/>
    </xf>
    <xf numFmtId="0" fontId="1" fillId="8" borderId="0" xfId="0" applyFont="1" applyFill="1"/>
    <xf numFmtId="0" fontId="2" fillId="8" borderId="0" xfId="0" applyFont="1" applyFill="1"/>
    <xf numFmtId="0" fontId="25" fillId="8" borderId="0" xfId="0" applyFont="1" applyFill="1" applyAlignment="1">
      <alignment horizontal="center" vertical="center"/>
    </xf>
    <xf numFmtId="0" fontId="18" fillId="0" borderId="0" xfId="0" applyFont="1" applyFill="1" applyAlignment="1">
      <alignment horizontal="right"/>
    </xf>
    <xf numFmtId="0" fontId="18" fillId="0" borderId="0" xfId="0" applyFont="1" applyAlignment="1">
      <alignment horizontal="right"/>
    </xf>
    <xf numFmtId="0" fontId="18" fillId="0" borderId="0" xfId="0" quotePrefix="1" applyFont="1" applyAlignment="1">
      <alignment horizontal="right"/>
    </xf>
    <xf numFmtId="0" fontId="14" fillId="2" borderId="0" xfId="1" applyFont="1" applyFill="1" applyAlignment="1">
      <alignment horizontal="center" vertical="center"/>
    </xf>
    <xf numFmtId="0" fontId="26" fillId="0" borderId="0" xfId="0" applyFont="1"/>
    <xf numFmtId="164" fontId="20" fillId="0" borderId="0" xfId="2" quotePrefix="1" applyNumberFormat="1" applyFont="1" applyFill="1" applyAlignment="1">
      <alignment horizontal="center" vertical="center"/>
    </xf>
    <xf numFmtId="164" fontId="14" fillId="0" borderId="0" xfId="0" applyNumberFormat="1" applyFont="1" applyAlignment="1">
      <alignment horizontal="center" vertical="center"/>
    </xf>
    <xf numFmtId="0" fontId="14" fillId="4" borderId="0" xfId="0" applyFont="1" applyFill="1" applyAlignment="1">
      <alignment horizontal="center" vertical="center"/>
    </xf>
    <xf numFmtId="0" fontId="22" fillId="2" borderId="0" xfId="1" applyFont="1" applyFill="1" applyAlignment="1">
      <alignment horizontal="center" vertical="center"/>
    </xf>
    <xf numFmtId="0" fontId="21" fillId="4" borderId="0" xfId="0" applyFont="1" applyFill="1" applyAlignment="1">
      <alignment horizontal="center" vertical="center"/>
    </xf>
    <xf numFmtId="0" fontId="27" fillId="7" borderId="0" xfId="0" applyFont="1" applyFill="1" applyAlignment="1">
      <alignment horizontal="center" vertical="center"/>
    </xf>
    <xf numFmtId="0" fontId="1" fillId="6" borderId="0" xfId="0" quotePrefix="1" applyFont="1" applyFill="1" applyAlignment="1">
      <alignment horizontal="center" vertical="center"/>
    </xf>
    <xf numFmtId="0" fontId="1" fillId="6" borderId="0" xfId="0" quotePrefix="1" applyFont="1" applyFill="1" applyAlignment="1">
      <alignment horizontal="center"/>
    </xf>
    <xf numFmtId="0" fontId="7" fillId="3" borderId="0" xfId="0" applyFont="1" applyFill="1" applyAlignment="1">
      <alignment horizontal="center" vertical="center" textRotation="90"/>
    </xf>
    <xf numFmtId="0" fontId="7" fillId="4" borderId="0" xfId="0" applyFont="1" applyFill="1" applyAlignment="1">
      <alignment horizontal="center" vertical="center" textRotation="90"/>
    </xf>
    <xf numFmtId="0" fontId="9" fillId="5" borderId="0" xfId="0" quotePrefix="1" applyFont="1" applyFill="1" applyAlignment="1">
      <alignment horizontal="center" vertical="center"/>
    </xf>
    <xf numFmtId="0" fontId="9" fillId="5" borderId="0" xfId="0" quotePrefix="1" applyFont="1" applyFill="1" applyAlignment="1">
      <alignment horizontal="center" vertical="center" wrapText="1"/>
    </xf>
    <xf numFmtId="0" fontId="8" fillId="2" borderId="0" xfId="0" quotePrefix="1" applyFont="1" applyFill="1" applyAlignment="1">
      <alignment horizontal="center" vertical="center"/>
    </xf>
    <xf numFmtId="0" fontId="8" fillId="2" borderId="0" xfId="0" quotePrefix="1" applyFont="1" applyFill="1" applyAlignment="1">
      <alignment horizontal="center"/>
    </xf>
    <xf numFmtId="0" fontId="1" fillId="6" borderId="0" xfId="0" applyFont="1" applyFill="1" applyAlignment="1">
      <alignment horizontal="center"/>
    </xf>
    <xf numFmtId="9" fontId="1" fillId="6" borderId="0" xfId="2" quotePrefix="1" applyFont="1" applyFill="1" applyAlignment="1">
      <alignment horizontal="center" vertical="center"/>
    </xf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7D5E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48"/>
  <sheetViews>
    <sheetView tabSelected="1" zoomScale="117" workbookViewId="0">
      <pane xSplit="2" ySplit="6" topLeftCell="C29" activePane="bottomRight" state="frozen"/>
      <selection pane="topRight" activeCell="B1" sqref="B1"/>
      <selection pane="bottomLeft" activeCell="A3" sqref="A3"/>
      <selection pane="bottomRight" activeCell="Z34" sqref="Z34"/>
    </sheetView>
  </sheetViews>
  <sheetFormatPr baseColWidth="10" defaultRowHeight="16" x14ac:dyDescent="0.2"/>
  <cols>
    <col min="1" max="1" width="3.33203125" style="6" bestFit="1" customWidth="1"/>
    <col min="2" max="2" width="7.1640625" style="2" customWidth="1"/>
    <col min="3" max="3" width="3.33203125" style="17" customWidth="1"/>
    <col min="4" max="8" width="3.6640625" style="3" customWidth="1"/>
    <col min="9" max="9" width="2.5" style="3" bestFit="1" customWidth="1"/>
    <col min="10" max="10" width="3.1640625" style="17" bestFit="1" customWidth="1"/>
    <col min="11" max="15" width="3.6640625" style="3" customWidth="1"/>
    <col min="16" max="16" width="7.1640625" style="3" customWidth="1"/>
    <col min="17" max="17" width="3.33203125" style="17" customWidth="1"/>
    <col min="18" max="20" width="3.83203125" style="3" customWidth="1"/>
    <col min="21" max="21" width="3.33203125" style="3" bestFit="1" customWidth="1"/>
    <col min="22" max="22" width="3.33203125" style="17" customWidth="1"/>
    <col min="23" max="25" width="4" style="3" customWidth="1"/>
    <col min="26" max="16384" width="10.83203125" style="1"/>
  </cols>
  <sheetData>
    <row r="1" spans="1:32" ht="10" customHeight="1" x14ac:dyDescent="0.2"/>
    <row r="2" spans="1:32" x14ac:dyDescent="0.2">
      <c r="D2" s="65" t="s">
        <v>42</v>
      </c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4"/>
      <c r="R2" s="66" t="s">
        <v>43</v>
      </c>
      <c r="S2" s="66"/>
      <c r="T2" s="66"/>
      <c r="U2" s="66"/>
      <c r="V2" s="66"/>
      <c r="W2" s="66"/>
      <c r="X2" s="66"/>
      <c r="Y2" s="66"/>
    </row>
    <row r="3" spans="1:32" ht="30" customHeight="1" x14ac:dyDescent="0.2">
      <c r="D3" s="69" t="s">
        <v>48</v>
      </c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4"/>
      <c r="R3" s="70" t="s">
        <v>57</v>
      </c>
      <c r="S3" s="70"/>
      <c r="T3" s="70"/>
      <c r="U3" s="70"/>
      <c r="V3" s="70"/>
      <c r="W3" s="70"/>
      <c r="X3" s="70"/>
      <c r="Y3" s="70"/>
    </row>
    <row r="4" spans="1:32" s="9" customFormat="1" ht="12" x14ac:dyDescent="0.15">
      <c r="B4" s="10"/>
      <c r="C4" s="17"/>
      <c r="D4" s="71" t="s">
        <v>45</v>
      </c>
      <c r="E4" s="71"/>
      <c r="F4" s="71"/>
      <c r="G4" s="71"/>
      <c r="H4" s="71"/>
      <c r="I4" s="11"/>
      <c r="J4" s="17"/>
      <c r="K4" s="71" t="s">
        <v>46</v>
      </c>
      <c r="L4" s="71"/>
      <c r="M4" s="71"/>
      <c r="N4" s="71"/>
      <c r="O4" s="71"/>
      <c r="P4" s="12"/>
      <c r="Q4" s="17"/>
      <c r="R4" s="72" t="s">
        <v>45</v>
      </c>
      <c r="S4" s="72"/>
      <c r="T4" s="72"/>
      <c r="U4" s="11"/>
      <c r="V4" s="17"/>
      <c r="W4" s="72" t="s">
        <v>46</v>
      </c>
      <c r="X4" s="72"/>
      <c r="Y4" s="72"/>
    </row>
    <row r="5" spans="1:32" ht="17" customHeight="1" x14ac:dyDescent="0.2">
      <c r="D5" s="18" t="s">
        <v>49</v>
      </c>
      <c r="E5" s="18" t="s">
        <v>50</v>
      </c>
      <c r="F5" s="18" t="s">
        <v>51</v>
      </c>
      <c r="G5" s="18" t="s">
        <v>52</v>
      </c>
      <c r="H5" s="18" t="s">
        <v>53</v>
      </c>
      <c r="I5" s="19"/>
      <c r="K5" s="18" t="s">
        <v>49</v>
      </c>
      <c r="L5" s="18" t="s">
        <v>50</v>
      </c>
      <c r="M5" s="18" t="s">
        <v>51</v>
      </c>
      <c r="N5" s="18" t="s">
        <v>52</v>
      </c>
      <c r="O5" s="18" t="s">
        <v>53</v>
      </c>
      <c r="P5" s="4"/>
      <c r="R5" s="8" t="s">
        <v>54</v>
      </c>
      <c r="S5" s="8" t="s">
        <v>55</v>
      </c>
      <c r="T5" s="8" t="s">
        <v>56</v>
      </c>
      <c r="U5" s="7"/>
      <c r="V5" s="36"/>
      <c r="W5" s="8" t="s">
        <v>54</v>
      </c>
      <c r="X5" s="8" t="s">
        <v>55</v>
      </c>
      <c r="Y5" s="8" t="s">
        <v>56</v>
      </c>
    </row>
    <row r="6" spans="1:32" s="15" customFormat="1" ht="12" x14ac:dyDescent="0.15">
      <c r="B6" s="16"/>
      <c r="C6" s="17" t="s">
        <v>79</v>
      </c>
      <c r="D6" s="17">
        <v>1</v>
      </c>
      <c r="E6" s="17">
        <v>2</v>
      </c>
      <c r="F6" s="17">
        <v>3</v>
      </c>
      <c r="G6" s="17">
        <v>4</v>
      </c>
      <c r="H6" s="17">
        <v>5</v>
      </c>
      <c r="I6" s="17"/>
      <c r="J6" s="17" t="s">
        <v>79</v>
      </c>
      <c r="K6" s="17">
        <v>1</v>
      </c>
      <c r="L6" s="17">
        <v>2</v>
      </c>
      <c r="M6" s="17">
        <v>3</v>
      </c>
      <c r="N6" s="17">
        <v>4</v>
      </c>
      <c r="O6" s="17">
        <v>5</v>
      </c>
      <c r="P6" s="17"/>
      <c r="Q6" s="17" t="s">
        <v>79</v>
      </c>
      <c r="R6" s="17">
        <v>1</v>
      </c>
      <c r="S6" s="17">
        <v>2</v>
      </c>
      <c r="T6" s="17">
        <v>3</v>
      </c>
      <c r="U6" s="17"/>
      <c r="V6" s="17" t="s">
        <v>79</v>
      </c>
      <c r="W6" s="17">
        <v>1</v>
      </c>
      <c r="X6" s="17">
        <v>2</v>
      </c>
      <c r="Y6" s="17">
        <v>3</v>
      </c>
    </row>
    <row r="7" spans="1:32" x14ac:dyDescent="0.2">
      <c r="A7" s="67" t="s">
        <v>44</v>
      </c>
      <c r="B7" s="13" t="s">
        <v>0</v>
      </c>
      <c r="C7" s="35">
        <v>9</v>
      </c>
      <c r="D7" s="61">
        <v>5</v>
      </c>
      <c r="E7" s="61">
        <v>4</v>
      </c>
      <c r="F7" s="61">
        <v>1</v>
      </c>
      <c r="G7" s="61">
        <v>0</v>
      </c>
      <c r="H7" s="61">
        <v>0</v>
      </c>
      <c r="I7" s="62"/>
      <c r="J7" s="35">
        <v>25</v>
      </c>
      <c r="K7" s="61">
        <v>13</v>
      </c>
      <c r="L7" s="61">
        <v>12</v>
      </c>
      <c r="M7" s="61">
        <v>3</v>
      </c>
      <c r="N7" s="61">
        <v>2</v>
      </c>
      <c r="O7" s="61">
        <v>0</v>
      </c>
      <c r="Q7" s="61">
        <v>0</v>
      </c>
      <c r="R7" s="61">
        <v>0</v>
      </c>
      <c r="S7" s="61">
        <v>0</v>
      </c>
      <c r="T7" s="61">
        <v>0</v>
      </c>
      <c r="U7" s="62"/>
      <c r="V7" s="61">
        <v>62</v>
      </c>
      <c r="W7" s="63">
        <v>18</v>
      </c>
      <c r="X7" s="63">
        <v>32</v>
      </c>
      <c r="Y7" s="63">
        <v>12</v>
      </c>
    </row>
    <row r="8" spans="1:32" x14ac:dyDescent="0.2">
      <c r="A8" s="67"/>
      <c r="B8" s="14" t="s">
        <v>1</v>
      </c>
      <c r="C8" s="61">
        <v>1</v>
      </c>
      <c r="D8" s="61">
        <v>0</v>
      </c>
      <c r="E8" s="61">
        <v>0</v>
      </c>
      <c r="F8" s="61">
        <v>1</v>
      </c>
      <c r="G8" s="61">
        <v>0</v>
      </c>
      <c r="H8" s="61">
        <v>0</v>
      </c>
      <c r="I8" s="62"/>
      <c r="J8" s="61">
        <v>21</v>
      </c>
      <c r="K8" s="61">
        <v>8</v>
      </c>
      <c r="L8" s="61">
        <v>12</v>
      </c>
      <c r="M8" s="61">
        <v>8</v>
      </c>
      <c r="N8" s="61">
        <v>1</v>
      </c>
      <c r="O8" s="61">
        <v>1</v>
      </c>
      <c r="Q8" s="61">
        <v>0</v>
      </c>
      <c r="R8" s="61">
        <v>0</v>
      </c>
      <c r="S8" s="61">
        <v>0</v>
      </c>
      <c r="T8" s="61">
        <v>0</v>
      </c>
      <c r="U8" s="62"/>
      <c r="V8" s="61">
        <v>21</v>
      </c>
      <c r="W8" s="61">
        <v>4</v>
      </c>
      <c r="X8" s="61">
        <v>14</v>
      </c>
      <c r="Y8" s="61">
        <v>3</v>
      </c>
    </row>
    <row r="9" spans="1:32" x14ac:dyDescent="0.2">
      <c r="A9" s="67"/>
      <c r="B9" s="14" t="s">
        <v>2</v>
      </c>
      <c r="C9" s="61">
        <v>10</v>
      </c>
      <c r="D9" s="61">
        <v>3</v>
      </c>
      <c r="E9" s="61">
        <v>3</v>
      </c>
      <c r="F9" s="61">
        <v>3</v>
      </c>
      <c r="G9" s="61">
        <v>3</v>
      </c>
      <c r="H9" s="61">
        <v>1</v>
      </c>
      <c r="I9" s="62"/>
      <c r="J9" s="61">
        <v>1</v>
      </c>
      <c r="K9" s="61">
        <v>0</v>
      </c>
      <c r="L9" s="61">
        <v>0</v>
      </c>
      <c r="M9" s="61">
        <v>0</v>
      </c>
      <c r="N9" s="61">
        <v>1</v>
      </c>
      <c r="O9" s="61">
        <v>0</v>
      </c>
      <c r="Q9" s="61">
        <v>0</v>
      </c>
      <c r="R9" s="61">
        <v>0</v>
      </c>
      <c r="S9" s="61">
        <v>0</v>
      </c>
      <c r="T9" s="61">
        <v>0</v>
      </c>
      <c r="U9" s="62"/>
      <c r="V9" s="61">
        <v>28</v>
      </c>
      <c r="W9" s="61">
        <v>6</v>
      </c>
      <c r="X9" s="61">
        <v>16</v>
      </c>
      <c r="Y9" s="61">
        <v>6</v>
      </c>
    </row>
    <row r="10" spans="1:32" x14ac:dyDescent="0.2">
      <c r="A10" s="67"/>
      <c r="B10" s="14" t="s">
        <v>3</v>
      </c>
      <c r="C10" s="61">
        <v>13</v>
      </c>
      <c r="D10" s="61">
        <v>4</v>
      </c>
      <c r="E10" s="61">
        <v>5</v>
      </c>
      <c r="F10" s="61">
        <v>1</v>
      </c>
      <c r="G10" s="61">
        <v>3</v>
      </c>
      <c r="H10" s="61">
        <v>1</v>
      </c>
      <c r="I10" s="62"/>
      <c r="J10" s="61">
        <v>1</v>
      </c>
      <c r="K10" s="61">
        <v>1</v>
      </c>
      <c r="L10" s="61">
        <v>1</v>
      </c>
      <c r="M10" s="61">
        <v>1</v>
      </c>
      <c r="N10" s="61">
        <v>1</v>
      </c>
      <c r="O10" s="61">
        <v>0</v>
      </c>
      <c r="Q10" s="61">
        <v>0</v>
      </c>
      <c r="R10" s="61">
        <v>0</v>
      </c>
      <c r="S10" s="61">
        <v>0</v>
      </c>
      <c r="T10" s="61">
        <v>0</v>
      </c>
      <c r="U10" s="62"/>
      <c r="V10" s="61">
        <v>37</v>
      </c>
      <c r="W10" s="61">
        <v>16</v>
      </c>
      <c r="X10" s="61">
        <v>16</v>
      </c>
      <c r="Y10" s="61">
        <v>5</v>
      </c>
    </row>
    <row r="11" spans="1:32" x14ac:dyDescent="0.2">
      <c r="A11" s="67"/>
      <c r="B11" s="14" t="s">
        <v>4</v>
      </c>
      <c r="C11" s="61">
        <v>27</v>
      </c>
      <c r="D11" s="61">
        <v>6</v>
      </c>
      <c r="E11" s="61">
        <v>3</v>
      </c>
      <c r="F11" s="61">
        <v>6</v>
      </c>
      <c r="G11" s="61">
        <v>4</v>
      </c>
      <c r="H11" s="61">
        <v>10</v>
      </c>
      <c r="I11" s="62"/>
      <c r="J11" s="61">
        <v>1</v>
      </c>
      <c r="K11" s="61">
        <v>0</v>
      </c>
      <c r="L11" s="61">
        <v>1</v>
      </c>
      <c r="M11" s="61">
        <v>0</v>
      </c>
      <c r="N11" s="61">
        <v>0</v>
      </c>
      <c r="O11" s="61">
        <v>0</v>
      </c>
      <c r="Q11" s="61">
        <v>5</v>
      </c>
      <c r="R11" s="61">
        <v>1</v>
      </c>
      <c r="S11" s="61">
        <v>3</v>
      </c>
      <c r="T11" s="61">
        <v>1</v>
      </c>
      <c r="U11" s="62"/>
      <c r="V11" s="61">
        <v>23</v>
      </c>
      <c r="W11" s="61">
        <v>16</v>
      </c>
      <c r="X11" s="61">
        <v>6</v>
      </c>
      <c r="Y11" s="61">
        <v>1</v>
      </c>
    </row>
    <row r="12" spans="1:32" x14ac:dyDescent="0.2">
      <c r="A12" s="67"/>
      <c r="B12" s="14" t="s">
        <v>5</v>
      </c>
      <c r="C12" s="61">
        <v>26</v>
      </c>
      <c r="D12" s="61">
        <v>7</v>
      </c>
      <c r="E12" s="61">
        <v>2</v>
      </c>
      <c r="F12" s="61">
        <v>3</v>
      </c>
      <c r="G12" s="61">
        <v>5</v>
      </c>
      <c r="H12" s="61">
        <v>11</v>
      </c>
      <c r="I12" s="62"/>
      <c r="J12" s="61">
        <v>1</v>
      </c>
      <c r="K12" s="61">
        <v>0</v>
      </c>
      <c r="L12" s="61">
        <v>0</v>
      </c>
      <c r="M12" s="61">
        <v>1</v>
      </c>
      <c r="N12" s="61">
        <v>0</v>
      </c>
      <c r="O12" s="61">
        <v>0</v>
      </c>
      <c r="Q12" s="61">
        <v>10</v>
      </c>
      <c r="R12" s="61">
        <v>6</v>
      </c>
      <c r="S12" s="61">
        <v>2</v>
      </c>
      <c r="T12" s="61">
        <v>2</v>
      </c>
      <c r="U12" s="62"/>
      <c r="V12" s="61">
        <v>15</v>
      </c>
      <c r="W12" s="61">
        <v>8</v>
      </c>
      <c r="X12" s="61">
        <v>5</v>
      </c>
      <c r="Y12" s="61">
        <v>2</v>
      </c>
      <c r="AA12" s="17"/>
      <c r="AB12" s="17"/>
      <c r="AC12" s="17"/>
      <c r="AD12" s="17"/>
      <c r="AE12" s="17"/>
      <c r="AF12" s="17"/>
    </row>
    <row r="13" spans="1:32" x14ac:dyDescent="0.2">
      <c r="A13" s="68" t="s">
        <v>47</v>
      </c>
      <c r="B13" s="5" t="s">
        <v>6</v>
      </c>
      <c r="C13" s="17">
        <v>12</v>
      </c>
      <c r="D13" s="17">
        <v>5</v>
      </c>
      <c r="E13" s="17">
        <v>2</v>
      </c>
      <c r="F13" s="17">
        <v>2</v>
      </c>
      <c r="G13" s="17">
        <v>0</v>
      </c>
      <c r="H13" s="17">
        <v>3</v>
      </c>
      <c r="I13" s="62"/>
      <c r="J13" s="17">
        <v>29</v>
      </c>
      <c r="K13" s="17">
        <v>13</v>
      </c>
      <c r="L13" s="17">
        <v>6</v>
      </c>
      <c r="M13" s="17">
        <v>11</v>
      </c>
      <c r="N13" s="17">
        <v>0</v>
      </c>
      <c r="O13" s="17">
        <v>1</v>
      </c>
      <c r="Q13" s="17">
        <v>0</v>
      </c>
      <c r="R13" s="17">
        <v>0</v>
      </c>
      <c r="S13" s="17">
        <v>0</v>
      </c>
      <c r="T13" s="17">
        <v>0</v>
      </c>
      <c r="U13" s="62"/>
      <c r="V13" s="17">
        <v>28</v>
      </c>
      <c r="W13" s="17">
        <v>9</v>
      </c>
      <c r="X13" s="17">
        <v>17</v>
      </c>
      <c r="Y13" s="17">
        <v>3</v>
      </c>
    </row>
    <row r="14" spans="1:32" x14ac:dyDescent="0.2">
      <c r="A14" s="68"/>
      <c r="B14" s="2" t="s">
        <v>7</v>
      </c>
      <c r="C14" s="17">
        <v>3</v>
      </c>
      <c r="D14" s="17">
        <v>0</v>
      </c>
      <c r="E14" s="17">
        <v>1</v>
      </c>
      <c r="F14" s="17">
        <v>0</v>
      </c>
      <c r="G14" s="17">
        <v>1</v>
      </c>
      <c r="H14" s="17">
        <v>1</v>
      </c>
      <c r="I14" s="62"/>
      <c r="J14" s="17">
        <v>21</v>
      </c>
      <c r="K14" s="17">
        <v>7</v>
      </c>
      <c r="L14" s="17">
        <v>5</v>
      </c>
      <c r="M14" s="17">
        <v>4</v>
      </c>
      <c r="N14" s="17">
        <v>4</v>
      </c>
      <c r="O14" s="17">
        <v>3</v>
      </c>
      <c r="Q14" s="17">
        <v>0</v>
      </c>
      <c r="R14" s="17">
        <v>0</v>
      </c>
      <c r="S14" s="17">
        <v>0</v>
      </c>
      <c r="T14" s="17">
        <v>0</v>
      </c>
      <c r="U14" s="62"/>
      <c r="V14" s="17">
        <v>28</v>
      </c>
      <c r="W14" s="17">
        <v>14</v>
      </c>
      <c r="X14" s="17">
        <v>13</v>
      </c>
      <c r="Y14" s="17">
        <v>1</v>
      </c>
    </row>
    <row r="15" spans="1:32" x14ac:dyDescent="0.2">
      <c r="A15" s="68"/>
      <c r="B15" s="2" t="s">
        <v>8</v>
      </c>
      <c r="C15" s="17">
        <v>14</v>
      </c>
      <c r="D15" s="17">
        <v>4</v>
      </c>
      <c r="E15" s="17">
        <v>2</v>
      </c>
      <c r="F15" s="17">
        <v>4</v>
      </c>
      <c r="G15" s="17">
        <v>3</v>
      </c>
      <c r="H15" s="17">
        <v>7</v>
      </c>
      <c r="I15" s="62"/>
      <c r="J15" s="17">
        <v>3</v>
      </c>
      <c r="K15" s="17">
        <v>2</v>
      </c>
      <c r="L15" s="17">
        <v>1</v>
      </c>
      <c r="M15" s="17">
        <v>0</v>
      </c>
      <c r="N15" s="17">
        <v>0</v>
      </c>
      <c r="O15" s="17">
        <v>1</v>
      </c>
      <c r="Q15" s="17">
        <v>0</v>
      </c>
      <c r="R15" s="17">
        <v>0</v>
      </c>
      <c r="S15" s="17">
        <v>0</v>
      </c>
      <c r="T15" s="17">
        <v>0</v>
      </c>
      <c r="U15" s="62"/>
      <c r="V15" s="17">
        <v>26</v>
      </c>
      <c r="W15" s="17">
        <v>9</v>
      </c>
      <c r="X15" s="17">
        <v>14</v>
      </c>
      <c r="Y15" s="17">
        <v>3</v>
      </c>
    </row>
    <row r="16" spans="1:32" x14ac:dyDescent="0.2">
      <c r="A16" s="68"/>
      <c r="B16" s="2" t="s">
        <v>9</v>
      </c>
      <c r="C16" s="17">
        <v>16</v>
      </c>
      <c r="D16" s="17">
        <v>4</v>
      </c>
      <c r="E16" s="17">
        <v>2</v>
      </c>
      <c r="F16" s="17">
        <v>5</v>
      </c>
      <c r="G16" s="17">
        <v>1</v>
      </c>
      <c r="H16" s="17">
        <v>6</v>
      </c>
      <c r="I16" s="62"/>
      <c r="J16" s="17">
        <v>0</v>
      </c>
      <c r="K16" s="17">
        <v>0</v>
      </c>
      <c r="L16" s="17">
        <v>0</v>
      </c>
      <c r="M16" s="17">
        <v>0</v>
      </c>
      <c r="N16" s="17">
        <v>0</v>
      </c>
      <c r="O16" s="17">
        <v>0</v>
      </c>
      <c r="Q16" s="17">
        <v>5</v>
      </c>
      <c r="R16" s="17">
        <v>2</v>
      </c>
      <c r="S16" s="17">
        <v>3</v>
      </c>
      <c r="T16" s="17">
        <v>0</v>
      </c>
      <c r="U16" s="62"/>
      <c r="V16" s="17">
        <v>18</v>
      </c>
      <c r="W16" s="17">
        <v>15</v>
      </c>
      <c r="X16" s="17">
        <v>1</v>
      </c>
      <c r="Y16" s="17">
        <v>2</v>
      </c>
    </row>
    <row r="17" spans="1:25" x14ac:dyDescent="0.2">
      <c r="A17" s="68"/>
      <c r="B17" s="2" t="s">
        <v>10</v>
      </c>
      <c r="C17" s="17">
        <v>20</v>
      </c>
      <c r="D17" s="17">
        <v>2</v>
      </c>
      <c r="E17" s="17">
        <v>2</v>
      </c>
      <c r="F17" s="17">
        <v>3</v>
      </c>
      <c r="G17" s="17">
        <v>1</v>
      </c>
      <c r="H17" s="17">
        <v>15</v>
      </c>
      <c r="I17" s="62"/>
      <c r="J17" s="17">
        <v>0</v>
      </c>
      <c r="K17" s="17">
        <v>0</v>
      </c>
      <c r="L17" s="17">
        <v>0</v>
      </c>
      <c r="M17" s="17">
        <v>0</v>
      </c>
      <c r="N17" s="17">
        <v>0</v>
      </c>
      <c r="O17" s="17">
        <v>0</v>
      </c>
      <c r="Q17" s="17">
        <v>2</v>
      </c>
      <c r="R17" s="17">
        <v>0</v>
      </c>
      <c r="S17" s="17">
        <v>2</v>
      </c>
      <c r="T17" s="17">
        <v>0</v>
      </c>
      <c r="U17" s="62"/>
      <c r="V17" s="17">
        <v>8</v>
      </c>
      <c r="W17" s="17">
        <v>5</v>
      </c>
      <c r="X17" s="17">
        <v>3</v>
      </c>
      <c r="Y17" s="17">
        <v>0</v>
      </c>
    </row>
    <row r="18" spans="1:25" x14ac:dyDescent="0.2">
      <c r="A18" s="68"/>
      <c r="B18" s="2" t="s">
        <v>11</v>
      </c>
      <c r="C18" s="17">
        <v>25</v>
      </c>
      <c r="D18" s="17">
        <v>3</v>
      </c>
      <c r="E18" s="17">
        <v>3</v>
      </c>
      <c r="F18" s="17">
        <v>1</v>
      </c>
      <c r="G18" s="17">
        <v>2</v>
      </c>
      <c r="H18" s="17">
        <v>18</v>
      </c>
      <c r="I18" s="62"/>
      <c r="J18" s="17">
        <v>0</v>
      </c>
      <c r="K18" s="17">
        <v>0</v>
      </c>
      <c r="L18" s="17">
        <v>0</v>
      </c>
      <c r="M18" s="17">
        <v>0</v>
      </c>
      <c r="N18" s="17">
        <v>0</v>
      </c>
      <c r="O18" s="17">
        <v>0</v>
      </c>
      <c r="Q18" s="17">
        <v>2</v>
      </c>
      <c r="R18" s="17">
        <v>1</v>
      </c>
      <c r="S18" s="17">
        <v>1</v>
      </c>
      <c r="T18" s="17">
        <v>0</v>
      </c>
      <c r="U18" s="62"/>
      <c r="V18" s="17">
        <v>11</v>
      </c>
      <c r="W18" s="17">
        <v>5</v>
      </c>
      <c r="X18" s="17">
        <v>2</v>
      </c>
      <c r="Y18" s="17">
        <v>4</v>
      </c>
    </row>
    <row r="19" spans="1:25" ht="16" customHeight="1" x14ac:dyDescent="0.2">
      <c r="A19" s="67" t="s">
        <v>58</v>
      </c>
      <c r="B19" s="13" t="s">
        <v>12</v>
      </c>
      <c r="C19" s="61">
        <v>9</v>
      </c>
      <c r="D19" s="61">
        <v>5</v>
      </c>
      <c r="E19" s="61">
        <v>8</v>
      </c>
      <c r="F19" s="61">
        <v>3</v>
      </c>
      <c r="G19" s="61">
        <v>1</v>
      </c>
      <c r="H19" s="61">
        <v>0</v>
      </c>
      <c r="I19" s="62"/>
      <c r="J19" s="61">
        <v>20</v>
      </c>
      <c r="K19" s="61">
        <v>9</v>
      </c>
      <c r="L19" s="61">
        <v>5</v>
      </c>
      <c r="M19" s="61">
        <v>9</v>
      </c>
      <c r="N19" s="61">
        <v>1</v>
      </c>
      <c r="O19" s="61">
        <v>3</v>
      </c>
      <c r="Q19" s="64">
        <v>0</v>
      </c>
      <c r="R19" s="64">
        <v>0</v>
      </c>
      <c r="S19" s="64">
        <v>0</v>
      </c>
      <c r="T19" s="64">
        <v>0</v>
      </c>
      <c r="U19" s="62"/>
      <c r="V19" s="61">
        <v>30</v>
      </c>
      <c r="W19" s="61">
        <v>16</v>
      </c>
      <c r="X19" s="61">
        <v>9</v>
      </c>
      <c r="Y19" s="61">
        <v>5</v>
      </c>
    </row>
    <row r="20" spans="1:25" x14ac:dyDescent="0.2">
      <c r="A20" s="67"/>
      <c r="B20" s="14" t="s">
        <v>13</v>
      </c>
      <c r="C20" s="61">
        <v>5</v>
      </c>
      <c r="D20" s="61">
        <v>2</v>
      </c>
      <c r="E20" s="61">
        <v>2</v>
      </c>
      <c r="F20" s="61">
        <v>0</v>
      </c>
      <c r="G20" s="61">
        <v>0</v>
      </c>
      <c r="H20" s="61">
        <v>1</v>
      </c>
      <c r="I20" s="62"/>
      <c r="J20" s="61">
        <v>24</v>
      </c>
      <c r="K20" s="61">
        <v>10</v>
      </c>
      <c r="L20" s="61">
        <v>7</v>
      </c>
      <c r="M20" s="61">
        <v>5</v>
      </c>
      <c r="N20" s="61">
        <v>1</v>
      </c>
      <c r="O20" s="61">
        <v>1</v>
      </c>
      <c r="Q20" s="64">
        <v>0</v>
      </c>
      <c r="R20" s="64">
        <v>0</v>
      </c>
      <c r="S20" s="64">
        <v>0</v>
      </c>
      <c r="T20" s="64">
        <v>0</v>
      </c>
      <c r="U20" s="62"/>
      <c r="V20" s="61">
        <v>27</v>
      </c>
      <c r="W20" s="61">
        <v>12</v>
      </c>
      <c r="X20" s="61">
        <v>14</v>
      </c>
      <c r="Y20" s="61">
        <v>1</v>
      </c>
    </row>
    <row r="21" spans="1:25" x14ac:dyDescent="0.2">
      <c r="A21" s="67"/>
      <c r="B21" s="14" t="s">
        <v>14</v>
      </c>
      <c r="C21" s="61">
        <v>2</v>
      </c>
      <c r="D21" s="61">
        <v>0</v>
      </c>
      <c r="E21" s="61">
        <v>0</v>
      </c>
      <c r="F21" s="61">
        <v>1</v>
      </c>
      <c r="G21" s="61">
        <v>0</v>
      </c>
      <c r="H21" s="61">
        <v>1</v>
      </c>
      <c r="I21" s="62"/>
      <c r="J21" s="61">
        <v>10</v>
      </c>
      <c r="K21" s="61">
        <v>2</v>
      </c>
      <c r="L21" s="61">
        <v>4</v>
      </c>
      <c r="M21" s="61">
        <v>3</v>
      </c>
      <c r="N21" s="61">
        <v>2</v>
      </c>
      <c r="O21" s="61">
        <v>0</v>
      </c>
      <c r="Q21" s="64">
        <v>0</v>
      </c>
      <c r="R21" s="64">
        <v>0</v>
      </c>
      <c r="S21" s="64">
        <v>0</v>
      </c>
      <c r="T21" s="64">
        <v>0</v>
      </c>
      <c r="U21" s="62"/>
      <c r="V21" s="61">
        <v>24</v>
      </c>
      <c r="W21" s="61">
        <v>10</v>
      </c>
      <c r="X21" s="61">
        <v>12</v>
      </c>
      <c r="Y21" s="61">
        <v>2</v>
      </c>
    </row>
    <row r="22" spans="1:25" x14ac:dyDescent="0.2">
      <c r="A22" s="67"/>
      <c r="B22" s="14" t="s">
        <v>15</v>
      </c>
      <c r="C22" s="61">
        <v>10</v>
      </c>
      <c r="D22" s="61">
        <v>2</v>
      </c>
      <c r="E22" s="61">
        <v>4</v>
      </c>
      <c r="F22" s="61">
        <v>5</v>
      </c>
      <c r="G22" s="61">
        <v>1</v>
      </c>
      <c r="H22" s="61">
        <v>0</v>
      </c>
      <c r="I22" s="62"/>
      <c r="J22" s="61">
        <v>0</v>
      </c>
      <c r="K22" s="61">
        <v>0</v>
      </c>
      <c r="L22" s="61">
        <v>0</v>
      </c>
      <c r="M22" s="61">
        <v>0</v>
      </c>
      <c r="N22" s="61">
        <v>0</v>
      </c>
      <c r="O22" s="61">
        <v>0</v>
      </c>
      <c r="Q22" s="64">
        <v>0</v>
      </c>
      <c r="R22" s="64">
        <v>0</v>
      </c>
      <c r="S22" s="64">
        <v>0</v>
      </c>
      <c r="T22" s="64">
        <v>0</v>
      </c>
      <c r="U22" s="62"/>
      <c r="V22" s="61">
        <v>10</v>
      </c>
      <c r="W22" s="61">
        <v>4</v>
      </c>
      <c r="X22" s="61">
        <v>6</v>
      </c>
      <c r="Y22" s="61">
        <v>0</v>
      </c>
    </row>
    <row r="23" spans="1:25" x14ac:dyDescent="0.2">
      <c r="A23" s="67"/>
      <c r="B23" s="14" t="s">
        <v>16</v>
      </c>
      <c r="C23" s="61">
        <v>20</v>
      </c>
      <c r="D23" s="61">
        <v>5</v>
      </c>
      <c r="E23" s="61">
        <v>6</v>
      </c>
      <c r="F23" s="61">
        <v>3</v>
      </c>
      <c r="G23" s="61">
        <v>2</v>
      </c>
      <c r="H23" s="61">
        <v>7</v>
      </c>
      <c r="I23" s="62"/>
      <c r="J23" s="61">
        <v>0</v>
      </c>
      <c r="K23" s="61">
        <v>0</v>
      </c>
      <c r="L23" s="61">
        <v>0</v>
      </c>
      <c r="M23" s="61">
        <v>0</v>
      </c>
      <c r="N23" s="61">
        <v>0</v>
      </c>
      <c r="O23" s="61">
        <v>0</v>
      </c>
      <c r="Q23" s="61">
        <v>4</v>
      </c>
      <c r="R23" s="61">
        <v>0</v>
      </c>
      <c r="S23" s="61">
        <v>3</v>
      </c>
      <c r="T23" s="61">
        <v>2</v>
      </c>
      <c r="U23" s="62"/>
      <c r="V23" s="61">
        <v>11</v>
      </c>
      <c r="W23" s="61">
        <v>8</v>
      </c>
      <c r="X23" s="61">
        <v>2</v>
      </c>
      <c r="Y23" s="61">
        <v>1</v>
      </c>
    </row>
    <row r="24" spans="1:25" x14ac:dyDescent="0.2">
      <c r="A24" s="67"/>
      <c r="B24" s="14" t="s">
        <v>17</v>
      </c>
      <c r="C24" s="61">
        <v>21</v>
      </c>
      <c r="D24" s="61">
        <v>5</v>
      </c>
      <c r="E24" s="61">
        <v>7</v>
      </c>
      <c r="F24" s="61">
        <v>4</v>
      </c>
      <c r="G24" s="61">
        <v>2</v>
      </c>
      <c r="H24" s="61">
        <v>5</v>
      </c>
      <c r="I24" s="62"/>
      <c r="J24" s="61">
        <v>0</v>
      </c>
      <c r="K24" s="61">
        <v>0</v>
      </c>
      <c r="L24" s="61">
        <v>0</v>
      </c>
      <c r="M24" s="61">
        <v>0</v>
      </c>
      <c r="N24" s="61">
        <v>0</v>
      </c>
      <c r="O24" s="61">
        <v>0</v>
      </c>
      <c r="Q24" s="61">
        <v>9</v>
      </c>
      <c r="R24" s="61">
        <v>1</v>
      </c>
      <c r="S24" s="61">
        <v>8</v>
      </c>
      <c r="T24" s="61">
        <v>0</v>
      </c>
      <c r="U24" s="62"/>
      <c r="V24" s="61">
        <v>13</v>
      </c>
      <c r="W24" s="61">
        <v>8</v>
      </c>
      <c r="X24" s="61">
        <v>5</v>
      </c>
      <c r="Y24" s="61">
        <v>0</v>
      </c>
    </row>
    <row r="25" spans="1:25" x14ac:dyDescent="0.2">
      <c r="A25" s="68" t="s">
        <v>59</v>
      </c>
      <c r="B25" s="5" t="s">
        <v>18</v>
      </c>
      <c r="C25" s="17">
        <v>5</v>
      </c>
      <c r="D25" s="17">
        <v>2</v>
      </c>
      <c r="E25" s="17">
        <v>1</v>
      </c>
      <c r="F25" s="17">
        <v>1</v>
      </c>
      <c r="G25" s="17">
        <v>0</v>
      </c>
      <c r="H25" s="17">
        <v>1</v>
      </c>
      <c r="I25" s="62"/>
      <c r="J25" s="57">
        <v>26</v>
      </c>
      <c r="K25" s="17">
        <v>10</v>
      </c>
      <c r="L25" s="17">
        <v>13</v>
      </c>
      <c r="M25" s="17">
        <v>4</v>
      </c>
      <c r="N25" s="17">
        <v>2</v>
      </c>
      <c r="O25" s="17">
        <v>4</v>
      </c>
      <c r="Q25" s="17">
        <v>0</v>
      </c>
      <c r="R25" s="17">
        <v>0</v>
      </c>
      <c r="S25" s="17">
        <v>0</v>
      </c>
      <c r="T25" s="17">
        <v>0</v>
      </c>
      <c r="U25" s="62"/>
      <c r="V25" s="17">
        <v>29</v>
      </c>
      <c r="W25" s="17">
        <v>12</v>
      </c>
      <c r="X25" s="17">
        <v>15</v>
      </c>
      <c r="Y25" s="17">
        <v>2</v>
      </c>
    </row>
    <row r="26" spans="1:25" x14ac:dyDescent="0.2">
      <c r="A26" s="68"/>
      <c r="B26" s="2" t="s">
        <v>19</v>
      </c>
      <c r="C26" s="17">
        <v>5</v>
      </c>
      <c r="D26" s="17">
        <v>0</v>
      </c>
      <c r="E26" s="17">
        <v>2</v>
      </c>
      <c r="F26" s="17">
        <v>1</v>
      </c>
      <c r="G26" s="17">
        <v>0</v>
      </c>
      <c r="H26" s="17">
        <v>2</v>
      </c>
      <c r="I26" s="62"/>
      <c r="J26" s="57">
        <v>18</v>
      </c>
      <c r="K26" s="17">
        <v>5</v>
      </c>
      <c r="L26" s="17">
        <v>7</v>
      </c>
      <c r="M26" s="17">
        <v>3</v>
      </c>
      <c r="N26" s="17">
        <v>1</v>
      </c>
      <c r="O26" s="17">
        <v>2</v>
      </c>
      <c r="Q26" s="17">
        <v>0</v>
      </c>
      <c r="R26" s="17">
        <v>0</v>
      </c>
      <c r="S26" s="17">
        <v>0</v>
      </c>
      <c r="T26" s="17">
        <v>0</v>
      </c>
      <c r="U26" s="62"/>
      <c r="V26" s="17">
        <v>25</v>
      </c>
      <c r="W26" s="17">
        <v>9</v>
      </c>
      <c r="X26" s="17">
        <v>13</v>
      </c>
      <c r="Y26" s="17">
        <v>3</v>
      </c>
    </row>
    <row r="27" spans="1:25" x14ac:dyDescent="0.2">
      <c r="A27" s="68"/>
      <c r="B27" s="2" t="s">
        <v>20</v>
      </c>
      <c r="C27" s="17">
        <v>3</v>
      </c>
      <c r="D27" s="17">
        <v>1</v>
      </c>
      <c r="E27" s="17">
        <v>1</v>
      </c>
      <c r="F27" s="17">
        <v>0</v>
      </c>
      <c r="G27" s="17">
        <v>0</v>
      </c>
      <c r="H27" s="17">
        <v>1</v>
      </c>
      <c r="I27" s="62"/>
      <c r="J27" s="57">
        <v>18</v>
      </c>
      <c r="K27" s="17">
        <v>8</v>
      </c>
      <c r="L27" s="17">
        <v>7</v>
      </c>
      <c r="M27" s="17">
        <v>1</v>
      </c>
      <c r="N27" s="17">
        <v>0</v>
      </c>
      <c r="O27" s="17">
        <v>2</v>
      </c>
      <c r="Q27" s="17">
        <v>0</v>
      </c>
      <c r="R27" s="17">
        <v>0</v>
      </c>
      <c r="S27" s="17">
        <v>0</v>
      </c>
      <c r="T27" s="17">
        <v>0</v>
      </c>
      <c r="U27" s="62"/>
      <c r="V27" s="17">
        <v>26</v>
      </c>
      <c r="W27" s="17">
        <v>13</v>
      </c>
      <c r="X27" s="17">
        <v>8</v>
      </c>
      <c r="Y27" s="17">
        <v>5</v>
      </c>
    </row>
    <row r="28" spans="1:25" x14ac:dyDescent="0.2">
      <c r="A28" s="68"/>
      <c r="B28" s="2" t="s">
        <v>21</v>
      </c>
      <c r="C28" s="57">
        <v>11</v>
      </c>
      <c r="D28" s="17">
        <v>2</v>
      </c>
      <c r="E28" s="17">
        <v>5</v>
      </c>
      <c r="F28" s="17">
        <v>3</v>
      </c>
      <c r="G28" s="17">
        <v>2</v>
      </c>
      <c r="H28" s="17">
        <v>0</v>
      </c>
      <c r="I28" s="62"/>
      <c r="J28" s="57">
        <v>6</v>
      </c>
      <c r="K28" s="17">
        <v>4</v>
      </c>
      <c r="L28" s="17">
        <v>3</v>
      </c>
      <c r="M28" s="17">
        <v>2</v>
      </c>
      <c r="N28" s="17">
        <v>2</v>
      </c>
      <c r="O28" s="17">
        <v>0</v>
      </c>
      <c r="Q28" s="57">
        <v>1</v>
      </c>
      <c r="R28" s="17">
        <v>1</v>
      </c>
      <c r="S28" s="17">
        <v>0</v>
      </c>
      <c r="T28" s="17">
        <v>0</v>
      </c>
      <c r="U28" s="62"/>
      <c r="V28" s="57">
        <v>20</v>
      </c>
      <c r="W28" s="17">
        <v>12</v>
      </c>
      <c r="X28" s="17">
        <v>6</v>
      </c>
      <c r="Y28" s="17">
        <v>2</v>
      </c>
    </row>
    <row r="29" spans="1:25" x14ac:dyDescent="0.2">
      <c r="A29" s="68"/>
      <c r="B29" s="2" t="s">
        <v>22</v>
      </c>
      <c r="C29" s="57">
        <v>23</v>
      </c>
      <c r="D29" s="17">
        <v>5</v>
      </c>
      <c r="E29" s="17">
        <v>7</v>
      </c>
      <c r="F29" s="17">
        <v>4</v>
      </c>
      <c r="G29" s="17">
        <v>2</v>
      </c>
      <c r="H29" s="17">
        <v>10</v>
      </c>
      <c r="I29" s="62"/>
      <c r="J29" s="57">
        <v>0</v>
      </c>
      <c r="K29" s="17">
        <v>0</v>
      </c>
      <c r="L29" s="17">
        <v>0</v>
      </c>
      <c r="M29" s="17">
        <v>0</v>
      </c>
      <c r="N29" s="17">
        <v>0</v>
      </c>
      <c r="O29" s="17">
        <v>0</v>
      </c>
      <c r="Q29" s="57">
        <v>4</v>
      </c>
      <c r="R29" s="17">
        <v>3</v>
      </c>
      <c r="S29" s="17">
        <v>1</v>
      </c>
      <c r="T29" s="17">
        <v>0</v>
      </c>
      <c r="U29" s="62"/>
      <c r="V29" s="57">
        <v>22</v>
      </c>
      <c r="W29" s="17">
        <v>16</v>
      </c>
      <c r="X29" s="17">
        <v>4</v>
      </c>
      <c r="Y29" s="17">
        <v>2</v>
      </c>
    </row>
    <row r="30" spans="1:25" ht="16" customHeight="1" x14ac:dyDescent="0.2">
      <c r="A30" s="68"/>
      <c r="B30" s="2" t="s">
        <v>23</v>
      </c>
      <c r="C30" s="57">
        <v>23</v>
      </c>
      <c r="D30" s="17">
        <v>4</v>
      </c>
      <c r="E30" s="17">
        <v>3</v>
      </c>
      <c r="F30" s="17">
        <v>2</v>
      </c>
      <c r="G30" s="17">
        <v>4</v>
      </c>
      <c r="H30" s="17">
        <v>14</v>
      </c>
      <c r="I30" s="62"/>
      <c r="J30" s="57">
        <v>0</v>
      </c>
      <c r="K30" s="17">
        <v>0</v>
      </c>
      <c r="L30" s="17">
        <v>0</v>
      </c>
      <c r="M30" s="17">
        <v>0</v>
      </c>
      <c r="N30" s="17">
        <v>0</v>
      </c>
      <c r="O30" s="17">
        <v>0</v>
      </c>
      <c r="Q30" s="57">
        <v>8</v>
      </c>
      <c r="R30" s="17">
        <v>2</v>
      </c>
      <c r="S30" s="17">
        <v>5</v>
      </c>
      <c r="T30" s="17">
        <v>1</v>
      </c>
      <c r="U30" s="62"/>
      <c r="V30" s="57">
        <v>14</v>
      </c>
      <c r="W30" s="17">
        <v>5</v>
      </c>
      <c r="X30" s="17">
        <v>8</v>
      </c>
      <c r="Y30" s="17">
        <v>1</v>
      </c>
    </row>
    <row r="31" spans="1:25" x14ac:dyDescent="0.2">
      <c r="A31" s="67" t="s">
        <v>60</v>
      </c>
      <c r="B31" s="13" t="s">
        <v>24</v>
      </c>
      <c r="C31" s="35">
        <v>0</v>
      </c>
      <c r="D31" s="61">
        <v>0</v>
      </c>
      <c r="E31" s="61">
        <v>0</v>
      </c>
      <c r="F31" s="61">
        <v>0</v>
      </c>
      <c r="G31" s="61">
        <v>0</v>
      </c>
      <c r="H31" s="61">
        <v>0</v>
      </c>
      <c r="I31" s="62"/>
      <c r="J31" s="35">
        <v>21</v>
      </c>
      <c r="K31" s="61">
        <v>5</v>
      </c>
      <c r="L31" s="61">
        <v>6</v>
      </c>
      <c r="M31" s="61">
        <v>9</v>
      </c>
      <c r="N31" s="61">
        <v>1</v>
      </c>
      <c r="O31" s="61">
        <v>1</v>
      </c>
      <c r="Q31" s="35">
        <v>0</v>
      </c>
      <c r="R31" s="61">
        <v>0</v>
      </c>
      <c r="S31" s="61">
        <v>0</v>
      </c>
      <c r="T31" s="61">
        <v>0</v>
      </c>
      <c r="U31" s="62"/>
      <c r="V31" s="35">
        <v>32</v>
      </c>
      <c r="W31" s="61">
        <v>13</v>
      </c>
      <c r="X31" s="61">
        <v>18</v>
      </c>
      <c r="Y31" s="61">
        <v>1</v>
      </c>
    </row>
    <row r="32" spans="1:25" x14ac:dyDescent="0.2">
      <c r="A32" s="67"/>
      <c r="B32" s="14" t="s">
        <v>25</v>
      </c>
      <c r="C32" s="35">
        <v>3</v>
      </c>
      <c r="D32" s="61">
        <v>0</v>
      </c>
      <c r="E32" s="61">
        <v>1</v>
      </c>
      <c r="F32" s="61">
        <v>0</v>
      </c>
      <c r="G32" s="61">
        <v>0</v>
      </c>
      <c r="H32" s="61">
        <v>2</v>
      </c>
      <c r="I32" s="62"/>
      <c r="J32" s="35">
        <v>14</v>
      </c>
      <c r="K32" s="61">
        <v>2</v>
      </c>
      <c r="L32" s="61">
        <v>6</v>
      </c>
      <c r="M32" s="61">
        <v>3</v>
      </c>
      <c r="N32" s="61">
        <v>1</v>
      </c>
      <c r="O32" s="61">
        <v>2</v>
      </c>
      <c r="Q32" s="35">
        <v>0</v>
      </c>
      <c r="R32" s="61">
        <v>0</v>
      </c>
      <c r="S32" s="61">
        <v>0</v>
      </c>
      <c r="T32" s="61">
        <v>0</v>
      </c>
      <c r="U32" s="62"/>
      <c r="V32" s="35">
        <v>37</v>
      </c>
      <c r="W32" s="61">
        <v>16</v>
      </c>
      <c r="X32" s="61">
        <v>18</v>
      </c>
      <c r="Y32" s="61">
        <v>3</v>
      </c>
    </row>
    <row r="33" spans="1:25" x14ac:dyDescent="0.2">
      <c r="A33" s="67"/>
      <c r="B33" s="14" t="s">
        <v>26</v>
      </c>
      <c r="C33" s="35">
        <v>13</v>
      </c>
      <c r="D33" s="61">
        <v>6</v>
      </c>
      <c r="E33" s="61">
        <v>7</v>
      </c>
      <c r="F33" s="61">
        <v>1</v>
      </c>
      <c r="G33" s="61">
        <v>0</v>
      </c>
      <c r="H33" s="61">
        <v>4</v>
      </c>
      <c r="I33" s="62"/>
      <c r="J33" s="35">
        <v>5</v>
      </c>
      <c r="K33" s="61">
        <v>1</v>
      </c>
      <c r="L33" s="61">
        <v>2</v>
      </c>
      <c r="M33" s="61">
        <v>1</v>
      </c>
      <c r="N33" s="61">
        <v>1</v>
      </c>
      <c r="O33" s="61">
        <v>0</v>
      </c>
      <c r="Q33" s="35">
        <v>0</v>
      </c>
      <c r="R33" s="61">
        <v>0</v>
      </c>
      <c r="S33" s="61">
        <v>0</v>
      </c>
      <c r="T33" s="61">
        <v>0</v>
      </c>
      <c r="U33" s="62"/>
      <c r="V33" s="35">
        <v>24</v>
      </c>
      <c r="W33" s="61">
        <v>7</v>
      </c>
      <c r="X33" s="61">
        <v>14</v>
      </c>
      <c r="Y33" s="61">
        <v>3</v>
      </c>
    </row>
    <row r="34" spans="1:25" x14ac:dyDescent="0.2">
      <c r="A34" s="67"/>
      <c r="B34" s="14" t="s">
        <v>27</v>
      </c>
      <c r="C34" s="35">
        <v>8</v>
      </c>
      <c r="D34" s="61">
        <v>3</v>
      </c>
      <c r="E34" s="61">
        <v>4</v>
      </c>
      <c r="F34" s="61">
        <v>4</v>
      </c>
      <c r="G34" s="61">
        <v>0</v>
      </c>
      <c r="H34" s="61">
        <v>2</v>
      </c>
      <c r="I34" s="62"/>
      <c r="J34" s="35">
        <v>7</v>
      </c>
      <c r="K34" s="61">
        <v>2</v>
      </c>
      <c r="L34" s="61">
        <v>3</v>
      </c>
      <c r="M34" s="61">
        <v>1</v>
      </c>
      <c r="N34" s="61">
        <v>1</v>
      </c>
      <c r="O34" s="61">
        <v>0</v>
      </c>
      <c r="Q34" s="35">
        <v>1</v>
      </c>
      <c r="R34" s="61">
        <v>0</v>
      </c>
      <c r="S34" s="61">
        <v>1</v>
      </c>
      <c r="T34" s="61">
        <v>0</v>
      </c>
      <c r="U34" s="62"/>
      <c r="V34" s="35">
        <v>9</v>
      </c>
      <c r="W34" s="61">
        <v>5</v>
      </c>
      <c r="X34" s="61">
        <v>4</v>
      </c>
      <c r="Y34" s="61">
        <v>0</v>
      </c>
    </row>
    <row r="35" spans="1:25" x14ac:dyDescent="0.2">
      <c r="A35" s="67"/>
      <c r="B35" s="14" t="s">
        <v>28</v>
      </c>
      <c r="C35" s="35">
        <v>22</v>
      </c>
      <c r="D35" s="61">
        <v>5</v>
      </c>
      <c r="E35" s="61">
        <v>3</v>
      </c>
      <c r="F35" s="61">
        <v>1</v>
      </c>
      <c r="G35" s="61">
        <v>3</v>
      </c>
      <c r="H35" s="61">
        <v>10</v>
      </c>
      <c r="I35" s="62"/>
      <c r="J35" s="35">
        <v>0</v>
      </c>
      <c r="K35" s="61">
        <v>0</v>
      </c>
      <c r="L35" s="61">
        <v>0</v>
      </c>
      <c r="M35" s="61">
        <v>0</v>
      </c>
      <c r="N35" s="61">
        <v>0</v>
      </c>
      <c r="O35" s="61">
        <v>0</v>
      </c>
      <c r="Q35" s="35">
        <v>4</v>
      </c>
      <c r="R35" s="61">
        <v>3</v>
      </c>
      <c r="S35" s="61">
        <v>1</v>
      </c>
      <c r="T35" s="61">
        <v>0</v>
      </c>
      <c r="U35" s="62"/>
      <c r="V35" s="35">
        <v>13</v>
      </c>
      <c r="W35" s="61">
        <v>7</v>
      </c>
      <c r="X35" s="61">
        <v>6</v>
      </c>
      <c r="Y35" s="61">
        <v>0</v>
      </c>
    </row>
    <row r="36" spans="1:25" x14ac:dyDescent="0.2">
      <c r="A36" s="67"/>
      <c r="B36" s="14" t="s">
        <v>29</v>
      </c>
      <c r="C36" s="35">
        <v>23</v>
      </c>
      <c r="D36" s="61">
        <v>9</v>
      </c>
      <c r="E36" s="61">
        <v>7</v>
      </c>
      <c r="F36" s="61">
        <v>5</v>
      </c>
      <c r="G36" s="61">
        <v>5</v>
      </c>
      <c r="H36" s="61">
        <v>6</v>
      </c>
      <c r="I36" s="62"/>
      <c r="J36" s="35">
        <v>0</v>
      </c>
      <c r="K36" s="61">
        <v>0</v>
      </c>
      <c r="L36" s="61">
        <v>0</v>
      </c>
      <c r="M36" s="61">
        <v>0</v>
      </c>
      <c r="N36" s="61">
        <v>0</v>
      </c>
      <c r="O36" s="61">
        <v>0</v>
      </c>
      <c r="Q36" s="35">
        <v>14</v>
      </c>
      <c r="R36" s="61">
        <v>5</v>
      </c>
      <c r="S36" s="61">
        <v>9</v>
      </c>
      <c r="T36" s="61">
        <v>0</v>
      </c>
      <c r="U36" s="62"/>
      <c r="V36" s="35">
        <v>15</v>
      </c>
      <c r="W36" s="61">
        <v>7</v>
      </c>
      <c r="X36" s="61">
        <v>8</v>
      </c>
      <c r="Y36" s="61">
        <v>0</v>
      </c>
    </row>
    <row r="37" spans="1:25" x14ac:dyDescent="0.2">
      <c r="A37" s="68" t="s">
        <v>61</v>
      </c>
      <c r="B37" s="5" t="s">
        <v>30</v>
      </c>
      <c r="C37" s="57">
        <v>6</v>
      </c>
      <c r="D37" s="17">
        <v>1</v>
      </c>
      <c r="E37" s="17">
        <v>2</v>
      </c>
      <c r="F37" s="17">
        <v>1</v>
      </c>
      <c r="G37" s="17">
        <v>0</v>
      </c>
      <c r="H37" s="17">
        <v>2</v>
      </c>
      <c r="I37" s="62"/>
      <c r="J37" s="57">
        <v>22</v>
      </c>
      <c r="K37" s="17">
        <v>10</v>
      </c>
      <c r="L37" s="17">
        <v>7</v>
      </c>
      <c r="M37" s="17">
        <v>6</v>
      </c>
      <c r="N37" s="17">
        <v>1</v>
      </c>
      <c r="O37" s="17">
        <v>1</v>
      </c>
      <c r="Q37" s="57">
        <v>0</v>
      </c>
      <c r="R37" s="17">
        <v>0</v>
      </c>
      <c r="S37" s="17">
        <v>0</v>
      </c>
      <c r="T37" s="17">
        <v>0</v>
      </c>
      <c r="U37" s="62"/>
      <c r="V37" s="57">
        <v>25</v>
      </c>
      <c r="W37" s="17">
        <v>10</v>
      </c>
      <c r="X37" s="17">
        <v>13</v>
      </c>
      <c r="Y37" s="17">
        <v>2</v>
      </c>
    </row>
    <row r="38" spans="1:25" x14ac:dyDescent="0.2">
      <c r="A38" s="68"/>
      <c r="B38" s="2" t="s">
        <v>31</v>
      </c>
      <c r="C38" s="57">
        <v>9</v>
      </c>
      <c r="D38" s="17">
        <v>2</v>
      </c>
      <c r="E38" s="17">
        <v>4</v>
      </c>
      <c r="F38" s="17">
        <v>2</v>
      </c>
      <c r="G38" s="17">
        <v>0</v>
      </c>
      <c r="H38" s="17">
        <v>4</v>
      </c>
      <c r="I38" s="62"/>
      <c r="J38" s="57">
        <v>11</v>
      </c>
      <c r="K38" s="17">
        <v>3</v>
      </c>
      <c r="L38" s="17">
        <v>4</v>
      </c>
      <c r="M38" s="17">
        <v>1</v>
      </c>
      <c r="N38" s="17">
        <v>2</v>
      </c>
      <c r="O38" s="17">
        <v>2</v>
      </c>
      <c r="Q38" s="57">
        <v>0</v>
      </c>
      <c r="R38" s="17">
        <v>0</v>
      </c>
      <c r="S38" s="17">
        <v>0</v>
      </c>
      <c r="T38" s="17">
        <v>0</v>
      </c>
      <c r="U38" s="62"/>
      <c r="V38" s="57">
        <v>33</v>
      </c>
      <c r="W38" s="17">
        <v>13</v>
      </c>
      <c r="X38" s="17">
        <v>20</v>
      </c>
      <c r="Y38" s="17">
        <v>0</v>
      </c>
    </row>
    <row r="39" spans="1:25" x14ac:dyDescent="0.2">
      <c r="A39" s="68"/>
      <c r="B39" s="2" t="s">
        <v>32</v>
      </c>
      <c r="C39" s="57">
        <v>0</v>
      </c>
      <c r="D39" s="17">
        <v>0</v>
      </c>
      <c r="E39" s="17">
        <v>0</v>
      </c>
      <c r="F39" s="17">
        <v>0</v>
      </c>
      <c r="G39" s="17">
        <v>0</v>
      </c>
      <c r="H39" s="17">
        <v>0</v>
      </c>
      <c r="I39" s="62"/>
      <c r="J39" s="57">
        <v>10</v>
      </c>
      <c r="K39" s="17">
        <v>2</v>
      </c>
      <c r="L39" s="17">
        <v>5</v>
      </c>
      <c r="M39" s="17">
        <v>1</v>
      </c>
      <c r="N39" s="17">
        <v>1</v>
      </c>
      <c r="O39" s="17">
        <v>1</v>
      </c>
      <c r="Q39" s="57">
        <v>0</v>
      </c>
      <c r="R39" s="17">
        <v>0</v>
      </c>
      <c r="S39" s="17">
        <v>0</v>
      </c>
      <c r="T39" s="17">
        <v>0</v>
      </c>
      <c r="U39" s="62"/>
      <c r="V39" s="57">
        <v>21</v>
      </c>
      <c r="W39" s="17">
        <v>5</v>
      </c>
      <c r="X39" s="17">
        <v>15</v>
      </c>
      <c r="Y39" s="17">
        <v>1</v>
      </c>
    </row>
    <row r="40" spans="1:25" x14ac:dyDescent="0.2">
      <c r="A40" s="68"/>
      <c r="B40" s="2" t="s">
        <v>33</v>
      </c>
      <c r="C40" s="57">
        <v>12</v>
      </c>
      <c r="D40" s="17">
        <v>7</v>
      </c>
      <c r="E40" s="17">
        <v>1</v>
      </c>
      <c r="F40" s="17">
        <v>2</v>
      </c>
      <c r="G40" s="17">
        <v>3</v>
      </c>
      <c r="H40" s="17">
        <v>2</v>
      </c>
      <c r="I40" s="62"/>
      <c r="J40" s="57">
        <v>0</v>
      </c>
      <c r="K40" s="17">
        <v>0</v>
      </c>
      <c r="L40" s="17">
        <v>0</v>
      </c>
      <c r="M40" s="17">
        <v>0</v>
      </c>
      <c r="N40" s="17">
        <v>0</v>
      </c>
      <c r="O40" s="17">
        <v>0</v>
      </c>
      <c r="Q40" s="57">
        <v>6</v>
      </c>
      <c r="R40" s="17">
        <v>2</v>
      </c>
      <c r="S40" s="17">
        <v>4</v>
      </c>
      <c r="T40" s="17">
        <v>0</v>
      </c>
      <c r="U40" s="62"/>
      <c r="V40" s="57">
        <v>13</v>
      </c>
      <c r="W40" s="17">
        <v>8</v>
      </c>
      <c r="X40" s="17">
        <v>5</v>
      </c>
      <c r="Y40" s="17">
        <v>0</v>
      </c>
    </row>
    <row r="41" spans="1:25" x14ac:dyDescent="0.2">
      <c r="A41" s="68"/>
      <c r="B41" s="2" t="s">
        <v>34</v>
      </c>
      <c r="C41" s="57">
        <v>21</v>
      </c>
      <c r="D41" s="17">
        <v>7</v>
      </c>
      <c r="E41" s="17">
        <v>5</v>
      </c>
      <c r="F41" s="17">
        <v>2</v>
      </c>
      <c r="G41" s="17">
        <v>2</v>
      </c>
      <c r="H41" s="17">
        <v>7</v>
      </c>
      <c r="I41" s="62"/>
      <c r="J41" s="57">
        <v>0</v>
      </c>
      <c r="K41" s="17">
        <v>0</v>
      </c>
      <c r="L41" s="17">
        <v>0</v>
      </c>
      <c r="M41" s="17">
        <v>0</v>
      </c>
      <c r="N41" s="17">
        <v>0</v>
      </c>
      <c r="O41" s="17">
        <v>0</v>
      </c>
      <c r="Q41" s="57">
        <v>11</v>
      </c>
      <c r="R41" s="17">
        <v>6</v>
      </c>
      <c r="S41" s="17">
        <v>4</v>
      </c>
      <c r="T41" s="17">
        <v>1</v>
      </c>
      <c r="U41" s="62"/>
      <c r="V41" s="57">
        <v>9</v>
      </c>
      <c r="W41" s="17">
        <v>3</v>
      </c>
      <c r="X41" s="17">
        <v>4</v>
      </c>
      <c r="Y41" s="17">
        <v>2</v>
      </c>
    </row>
    <row r="42" spans="1:25" ht="16" customHeight="1" x14ac:dyDescent="0.2">
      <c r="A42" s="68"/>
      <c r="B42" s="2" t="s">
        <v>35</v>
      </c>
      <c r="C42" s="57">
        <v>22</v>
      </c>
      <c r="D42" s="17">
        <v>6</v>
      </c>
      <c r="E42" s="17">
        <v>5</v>
      </c>
      <c r="F42" s="17">
        <v>6</v>
      </c>
      <c r="G42" s="17">
        <v>1</v>
      </c>
      <c r="H42" s="17">
        <v>10</v>
      </c>
      <c r="I42" s="62"/>
      <c r="J42" s="57">
        <v>0</v>
      </c>
      <c r="K42" s="17">
        <v>0</v>
      </c>
      <c r="L42" s="17">
        <v>0</v>
      </c>
      <c r="M42" s="17">
        <v>0</v>
      </c>
      <c r="N42" s="17">
        <v>0</v>
      </c>
      <c r="O42" s="17">
        <v>0</v>
      </c>
      <c r="Q42" s="57">
        <v>7</v>
      </c>
      <c r="R42" s="17">
        <v>3</v>
      </c>
      <c r="S42" s="17">
        <v>4</v>
      </c>
      <c r="T42" s="17">
        <v>0</v>
      </c>
      <c r="U42" s="62"/>
      <c r="V42" s="57">
        <v>11</v>
      </c>
      <c r="W42" s="17">
        <v>5</v>
      </c>
      <c r="X42" s="17">
        <v>6</v>
      </c>
      <c r="Y42" s="17">
        <v>0</v>
      </c>
    </row>
    <row r="43" spans="1:25" x14ac:dyDescent="0.2">
      <c r="A43" s="67" t="s">
        <v>62</v>
      </c>
      <c r="B43" s="13" t="s">
        <v>36</v>
      </c>
      <c r="C43" s="35">
        <v>0</v>
      </c>
      <c r="D43" s="61">
        <v>0</v>
      </c>
      <c r="E43" s="61">
        <v>0</v>
      </c>
      <c r="F43" s="61">
        <v>0</v>
      </c>
      <c r="G43" s="61">
        <v>0</v>
      </c>
      <c r="H43" s="61">
        <v>0</v>
      </c>
      <c r="I43" s="62"/>
      <c r="J43" s="35">
        <v>43</v>
      </c>
      <c r="K43" s="61">
        <v>20</v>
      </c>
      <c r="L43" s="61">
        <v>14</v>
      </c>
      <c r="M43" s="61">
        <v>7</v>
      </c>
      <c r="N43" s="61">
        <v>4</v>
      </c>
      <c r="O43" s="61">
        <v>5</v>
      </c>
      <c r="Q43" s="35">
        <v>0</v>
      </c>
      <c r="R43" s="61">
        <v>0</v>
      </c>
      <c r="S43" s="61">
        <v>0</v>
      </c>
      <c r="T43" s="61">
        <v>0</v>
      </c>
      <c r="U43" s="62"/>
      <c r="V43" s="35">
        <v>27</v>
      </c>
      <c r="W43" s="61">
        <v>6</v>
      </c>
      <c r="X43" s="61">
        <v>14</v>
      </c>
      <c r="Y43" s="61">
        <v>7</v>
      </c>
    </row>
    <row r="44" spans="1:25" x14ac:dyDescent="0.2">
      <c r="A44" s="67"/>
      <c r="B44" s="14" t="s">
        <v>37</v>
      </c>
      <c r="C44" s="35">
        <v>0</v>
      </c>
      <c r="D44" s="61">
        <v>0</v>
      </c>
      <c r="E44" s="61">
        <v>0</v>
      </c>
      <c r="F44" s="61">
        <v>0</v>
      </c>
      <c r="G44" s="61">
        <v>0</v>
      </c>
      <c r="H44" s="61">
        <v>0</v>
      </c>
      <c r="I44" s="62"/>
      <c r="J44" s="35">
        <v>25</v>
      </c>
      <c r="K44" s="61">
        <v>9</v>
      </c>
      <c r="L44" s="61">
        <v>8</v>
      </c>
      <c r="M44" s="61">
        <v>5</v>
      </c>
      <c r="N44" s="61">
        <v>6</v>
      </c>
      <c r="O44" s="61">
        <v>6</v>
      </c>
      <c r="Q44" s="35">
        <v>4</v>
      </c>
      <c r="R44" s="61">
        <v>2</v>
      </c>
      <c r="S44" s="61">
        <v>2</v>
      </c>
      <c r="T44" s="61">
        <v>0</v>
      </c>
      <c r="U44" s="62"/>
      <c r="V44" s="35">
        <v>12</v>
      </c>
      <c r="W44" s="61">
        <v>3</v>
      </c>
      <c r="X44" s="61">
        <v>8</v>
      </c>
      <c r="Y44" s="61">
        <v>1</v>
      </c>
    </row>
    <row r="45" spans="1:25" x14ac:dyDescent="0.2">
      <c r="A45" s="67"/>
      <c r="B45" s="14" t="s">
        <v>38</v>
      </c>
      <c r="C45" s="35">
        <v>0</v>
      </c>
      <c r="D45" s="61">
        <v>0</v>
      </c>
      <c r="E45" s="61">
        <v>0</v>
      </c>
      <c r="F45" s="61">
        <v>0</v>
      </c>
      <c r="G45" s="61">
        <v>0</v>
      </c>
      <c r="H45" s="61">
        <v>0</v>
      </c>
      <c r="I45" s="62"/>
      <c r="J45" s="35">
        <v>26</v>
      </c>
      <c r="K45" s="61">
        <v>14</v>
      </c>
      <c r="L45" s="61">
        <v>7</v>
      </c>
      <c r="M45" s="61">
        <v>4</v>
      </c>
      <c r="N45" s="61">
        <v>3</v>
      </c>
      <c r="O45" s="61">
        <v>6</v>
      </c>
      <c r="Q45" s="35">
        <v>0</v>
      </c>
      <c r="R45" s="61">
        <v>0</v>
      </c>
      <c r="S45" s="61">
        <v>0</v>
      </c>
      <c r="T45" s="61">
        <v>0</v>
      </c>
      <c r="U45" s="62"/>
      <c r="V45" s="35">
        <v>9</v>
      </c>
      <c r="W45" s="61">
        <v>2</v>
      </c>
      <c r="X45" s="61">
        <v>4</v>
      </c>
      <c r="Y45" s="61">
        <v>3</v>
      </c>
    </row>
    <row r="46" spans="1:25" x14ac:dyDescent="0.2">
      <c r="A46" s="67"/>
      <c r="B46" s="14" t="s">
        <v>39</v>
      </c>
      <c r="C46" s="35">
        <v>9</v>
      </c>
      <c r="D46" s="61">
        <v>5</v>
      </c>
      <c r="E46" s="61">
        <v>1</v>
      </c>
      <c r="F46" s="61">
        <v>3</v>
      </c>
      <c r="G46" s="61">
        <v>3</v>
      </c>
      <c r="H46" s="61">
        <v>1</v>
      </c>
      <c r="I46" s="62"/>
      <c r="J46" s="35">
        <v>18</v>
      </c>
      <c r="K46" s="61">
        <v>6</v>
      </c>
      <c r="L46" s="61">
        <v>6</v>
      </c>
      <c r="M46" s="61">
        <v>1</v>
      </c>
      <c r="N46" s="61">
        <v>1</v>
      </c>
      <c r="O46" s="61">
        <v>4</v>
      </c>
      <c r="Q46" s="35">
        <v>7</v>
      </c>
      <c r="R46" s="61">
        <v>4</v>
      </c>
      <c r="S46" s="61">
        <v>3</v>
      </c>
      <c r="T46" s="61">
        <v>0</v>
      </c>
      <c r="U46" s="62"/>
      <c r="V46" s="35">
        <v>4</v>
      </c>
      <c r="W46" s="61">
        <v>2</v>
      </c>
      <c r="X46" s="61">
        <v>2</v>
      </c>
      <c r="Y46" s="61">
        <v>0</v>
      </c>
    </row>
    <row r="47" spans="1:25" x14ac:dyDescent="0.2">
      <c r="A47" s="67"/>
      <c r="B47" s="14" t="s">
        <v>40</v>
      </c>
      <c r="C47" s="35">
        <v>7</v>
      </c>
      <c r="D47" s="61">
        <v>3</v>
      </c>
      <c r="E47" s="61">
        <v>2</v>
      </c>
      <c r="F47" s="61">
        <v>1</v>
      </c>
      <c r="G47" s="61">
        <v>0</v>
      </c>
      <c r="H47" s="61">
        <v>3</v>
      </c>
      <c r="I47" s="62"/>
      <c r="J47" s="35">
        <v>25</v>
      </c>
      <c r="K47" s="61">
        <v>11</v>
      </c>
      <c r="L47" s="61">
        <v>8</v>
      </c>
      <c r="M47" s="61">
        <v>0</v>
      </c>
      <c r="N47" s="61">
        <v>3</v>
      </c>
      <c r="O47" s="61">
        <v>6</v>
      </c>
      <c r="Q47" s="35">
        <v>10</v>
      </c>
      <c r="R47" s="61">
        <v>3</v>
      </c>
      <c r="S47" s="61">
        <v>7</v>
      </c>
      <c r="T47" s="61">
        <v>0</v>
      </c>
      <c r="U47" s="62"/>
      <c r="V47" s="35">
        <v>8</v>
      </c>
      <c r="W47" s="61">
        <v>0</v>
      </c>
      <c r="X47" s="61">
        <v>8</v>
      </c>
      <c r="Y47" s="61">
        <v>0</v>
      </c>
    </row>
    <row r="48" spans="1:25" x14ac:dyDescent="0.2">
      <c r="A48" s="67"/>
      <c r="B48" s="14" t="s">
        <v>41</v>
      </c>
      <c r="C48" s="35">
        <v>39</v>
      </c>
      <c r="D48" s="61">
        <v>3</v>
      </c>
      <c r="E48" s="61">
        <v>9</v>
      </c>
      <c r="F48" s="61">
        <v>3</v>
      </c>
      <c r="G48" s="61">
        <v>7</v>
      </c>
      <c r="H48" s="61">
        <v>18</v>
      </c>
      <c r="I48" s="62"/>
      <c r="J48" s="35">
        <v>7</v>
      </c>
      <c r="K48" s="61">
        <v>2</v>
      </c>
      <c r="L48" s="61">
        <v>1</v>
      </c>
      <c r="M48" s="61">
        <v>0</v>
      </c>
      <c r="N48" s="61">
        <v>2</v>
      </c>
      <c r="O48" s="61">
        <v>2</v>
      </c>
      <c r="Q48" s="35">
        <v>21</v>
      </c>
      <c r="R48" s="61">
        <v>9</v>
      </c>
      <c r="S48" s="61">
        <v>10</v>
      </c>
      <c r="T48" s="61">
        <v>2</v>
      </c>
      <c r="U48" s="62"/>
      <c r="V48" s="35">
        <v>8</v>
      </c>
      <c r="W48" s="61">
        <v>0</v>
      </c>
      <c r="X48" s="61">
        <v>8</v>
      </c>
      <c r="Y48" s="61">
        <v>0</v>
      </c>
    </row>
  </sheetData>
  <mergeCells count="15">
    <mergeCell ref="A19:A24"/>
    <mergeCell ref="A25:A30"/>
    <mergeCell ref="A31:A36"/>
    <mergeCell ref="A37:A42"/>
    <mergeCell ref="A43:A48"/>
    <mergeCell ref="D2:O2"/>
    <mergeCell ref="R2:Y2"/>
    <mergeCell ref="A7:A12"/>
    <mergeCell ref="A13:A18"/>
    <mergeCell ref="D3:O3"/>
    <mergeCell ref="R3:Y3"/>
    <mergeCell ref="D4:H4"/>
    <mergeCell ref="K4:O4"/>
    <mergeCell ref="R4:T4"/>
    <mergeCell ref="W4:Y4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19"/>
  <sheetViews>
    <sheetView zoomScale="125" workbookViewId="0">
      <selection activeCell="K7" sqref="K7"/>
    </sheetView>
  </sheetViews>
  <sheetFormatPr baseColWidth="10" defaultRowHeight="16" x14ac:dyDescent="0.2"/>
  <cols>
    <col min="1" max="1" width="5.33203125" bestFit="1" customWidth="1"/>
    <col min="2" max="6" width="6.83203125" style="21" customWidth="1"/>
    <col min="8" max="11" width="7.5" customWidth="1"/>
    <col min="13" max="18" width="5" customWidth="1"/>
    <col min="20" max="22" width="6.1640625" customWidth="1"/>
    <col min="24" max="24" width="10.83203125" style="29"/>
    <col min="25" max="29" width="8.33203125" customWidth="1"/>
  </cols>
  <sheetData>
    <row r="1" spans="1:29" x14ac:dyDescent="0.2">
      <c r="B1" s="74" t="s">
        <v>42</v>
      </c>
      <c r="C1" s="74"/>
      <c r="D1" s="74"/>
      <c r="E1" s="74"/>
      <c r="F1" s="74"/>
      <c r="H1" s="66" t="s">
        <v>43</v>
      </c>
      <c r="I1" s="73"/>
      <c r="J1" s="73"/>
      <c r="M1" s="74" t="s">
        <v>42</v>
      </c>
      <c r="N1" s="74"/>
      <c r="O1" s="74"/>
      <c r="P1" s="74"/>
      <c r="Q1" s="74"/>
      <c r="T1" s="66" t="s">
        <v>43</v>
      </c>
      <c r="U1" s="73"/>
      <c r="V1" s="73"/>
    </row>
    <row r="2" spans="1:29" ht="30" customHeight="1" x14ac:dyDescent="0.2">
      <c r="B2" s="69" t="s">
        <v>48</v>
      </c>
      <c r="C2" s="69"/>
      <c r="D2" s="69"/>
      <c r="E2" s="69"/>
      <c r="F2" s="69"/>
      <c r="H2" s="70" t="s">
        <v>57</v>
      </c>
      <c r="I2" s="70"/>
      <c r="J2" s="70"/>
      <c r="M2" s="41">
        <f>SUM(B4:B10)/SUM($B4:$F10)</f>
        <v>0.27684117125110913</v>
      </c>
      <c r="N2" s="41">
        <f t="shared" ref="N2:Q2" si="0">SUM(C4:C10)/SUM($B4:$F10)</f>
        <v>0.25465838509316768</v>
      </c>
      <c r="O2" s="41">
        <f t="shared" si="0"/>
        <v>0.16149068322981366</v>
      </c>
      <c r="P2" s="41">
        <f t="shared" si="0"/>
        <v>9.4055013309671698E-2</v>
      </c>
      <c r="Q2" s="41">
        <f t="shared" si="0"/>
        <v>0.2129547471162378</v>
      </c>
      <c r="R2" s="41"/>
      <c r="T2" s="41">
        <f>SUM(H4:H10)/SUM($H4:$J10)</f>
        <v>0.41475573280159522</v>
      </c>
      <c r="U2" s="41">
        <f t="shared" ref="U2:V2" si="1">SUM(I4:I10)/SUM($H4:$J10)</f>
        <v>0.48753738783649053</v>
      </c>
      <c r="V2" s="41">
        <f t="shared" si="1"/>
        <v>9.7706879361914259E-2</v>
      </c>
      <c r="Y2" s="28"/>
    </row>
    <row r="3" spans="1:29" x14ac:dyDescent="0.2">
      <c r="B3" s="20" t="s">
        <v>49</v>
      </c>
      <c r="C3" s="20" t="s">
        <v>50</v>
      </c>
      <c r="D3" s="20" t="s">
        <v>51</v>
      </c>
      <c r="E3" s="20" t="s">
        <v>52</v>
      </c>
      <c r="F3" s="20" t="s">
        <v>53</v>
      </c>
      <c r="H3" s="20" t="s">
        <v>54</v>
      </c>
      <c r="I3" s="20" t="s">
        <v>55</v>
      </c>
      <c r="J3" s="20" t="s">
        <v>56</v>
      </c>
      <c r="M3" s="20" t="s">
        <v>49</v>
      </c>
      <c r="N3" s="20" t="s">
        <v>50</v>
      </c>
      <c r="O3" s="20" t="s">
        <v>51</v>
      </c>
      <c r="P3" s="20" t="s">
        <v>52</v>
      </c>
      <c r="Q3" s="20" t="s">
        <v>53</v>
      </c>
      <c r="R3" s="41"/>
      <c r="T3" s="20" t="s">
        <v>54</v>
      </c>
      <c r="U3" s="20" t="s">
        <v>55</v>
      </c>
      <c r="V3" s="20" t="s">
        <v>56</v>
      </c>
      <c r="Y3" s="28"/>
    </row>
    <row r="4" spans="1:29" x14ac:dyDescent="0.2">
      <c r="A4" t="s">
        <v>63</v>
      </c>
      <c r="B4" s="22">
        <f>SUM(Rohdaten!D7:D12)+SUM(Rohdaten!K7:K12)</f>
        <v>47</v>
      </c>
      <c r="C4" s="22">
        <f>SUM(Rohdaten!E7:E12)+SUM(Rohdaten!L7:L12)</f>
        <v>43</v>
      </c>
      <c r="D4" s="22">
        <f>SUM(Rohdaten!F7:F12)+SUM(Rohdaten!M7:M12)</f>
        <v>28</v>
      </c>
      <c r="E4" s="22">
        <f>SUM(Rohdaten!G7:G12)+SUM(Rohdaten!N7:N12)</f>
        <v>20</v>
      </c>
      <c r="F4" s="22">
        <f>SUM(Rohdaten!H7:H12)+SUM(Rohdaten!O7:O12)</f>
        <v>24</v>
      </c>
      <c r="H4" s="22">
        <f>SUM(Rohdaten!R7:R12,Rohdaten!W7:W12)</f>
        <v>75</v>
      </c>
      <c r="I4" s="22">
        <f>SUM(Rohdaten!S7:S12,Rohdaten!X7:X12)</f>
        <v>94</v>
      </c>
      <c r="J4" s="22">
        <f>SUM(Rohdaten!T7:T12,Rohdaten!Y7:Y12)</f>
        <v>32</v>
      </c>
      <c r="K4" s="22"/>
      <c r="M4" s="25">
        <f>B4/SUM($B4:$F4)</f>
        <v>0.29012345679012347</v>
      </c>
      <c r="N4" s="25">
        <f t="shared" ref="N4:Q4" si="2">C4/SUM($B4:$F4)</f>
        <v>0.26543209876543211</v>
      </c>
      <c r="O4" s="25">
        <f t="shared" si="2"/>
        <v>0.1728395061728395</v>
      </c>
      <c r="P4" s="25">
        <f t="shared" si="2"/>
        <v>0.12345679012345678</v>
      </c>
      <c r="Q4" s="25">
        <f t="shared" si="2"/>
        <v>0.14814814814814814</v>
      </c>
      <c r="R4" s="25"/>
      <c r="S4" s="26"/>
      <c r="T4" s="24">
        <f>H4/SUM($H4:$J4)</f>
        <v>0.37313432835820898</v>
      </c>
      <c r="U4" s="24">
        <f t="shared" ref="U4:U19" si="3">I4/SUM($H4:$J4)</f>
        <v>0.46766169154228854</v>
      </c>
      <c r="V4" s="24">
        <f t="shared" ref="V4:V19" si="4">J4/SUM($H4:$J4)</f>
        <v>0.15920398009950248</v>
      </c>
      <c r="X4" s="30"/>
      <c r="Y4" s="28"/>
    </row>
    <row r="5" spans="1:29" x14ac:dyDescent="0.2">
      <c r="A5" t="s">
        <v>64</v>
      </c>
      <c r="B5" s="22">
        <f>SUM(Rohdaten!D13:D18)+SUM(Rohdaten!K13:K18)</f>
        <v>40</v>
      </c>
      <c r="C5" s="22">
        <f>SUM(Rohdaten!E13:E18)+SUM(Rohdaten!L13:L18)</f>
        <v>24</v>
      </c>
      <c r="D5" s="22">
        <f>SUM(Rohdaten!F13:F18)+SUM(Rohdaten!M13:M18)</f>
        <v>30</v>
      </c>
      <c r="E5" s="22">
        <f>SUM(Rohdaten!G13:G18)+SUM(Rohdaten!N13:N18)</f>
        <v>12</v>
      </c>
      <c r="F5" s="22">
        <f>SUM(Rohdaten!H13:H18)+SUM(Rohdaten!O13:O18)</f>
        <v>55</v>
      </c>
      <c r="H5" s="22">
        <f>SUM(Rohdaten!R13:R18,Rohdaten!W13:W18)</f>
        <v>60</v>
      </c>
      <c r="I5" s="22">
        <f>SUM(Rohdaten!S13:S18,Rohdaten!X13:X18)</f>
        <v>56</v>
      </c>
      <c r="J5" s="22">
        <f>SUM(Rohdaten!T13:T18,Rohdaten!Y13:Y18)</f>
        <v>13</v>
      </c>
      <c r="K5" s="22"/>
      <c r="M5" s="25">
        <f t="shared" ref="M5:M19" si="5">B5/SUM($B5:$F5)</f>
        <v>0.2484472049689441</v>
      </c>
      <c r="N5" s="25">
        <f t="shared" ref="N5:N19" si="6">C5/SUM($B5:$F5)</f>
        <v>0.14906832298136646</v>
      </c>
      <c r="O5" s="25">
        <f t="shared" ref="O5:O19" si="7">D5/SUM($B5:$F5)</f>
        <v>0.18633540372670807</v>
      </c>
      <c r="P5" s="25">
        <f t="shared" ref="P5:P19" si="8">E5/SUM($B5:$F5)</f>
        <v>7.4534161490683232E-2</v>
      </c>
      <c r="Q5" s="25">
        <f t="shared" ref="Q5:Q19" si="9">F5/SUM($B5:$F5)</f>
        <v>0.34161490683229812</v>
      </c>
      <c r="R5" s="25"/>
      <c r="S5" s="26"/>
      <c r="T5" s="24">
        <f t="shared" ref="T5:T19" si="10">H5/SUM($H5:$J5)</f>
        <v>0.46511627906976744</v>
      </c>
      <c r="U5" s="24">
        <f t="shared" si="3"/>
        <v>0.43410852713178294</v>
      </c>
      <c r="V5" s="24">
        <f t="shared" si="4"/>
        <v>0.10077519379844961</v>
      </c>
      <c r="X5" s="30"/>
      <c r="Y5" s="28"/>
    </row>
    <row r="6" spans="1:29" x14ac:dyDescent="0.2">
      <c r="A6" t="s">
        <v>65</v>
      </c>
      <c r="B6" s="22">
        <f>SUM(Rohdaten!D19:D24)+SUM(Rohdaten!K19:K24)</f>
        <v>40</v>
      </c>
      <c r="C6" s="22">
        <f>SUM(Rohdaten!E19:E24)+SUM(Rohdaten!L19:L24)</f>
        <v>43</v>
      </c>
      <c r="D6" s="22">
        <f>SUM(Rohdaten!F19:F24)+SUM(Rohdaten!M19:M24)</f>
        <v>33</v>
      </c>
      <c r="E6" s="22">
        <f>SUM(Rohdaten!G19:G24)+SUM(Rohdaten!N19:N24)</f>
        <v>10</v>
      </c>
      <c r="F6" s="22">
        <f>SUM(Rohdaten!H19:H24)+SUM(Rohdaten!O19:O24)</f>
        <v>18</v>
      </c>
      <c r="H6" s="22">
        <f>SUM(Rohdaten!R19:R24,Rohdaten!W19:W24)</f>
        <v>59</v>
      </c>
      <c r="I6" s="22">
        <f>SUM(Rohdaten!S19:S24,Rohdaten!X19:X24)</f>
        <v>59</v>
      </c>
      <c r="J6" s="22">
        <f>SUM(Rohdaten!T19:T24,Rohdaten!Y19:Y24)</f>
        <v>11</v>
      </c>
      <c r="K6" s="22"/>
      <c r="M6" s="25">
        <f t="shared" si="5"/>
        <v>0.27777777777777779</v>
      </c>
      <c r="N6" s="25">
        <f t="shared" si="6"/>
        <v>0.2986111111111111</v>
      </c>
      <c r="O6" s="25">
        <f t="shared" si="7"/>
        <v>0.22916666666666666</v>
      </c>
      <c r="P6" s="25">
        <f t="shared" si="8"/>
        <v>6.9444444444444448E-2</v>
      </c>
      <c r="Q6" s="25">
        <f t="shared" si="9"/>
        <v>0.125</v>
      </c>
      <c r="R6" s="25"/>
      <c r="S6" s="26"/>
      <c r="T6" s="24">
        <f t="shared" si="10"/>
        <v>0.4573643410852713</v>
      </c>
      <c r="U6" s="24">
        <f t="shared" si="3"/>
        <v>0.4573643410852713</v>
      </c>
      <c r="V6" s="24">
        <f t="shared" si="4"/>
        <v>8.5271317829457363E-2</v>
      </c>
      <c r="X6" s="30"/>
      <c r="Y6" s="28"/>
    </row>
    <row r="7" spans="1:29" x14ac:dyDescent="0.2">
      <c r="A7" t="s">
        <v>66</v>
      </c>
      <c r="B7" s="22">
        <f>SUM(Rohdaten!D25:D30)+SUM(Rohdaten!K25:K30)</f>
        <v>41</v>
      </c>
      <c r="C7" s="22">
        <f>SUM(Rohdaten!E25:E30)+SUM(Rohdaten!L25:L30)</f>
        <v>49</v>
      </c>
      <c r="D7" s="22">
        <f>SUM(Rohdaten!F25:F30)+SUM(Rohdaten!M25:M30)</f>
        <v>21</v>
      </c>
      <c r="E7" s="22">
        <f>SUM(Rohdaten!G25:G30)+SUM(Rohdaten!N25:N30)</f>
        <v>13</v>
      </c>
      <c r="F7" s="22">
        <f>SUM(Rohdaten!H25:H30)+SUM(Rohdaten!O25:O30)</f>
        <v>36</v>
      </c>
      <c r="H7" s="22">
        <f>SUM(Rohdaten!R25:R30,Rohdaten!W25:W30)</f>
        <v>73</v>
      </c>
      <c r="I7" s="22">
        <f>SUM(Rohdaten!S25:S30,Rohdaten!X25:X30)</f>
        <v>60</v>
      </c>
      <c r="J7" s="22">
        <f>SUM(Rohdaten!T25:T30,Rohdaten!Y25:Y30)</f>
        <v>16</v>
      </c>
      <c r="K7" s="22"/>
      <c r="M7" s="25">
        <f t="shared" si="5"/>
        <v>0.25624999999999998</v>
      </c>
      <c r="N7" s="25">
        <f t="shared" si="6"/>
        <v>0.30625000000000002</v>
      </c>
      <c r="O7" s="25">
        <f t="shared" si="7"/>
        <v>0.13125000000000001</v>
      </c>
      <c r="P7" s="25">
        <f t="shared" si="8"/>
        <v>8.1250000000000003E-2</v>
      </c>
      <c r="Q7" s="25">
        <f t="shared" si="9"/>
        <v>0.22500000000000001</v>
      </c>
      <c r="R7" s="25"/>
      <c r="S7" s="26"/>
      <c r="T7" s="24">
        <f t="shared" si="10"/>
        <v>0.48993288590604028</v>
      </c>
      <c r="U7" s="24">
        <f t="shared" si="3"/>
        <v>0.40268456375838924</v>
      </c>
      <c r="V7" s="24">
        <f t="shared" si="4"/>
        <v>0.10738255033557047</v>
      </c>
      <c r="X7" s="30"/>
      <c r="Y7" s="28"/>
      <c r="Z7" s="28"/>
      <c r="AA7" s="28"/>
      <c r="AB7" s="28"/>
      <c r="AC7" s="28"/>
    </row>
    <row r="8" spans="1:29" x14ac:dyDescent="0.2">
      <c r="A8" t="s">
        <v>67</v>
      </c>
      <c r="B8" s="22">
        <f>SUM(Rohdaten!D31:D36)+SUM(Rohdaten!K31:K36)</f>
        <v>33</v>
      </c>
      <c r="C8" s="22">
        <f>SUM(Rohdaten!E31:E36)+SUM(Rohdaten!L31:L36)</f>
        <v>39</v>
      </c>
      <c r="D8" s="22">
        <f>SUM(Rohdaten!F31:F36)+SUM(Rohdaten!M31:M36)</f>
        <v>25</v>
      </c>
      <c r="E8" s="22">
        <f>SUM(Rohdaten!G31:G36)+SUM(Rohdaten!N31:N36)</f>
        <v>12</v>
      </c>
      <c r="F8" s="22">
        <f>SUM(Rohdaten!H31:H36)+SUM(Rohdaten!O31:O36)</f>
        <v>27</v>
      </c>
      <c r="H8" s="22">
        <f>SUM(Rohdaten!R31:R36,Rohdaten!W31:W36)</f>
        <v>63</v>
      </c>
      <c r="I8" s="22">
        <f>SUM(Rohdaten!S31:S36,Rohdaten!X31:X36)</f>
        <v>79</v>
      </c>
      <c r="J8" s="22">
        <f>SUM(Rohdaten!T31:T36,Rohdaten!Y31:Y36)</f>
        <v>7</v>
      </c>
      <c r="K8" s="22"/>
      <c r="M8" s="25">
        <f t="shared" si="5"/>
        <v>0.24264705882352941</v>
      </c>
      <c r="N8" s="25">
        <f t="shared" si="6"/>
        <v>0.28676470588235292</v>
      </c>
      <c r="O8" s="25">
        <f t="shared" si="7"/>
        <v>0.18382352941176472</v>
      </c>
      <c r="P8" s="25">
        <f t="shared" si="8"/>
        <v>8.8235294117647065E-2</v>
      </c>
      <c r="Q8" s="25">
        <f t="shared" si="9"/>
        <v>0.19852941176470587</v>
      </c>
      <c r="R8" s="25"/>
      <c r="S8" s="26"/>
      <c r="T8" s="24">
        <f t="shared" si="10"/>
        <v>0.42281879194630873</v>
      </c>
      <c r="U8" s="24">
        <f t="shared" si="3"/>
        <v>0.53020134228187921</v>
      </c>
      <c r="V8" s="24">
        <f t="shared" si="4"/>
        <v>4.6979865771812082E-2</v>
      </c>
      <c r="X8" s="30"/>
      <c r="Y8" s="28"/>
      <c r="Z8" s="28"/>
      <c r="AA8" s="28"/>
      <c r="AB8" s="28"/>
      <c r="AC8" s="28"/>
    </row>
    <row r="9" spans="1:29" x14ac:dyDescent="0.2">
      <c r="A9" t="s">
        <v>68</v>
      </c>
      <c r="B9" s="22">
        <f>SUM(Rohdaten!D37:D42)+SUM(Rohdaten!K37:K42)</f>
        <v>38</v>
      </c>
      <c r="C9" s="22">
        <f>SUM(Rohdaten!E37:E42)+SUM(Rohdaten!L37:L42)</f>
        <v>33</v>
      </c>
      <c r="D9" s="22">
        <f>SUM(Rohdaten!F37:F42)+SUM(Rohdaten!M37:M42)</f>
        <v>21</v>
      </c>
      <c r="E9" s="22">
        <f>SUM(Rohdaten!G37:G42)+SUM(Rohdaten!N37:N42)</f>
        <v>10</v>
      </c>
      <c r="F9" s="22">
        <f>SUM(Rohdaten!H37:H42)+SUM(Rohdaten!O37:O42)</f>
        <v>29</v>
      </c>
      <c r="H9" s="22">
        <f>SUM(Rohdaten!R37:R42,Rohdaten!W37:W42)</f>
        <v>55</v>
      </c>
      <c r="I9" s="22">
        <f>SUM(Rohdaten!S37:S42,Rohdaten!X37:X42)</f>
        <v>75</v>
      </c>
      <c r="J9" s="22">
        <f>SUM(Rohdaten!T37:T42,Rohdaten!Y37:Y42)</f>
        <v>6</v>
      </c>
      <c r="K9" s="22"/>
      <c r="M9" s="25">
        <f t="shared" si="5"/>
        <v>0.29007633587786258</v>
      </c>
      <c r="N9" s="25">
        <f t="shared" si="6"/>
        <v>0.25190839694656486</v>
      </c>
      <c r="O9" s="25">
        <f t="shared" si="7"/>
        <v>0.16030534351145037</v>
      </c>
      <c r="P9" s="25">
        <f t="shared" si="8"/>
        <v>7.6335877862595422E-2</v>
      </c>
      <c r="Q9" s="25">
        <f t="shared" si="9"/>
        <v>0.22137404580152673</v>
      </c>
      <c r="R9" s="25"/>
      <c r="S9" s="26"/>
      <c r="T9" s="24">
        <f t="shared" si="10"/>
        <v>0.40441176470588236</v>
      </c>
      <c r="U9" s="24">
        <f t="shared" si="3"/>
        <v>0.55147058823529416</v>
      </c>
      <c r="V9" s="24">
        <f t="shared" si="4"/>
        <v>4.4117647058823532E-2</v>
      </c>
      <c r="X9" s="30"/>
      <c r="Y9" s="28"/>
      <c r="Z9" s="28"/>
      <c r="AA9" s="28"/>
      <c r="AB9" s="28"/>
      <c r="AC9" s="28"/>
    </row>
    <row r="10" spans="1:29" x14ac:dyDescent="0.2">
      <c r="A10" t="s">
        <v>69</v>
      </c>
      <c r="B10" s="22">
        <f>SUM(Rohdaten!D43:D48)+SUM(Rohdaten!K43:K48)</f>
        <v>73</v>
      </c>
      <c r="C10" s="22">
        <f>SUM(Rohdaten!E43:E48)+SUM(Rohdaten!L43:L48)</f>
        <v>56</v>
      </c>
      <c r="D10" s="22">
        <f>SUM(Rohdaten!F43:F48)+SUM(Rohdaten!M43:M48)</f>
        <v>24</v>
      </c>
      <c r="E10" s="22">
        <f>SUM(Rohdaten!G43:G48)+SUM(Rohdaten!N43:N48)</f>
        <v>29</v>
      </c>
      <c r="F10" s="22">
        <f>SUM(Rohdaten!H43:H48)+SUM(Rohdaten!O43:O48)</f>
        <v>51</v>
      </c>
      <c r="H10" s="22">
        <f>SUM(Rohdaten!R43:R48,Rohdaten!W43:W48)</f>
        <v>31</v>
      </c>
      <c r="I10" s="22">
        <f>SUM(Rohdaten!S43:S48,Rohdaten!X43:X48)</f>
        <v>66</v>
      </c>
      <c r="J10" s="22">
        <f>SUM(Rohdaten!T43:T48,Rohdaten!Y43:Y48)</f>
        <v>13</v>
      </c>
      <c r="K10" s="22"/>
      <c r="M10" s="25">
        <f t="shared" si="5"/>
        <v>0.31330472103004292</v>
      </c>
      <c r="N10" s="25">
        <f t="shared" si="6"/>
        <v>0.24034334763948498</v>
      </c>
      <c r="O10" s="25">
        <f t="shared" si="7"/>
        <v>0.10300429184549356</v>
      </c>
      <c r="P10" s="25">
        <f t="shared" si="8"/>
        <v>0.12446351931330472</v>
      </c>
      <c r="Q10" s="25">
        <f t="shared" si="9"/>
        <v>0.21888412017167383</v>
      </c>
      <c r="R10" s="25"/>
      <c r="S10" s="26"/>
      <c r="T10" s="24">
        <f t="shared" si="10"/>
        <v>0.2818181818181818</v>
      </c>
      <c r="U10" s="24">
        <f t="shared" si="3"/>
        <v>0.6</v>
      </c>
      <c r="V10" s="24">
        <f t="shared" si="4"/>
        <v>0.11818181818181818</v>
      </c>
      <c r="X10" s="30"/>
      <c r="Y10" s="28"/>
      <c r="Z10" s="28"/>
      <c r="AA10" s="28"/>
      <c r="AB10" s="28"/>
      <c r="AC10" s="28"/>
    </row>
    <row r="11" spans="1:29" x14ac:dyDescent="0.2">
      <c r="H11" s="22"/>
      <c r="I11" s="22"/>
      <c r="J11" s="22"/>
      <c r="K11" s="22"/>
      <c r="M11" s="25"/>
      <c r="N11" s="25"/>
      <c r="O11" s="25"/>
      <c r="P11" s="25"/>
      <c r="Q11" s="25"/>
      <c r="R11" s="25"/>
      <c r="S11" s="26"/>
      <c r="T11" s="24"/>
      <c r="U11" s="24"/>
      <c r="V11" s="24"/>
      <c r="Y11" s="28"/>
      <c r="Z11" s="28"/>
      <c r="AA11" s="28"/>
      <c r="AB11" s="28"/>
      <c r="AC11" s="28"/>
    </row>
    <row r="12" spans="1:29" x14ac:dyDescent="0.2">
      <c r="H12" s="22"/>
      <c r="I12" s="22"/>
      <c r="J12" s="22"/>
      <c r="K12" s="22"/>
      <c r="M12" s="45" t="s">
        <v>48</v>
      </c>
      <c r="N12" s="46"/>
      <c r="O12" s="46"/>
      <c r="P12" s="46"/>
      <c r="Q12" s="46"/>
      <c r="R12" s="46"/>
      <c r="S12" s="47"/>
      <c r="T12" s="48" t="s">
        <v>81</v>
      </c>
      <c r="U12" s="49"/>
      <c r="V12" s="49"/>
      <c r="Y12" s="28"/>
      <c r="Z12" s="28"/>
      <c r="AA12" s="28"/>
      <c r="AB12" s="28"/>
      <c r="AC12" s="28"/>
    </row>
    <row r="13" spans="1:29" x14ac:dyDescent="0.2">
      <c r="H13" s="22"/>
      <c r="I13" s="22"/>
      <c r="J13" s="22"/>
      <c r="K13" s="22"/>
      <c r="M13" s="50">
        <f>SUM(B14:B19)/SUM($B14:$F19)</f>
        <v>0.27684117125110913</v>
      </c>
      <c r="N13" s="50">
        <f t="shared" ref="N13:Q13" si="11">SUM(C14:C19)/SUM($B14:$F19)</f>
        <v>0.25465838509316768</v>
      </c>
      <c r="O13" s="50">
        <f t="shared" si="11"/>
        <v>0.16149068322981366</v>
      </c>
      <c r="P13" s="50">
        <f t="shared" si="11"/>
        <v>9.4055013309671698E-2</v>
      </c>
      <c r="Q13" s="50">
        <f t="shared" si="11"/>
        <v>0.2129547471162378</v>
      </c>
      <c r="R13" s="27"/>
      <c r="S13" s="26"/>
      <c r="T13" s="50">
        <f>SUM(H14:H19)/SUM($H14:$J19)</f>
        <v>0.41475573280159522</v>
      </c>
      <c r="U13" s="50">
        <f t="shared" ref="U13:V13" si="12">SUM(I14:I19)/SUM($H14:$J19)</f>
        <v>0.48753738783649053</v>
      </c>
      <c r="V13" s="50">
        <f t="shared" si="12"/>
        <v>9.7706879361914259E-2</v>
      </c>
      <c r="Y13" s="28"/>
      <c r="Z13" s="28"/>
      <c r="AA13" s="28"/>
      <c r="AB13" s="28"/>
      <c r="AC13" s="28"/>
    </row>
    <row r="14" spans="1:29" x14ac:dyDescent="0.2">
      <c r="A14" s="23" t="s">
        <v>70</v>
      </c>
      <c r="B14" s="22">
        <f>SUM(Rohdaten!D7,Rohdaten!D13,Rohdaten!D19,Rohdaten!D25,Rohdaten!D31,Rohdaten!D37,Rohdaten!D43)+SUM(Rohdaten!K7,Rohdaten!K13,Rohdaten!K19,Rohdaten!K25,Rohdaten!K31,Rohdaten!K37,Rohdaten!K43)</f>
        <v>98</v>
      </c>
      <c r="C14" s="22">
        <f>SUM(Rohdaten!E7,Rohdaten!E13,Rohdaten!E19,Rohdaten!E25,Rohdaten!E31,Rohdaten!E37,Rohdaten!E43)+SUM(Rohdaten!L7,Rohdaten!L13,Rohdaten!L19,Rohdaten!L25,Rohdaten!L31,Rohdaten!L37,Rohdaten!L43)</f>
        <v>80</v>
      </c>
      <c r="D14" s="22">
        <f>SUM(Rohdaten!F7,Rohdaten!F13,Rohdaten!F19,Rohdaten!F25,Rohdaten!F31,Rohdaten!F37,Rohdaten!F43)+SUM(Rohdaten!M7,Rohdaten!M13,Rohdaten!M19,Rohdaten!M25,Rohdaten!M31,Rohdaten!M37,Rohdaten!M43)</f>
        <v>57</v>
      </c>
      <c r="E14" s="22">
        <f>SUM(Rohdaten!G7,Rohdaten!G13,Rohdaten!G19,Rohdaten!G25,Rohdaten!G31,Rohdaten!G37,Rohdaten!G43)+SUM(Rohdaten!N7,Rohdaten!N13,Rohdaten!N19,Rohdaten!N25,Rohdaten!N31,Rohdaten!N37,Rohdaten!N43)</f>
        <v>12</v>
      </c>
      <c r="F14" s="22">
        <f>SUM(Rohdaten!H7,Rohdaten!H13,Rohdaten!H19,Rohdaten!H25,Rohdaten!H31,Rohdaten!H37,Rohdaten!H43)+SUM(Rohdaten!O7,Rohdaten!O13,Rohdaten!O19,Rohdaten!O25,Rohdaten!O31,Rohdaten!O37,Rohdaten!O43)</f>
        <v>21</v>
      </c>
      <c r="H14" s="22">
        <f>SUM(Rohdaten!R7,Rohdaten!W7,Rohdaten!R13,Rohdaten!W13,Rohdaten!R19,Rohdaten!W19,Rohdaten!R25,Rohdaten!W25,Rohdaten!R31,Rohdaten!W31,Rohdaten!R37,Rohdaten!W37,Rohdaten!R43,Rohdaten!W43)</f>
        <v>84</v>
      </c>
      <c r="I14" s="22">
        <f>SUM(Rohdaten!S7,Rohdaten!X7,Rohdaten!S13,Rohdaten!X13,Rohdaten!S19,Rohdaten!X19,Rohdaten!S25,Rohdaten!X25,Rohdaten!S31,Rohdaten!X31,Rohdaten!S37,Rohdaten!X37,Rohdaten!S43,Rohdaten!X43)</f>
        <v>118</v>
      </c>
      <c r="J14" s="22">
        <f>SUM(Rohdaten!T7,Rohdaten!Y7,Rohdaten!T13,Rohdaten!Y13,Rohdaten!T19,Rohdaten!Y19,Rohdaten!T25,Rohdaten!Y25,Rohdaten!T31,Rohdaten!Y31,Rohdaten!T37,Rohdaten!Y37,Rohdaten!T43,Rohdaten!Y43)</f>
        <v>32</v>
      </c>
      <c r="K14" s="22"/>
      <c r="L14" s="43" t="s">
        <v>70</v>
      </c>
      <c r="M14" s="25">
        <f t="shared" si="5"/>
        <v>0.36567164179104478</v>
      </c>
      <c r="N14" s="25">
        <f t="shared" si="6"/>
        <v>0.29850746268656714</v>
      </c>
      <c r="O14" s="25">
        <f t="shared" si="7"/>
        <v>0.21268656716417911</v>
      </c>
      <c r="P14" s="25">
        <f t="shared" si="8"/>
        <v>4.4776119402985072E-2</v>
      </c>
      <c r="Q14" s="25">
        <f t="shared" si="9"/>
        <v>7.8358208955223885E-2</v>
      </c>
      <c r="R14" s="25"/>
      <c r="S14" s="43" t="s">
        <v>70</v>
      </c>
      <c r="T14" s="24">
        <f t="shared" si="10"/>
        <v>0.35897435897435898</v>
      </c>
      <c r="U14" s="24">
        <f t="shared" si="3"/>
        <v>0.50427350427350426</v>
      </c>
      <c r="V14" s="24">
        <f t="shared" si="4"/>
        <v>0.13675213675213677</v>
      </c>
      <c r="Y14" s="28"/>
      <c r="Z14" s="28"/>
      <c r="AA14" s="28"/>
      <c r="AB14" s="28"/>
      <c r="AC14" s="28"/>
    </row>
    <row r="15" spans="1:29" x14ac:dyDescent="0.2">
      <c r="A15" t="s">
        <v>71</v>
      </c>
      <c r="B15" s="22">
        <f>SUM(Rohdaten!D8,Rohdaten!D14,Rohdaten!D20,Rohdaten!D26,Rohdaten!D32,Rohdaten!D38,Rohdaten!D44)+SUM(Rohdaten!K8,Rohdaten!K14,Rohdaten!K20,Rohdaten!K26,Rohdaten!K32,Rohdaten!K38,Rohdaten!K44)</f>
        <v>48</v>
      </c>
      <c r="C15" s="22">
        <f>SUM(Rohdaten!E8,Rohdaten!E14,Rohdaten!E20,Rohdaten!E26,Rohdaten!E32,Rohdaten!E38,Rohdaten!E44)+SUM(Rohdaten!L8,Rohdaten!L14,Rohdaten!L20,Rohdaten!L26,Rohdaten!L32,Rohdaten!L38,Rohdaten!L44)</f>
        <v>59</v>
      </c>
      <c r="D15" s="22">
        <f>SUM(Rohdaten!F8,Rohdaten!F14,Rohdaten!F20,Rohdaten!F26,Rohdaten!F32,Rohdaten!F38,Rohdaten!F44)+SUM(Rohdaten!M8,Rohdaten!M14,Rohdaten!M20,Rohdaten!M26,Rohdaten!M32,Rohdaten!M38,Rohdaten!M44)</f>
        <v>33</v>
      </c>
      <c r="E15" s="22">
        <f>SUM(Rohdaten!G8,Rohdaten!G14,Rohdaten!G20,Rohdaten!G26,Rohdaten!G32,Rohdaten!G38,Rohdaten!G44)+SUM(Rohdaten!N8,Rohdaten!N14,Rohdaten!N20,Rohdaten!N26,Rohdaten!N32,Rohdaten!N38,Rohdaten!N44)</f>
        <v>17</v>
      </c>
      <c r="F15" s="22">
        <f>SUM(Rohdaten!H8,Rohdaten!H14,Rohdaten!H20,Rohdaten!H26,Rohdaten!H32,Rohdaten!H38,Rohdaten!H44)+SUM(Rohdaten!O8,Rohdaten!O14,Rohdaten!O20,Rohdaten!O26,Rohdaten!O32,Rohdaten!O38,Rohdaten!O44)</f>
        <v>27</v>
      </c>
      <c r="H15" s="22">
        <f>SUM(Rohdaten!R8,Rohdaten!W8,Rohdaten!R14,Rohdaten!W14,Rohdaten!R20,Rohdaten!W20,Rohdaten!R26,Rohdaten!W26,Rohdaten!R32,Rohdaten!W32,Rohdaten!R38,Rohdaten!W38,Rohdaten!R44,Rohdaten!W44)</f>
        <v>73</v>
      </c>
      <c r="I15" s="22">
        <f>SUM(Rohdaten!S8,Rohdaten!X8,Rohdaten!S14,Rohdaten!X14,Rohdaten!S20,Rohdaten!X20,Rohdaten!S26,Rohdaten!X26,Rohdaten!S32,Rohdaten!X32,Rohdaten!S38,Rohdaten!X38,Rohdaten!S44,Rohdaten!X44)</f>
        <v>102</v>
      </c>
      <c r="J15" s="22">
        <f>SUM(Rohdaten!T8,Rohdaten!Y8,Rohdaten!T14,Rohdaten!Y14,Rohdaten!T20,Rohdaten!Y20,Rohdaten!T26,Rohdaten!Y26,Rohdaten!T32,Rohdaten!Y32,Rohdaten!T38,Rohdaten!Y38,Rohdaten!T44,Rohdaten!Y44)</f>
        <v>12</v>
      </c>
      <c r="K15" s="22"/>
      <c r="L15" s="44" t="s">
        <v>71</v>
      </c>
      <c r="M15" s="25">
        <f t="shared" si="5"/>
        <v>0.2608695652173913</v>
      </c>
      <c r="N15" s="25">
        <f t="shared" si="6"/>
        <v>0.32065217391304346</v>
      </c>
      <c r="O15" s="25">
        <f t="shared" si="7"/>
        <v>0.17934782608695651</v>
      </c>
      <c r="P15" s="25">
        <f t="shared" si="8"/>
        <v>9.2391304347826081E-2</v>
      </c>
      <c r="Q15" s="25">
        <f t="shared" si="9"/>
        <v>0.14673913043478262</v>
      </c>
      <c r="R15" s="25"/>
      <c r="S15" s="44" t="s">
        <v>71</v>
      </c>
      <c r="T15" s="24">
        <f t="shared" si="10"/>
        <v>0.39037433155080214</v>
      </c>
      <c r="U15" s="24">
        <f t="shared" si="3"/>
        <v>0.54545454545454541</v>
      </c>
      <c r="V15" s="24">
        <f t="shared" si="4"/>
        <v>6.4171122994652413E-2</v>
      </c>
      <c r="Y15" s="28"/>
      <c r="Z15" s="28"/>
      <c r="AA15" s="28"/>
      <c r="AB15" s="28"/>
      <c r="AC15" s="28"/>
    </row>
    <row r="16" spans="1:29" x14ac:dyDescent="0.2">
      <c r="A16" t="s">
        <v>72</v>
      </c>
      <c r="B16" s="22">
        <f>SUM(Rohdaten!D9,Rohdaten!D15,Rohdaten!D21,Rohdaten!D27,Rohdaten!D33,Rohdaten!D39,Rohdaten!D45)+SUM(Rohdaten!K9,Rohdaten!K15,Rohdaten!K21,Rohdaten!K27,Rohdaten!K33,Rohdaten!K39,Rohdaten!K45)</f>
        <v>43</v>
      </c>
      <c r="C16" s="22">
        <f>SUM(Rohdaten!E9,Rohdaten!E15,Rohdaten!E21,Rohdaten!E27,Rohdaten!E33,Rohdaten!E39,Rohdaten!E45)+SUM(Rohdaten!L9,Rohdaten!L15,Rohdaten!L21,Rohdaten!L27,Rohdaten!L33,Rohdaten!L39,Rohdaten!L45)</f>
        <v>39</v>
      </c>
      <c r="D16" s="22">
        <f>SUM(Rohdaten!F9,Rohdaten!F15,Rohdaten!F21,Rohdaten!F27,Rohdaten!F33,Rohdaten!F39,Rohdaten!F45)+SUM(Rohdaten!M9,Rohdaten!M15,Rohdaten!M21,Rohdaten!M27,Rohdaten!M33,Rohdaten!M39,Rohdaten!M45)</f>
        <v>19</v>
      </c>
      <c r="E16" s="22">
        <f>SUM(Rohdaten!G9,Rohdaten!G15,Rohdaten!G21,Rohdaten!G27,Rohdaten!G33,Rohdaten!G39,Rohdaten!G45)+SUM(Rohdaten!N9,Rohdaten!N15,Rohdaten!N21,Rohdaten!N27,Rohdaten!N33,Rohdaten!N39,Rohdaten!N45)</f>
        <v>14</v>
      </c>
      <c r="F16" s="22">
        <f>SUM(Rohdaten!H9,Rohdaten!H15,Rohdaten!H21,Rohdaten!H27,Rohdaten!H33,Rohdaten!H39,Rohdaten!H45)+SUM(Rohdaten!O9,Rohdaten!O15,Rohdaten!O21,Rohdaten!O27,Rohdaten!O33,Rohdaten!O39,Rohdaten!O45)</f>
        <v>24</v>
      </c>
      <c r="H16" s="22">
        <f>SUM(Rohdaten!R9,Rohdaten!W9,Rohdaten!R15,Rohdaten!W15,Rohdaten!R21,Rohdaten!W21,Rohdaten!R27,Rohdaten!W27,Rohdaten!R33,Rohdaten!W33,Rohdaten!R39,Rohdaten!W39,Rohdaten!R45,Rohdaten!W45)</f>
        <v>52</v>
      </c>
      <c r="I16" s="22">
        <f>SUM(Rohdaten!S9,Rohdaten!X9,Rohdaten!S15,Rohdaten!X15,Rohdaten!S21,Rohdaten!X21,Rohdaten!S27,Rohdaten!X27,Rohdaten!S33,Rohdaten!X33,Rohdaten!S39,Rohdaten!X39,Rohdaten!S45,Rohdaten!X45)</f>
        <v>83</v>
      </c>
      <c r="J16" s="22">
        <f>SUM(Rohdaten!T9,Rohdaten!Y9,Rohdaten!T15,Rohdaten!Y15,Rohdaten!T21,Rohdaten!Y21,Rohdaten!T27,Rohdaten!Y27,Rohdaten!T33,Rohdaten!Y33,Rohdaten!T39,Rohdaten!Y39,Rohdaten!T45,Rohdaten!Y45)</f>
        <v>23</v>
      </c>
      <c r="K16" s="22"/>
      <c r="L16" s="44" t="s">
        <v>72</v>
      </c>
      <c r="M16" s="25">
        <f t="shared" si="5"/>
        <v>0.30935251798561153</v>
      </c>
      <c r="N16" s="25">
        <f t="shared" si="6"/>
        <v>0.2805755395683453</v>
      </c>
      <c r="O16" s="25">
        <f t="shared" si="7"/>
        <v>0.1366906474820144</v>
      </c>
      <c r="P16" s="25">
        <f t="shared" si="8"/>
        <v>0.10071942446043165</v>
      </c>
      <c r="Q16" s="25">
        <f t="shared" si="9"/>
        <v>0.17266187050359713</v>
      </c>
      <c r="R16" s="25"/>
      <c r="S16" s="44" t="s">
        <v>72</v>
      </c>
      <c r="T16" s="24">
        <f t="shared" si="10"/>
        <v>0.32911392405063289</v>
      </c>
      <c r="U16" s="24">
        <f t="shared" si="3"/>
        <v>0.52531645569620256</v>
      </c>
      <c r="V16" s="24">
        <f t="shared" si="4"/>
        <v>0.14556962025316456</v>
      </c>
      <c r="Y16" s="28"/>
      <c r="Z16" s="28"/>
      <c r="AA16" s="28"/>
      <c r="AB16" s="28"/>
      <c r="AC16" s="28"/>
    </row>
    <row r="17" spans="1:29" x14ac:dyDescent="0.2">
      <c r="A17" t="s">
        <v>73</v>
      </c>
      <c r="B17" s="22">
        <f>SUM(Rohdaten!D10,Rohdaten!D16,Rohdaten!D22,Rohdaten!D28,Rohdaten!D34,Rohdaten!D40,Rohdaten!D46,Rohdaten!K10,Rohdaten!K16,Rohdaten!K28,Rohdaten!K34,Rohdaten!K40,Rohdaten!K46)</f>
        <v>40</v>
      </c>
      <c r="C17" s="22">
        <f>SUM(Rohdaten!E10,Rohdaten!E16,Rohdaten!E22,Rohdaten!E28,Rohdaten!E34,Rohdaten!E40,Rohdaten!E46,Rohdaten!L10,Rohdaten!L16,Rohdaten!L28,Rohdaten!L34,Rohdaten!L40,Rohdaten!L46)</f>
        <v>35</v>
      </c>
      <c r="D17" s="22">
        <f>SUM(Rohdaten!F10,Rohdaten!F16,Rohdaten!F22,Rohdaten!F28,Rohdaten!F34,Rohdaten!F40,Rohdaten!F46,Rohdaten!M10,Rohdaten!M16,Rohdaten!M28,Rohdaten!M34,Rohdaten!M40,Rohdaten!M46)</f>
        <v>28</v>
      </c>
      <c r="E17" s="22">
        <f>SUM(Rohdaten!G10,Rohdaten!G16,Rohdaten!G22,Rohdaten!G28,Rohdaten!G34,Rohdaten!G40,Rohdaten!G46,Rohdaten!N10,Rohdaten!N16,Rohdaten!N28,Rohdaten!N34,Rohdaten!N40,Rohdaten!N46)</f>
        <v>18</v>
      </c>
      <c r="F17" s="22">
        <f>SUM(Rohdaten!H10,Rohdaten!H16,Rohdaten!H22,Rohdaten!H28,Rohdaten!H34,Rohdaten!H40,Rohdaten!H46,Rohdaten!O10,Rohdaten!O16,Rohdaten!O28,Rohdaten!O34,Rohdaten!O40,Rohdaten!O46)</f>
        <v>16</v>
      </c>
      <c r="H17" s="22">
        <f>SUM(Rohdaten!R10,Rohdaten!W10,Rohdaten!R16,Rohdaten!W16,Rohdaten!R22,Rohdaten!W22,Rohdaten!R28,Rohdaten!W28,Rohdaten!R34,Rohdaten!W34,Rohdaten!R40,Rohdaten!W40,Rohdaten!R46,Rohdaten!W46)</f>
        <v>71</v>
      </c>
      <c r="I17" s="22">
        <f>SUM(Rohdaten!S10,Rohdaten!X10,Rohdaten!S16,Rohdaten!X16,Rohdaten!S22,Rohdaten!X22,Rohdaten!S28,Rohdaten!X28,Rohdaten!S34,Rohdaten!X34,Rohdaten!S40,Rohdaten!X40,Rohdaten!S46,Rohdaten!X46)</f>
        <v>51</v>
      </c>
      <c r="J17" s="22">
        <f>SUM(Rohdaten!T10,Rohdaten!Y10,Rohdaten!T16,Rohdaten!Y16,Rohdaten!T22,Rohdaten!Y22,Rohdaten!T28,Rohdaten!Y28,Rohdaten!T34,Rohdaten!Y34,Rohdaten!T40,Rohdaten!Y40,Rohdaten!T46,Rohdaten!Y46)</f>
        <v>9</v>
      </c>
      <c r="K17" s="22"/>
      <c r="L17" s="44" t="s">
        <v>73</v>
      </c>
      <c r="M17" s="25">
        <f t="shared" si="5"/>
        <v>0.29197080291970801</v>
      </c>
      <c r="N17" s="25">
        <f t="shared" si="6"/>
        <v>0.25547445255474455</v>
      </c>
      <c r="O17" s="25">
        <f t="shared" si="7"/>
        <v>0.20437956204379562</v>
      </c>
      <c r="P17" s="25">
        <f t="shared" si="8"/>
        <v>0.13138686131386862</v>
      </c>
      <c r="Q17" s="25">
        <f t="shared" si="9"/>
        <v>0.11678832116788321</v>
      </c>
      <c r="R17" s="25"/>
      <c r="S17" s="44" t="s">
        <v>73</v>
      </c>
      <c r="T17" s="24">
        <f t="shared" si="10"/>
        <v>0.5419847328244275</v>
      </c>
      <c r="U17" s="24">
        <f t="shared" si="3"/>
        <v>0.38931297709923662</v>
      </c>
      <c r="V17" s="24">
        <f t="shared" si="4"/>
        <v>6.8702290076335881E-2</v>
      </c>
      <c r="Y17" s="28"/>
      <c r="Z17" s="28"/>
      <c r="AA17" s="28"/>
      <c r="AB17" s="28"/>
      <c r="AC17" s="28"/>
    </row>
    <row r="18" spans="1:29" x14ac:dyDescent="0.2">
      <c r="A18" t="s">
        <v>74</v>
      </c>
      <c r="B18" s="22">
        <f>SUM(Rohdaten!D11,Rohdaten!K11,Rohdaten!D17,Rohdaten!K17,Rohdaten!D23,Rohdaten!K23,Rohdaten!D29,Rohdaten!K29,Rohdaten!D35,Rohdaten!K35,Rohdaten!D41,Rohdaten!K41,Rohdaten!D47,Rohdaten!K47)</f>
        <v>44</v>
      </c>
      <c r="C18" s="22">
        <f>SUM(Rohdaten!E11,Rohdaten!L11,Rohdaten!E17,Rohdaten!L17,Rohdaten!E23,Rohdaten!L23,Rohdaten!E29,Rohdaten!L29,Rohdaten!E35,Rohdaten!L35,Rohdaten!E41,Rohdaten!L41,Rohdaten!E47,Rohdaten!L47)</f>
        <v>37</v>
      </c>
      <c r="D18" s="22">
        <f>SUM(Rohdaten!F11,Rohdaten!M11,Rohdaten!F17,Rohdaten!M17,Rohdaten!F23,Rohdaten!M23,Rohdaten!F29,Rohdaten!M29,Rohdaten!F35,Rohdaten!M35,Rohdaten!F41,Rohdaten!M41,Rohdaten!F47,Rohdaten!M47)</f>
        <v>20</v>
      </c>
      <c r="E18" s="22">
        <f>SUM(Rohdaten!G11,Rohdaten!N11,Rohdaten!G17,Rohdaten!N17,Rohdaten!G23,Rohdaten!N23,Rohdaten!G29,Rohdaten!N29,Rohdaten!G35,Rohdaten!N35,Rohdaten!G41,Rohdaten!N41,Rohdaten!G47,Rohdaten!N47)</f>
        <v>17</v>
      </c>
      <c r="F18" s="22">
        <f>SUM(Rohdaten!H11,Rohdaten!O11,Rohdaten!H17,Rohdaten!O17,Rohdaten!H23,Rohdaten!O23,Rohdaten!H29,Rohdaten!O29,Rohdaten!H35,Rohdaten!O35,Rohdaten!H41,Rohdaten!O41,Rohdaten!H47,Rohdaten!O47)</f>
        <v>68</v>
      </c>
      <c r="H18" s="22">
        <f>SUM(Rohdaten!R11,Rohdaten!W11,Rohdaten!R17,Rohdaten!W17,Rohdaten!R23,Rohdaten!W23,Rohdaten!R29,Rohdaten!W29,Rohdaten!R35,Rohdaten!W35,Rohdaten!R41,Rohdaten!W41,Rohdaten!R47,Rohdaten!W47)</f>
        <v>71</v>
      </c>
      <c r="I18" s="22">
        <f>SUM(Rohdaten!S11,Rohdaten!X11,Rohdaten!S17,Rohdaten!X17,Rohdaten!S23,Rohdaten!X23,Rohdaten!S29,Rohdaten!X29,Rohdaten!S35,Rohdaten!X35,Rohdaten!S41,Rohdaten!X41,Rohdaten!S47,Rohdaten!X47)</f>
        <v>54</v>
      </c>
      <c r="J18" s="22">
        <f>SUM(Rohdaten!T11,Rohdaten!Y11,Rohdaten!T17,Rohdaten!Y17,Rohdaten!T23,Rohdaten!Y23,Rohdaten!T29,Rohdaten!Y29,Rohdaten!T35,Rohdaten!Y35,Rohdaten!T41,Rohdaten!Y41,Rohdaten!T47,Rohdaten!Y47)</f>
        <v>10</v>
      </c>
      <c r="K18" s="22"/>
      <c r="L18" s="44" t="s">
        <v>74</v>
      </c>
      <c r="M18" s="25">
        <f t="shared" si="5"/>
        <v>0.23655913978494625</v>
      </c>
      <c r="N18" s="25">
        <f t="shared" si="6"/>
        <v>0.19892473118279569</v>
      </c>
      <c r="O18" s="25">
        <f t="shared" si="7"/>
        <v>0.10752688172043011</v>
      </c>
      <c r="P18" s="25">
        <f t="shared" si="8"/>
        <v>9.1397849462365593E-2</v>
      </c>
      <c r="Q18" s="25">
        <f t="shared" si="9"/>
        <v>0.36559139784946237</v>
      </c>
      <c r="R18" s="25"/>
      <c r="S18" s="44" t="s">
        <v>74</v>
      </c>
      <c r="T18" s="24">
        <f t="shared" si="10"/>
        <v>0.52592592592592591</v>
      </c>
      <c r="U18" s="24">
        <f t="shared" si="3"/>
        <v>0.4</v>
      </c>
      <c r="V18" s="24">
        <f t="shared" si="4"/>
        <v>7.407407407407407E-2</v>
      </c>
      <c r="Y18" s="28"/>
      <c r="Z18" s="28"/>
      <c r="AA18" s="28"/>
      <c r="AB18" s="28"/>
      <c r="AC18" s="28"/>
    </row>
    <row r="19" spans="1:29" x14ac:dyDescent="0.2">
      <c r="A19" t="s">
        <v>75</v>
      </c>
      <c r="B19" s="22">
        <f>SUM(Rohdaten!D12,Rohdaten!K12,Rohdaten!D18,Rohdaten!K18,Rohdaten!D24,Rohdaten!K24,Rohdaten!D30,Rohdaten!K30,Rohdaten!D36,Rohdaten!K36,Rohdaten!D42,Rohdaten!K42,Rohdaten!D48,Rohdaten!K48)</f>
        <v>39</v>
      </c>
      <c r="C19" s="22">
        <f>SUM(Rohdaten!E12,Rohdaten!L12,Rohdaten!E18,Rohdaten!L18,Rohdaten!E24,Rohdaten!L24,Rohdaten!E30,Rohdaten!L30,Rohdaten!E36,Rohdaten!L36,Rohdaten!E42,Rohdaten!L42,Rohdaten!E48,Rohdaten!L48)</f>
        <v>37</v>
      </c>
      <c r="D19" s="22">
        <f>SUM(Rohdaten!F12,Rohdaten!M12,Rohdaten!F18,Rohdaten!M18,Rohdaten!F24,Rohdaten!M24,Rohdaten!F30,Rohdaten!M30,Rohdaten!F36,Rohdaten!M36,Rohdaten!F42,Rohdaten!M42,Rohdaten!F48,Rohdaten!M48)</f>
        <v>25</v>
      </c>
      <c r="E19" s="22">
        <f>SUM(Rohdaten!G12,Rohdaten!N12,Rohdaten!G18,Rohdaten!N18,Rohdaten!G24,Rohdaten!N24,Rohdaten!G30,Rohdaten!N30,Rohdaten!G36,Rohdaten!N36,Rohdaten!G42,Rohdaten!N42,Rohdaten!G48,Rohdaten!N48)</f>
        <v>28</v>
      </c>
      <c r="F19" s="22">
        <f>SUM(Rohdaten!H12,Rohdaten!O12,Rohdaten!H18,Rohdaten!O18,Rohdaten!H24,Rohdaten!O24,Rohdaten!H30,Rohdaten!O30,Rohdaten!H36,Rohdaten!O36,Rohdaten!H42,Rohdaten!O42,Rohdaten!H48,Rohdaten!O48)</f>
        <v>84</v>
      </c>
      <c r="H19" s="22">
        <f>SUM(Rohdaten!R12,Rohdaten!W12,Rohdaten!R18,Rohdaten!W18,Rohdaten!R24,Rohdaten!W24,Rohdaten!R30,Rohdaten!W30,Rohdaten!R36,Rohdaten!W36,Rohdaten!R42,Rohdaten!W42,Rohdaten!R48,Rohdaten!W48)</f>
        <v>65</v>
      </c>
      <c r="I19" s="22">
        <f>SUM(Rohdaten!S12,Rohdaten!X12,Rohdaten!S18,Rohdaten!X18,Rohdaten!S24,Rohdaten!X24,Rohdaten!S30,Rohdaten!X30,Rohdaten!S36,Rohdaten!X36,Rohdaten!S42,Rohdaten!X42,Rohdaten!S48,Rohdaten!X48)</f>
        <v>81</v>
      </c>
      <c r="J19" s="22">
        <f>SUM(Rohdaten!T12,Rohdaten!Y12,Rohdaten!T18,Rohdaten!Y18,Rohdaten!T24,Rohdaten!Y24,Rohdaten!T30,Rohdaten!Y30,Rohdaten!T36,Rohdaten!Y36,Rohdaten!T42,Rohdaten!Y42,Rohdaten!T48,Rohdaten!Y48)</f>
        <v>12</v>
      </c>
      <c r="K19" s="22"/>
      <c r="L19" s="44" t="s">
        <v>75</v>
      </c>
      <c r="M19" s="25">
        <f t="shared" si="5"/>
        <v>0.18309859154929578</v>
      </c>
      <c r="N19" s="25">
        <f t="shared" si="6"/>
        <v>0.17370892018779344</v>
      </c>
      <c r="O19" s="25">
        <f t="shared" si="7"/>
        <v>0.11737089201877934</v>
      </c>
      <c r="P19" s="25">
        <f t="shared" si="8"/>
        <v>0.13145539906103287</v>
      </c>
      <c r="Q19" s="25">
        <f t="shared" si="9"/>
        <v>0.39436619718309857</v>
      </c>
      <c r="R19" s="25"/>
      <c r="S19" s="44" t="s">
        <v>75</v>
      </c>
      <c r="T19" s="24">
        <f t="shared" si="10"/>
        <v>0.41139240506329117</v>
      </c>
      <c r="U19" s="24">
        <f t="shared" si="3"/>
        <v>0.51265822784810122</v>
      </c>
      <c r="V19" s="24">
        <f t="shared" si="4"/>
        <v>7.5949367088607597E-2</v>
      </c>
      <c r="Y19" s="28"/>
      <c r="Z19" s="28"/>
      <c r="AA19" s="28"/>
      <c r="AB19" s="28"/>
      <c r="AC19" s="28"/>
    </row>
  </sheetData>
  <mergeCells count="6">
    <mergeCell ref="T1:V1"/>
    <mergeCell ref="B1:F1"/>
    <mergeCell ref="B2:F2"/>
    <mergeCell ref="H2:J2"/>
    <mergeCell ref="H1:J1"/>
    <mergeCell ref="M1:Q1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63"/>
  <sheetViews>
    <sheetView zoomScale="111" workbookViewId="0">
      <selection activeCell="J5" sqref="J5"/>
    </sheetView>
  </sheetViews>
  <sheetFormatPr baseColWidth="10" defaultRowHeight="16" x14ac:dyDescent="0.2"/>
  <cols>
    <col min="1" max="1" width="7.6640625" bestFit="1" customWidth="1"/>
    <col min="2" max="2" width="3.5" style="39" bestFit="1" customWidth="1"/>
    <col min="3" max="3" width="7.83203125" style="21" customWidth="1"/>
    <col min="4" max="5" width="6.83203125" style="21" customWidth="1"/>
    <col min="6" max="6" width="10.33203125" style="21" bestFit="1" customWidth="1"/>
    <col min="7" max="7" width="6.83203125" style="21" customWidth="1"/>
    <col min="9" max="9" width="4.33203125" style="39" bestFit="1" customWidth="1"/>
    <col min="10" max="12" width="7.5" customWidth="1"/>
    <col min="14" max="14" width="21.83203125" bestFit="1" customWidth="1"/>
    <col min="15" max="18" width="5" customWidth="1"/>
    <col min="19" max="19" width="5.6640625" customWidth="1"/>
    <col min="20" max="22" width="6.1640625" customWidth="1"/>
    <col min="23" max="23" width="6" customWidth="1"/>
    <col min="24" max="24" width="7.5" style="29" customWidth="1"/>
    <col min="25" max="29" width="8.33203125" customWidth="1"/>
  </cols>
  <sheetData>
    <row r="1" spans="1:29" x14ac:dyDescent="0.2">
      <c r="A1" s="31" t="s">
        <v>76</v>
      </c>
      <c r="B1" s="37"/>
      <c r="E1" s="31" t="s">
        <v>77</v>
      </c>
    </row>
    <row r="2" spans="1:29" x14ac:dyDescent="0.2">
      <c r="A2" s="23" t="s">
        <v>70</v>
      </c>
      <c r="B2" s="38"/>
      <c r="C2" s="34">
        <v>7.1088186474861231E-2</v>
      </c>
      <c r="E2" t="s">
        <v>63</v>
      </c>
      <c r="F2" s="30">
        <v>0.1951</v>
      </c>
    </row>
    <row r="3" spans="1:29" x14ac:dyDescent="0.2">
      <c r="A3" t="s">
        <v>71</v>
      </c>
      <c r="C3" s="34">
        <v>0.11467653426728192</v>
      </c>
      <c r="E3" t="s">
        <v>64</v>
      </c>
      <c r="F3" s="30">
        <v>0.21690000000000001</v>
      </c>
      <c r="AA3" s="26"/>
      <c r="AC3" s="26"/>
    </row>
    <row r="4" spans="1:29" x14ac:dyDescent="0.2">
      <c r="A4" t="s">
        <v>72</v>
      </c>
      <c r="C4" s="34">
        <v>0.20108268108410893</v>
      </c>
      <c r="E4" t="s">
        <v>65</v>
      </c>
      <c r="F4" s="30">
        <v>0.1348</v>
      </c>
      <c r="AA4" s="26"/>
      <c r="AC4" s="26"/>
    </row>
    <row r="5" spans="1:29" x14ac:dyDescent="0.2">
      <c r="A5" t="s">
        <v>73</v>
      </c>
      <c r="C5" s="34">
        <v>0.20300236004157188</v>
      </c>
      <c r="E5" t="s">
        <v>66</v>
      </c>
      <c r="F5" s="30">
        <v>0.18099999999999999</v>
      </c>
      <c r="AA5" s="26"/>
      <c r="AC5" s="26"/>
    </row>
    <row r="6" spans="1:29" ht="17" customHeight="1" x14ac:dyDescent="0.2">
      <c r="A6" t="s">
        <v>74</v>
      </c>
      <c r="C6" s="34">
        <v>0.2242471961635252</v>
      </c>
      <c r="E6" t="s">
        <v>67</v>
      </c>
      <c r="F6" s="30">
        <v>0.13700000000000001</v>
      </c>
      <c r="AA6" s="26"/>
    </row>
    <row r="7" spans="1:29" ht="17" customHeight="1" x14ac:dyDescent="0.25">
      <c r="A7" t="s">
        <v>75</v>
      </c>
      <c r="C7" s="34">
        <v>0.18590304196865085</v>
      </c>
      <c r="E7" t="s">
        <v>68</v>
      </c>
      <c r="F7" s="30">
        <v>9.5799999999999996E-2</v>
      </c>
      <c r="O7" s="58" t="s">
        <v>80</v>
      </c>
      <c r="AA7" s="26"/>
    </row>
    <row r="8" spans="1:29" ht="17" customHeight="1" x14ac:dyDescent="0.2">
      <c r="E8" t="s">
        <v>69</v>
      </c>
      <c r="F8" s="30">
        <v>3.9300000000000002E-2</v>
      </c>
    </row>
    <row r="9" spans="1:29" x14ac:dyDescent="0.2">
      <c r="C9"/>
      <c r="O9" s="51" t="s">
        <v>82</v>
      </c>
      <c r="P9" s="52"/>
      <c r="Q9" s="52"/>
      <c r="R9" s="52"/>
      <c r="S9" s="52"/>
      <c r="T9" s="52"/>
      <c r="U9" s="52"/>
      <c r="V9" s="52"/>
      <c r="W9" s="52"/>
      <c r="X9" s="53"/>
    </row>
    <row r="10" spans="1:29" x14ac:dyDescent="0.2">
      <c r="O10" t="str">
        <f>"n = "&amp;B14</f>
        <v>n = 966</v>
      </c>
      <c r="V10" t="str">
        <f>"n = "&amp;I14</f>
        <v>n = 1001</v>
      </c>
    </row>
    <row r="11" spans="1:29" x14ac:dyDescent="0.2">
      <c r="C11" s="74" t="s">
        <v>42</v>
      </c>
      <c r="D11" s="74"/>
      <c r="E11" s="74"/>
      <c r="F11" s="74"/>
      <c r="G11" s="74"/>
      <c r="J11" s="66" t="s">
        <v>43</v>
      </c>
      <c r="K11" s="73"/>
      <c r="L11" s="73"/>
      <c r="O11" s="74" t="s">
        <v>42</v>
      </c>
      <c r="P11" s="74"/>
      <c r="Q11" s="74"/>
      <c r="R11" s="74"/>
      <c r="S11" s="74"/>
      <c r="V11" s="66" t="s">
        <v>43</v>
      </c>
      <c r="W11" s="73"/>
      <c r="X11" s="73"/>
    </row>
    <row r="12" spans="1:29" ht="30" customHeight="1" x14ac:dyDescent="0.2">
      <c r="C12" s="69" t="s">
        <v>48</v>
      </c>
      <c r="D12" s="69"/>
      <c r="E12" s="69"/>
      <c r="F12" s="69"/>
      <c r="G12" s="69"/>
      <c r="J12" s="70" t="s">
        <v>57</v>
      </c>
      <c r="K12" s="70"/>
      <c r="L12" s="70"/>
      <c r="O12" s="69" t="s">
        <v>48</v>
      </c>
      <c r="P12" s="69"/>
      <c r="Q12" s="69"/>
      <c r="R12" s="69"/>
      <c r="S12" s="69"/>
      <c r="V12" s="70" t="s">
        <v>57</v>
      </c>
      <c r="W12" s="70"/>
      <c r="X12" s="70"/>
    </row>
    <row r="13" spans="1:29" x14ac:dyDescent="0.2">
      <c r="B13" s="40" t="s">
        <v>79</v>
      </c>
      <c r="C13" s="20" t="s">
        <v>49</v>
      </c>
      <c r="D13" s="20" t="s">
        <v>50</v>
      </c>
      <c r="E13" s="20" t="s">
        <v>51</v>
      </c>
      <c r="F13" s="20" t="s">
        <v>52</v>
      </c>
      <c r="G13" s="20" t="s">
        <v>53</v>
      </c>
      <c r="I13" s="40" t="s">
        <v>79</v>
      </c>
      <c r="J13" s="20" t="s">
        <v>54</v>
      </c>
      <c r="K13" s="20" t="s">
        <v>55</v>
      </c>
      <c r="L13" s="20" t="s">
        <v>56</v>
      </c>
      <c r="O13" s="20" t="s">
        <v>49</v>
      </c>
      <c r="P13" s="20" t="s">
        <v>50</v>
      </c>
      <c r="Q13" s="20" t="s">
        <v>51</v>
      </c>
      <c r="R13" s="20" t="s">
        <v>52</v>
      </c>
      <c r="S13" s="20" t="s">
        <v>53</v>
      </c>
      <c r="V13" s="20" t="s">
        <v>54</v>
      </c>
      <c r="W13" s="20" t="s">
        <v>55</v>
      </c>
      <c r="X13" s="20" t="s">
        <v>56</v>
      </c>
    </row>
    <row r="14" spans="1:29" x14ac:dyDescent="0.2">
      <c r="A14" s="31" t="s">
        <v>78</v>
      </c>
      <c r="B14" s="37">
        <f t="shared" ref="B14:G14" si="0">SUM(B15,B22,B29,B36,B43,B50,B57)</f>
        <v>966</v>
      </c>
      <c r="C14" s="33">
        <f t="shared" si="0"/>
        <v>6.0285735826364641</v>
      </c>
      <c r="D14" s="33">
        <f t="shared" si="0"/>
        <v>5.6689025791245466</v>
      </c>
      <c r="E14" s="33">
        <f t="shared" si="0"/>
        <v>3.8796607222290107</v>
      </c>
      <c r="F14" s="33">
        <f t="shared" si="0"/>
        <v>2.4398603287514566</v>
      </c>
      <c r="G14" s="33">
        <f t="shared" si="0"/>
        <v>6.249693507723336</v>
      </c>
      <c r="I14" s="37">
        <f>SUM(I15,I22,I29,I36,I43,I50,I57)</f>
        <v>1001</v>
      </c>
      <c r="J14" s="33">
        <f>SUM(J15,J22,J29,J36,J43,J50,J57)</f>
        <v>10.413823050288515</v>
      </c>
      <c r="K14" s="33">
        <f>SUM(K15,K22,K29,K36,K43,K50,K57)</f>
        <v>10.458762440741541</v>
      </c>
      <c r="L14" s="33">
        <f>SUM(L15,L22,L29,L36,L43,L50,L57)</f>
        <v>2.3503202387637168</v>
      </c>
      <c r="M14" s="33"/>
      <c r="N14" s="54" t="s">
        <v>78</v>
      </c>
      <c r="O14" s="59">
        <f>C14/SUM($C$14:$G$14)</f>
        <v>0.248429983802958</v>
      </c>
      <c r="P14" s="59">
        <f>D14/SUM($C$14:$G$14)</f>
        <v>0.23360839120695576</v>
      </c>
      <c r="Q14" s="59">
        <f>E14/SUM($C$14:$G$14)</f>
        <v>0.15987597018975394</v>
      </c>
      <c r="R14" s="59">
        <f>F14/SUM($C$14:$G$14)</f>
        <v>0.10054359520451014</v>
      </c>
      <c r="S14" s="59">
        <f>G14/SUM($C$14:$G$14)</f>
        <v>0.25754205959582227</v>
      </c>
      <c r="T14" s="42"/>
      <c r="U14" s="42"/>
      <c r="V14" s="59">
        <f>J14/SUM($J$14:$L$14)</f>
        <v>0.44842894215981438</v>
      </c>
      <c r="W14" s="59">
        <f t="shared" ref="W14:X14" si="1">K14/SUM($J$14:$L$14)</f>
        <v>0.45036407426498287</v>
      </c>
      <c r="X14" s="59">
        <f t="shared" si="1"/>
        <v>0.10120698357520258</v>
      </c>
    </row>
    <row r="15" spans="1:29" x14ac:dyDescent="0.2">
      <c r="A15" s="31" t="s">
        <v>63</v>
      </c>
      <c r="B15" s="37">
        <f>SUM(B16:B21)</f>
        <v>136</v>
      </c>
      <c r="C15" s="32">
        <f>SUM(C16:C21)*$F$2</f>
        <v>1.2607486756514827</v>
      </c>
      <c r="D15" s="32">
        <f t="shared" ref="D15:G15" si="2">SUM(D16:D21)*$F$2</f>
        <v>1.093259719691863</v>
      </c>
      <c r="E15" s="32">
        <f t="shared" si="2"/>
        <v>0.86132546315300995</v>
      </c>
      <c r="F15" s="32">
        <f t="shared" si="2"/>
        <v>0.72181089761895278</v>
      </c>
      <c r="G15" s="32">
        <f t="shared" si="2"/>
        <v>0.93768318144312612</v>
      </c>
      <c r="I15" s="37">
        <f>SUM(I16:I21)</f>
        <v>201</v>
      </c>
      <c r="J15" s="32">
        <f>SUM(J16:J21)*$F$2</f>
        <v>2.4597568585361702</v>
      </c>
      <c r="K15" s="32">
        <f t="shared" ref="K15" si="3">SUM(K16:K21)*$F$2</f>
        <v>2.6660805520355528</v>
      </c>
      <c r="L15" s="32">
        <f t="shared" ref="L15" si="4">SUM(L16:L21)*$F$2</f>
        <v>0.89954801627453918</v>
      </c>
      <c r="N15" s="55" t="s">
        <v>84</v>
      </c>
      <c r="O15" s="25">
        <f>C15/SUM($C15:$G15)</f>
        <v>0.25862424106048154</v>
      </c>
      <c r="P15" s="25">
        <f>D15/SUM($C15:$G15)</f>
        <v>0.22426631948766251</v>
      </c>
      <c r="Q15" s="25">
        <f>E15/SUM($C15:$G15)</f>
        <v>0.17668838247948626</v>
      </c>
      <c r="R15" s="25">
        <f>F15/SUM($C15:$G15)</f>
        <v>0.14806899994514941</v>
      </c>
      <c r="S15" s="25">
        <f>G15/SUM($C15:$G15)</f>
        <v>0.19235205702722016</v>
      </c>
      <c r="T15" s="26"/>
      <c r="U15" s="26"/>
      <c r="V15" s="25">
        <f>J15/SUM($J15:$L15)</f>
        <v>0.40823228462309802</v>
      </c>
      <c r="W15" s="25">
        <f t="shared" ref="W15:X15" si="5">K15/SUM($J15:$L15)</f>
        <v>0.44247469052465277</v>
      </c>
      <c r="X15" s="25">
        <f t="shared" si="5"/>
        <v>0.14929302485224918</v>
      </c>
    </row>
    <row r="16" spans="1:29" x14ac:dyDescent="0.2">
      <c r="A16" t="s">
        <v>0</v>
      </c>
      <c r="B16" s="39">
        <f>Rohdaten!C7+Rohdaten!J7</f>
        <v>34</v>
      </c>
      <c r="C16" s="22">
        <f>SUM(Rohdaten!D7,Rohdaten!K7)*$C2</f>
        <v>1.2795873565475022</v>
      </c>
      <c r="D16" s="22">
        <f>SUM(Rohdaten!E7,Rohdaten!L7)*$C2</f>
        <v>1.1374109835977797</v>
      </c>
      <c r="E16" s="22">
        <f>SUM(Rohdaten!F7,Rohdaten!M7)*$C2</f>
        <v>0.28435274589944493</v>
      </c>
      <c r="F16" s="22">
        <f>SUM(Rohdaten!G7,Rohdaten!N7)*$C2</f>
        <v>0.14217637294972246</v>
      </c>
      <c r="G16" s="22">
        <f>SUM(Rohdaten!H7,Rohdaten!O7)*$C2</f>
        <v>0</v>
      </c>
      <c r="I16" s="39">
        <f>Rohdaten!Q7+Rohdaten!V7</f>
        <v>62</v>
      </c>
      <c r="J16" s="22">
        <f>SUM(Rohdaten!R7,Rohdaten!W7)*$C2</f>
        <v>1.2795873565475022</v>
      </c>
      <c r="K16" s="22">
        <f>SUM(Rohdaten!S7,Rohdaten!X7)*$C2</f>
        <v>2.2748219671955594</v>
      </c>
      <c r="L16" s="22">
        <f>SUM(Rohdaten!T7,Rohdaten!Y7)*$C2</f>
        <v>0.85305823769833478</v>
      </c>
      <c r="N16" s="55" t="s">
        <v>86</v>
      </c>
      <c r="O16" s="25">
        <f>C22/SUM($C22:$G22)</f>
        <v>0.20680030879020825</v>
      </c>
      <c r="P16" s="25">
        <f>D22/SUM($C22:$G22)</f>
        <v>0.13250284904331688</v>
      </c>
      <c r="Q16" s="25">
        <f>E22/SUM($C22:$G22)</f>
        <v>0.16443658156608518</v>
      </c>
      <c r="R16" s="25">
        <f>F22/SUM($C22:$G22)</f>
        <v>8.0001953566167211E-2</v>
      </c>
      <c r="S16" s="25">
        <f>G22/SUM($C22:$G22)</f>
        <v>0.41625830703422251</v>
      </c>
      <c r="T16" s="26"/>
      <c r="U16" s="26"/>
      <c r="V16" s="25">
        <f>J22/SUM($J22:$L22)</f>
        <v>0.49133819055539379</v>
      </c>
      <c r="W16" s="25">
        <f t="shared" ref="W16:X16" si="6">K22/SUM($J22:$L22)</f>
        <v>0.40372384716705173</v>
      </c>
      <c r="X16" s="25">
        <f t="shared" si="6"/>
        <v>0.10493796227755439</v>
      </c>
    </row>
    <row r="17" spans="1:24" x14ac:dyDescent="0.2">
      <c r="A17" t="s">
        <v>1</v>
      </c>
      <c r="B17" s="39">
        <f>Rohdaten!C8+Rohdaten!J8</f>
        <v>22</v>
      </c>
      <c r="C17" s="22">
        <f>SUM(Rohdaten!D8,Rohdaten!K8)*$C3</f>
        <v>0.91741227413825532</v>
      </c>
      <c r="D17" s="22">
        <f>SUM(Rohdaten!E8,Rohdaten!L8)*$C3</f>
        <v>1.376118411207383</v>
      </c>
      <c r="E17" s="22">
        <f>SUM(Rohdaten!F8,Rohdaten!M8)*$C3</f>
        <v>1.0320888084055373</v>
      </c>
      <c r="F17" s="22">
        <f>SUM(Rohdaten!G8,Rohdaten!N8)*$C3</f>
        <v>0.11467653426728192</v>
      </c>
      <c r="G17" s="22">
        <f>SUM(Rohdaten!H8,Rohdaten!O8)*$C3</f>
        <v>0.11467653426728192</v>
      </c>
      <c r="I17" s="39">
        <f>Rohdaten!Q8+Rohdaten!V8</f>
        <v>21</v>
      </c>
      <c r="J17" s="22">
        <f>SUM(Rohdaten!R8,Rohdaten!W8)*$C3</f>
        <v>0.45870613706912766</v>
      </c>
      <c r="K17" s="22">
        <f>SUM(Rohdaten!S8,Rohdaten!X8)*$C3</f>
        <v>1.6054714797419467</v>
      </c>
      <c r="L17" s="22">
        <f>SUM(Rohdaten!T8,Rohdaten!Y8)*$C3</f>
        <v>0.34402960280184575</v>
      </c>
      <c r="N17" s="55" t="s">
        <v>85</v>
      </c>
      <c r="O17" s="25">
        <f>C29/SUM($C29:$G29)</f>
        <v>0.24980941483111385</v>
      </c>
      <c r="P17" s="25">
        <f>D29/SUM($C29:$G29)</f>
        <v>0.2970512745292494</v>
      </c>
      <c r="Q17" s="25">
        <f>E29/SUM($C29:$G29)</f>
        <v>0.22267393594394078</v>
      </c>
      <c r="R17" s="25">
        <f>F29/SUM($C29:$G29)</f>
        <v>8.0351359658357033E-2</v>
      </c>
      <c r="S17" s="25">
        <f>G29/SUM($C29:$G29)</f>
        <v>0.15011401503733909</v>
      </c>
      <c r="T17" s="26"/>
      <c r="U17" s="26"/>
      <c r="V17" s="25">
        <f>J29/SUM($J29:$L29)</f>
        <v>0.44545795216293355</v>
      </c>
      <c r="W17" s="25">
        <f t="shared" ref="W17:X17" si="7">K29/SUM($J29:$L29)</f>
        <v>0.47636340161858237</v>
      </c>
      <c r="X17" s="25">
        <f t="shared" si="7"/>
        <v>7.8178646218484152E-2</v>
      </c>
    </row>
    <row r="18" spans="1:24" x14ac:dyDescent="0.2">
      <c r="A18" t="s">
        <v>2</v>
      </c>
      <c r="B18" s="39">
        <f>Rohdaten!C9+Rohdaten!J9</f>
        <v>11</v>
      </c>
      <c r="C18" s="22">
        <f>SUM(Rohdaten!D9,Rohdaten!K9)*$C4</f>
        <v>0.60324804325232684</v>
      </c>
      <c r="D18" s="22">
        <f>SUM(Rohdaten!E9,Rohdaten!L9)*$C4</f>
        <v>0.60324804325232684</v>
      </c>
      <c r="E18" s="22">
        <f>SUM(Rohdaten!F9,Rohdaten!M9)*$C4</f>
        <v>0.60324804325232684</v>
      </c>
      <c r="F18" s="22">
        <f>SUM(Rohdaten!G9,Rohdaten!N9)*$C4</f>
        <v>0.80433072433643571</v>
      </c>
      <c r="G18" s="22">
        <f>SUM(Rohdaten!H9,Rohdaten!O9)*$C4</f>
        <v>0.20108268108410893</v>
      </c>
      <c r="I18" s="39">
        <f>Rohdaten!Q9+Rohdaten!V9</f>
        <v>28</v>
      </c>
      <c r="J18" s="22">
        <f>SUM(Rohdaten!R9,Rohdaten!W9)*$C4</f>
        <v>1.2064960865046537</v>
      </c>
      <c r="K18" s="22">
        <f>SUM(Rohdaten!S9,Rohdaten!X9)*$C4</f>
        <v>3.2173228973457428</v>
      </c>
      <c r="L18" s="22">
        <f>SUM(Rohdaten!T9,Rohdaten!Y9)*$C4</f>
        <v>1.2064960865046537</v>
      </c>
      <c r="N18" s="55" t="s">
        <v>87</v>
      </c>
      <c r="O18" s="25">
        <f>C36/SUM($C36:$G36)</f>
        <v>0.2475242260035842</v>
      </c>
      <c r="P18" s="25">
        <f>D36/SUM($C36:$G36)</f>
        <v>0.28937450081650778</v>
      </c>
      <c r="Q18" s="25">
        <f>E36/SUM($C36:$G36)</f>
        <v>0.12922698491006099</v>
      </c>
      <c r="R18" s="25">
        <f>F36/SUM($C36:$G36)</f>
        <v>8.8564707316028404E-2</v>
      </c>
      <c r="S18" s="25">
        <f>G36/SUM($C36:$G36)</f>
        <v>0.24530958095381863</v>
      </c>
      <c r="T18" s="25"/>
      <c r="U18" s="25"/>
      <c r="V18" s="25">
        <f>J36/SUM($J36:$L36)</f>
        <v>0.52178674429610339</v>
      </c>
      <c r="W18" s="25">
        <f t="shared" ref="W18:X18" si="8">K36/SUM($J36:$L36)</f>
        <v>0.36654815335837376</v>
      </c>
      <c r="X18" s="25">
        <f t="shared" si="8"/>
        <v>0.11166510234552283</v>
      </c>
    </row>
    <row r="19" spans="1:24" x14ac:dyDescent="0.2">
      <c r="A19" t="s">
        <v>3</v>
      </c>
      <c r="B19" s="39">
        <f>Rohdaten!C10+Rohdaten!J10</f>
        <v>14</v>
      </c>
      <c r="C19" s="22">
        <f>SUM(Rohdaten!D10,Rohdaten!K10)*$C5</f>
        <v>1.0150118002078594</v>
      </c>
      <c r="D19" s="22">
        <f>SUM(Rohdaten!E10,Rohdaten!L10)*$C5</f>
        <v>1.2180141602494312</v>
      </c>
      <c r="E19" s="22">
        <f>SUM(Rohdaten!F10,Rohdaten!M10)*$C5</f>
        <v>0.40600472008314376</v>
      </c>
      <c r="F19" s="22">
        <f>SUM(Rohdaten!G10,Rohdaten!N10)*$C5</f>
        <v>0.81200944016628751</v>
      </c>
      <c r="G19" s="22">
        <f>SUM(Rohdaten!H10,Rohdaten!O10)*$C5</f>
        <v>0.20300236004157188</v>
      </c>
      <c r="I19" s="39">
        <f>Rohdaten!Q10+Rohdaten!V10</f>
        <v>37</v>
      </c>
      <c r="J19" s="22">
        <f>SUM(Rohdaten!R10,Rohdaten!W10)*$C5</f>
        <v>3.24803776066515</v>
      </c>
      <c r="K19" s="22">
        <f>SUM(Rohdaten!S10,Rohdaten!X10)*$C5</f>
        <v>3.24803776066515</v>
      </c>
      <c r="L19" s="22">
        <f>SUM(Rohdaten!T10,Rohdaten!Y10)*$C5</f>
        <v>1.0150118002078594</v>
      </c>
      <c r="N19" s="55" t="s">
        <v>88</v>
      </c>
      <c r="O19" s="25">
        <f>C43/SUM($C43:$G43)</f>
        <v>0.25136765629905744</v>
      </c>
      <c r="P19" s="25">
        <f>D43/SUM($C43:$G43)</f>
        <v>0.27876456191464166</v>
      </c>
      <c r="Q19" s="25">
        <f>E43/SUM($C43:$G43)</f>
        <v>0.15401434487903712</v>
      </c>
      <c r="R19" s="25">
        <f>F43/SUM($C43:$G43)</f>
        <v>9.4975634120270783E-2</v>
      </c>
      <c r="S19" s="25">
        <f>G43/SUM($C43:$G43)</f>
        <v>0.22087780278699309</v>
      </c>
      <c r="T19" s="25"/>
      <c r="U19" s="25"/>
      <c r="V19" s="25">
        <f>J43/SUM($J43:$L43)</f>
        <v>0.42763707052120958</v>
      </c>
      <c r="W19" s="25">
        <f t="shared" ref="W19:X19" si="9">K43/SUM($J43:$L43)</f>
        <v>0.52725709365777129</v>
      </c>
      <c r="X19" s="25">
        <f t="shared" si="9"/>
        <v>4.5105835821019194E-2</v>
      </c>
    </row>
    <row r="20" spans="1:24" x14ac:dyDescent="0.2">
      <c r="A20" t="s">
        <v>4</v>
      </c>
      <c r="B20" s="39">
        <f>Rohdaten!C11+Rohdaten!J11</f>
        <v>28</v>
      </c>
      <c r="C20" s="22">
        <f>SUM(Rohdaten!D11,Rohdaten!K11)*$C6</f>
        <v>1.3454831769811513</v>
      </c>
      <c r="D20" s="22">
        <f>SUM(Rohdaten!E11,Rohdaten!L11)*$C6</f>
        <v>0.89698878465410081</v>
      </c>
      <c r="E20" s="22">
        <f>SUM(Rohdaten!F11,Rohdaten!M11)*$C6</f>
        <v>1.3454831769811513</v>
      </c>
      <c r="F20" s="22">
        <f>SUM(Rohdaten!G11,Rohdaten!N11)*$C6</f>
        <v>0.89698878465410081</v>
      </c>
      <c r="G20" s="22">
        <f>SUM(Rohdaten!H11,Rohdaten!O11)*$C6</f>
        <v>2.242471961635252</v>
      </c>
      <c r="I20" s="39">
        <f>Rohdaten!Q11+Rohdaten!V11</f>
        <v>28</v>
      </c>
      <c r="J20" s="22">
        <f>SUM(Rohdaten!R11,Rohdaten!W11)*$C6</f>
        <v>3.8122023347799283</v>
      </c>
      <c r="K20" s="22">
        <f>SUM(Rohdaten!S11,Rohdaten!X11)*$C6</f>
        <v>2.0182247654717269</v>
      </c>
      <c r="L20" s="22">
        <f>SUM(Rohdaten!T11,Rohdaten!Y11)*$C6</f>
        <v>0.44849439232705041</v>
      </c>
      <c r="N20" s="55" t="s">
        <v>89</v>
      </c>
      <c r="O20" s="25">
        <f>C50/SUM($C50:$G50)</f>
        <v>0.28779090947055103</v>
      </c>
      <c r="P20" s="25">
        <f>D50/SUM($C50:$G50)</f>
        <v>0.23638868017472345</v>
      </c>
      <c r="Q20" s="25">
        <f>E50/SUM($C50:$G50)</f>
        <v>0.14786139916454852</v>
      </c>
      <c r="R20" s="25">
        <f>F50/SUM($C50:$G50)</f>
        <v>8.5641486082891904E-2</v>
      </c>
      <c r="S20" s="25">
        <f>G50/SUM($C50:$G50)</f>
        <v>0.2423175251072851</v>
      </c>
      <c r="T20" s="25"/>
      <c r="U20" s="25"/>
      <c r="V20" s="25">
        <f>J50/SUM($J50:$L50)</f>
        <v>0.40715141688031381</v>
      </c>
      <c r="W20" s="25">
        <f t="shared" ref="W20:X20" si="10">K50/SUM($J50:$L50)</f>
        <v>0.54553224063875616</v>
      </c>
      <c r="X20" s="25">
        <f t="shared" si="10"/>
        <v>4.7316342480930008E-2</v>
      </c>
    </row>
    <row r="21" spans="1:24" x14ac:dyDescent="0.2">
      <c r="A21" t="s">
        <v>5</v>
      </c>
      <c r="B21" s="39">
        <f>Rohdaten!C12+Rohdaten!J12</f>
        <v>27</v>
      </c>
      <c r="C21" s="22">
        <f>SUM(Rohdaten!D12,Rohdaten!K12)*$C7</f>
        <v>1.3013212937805558</v>
      </c>
      <c r="D21" s="22">
        <f>SUM(Rohdaten!E12,Rohdaten!L12)*$C7</f>
        <v>0.37180608393730169</v>
      </c>
      <c r="E21" s="22">
        <f>SUM(Rohdaten!F12,Rohdaten!M12)*$C7</f>
        <v>0.74361216787460338</v>
      </c>
      <c r="F21" s="22">
        <f>SUM(Rohdaten!G12,Rohdaten!N12)*$C7</f>
        <v>0.9295152098432542</v>
      </c>
      <c r="G21" s="22">
        <f>SUM(Rohdaten!H12,Rohdaten!O12)*$C7</f>
        <v>2.0449334616551593</v>
      </c>
      <c r="I21" s="39">
        <f>Rohdaten!Q12+Rohdaten!V12</f>
        <v>25</v>
      </c>
      <c r="J21" s="22">
        <f>SUM(Rohdaten!R12,Rohdaten!W12)*$C7</f>
        <v>2.6026425875611117</v>
      </c>
      <c r="K21" s="22">
        <f>SUM(Rohdaten!S12,Rohdaten!X12)*$C7</f>
        <v>1.3013212937805558</v>
      </c>
      <c r="L21" s="22">
        <f>SUM(Rohdaten!T12,Rohdaten!Y12)*$C7</f>
        <v>0.74361216787460338</v>
      </c>
      <c r="N21" s="55" t="s">
        <v>90</v>
      </c>
      <c r="O21" s="25">
        <f>C57/SUM($C57:$G57)</f>
        <v>0.30759336890200439</v>
      </c>
      <c r="P21" s="25">
        <f>D57/SUM($C57:$G57)</f>
        <v>0.23506756281379501</v>
      </c>
      <c r="Q21" s="25">
        <f>E57/SUM($C57:$G57)</f>
        <v>9.2224654835566661E-2</v>
      </c>
      <c r="R21" s="25">
        <f>F57/SUM($C57:$G57)</f>
        <v>0.12583212470356642</v>
      </c>
      <c r="S21" s="25">
        <f>G57/SUM($C57:$G57)</f>
        <v>0.23928228874506752</v>
      </c>
      <c r="T21" s="25"/>
      <c r="U21" s="25"/>
      <c r="V21" s="25">
        <f>J57/SUM($J57:$L57)</f>
        <v>0.2883060511916844</v>
      </c>
      <c r="W21" s="25">
        <f t="shared" ref="W21:X21" si="11">K57/SUM($J57:$L57)</f>
        <v>0.61953815245158883</v>
      </c>
      <c r="X21" s="25">
        <f t="shared" si="11"/>
        <v>9.2155796356726813E-2</v>
      </c>
    </row>
    <row r="22" spans="1:24" x14ac:dyDescent="0.2">
      <c r="A22" s="31" t="s">
        <v>64</v>
      </c>
      <c r="B22" s="37">
        <f>SUM(B23:B28)</f>
        <v>143</v>
      </c>
      <c r="C22" s="32">
        <f>SUM(C23:C28)*$F$3</f>
        <v>1.1077152714528327</v>
      </c>
      <c r="D22" s="32">
        <f t="shared" ref="D22:G22" si="12">SUM(D23:D28)*$F$3</f>
        <v>0.70974473033882191</v>
      </c>
      <c r="E22" s="32">
        <f t="shared" si="12"/>
        <v>0.88079613445372396</v>
      </c>
      <c r="F22" s="32">
        <f t="shared" si="12"/>
        <v>0.42852637034118324</v>
      </c>
      <c r="G22" s="32">
        <f t="shared" si="12"/>
        <v>2.229666320463167</v>
      </c>
      <c r="I22" s="37">
        <f>SUM(I23:I28)</f>
        <v>128</v>
      </c>
      <c r="J22" s="32">
        <f>SUM(J23:J28)*$F$3</f>
        <v>2.1131924197565271</v>
      </c>
      <c r="K22" s="32">
        <f t="shared" ref="K22:L22" si="13">SUM(K23:K28)*$F$3</f>
        <v>1.7363726042626277</v>
      </c>
      <c r="L22" s="32">
        <f t="shared" si="13"/>
        <v>0.45132682680123071</v>
      </c>
      <c r="T22" s="24"/>
      <c r="U22" s="24"/>
      <c r="V22" s="24"/>
    </row>
    <row r="23" spans="1:24" x14ac:dyDescent="0.2">
      <c r="A23" t="s">
        <v>6</v>
      </c>
      <c r="B23" s="39">
        <f>Rohdaten!C13+Rohdaten!J13</f>
        <v>41</v>
      </c>
      <c r="C23" s="22">
        <f>SUM(Rohdaten!D13+Rohdaten!K13)*$C2</f>
        <v>1.2795873565475022</v>
      </c>
      <c r="D23" s="22">
        <f>SUM(Rohdaten!E13+Rohdaten!L13)*$C2</f>
        <v>0.56870549179888985</v>
      </c>
      <c r="E23" s="22">
        <f>SUM(Rohdaten!F13+Rohdaten!M13)*$C2</f>
        <v>0.92414642417319603</v>
      </c>
      <c r="F23" s="22">
        <f>SUM(Rohdaten!G13+Rohdaten!N13)*$C2</f>
        <v>0</v>
      </c>
      <c r="G23" s="22">
        <f>SUM(Rohdaten!H13+Rohdaten!O13)*$C2</f>
        <v>0.28435274589944493</v>
      </c>
      <c r="I23" s="39">
        <f>Rohdaten!Q13+Rohdaten!V13</f>
        <v>28</v>
      </c>
      <c r="J23" s="22">
        <f>SUM(Rohdaten!R13,Rohdaten!W13)*Auswertung!$C2</f>
        <v>0.63979367827375111</v>
      </c>
      <c r="K23" s="22">
        <f>SUM(Rohdaten!S13,Rohdaten!X13)*Auswertung!$C2</f>
        <v>1.2084991700726408</v>
      </c>
      <c r="L23" s="22">
        <f>SUM(Rohdaten!T13,Rohdaten!Y13)*Auswertung!$C2</f>
        <v>0.21326455942458369</v>
      </c>
      <c r="O23" s="51" t="s">
        <v>83</v>
      </c>
      <c r="P23" s="52"/>
      <c r="Q23" s="52"/>
      <c r="R23" s="52"/>
      <c r="S23" s="52"/>
      <c r="T23" s="52"/>
      <c r="U23" s="52"/>
      <c r="V23" s="52"/>
      <c r="W23" s="52"/>
      <c r="X23" s="53"/>
    </row>
    <row r="24" spans="1:24" x14ac:dyDescent="0.2">
      <c r="A24" t="s">
        <v>7</v>
      </c>
      <c r="B24" s="39">
        <f>Rohdaten!C14+Rohdaten!J14</f>
        <v>24</v>
      </c>
      <c r="C24" s="22">
        <f>SUM(Rohdaten!D14+Rohdaten!K14)*$C3</f>
        <v>0.80273573987097335</v>
      </c>
      <c r="D24" s="22">
        <f>SUM(Rohdaten!E14+Rohdaten!L14)*$C3</f>
        <v>0.68805920560369149</v>
      </c>
      <c r="E24" s="22">
        <f>SUM(Rohdaten!F14+Rohdaten!M14)*$C3</f>
        <v>0.45870613706912766</v>
      </c>
      <c r="F24" s="22">
        <f>SUM(Rohdaten!G14+Rohdaten!N14)*$C3</f>
        <v>0.57338267133640963</v>
      </c>
      <c r="G24" s="22">
        <f>SUM(Rohdaten!H14+Rohdaten!O14)*$C3</f>
        <v>0.45870613706912766</v>
      </c>
      <c r="I24" s="39">
        <f>Rohdaten!Q14+Rohdaten!V14</f>
        <v>28</v>
      </c>
      <c r="J24" s="22">
        <f>SUM(Rohdaten!R14,Rohdaten!W14)*Auswertung!$C3</f>
        <v>1.6054714797419467</v>
      </c>
      <c r="K24" s="22">
        <f>SUM(Rohdaten!S14,Rohdaten!X14)*Auswertung!$C3</f>
        <v>1.490794945474665</v>
      </c>
      <c r="L24" s="22">
        <f>SUM(Rohdaten!T14,Rohdaten!Y14)*Auswertung!$C3</f>
        <v>0.11467653426728192</v>
      </c>
      <c r="N24" s="56" t="s">
        <v>70</v>
      </c>
      <c r="O24" s="60">
        <f>'Konsolidierung (ungewichtet)'!M14</f>
        <v>0.36567164179104478</v>
      </c>
      <c r="P24" s="60">
        <f>'Konsolidierung (ungewichtet)'!N14</f>
        <v>0.29850746268656714</v>
      </c>
      <c r="Q24" s="60">
        <f>'Konsolidierung (ungewichtet)'!O14</f>
        <v>0.21268656716417911</v>
      </c>
      <c r="R24" s="60">
        <f>'Konsolidierung (ungewichtet)'!P14</f>
        <v>4.4776119402985072E-2</v>
      </c>
      <c r="S24" s="60">
        <f>'Konsolidierung (ungewichtet)'!Q14</f>
        <v>7.8358208955223885E-2</v>
      </c>
      <c r="T24" s="26"/>
      <c r="U24" s="26"/>
      <c r="V24" s="25">
        <f>'Konsolidierung (ungewichtet)'!T14</f>
        <v>0.35897435897435898</v>
      </c>
      <c r="W24" s="25">
        <f>'Konsolidierung (ungewichtet)'!U14</f>
        <v>0.50427350427350426</v>
      </c>
      <c r="X24" s="25">
        <f>'Konsolidierung (ungewichtet)'!V14</f>
        <v>0.13675213675213677</v>
      </c>
    </row>
    <row r="25" spans="1:24" x14ac:dyDescent="0.2">
      <c r="A25" t="s">
        <v>8</v>
      </c>
      <c r="B25" s="39">
        <f>Rohdaten!C15+Rohdaten!J15</f>
        <v>17</v>
      </c>
      <c r="C25" s="22">
        <f>SUM(Rohdaten!D15+Rohdaten!K15)*$C4</f>
        <v>1.2064960865046537</v>
      </c>
      <c r="D25" s="22">
        <f>SUM(Rohdaten!E15+Rohdaten!L15)*$C4</f>
        <v>0.60324804325232684</v>
      </c>
      <c r="E25" s="22">
        <f>SUM(Rohdaten!F15+Rohdaten!M15)*$C4</f>
        <v>0.80433072433643571</v>
      </c>
      <c r="F25" s="22">
        <f>SUM(Rohdaten!G15+Rohdaten!N15)*$C4</f>
        <v>0.60324804325232684</v>
      </c>
      <c r="G25" s="22">
        <f>SUM(Rohdaten!H15+Rohdaten!O15)*$C4</f>
        <v>1.6086614486728714</v>
      </c>
      <c r="I25" s="39">
        <f>Rohdaten!Q15+Rohdaten!V15</f>
        <v>26</v>
      </c>
      <c r="J25" s="22">
        <f>SUM(Rohdaten!R15,Rohdaten!W15)*Auswertung!$C4</f>
        <v>1.8097441297569803</v>
      </c>
      <c r="K25" s="22">
        <f>SUM(Rohdaten!S15,Rohdaten!X15)*Auswertung!$C4</f>
        <v>2.8151575351775251</v>
      </c>
      <c r="L25" s="22">
        <f>SUM(Rohdaten!T15,Rohdaten!Y15)*Auswertung!$C4</f>
        <v>0.60324804325232684</v>
      </c>
      <c r="N25" s="55" t="s">
        <v>71</v>
      </c>
      <c r="O25" s="60">
        <f>'Konsolidierung (ungewichtet)'!M15</f>
        <v>0.2608695652173913</v>
      </c>
      <c r="P25" s="60">
        <f>'Konsolidierung (ungewichtet)'!N15</f>
        <v>0.32065217391304346</v>
      </c>
      <c r="Q25" s="60">
        <f>'Konsolidierung (ungewichtet)'!O15</f>
        <v>0.17934782608695651</v>
      </c>
      <c r="R25" s="60">
        <f>'Konsolidierung (ungewichtet)'!P15</f>
        <v>9.2391304347826081E-2</v>
      </c>
      <c r="S25" s="60">
        <f>'Konsolidierung (ungewichtet)'!Q15</f>
        <v>0.14673913043478262</v>
      </c>
      <c r="T25" s="25"/>
      <c r="U25" s="25"/>
      <c r="V25" s="25">
        <f>'Konsolidierung (ungewichtet)'!T15</f>
        <v>0.39037433155080214</v>
      </c>
      <c r="W25" s="25">
        <f>'Konsolidierung (ungewichtet)'!U15</f>
        <v>0.54545454545454541</v>
      </c>
      <c r="X25" s="25">
        <f>'Konsolidierung (ungewichtet)'!V15</f>
        <v>6.4171122994652413E-2</v>
      </c>
    </row>
    <row r="26" spans="1:24" x14ac:dyDescent="0.2">
      <c r="A26" t="s">
        <v>9</v>
      </c>
      <c r="B26" s="39">
        <f>Rohdaten!C16+Rohdaten!J16</f>
        <v>16</v>
      </c>
      <c r="C26" s="22">
        <f>SUM(Rohdaten!D16+Rohdaten!K16)*$C5</f>
        <v>0.81200944016628751</v>
      </c>
      <c r="D26" s="22">
        <f>SUM(Rohdaten!E16+Rohdaten!L16)*$C5</f>
        <v>0.40600472008314376</v>
      </c>
      <c r="E26" s="22">
        <f>SUM(Rohdaten!F16+Rohdaten!M16)*$C5</f>
        <v>1.0150118002078594</v>
      </c>
      <c r="F26" s="22">
        <f>SUM(Rohdaten!G16+Rohdaten!N16)*$C5</f>
        <v>0.20300236004157188</v>
      </c>
      <c r="G26" s="22">
        <f>SUM(Rohdaten!H16+Rohdaten!O16)*$C5</f>
        <v>1.2180141602494312</v>
      </c>
      <c r="I26" s="39">
        <f>Rohdaten!Q16+Rohdaten!V16</f>
        <v>23</v>
      </c>
      <c r="J26" s="22">
        <f>SUM(Rohdaten!R16,Rohdaten!W16)*Auswertung!$C5</f>
        <v>3.4510401207067218</v>
      </c>
      <c r="K26" s="22">
        <f>SUM(Rohdaten!S16,Rohdaten!X16)*Auswertung!$C5</f>
        <v>0.81200944016628751</v>
      </c>
      <c r="L26" s="22">
        <f>SUM(Rohdaten!T16,Rohdaten!Y16)*Auswertung!$C5</f>
        <v>0.40600472008314376</v>
      </c>
      <c r="N26" s="55" t="s">
        <v>72</v>
      </c>
      <c r="O26" s="60">
        <f>'Konsolidierung (ungewichtet)'!M16</f>
        <v>0.30935251798561153</v>
      </c>
      <c r="P26" s="60">
        <f>'Konsolidierung (ungewichtet)'!N16</f>
        <v>0.2805755395683453</v>
      </c>
      <c r="Q26" s="60">
        <f>'Konsolidierung (ungewichtet)'!O16</f>
        <v>0.1366906474820144</v>
      </c>
      <c r="R26" s="60">
        <f>'Konsolidierung (ungewichtet)'!P16</f>
        <v>0.10071942446043165</v>
      </c>
      <c r="S26" s="60">
        <f>'Konsolidierung (ungewichtet)'!Q16</f>
        <v>0.17266187050359713</v>
      </c>
      <c r="T26" s="25"/>
      <c r="U26" s="25"/>
      <c r="V26" s="25">
        <f>'Konsolidierung (ungewichtet)'!T16</f>
        <v>0.32911392405063289</v>
      </c>
      <c r="W26" s="25">
        <f>'Konsolidierung (ungewichtet)'!U16</f>
        <v>0.52531645569620256</v>
      </c>
      <c r="X26" s="25">
        <f>'Konsolidierung (ungewichtet)'!V16</f>
        <v>0.14556962025316456</v>
      </c>
    </row>
    <row r="27" spans="1:24" x14ac:dyDescent="0.2">
      <c r="A27" t="s">
        <v>10</v>
      </c>
      <c r="B27" s="39">
        <f>Rohdaten!C17+Rohdaten!J17</f>
        <v>20</v>
      </c>
      <c r="C27" s="22">
        <f>SUM(Rohdaten!D17+Rohdaten!K17)*$C6</f>
        <v>0.44849439232705041</v>
      </c>
      <c r="D27" s="22">
        <f>SUM(Rohdaten!E17+Rohdaten!L17)*$C6</f>
        <v>0.44849439232705041</v>
      </c>
      <c r="E27" s="22">
        <f>SUM(Rohdaten!F17+Rohdaten!M17)*$C6</f>
        <v>0.67274158849057564</v>
      </c>
      <c r="F27" s="22">
        <f>SUM(Rohdaten!G17+Rohdaten!N17)*$C6</f>
        <v>0.2242471961635252</v>
      </c>
      <c r="G27" s="22">
        <f>SUM(Rohdaten!H17+Rohdaten!O17)*$C6</f>
        <v>3.3637079424528782</v>
      </c>
      <c r="I27" s="39">
        <f>Rohdaten!Q17+Rohdaten!V17</f>
        <v>10</v>
      </c>
      <c r="J27" s="22">
        <f>SUM(Rohdaten!R17,Rohdaten!W17)*Auswertung!$C6</f>
        <v>1.121235980817626</v>
      </c>
      <c r="K27" s="22">
        <f>SUM(Rohdaten!S17,Rohdaten!X17)*Auswertung!$C6</f>
        <v>1.121235980817626</v>
      </c>
      <c r="L27" s="22">
        <f>SUM(Rohdaten!T17,Rohdaten!Y17)*Auswertung!$C6</f>
        <v>0</v>
      </c>
      <c r="N27" s="55" t="s">
        <v>73</v>
      </c>
      <c r="O27" s="60">
        <f>'Konsolidierung (ungewichtet)'!M17</f>
        <v>0.29197080291970801</v>
      </c>
      <c r="P27" s="60">
        <f>'Konsolidierung (ungewichtet)'!N17</f>
        <v>0.25547445255474455</v>
      </c>
      <c r="Q27" s="60">
        <f>'Konsolidierung (ungewichtet)'!O17</f>
        <v>0.20437956204379562</v>
      </c>
      <c r="R27" s="60">
        <f>'Konsolidierung (ungewichtet)'!P17</f>
        <v>0.13138686131386862</v>
      </c>
      <c r="S27" s="60">
        <f>'Konsolidierung (ungewichtet)'!Q17</f>
        <v>0.11678832116788321</v>
      </c>
      <c r="T27" s="25"/>
      <c r="U27" s="25"/>
      <c r="V27" s="25">
        <f>'Konsolidierung (ungewichtet)'!T17</f>
        <v>0.5419847328244275</v>
      </c>
      <c r="W27" s="25">
        <f>'Konsolidierung (ungewichtet)'!U17</f>
        <v>0.38931297709923662</v>
      </c>
      <c r="X27" s="25">
        <f>'Konsolidierung (ungewichtet)'!V17</f>
        <v>6.8702290076335881E-2</v>
      </c>
    </row>
    <row r="28" spans="1:24" x14ac:dyDescent="0.2">
      <c r="A28" t="s">
        <v>11</v>
      </c>
      <c r="B28" s="39">
        <f>Rohdaten!C18+Rohdaten!J18</f>
        <v>25</v>
      </c>
      <c r="C28" s="22">
        <f>SUM(Rohdaten!D18+Rohdaten!K18)*$C7</f>
        <v>0.55770912590595256</v>
      </c>
      <c r="D28" s="22">
        <f>SUM(Rohdaten!E18+Rohdaten!L18)*$C7</f>
        <v>0.55770912590595256</v>
      </c>
      <c r="E28" s="22">
        <f>SUM(Rohdaten!F18+Rohdaten!M18)*$C7</f>
        <v>0.18590304196865085</v>
      </c>
      <c r="F28" s="22">
        <f>SUM(Rohdaten!G18+Rohdaten!N18)*$C7</f>
        <v>0.37180608393730169</v>
      </c>
      <c r="G28" s="22">
        <f>SUM(Rohdaten!H18+Rohdaten!O18)*$C7</f>
        <v>3.3462547554357154</v>
      </c>
      <c r="I28" s="39">
        <f>Rohdaten!Q18+Rohdaten!V18</f>
        <v>13</v>
      </c>
      <c r="J28" s="22">
        <f>SUM(Rohdaten!R18,Rohdaten!W18)*Auswertung!$C7</f>
        <v>1.1154182518119051</v>
      </c>
      <c r="K28" s="22">
        <f>SUM(Rohdaten!S18,Rohdaten!X18)*Auswertung!$C7</f>
        <v>0.55770912590595256</v>
      </c>
      <c r="L28" s="22">
        <f>SUM(Rohdaten!T18,Rohdaten!Y18)*Auswertung!$C7</f>
        <v>0.74361216787460338</v>
      </c>
      <c r="N28" s="55" t="s">
        <v>74</v>
      </c>
      <c r="O28" s="60">
        <f>'Konsolidierung (ungewichtet)'!M18</f>
        <v>0.23655913978494625</v>
      </c>
      <c r="P28" s="60">
        <f>'Konsolidierung (ungewichtet)'!N18</f>
        <v>0.19892473118279569</v>
      </c>
      <c r="Q28" s="60">
        <f>'Konsolidierung (ungewichtet)'!O18</f>
        <v>0.10752688172043011</v>
      </c>
      <c r="R28" s="60">
        <f>'Konsolidierung (ungewichtet)'!P18</f>
        <v>9.1397849462365593E-2</v>
      </c>
      <c r="S28" s="60">
        <f>'Konsolidierung (ungewichtet)'!Q18</f>
        <v>0.36559139784946237</v>
      </c>
      <c r="T28" s="25"/>
      <c r="U28" s="25"/>
      <c r="V28" s="25">
        <f>'Konsolidierung (ungewichtet)'!T18</f>
        <v>0.52592592592592591</v>
      </c>
      <c r="W28" s="25">
        <f>'Konsolidierung (ungewichtet)'!U18</f>
        <v>0.4</v>
      </c>
      <c r="X28" s="25">
        <f>'Konsolidierung (ungewichtet)'!V18</f>
        <v>7.407407407407407E-2</v>
      </c>
    </row>
    <row r="29" spans="1:24" x14ac:dyDescent="0.2">
      <c r="A29" s="31" t="s">
        <v>65</v>
      </c>
      <c r="B29" s="37">
        <f>SUM(B30:B35)</f>
        <v>121</v>
      </c>
      <c r="C29" s="32">
        <f>SUM(C30:C35)*$F$4</f>
        <v>0.70504097493468354</v>
      </c>
      <c r="D29" s="32">
        <f t="shared" ref="D29:G29" si="14">SUM(D30:D35)*$F$4</f>
        <v>0.83837240618525843</v>
      </c>
      <c r="E29" s="32">
        <f t="shared" si="14"/>
        <v>0.6284560932044807</v>
      </c>
      <c r="F29" s="32">
        <f t="shared" si="14"/>
        <v>0.2267768850471665</v>
      </c>
      <c r="G29" s="32">
        <f t="shared" si="14"/>
        <v>0.42366910624580401</v>
      </c>
      <c r="I29" s="37">
        <f>SUM(I30:I35)</f>
        <v>128</v>
      </c>
      <c r="J29" s="32">
        <f>SUM(J30:J35)*$F$4</f>
        <v>1.186707835914643</v>
      </c>
      <c r="K29" s="32">
        <f t="shared" ref="K29:L29" si="15">SUM(K30:K35)*$F$4</f>
        <v>1.2690404979838739</v>
      </c>
      <c r="L29" s="32">
        <f t="shared" si="15"/>
        <v>0.20826929145209144</v>
      </c>
      <c r="N29" s="55" t="s">
        <v>75</v>
      </c>
      <c r="O29" s="60">
        <f>'Konsolidierung (ungewichtet)'!M19</f>
        <v>0.18309859154929578</v>
      </c>
      <c r="P29" s="60">
        <f>'Konsolidierung (ungewichtet)'!N19</f>
        <v>0.17370892018779344</v>
      </c>
      <c r="Q29" s="60">
        <f>'Konsolidierung (ungewichtet)'!O19</f>
        <v>0.11737089201877934</v>
      </c>
      <c r="R29" s="60">
        <f>'Konsolidierung (ungewichtet)'!P19</f>
        <v>0.13145539906103287</v>
      </c>
      <c r="S29" s="60">
        <f>'Konsolidierung (ungewichtet)'!Q19</f>
        <v>0.39436619718309857</v>
      </c>
      <c r="T29" s="25"/>
      <c r="U29" s="25"/>
      <c r="V29" s="25">
        <f>'Konsolidierung (ungewichtet)'!T19</f>
        <v>0.41139240506329117</v>
      </c>
      <c r="W29" s="25">
        <f>'Konsolidierung (ungewichtet)'!U19</f>
        <v>0.51265822784810122</v>
      </c>
      <c r="X29" s="25">
        <f>'Konsolidierung (ungewichtet)'!V19</f>
        <v>7.5949367088607597E-2</v>
      </c>
    </row>
    <row r="30" spans="1:24" x14ac:dyDescent="0.2">
      <c r="A30" t="s">
        <v>12</v>
      </c>
      <c r="B30" s="39">
        <f>Rohdaten!C19+Rohdaten!J19</f>
        <v>29</v>
      </c>
      <c r="C30" s="22">
        <f>SUM(Rohdaten!D19,Rohdaten!K19)*Auswertung!$C2</f>
        <v>0.99523461064805718</v>
      </c>
      <c r="D30" s="22">
        <f>SUM(Rohdaten!E19,Rohdaten!L19)*Auswertung!$C2</f>
        <v>0.92414642417319603</v>
      </c>
      <c r="E30" s="22">
        <f>SUM(Rohdaten!F19,Rohdaten!M19)*Auswertung!$C2</f>
        <v>0.85305823769833478</v>
      </c>
      <c r="F30" s="22">
        <f>SUM(Rohdaten!G19,Rohdaten!N19)*Auswertung!$C2</f>
        <v>0.14217637294972246</v>
      </c>
      <c r="G30" s="22">
        <f>SUM(Rohdaten!H19,Rohdaten!O19)*Auswertung!$C2</f>
        <v>0.21326455942458369</v>
      </c>
      <c r="I30" s="39">
        <f>Rohdaten!Q19+Rohdaten!V19</f>
        <v>30</v>
      </c>
      <c r="J30" s="22">
        <f>SUM(Rohdaten!R19,Rohdaten!W19)*Auswertung!$C2</f>
        <v>1.1374109835977797</v>
      </c>
      <c r="K30" s="22">
        <f>SUM(Rohdaten!S19,Rohdaten!X19)*Auswertung!$C2</f>
        <v>0.63979367827375111</v>
      </c>
      <c r="L30" s="22">
        <f>SUM(Rohdaten!T19,Rohdaten!Y19)*Auswertung!$C2</f>
        <v>0.35544093237430618</v>
      </c>
    </row>
    <row r="31" spans="1:24" x14ac:dyDescent="0.2">
      <c r="A31" t="s">
        <v>13</v>
      </c>
      <c r="B31" s="39">
        <f>Rohdaten!C20+Rohdaten!J20</f>
        <v>29</v>
      </c>
      <c r="C31" s="22">
        <f>SUM(Rohdaten!D20,Rohdaten!K20)*Auswertung!$C3</f>
        <v>1.376118411207383</v>
      </c>
      <c r="D31" s="22">
        <f>SUM(Rohdaten!E20,Rohdaten!L20)*Auswertung!$C3</f>
        <v>1.0320888084055373</v>
      </c>
      <c r="E31" s="22">
        <f>SUM(Rohdaten!F20,Rohdaten!M20)*Auswertung!$C3</f>
        <v>0.57338267133640963</v>
      </c>
      <c r="F31" s="22">
        <f>SUM(Rohdaten!G20,Rohdaten!N20)*Auswertung!$C3</f>
        <v>0.11467653426728192</v>
      </c>
      <c r="G31" s="22">
        <f>SUM(Rohdaten!H20,Rohdaten!O20)*Auswertung!$C3</f>
        <v>0.22935306853456383</v>
      </c>
      <c r="I31" s="39">
        <f>Rohdaten!Q20+Rohdaten!V20</f>
        <v>27</v>
      </c>
      <c r="J31" s="22">
        <f>SUM(Rohdaten!R20,Rohdaten!W20)*Auswertung!$C3</f>
        <v>1.376118411207383</v>
      </c>
      <c r="K31" s="22">
        <f>SUM(Rohdaten!S20,Rohdaten!X20)*Auswertung!$C3</f>
        <v>1.6054714797419467</v>
      </c>
      <c r="L31" s="22">
        <f>SUM(Rohdaten!T20,Rohdaten!Y20)*Auswertung!$C3</f>
        <v>0.11467653426728192</v>
      </c>
      <c r="N31" s="25"/>
      <c r="O31" s="25"/>
      <c r="P31" s="25"/>
      <c r="Q31" s="25"/>
      <c r="R31" s="25"/>
      <c r="S31" s="26"/>
      <c r="T31" s="24"/>
      <c r="U31" s="24"/>
      <c r="V31" s="24"/>
    </row>
    <row r="32" spans="1:24" x14ac:dyDescent="0.2">
      <c r="A32" t="s">
        <v>14</v>
      </c>
      <c r="B32" s="39">
        <f>Rohdaten!C21+Rohdaten!J21</f>
        <v>12</v>
      </c>
      <c r="C32" s="22">
        <f>SUM(Rohdaten!D21,Rohdaten!K21)*Auswertung!$C4</f>
        <v>0.40216536216821785</v>
      </c>
      <c r="D32" s="22">
        <f>SUM(Rohdaten!E21,Rohdaten!L21)*Auswertung!$C4</f>
        <v>0.80433072433643571</v>
      </c>
      <c r="E32" s="22">
        <f>SUM(Rohdaten!F21,Rohdaten!M21)*Auswertung!$C4</f>
        <v>0.80433072433643571</v>
      </c>
      <c r="F32" s="22">
        <f>SUM(Rohdaten!G21,Rohdaten!N21)*Auswertung!$C4</f>
        <v>0.40216536216821785</v>
      </c>
      <c r="G32" s="22">
        <f>SUM(Rohdaten!H21,Rohdaten!O21)*Auswertung!$C4</f>
        <v>0.20108268108410893</v>
      </c>
      <c r="I32" s="39">
        <f>Rohdaten!Q21+Rohdaten!V21</f>
        <v>24</v>
      </c>
      <c r="J32" s="22">
        <f>SUM(Rohdaten!R21,Rohdaten!W21)*Auswertung!$C4</f>
        <v>2.0108268108410892</v>
      </c>
      <c r="K32" s="22">
        <f>SUM(Rohdaten!S21,Rohdaten!X21)*Auswertung!$C4</f>
        <v>2.4129921730093074</v>
      </c>
      <c r="L32" s="22">
        <f>SUM(Rohdaten!T21,Rohdaten!Y21)*Auswertung!$C4</f>
        <v>0.40216536216821785</v>
      </c>
      <c r="N32" s="25"/>
      <c r="O32" s="25"/>
      <c r="P32" s="25"/>
      <c r="Q32" s="25"/>
      <c r="R32" s="25"/>
      <c r="S32" s="26"/>
      <c r="T32" s="24"/>
      <c r="U32" s="24"/>
      <c r="V32" s="24"/>
    </row>
    <row r="33" spans="1:12" x14ac:dyDescent="0.2">
      <c r="A33" t="s">
        <v>15</v>
      </c>
      <c r="B33" s="39">
        <f>Rohdaten!C22+Rohdaten!J22</f>
        <v>10</v>
      </c>
      <c r="C33" s="22">
        <f>SUM(Rohdaten!D22,Rohdaten!K22)*Auswertung!$C5</f>
        <v>0.40600472008314376</v>
      </c>
      <c r="D33" s="22">
        <f>SUM(Rohdaten!E22,Rohdaten!L22)*Auswertung!$C5</f>
        <v>0.81200944016628751</v>
      </c>
      <c r="E33" s="22">
        <f>SUM(Rohdaten!F22,Rohdaten!M22)*Auswertung!$C5</f>
        <v>1.0150118002078594</v>
      </c>
      <c r="F33" s="22">
        <f>SUM(Rohdaten!G22,Rohdaten!N22)*Auswertung!$C5</f>
        <v>0.20300236004157188</v>
      </c>
      <c r="G33" s="22">
        <f>SUM(Rohdaten!H22,Rohdaten!O22)*Auswertung!$C5</f>
        <v>0</v>
      </c>
      <c r="I33" s="39">
        <f>Rohdaten!Q22+Rohdaten!V22</f>
        <v>10</v>
      </c>
      <c r="J33" s="22">
        <f>SUM(Rohdaten!R22,Rohdaten!W22)*Auswertung!$C5</f>
        <v>0.81200944016628751</v>
      </c>
      <c r="K33" s="22">
        <f>SUM(Rohdaten!S22,Rohdaten!X22)*Auswertung!$C5</f>
        <v>1.2180141602494312</v>
      </c>
      <c r="L33" s="22">
        <f>SUM(Rohdaten!T22,Rohdaten!Y22)*Auswertung!$C5</f>
        <v>0</v>
      </c>
    </row>
    <row r="34" spans="1:12" x14ac:dyDescent="0.2">
      <c r="A34" t="s">
        <v>16</v>
      </c>
      <c r="B34" s="39">
        <f>Rohdaten!C23+Rohdaten!J23</f>
        <v>20</v>
      </c>
      <c r="C34" s="22">
        <f>SUM(Rohdaten!D23,Rohdaten!K23)*Auswertung!$C6</f>
        <v>1.121235980817626</v>
      </c>
      <c r="D34" s="22">
        <f>SUM(Rohdaten!E23,Rohdaten!L23)*Auswertung!$C6</f>
        <v>1.3454831769811513</v>
      </c>
      <c r="E34" s="22">
        <f>SUM(Rohdaten!F23,Rohdaten!M23)*Auswertung!$C6</f>
        <v>0.67274158849057564</v>
      </c>
      <c r="F34" s="22">
        <f>SUM(Rohdaten!G23,Rohdaten!N23)*Auswertung!$C6</f>
        <v>0.44849439232705041</v>
      </c>
      <c r="G34" s="22">
        <f>SUM(Rohdaten!H23,Rohdaten!O23)*Auswertung!$C6</f>
        <v>1.5697303731446763</v>
      </c>
      <c r="I34" s="39">
        <f>Rohdaten!Q23+Rohdaten!V23</f>
        <v>15</v>
      </c>
      <c r="J34" s="22">
        <f>SUM(Rohdaten!R23,Rohdaten!W23)*Auswertung!$C6</f>
        <v>1.7939775693082016</v>
      </c>
      <c r="K34" s="22">
        <f>SUM(Rohdaten!S23,Rohdaten!X23)*Auswertung!$C6</f>
        <v>1.121235980817626</v>
      </c>
      <c r="L34" s="22">
        <f>SUM(Rohdaten!T23,Rohdaten!Y23)*Auswertung!$C6</f>
        <v>0.67274158849057564</v>
      </c>
    </row>
    <row r="35" spans="1:12" x14ac:dyDescent="0.2">
      <c r="A35" t="s">
        <v>17</v>
      </c>
      <c r="B35" s="39">
        <f>Rohdaten!C24+Rohdaten!J24</f>
        <v>21</v>
      </c>
      <c r="C35" s="22">
        <f>SUM(Rohdaten!D24,Rohdaten!K24)*Auswertung!$C7</f>
        <v>0.9295152098432542</v>
      </c>
      <c r="D35" s="22">
        <f>SUM(Rohdaten!E24,Rohdaten!L24)*Auswertung!$C7</f>
        <v>1.3013212937805558</v>
      </c>
      <c r="E35" s="22">
        <f>SUM(Rohdaten!F24,Rohdaten!M24)*Auswertung!$C7</f>
        <v>0.74361216787460338</v>
      </c>
      <c r="F35" s="22">
        <f>SUM(Rohdaten!G24,Rohdaten!N24)*Auswertung!$C7</f>
        <v>0.37180608393730169</v>
      </c>
      <c r="G35" s="22">
        <f>SUM(Rohdaten!H24,Rohdaten!O24)*Auswertung!$C7</f>
        <v>0.9295152098432542</v>
      </c>
      <c r="I35" s="39">
        <f>Rohdaten!Q24+Rohdaten!V24</f>
        <v>22</v>
      </c>
      <c r="J35" s="22">
        <f>SUM(Rohdaten!R24,Rohdaten!W24)*Auswertung!$C7</f>
        <v>1.6731273777178577</v>
      </c>
      <c r="K35" s="22">
        <f>SUM(Rohdaten!S24,Rohdaten!X24)*Auswertung!$C7</f>
        <v>2.4167395455924612</v>
      </c>
      <c r="L35" s="22">
        <f>SUM(Rohdaten!T24,Rohdaten!Y24)*Auswertung!$C7</f>
        <v>0</v>
      </c>
    </row>
    <row r="36" spans="1:12" x14ac:dyDescent="0.2">
      <c r="A36" s="31" t="s">
        <v>66</v>
      </c>
      <c r="B36" s="37">
        <f>SUM(B37:B42)</f>
        <v>138</v>
      </c>
      <c r="C36" s="32">
        <f>SUM(C37:C42)*$F$5</f>
        <v>1.1437475699397428</v>
      </c>
      <c r="D36" s="32">
        <f t="shared" ref="D36:G36" si="16">SUM(D37:D42)*$F$5</f>
        <v>1.3371272277268502</v>
      </c>
      <c r="E36" s="32">
        <f t="shared" si="16"/>
        <v>0.59712559189815162</v>
      </c>
      <c r="F36" s="32">
        <f t="shared" si="16"/>
        <v>0.4092353722728751</v>
      </c>
      <c r="G36" s="32">
        <f t="shared" si="16"/>
        <v>1.1335142488024745</v>
      </c>
      <c r="I36" s="37">
        <f>SUM(I37:I42)</f>
        <v>149</v>
      </c>
      <c r="J36" s="32">
        <f>SUM(J37:J42)*$F$5</f>
        <v>2.2987489788941713</v>
      </c>
      <c r="K36" s="32">
        <f t="shared" ref="K36:L36" si="17">SUM(K37:K42)*$F$5</f>
        <v>1.6148401669053249</v>
      </c>
      <c r="L36" s="32">
        <f t="shared" si="17"/>
        <v>0.49194434853104924</v>
      </c>
    </row>
    <row r="37" spans="1:12" x14ac:dyDescent="0.2">
      <c r="A37" t="s">
        <v>18</v>
      </c>
      <c r="B37" s="39">
        <f>Rohdaten!C25+Rohdaten!J25</f>
        <v>31</v>
      </c>
      <c r="C37" s="22">
        <f>SUM(Rohdaten!D25,Rohdaten!K25)*Auswertung!$C2</f>
        <v>0.85305823769833478</v>
      </c>
      <c r="D37" s="22">
        <f>SUM(Rohdaten!E25,Rohdaten!L25)*Auswertung!$C2</f>
        <v>0.99523461064805718</v>
      </c>
      <c r="E37" s="22">
        <f>SUM(Rohdaten!F25,Rohdaten!M25)*Auswertung!$C2</f>
        <v>0.35544093237430618</v>
      </c>
      <c r="F37" s="22">
        <f>SUM(Rohdaten!G25,Rohdaten!N25)*Auswertung!$C2</f>
        <v>0.14217637294972246</v>
      </c>
      <c r="G37" s="22">
        <f>SUM(Rohdaten!H25,Rohdaten!O25)*Auswertung!$C2</f>
        <v>0.35544093237430618</v>
      </c>
      <c r="I37" s="39">
        <f>Rohdaten!Q25+Rohdaten!V25</f>
        <v>29</v>
      </c>
      <c r="J37" s="22">
        <f>SUM(Rohdaten!R25,Rohdaten!W25)*Auswertung!$C2</f>
        <v>0.85305823769833478</v>
      </c>
      <c r="K37" s="22">
        <f>SUM(Rohdaten!S25,Rohdaten!X25)*Auswertung!$C2</f>
        <v>1.0663227971229186</v>
      </c>
      <c r="L37" s="22">
        <f>SUM(Rohdaten!T25,Rohdaten!Y25)*Auswertung!$C2</f>
        <v>0.14217637294972246</v>
      </c>
    </row>
    <row r="38" spans="1:12" x14ac:dyDescent="0.2">
      <c r="A38" t="s">
        <v>19</v>
      </c>
      <c r="B38" s="39">
        <f>Rohdaten!C26+Rohdaten!J26</f>
        <v>23</v>
      </c>
      <c r="C38" s="22">
        <f>SUM(Rohdaten!D26,Rohdaten!K26)*Auswertung!$C3</f>
        <v>0.57338267133640963</v>
      </c>
      <c r="D38" s="22">
        <f>SUM(Rohdaten!E26,Rohdaten!L26)*Auswertung!$C3</f>
        <v>1.0320888084055373</v>
      </c>
      <c r="E38" s="22">
        <f>SUM(Rohdaten!F26,Rohdaten!M26)*Auswertung!$C3</f>
        <v>0.45870613706912766</v>
      </c>
      <c r="F38" s="22">
        <f>SUM(Rohdaten!G26,Rohdaten!N26)*Auswertung!$C3</f>
        <v>0.11467653426728192</v>
      </c>
      <c r="G38" s="22">
        <f>SUM(Rohdaten!H26,Rohdaten!O26)*Auswertung!$C3</f>
        <v>0.45870613706912766</v>
      </c>
      <c r="I38" s="39">
        <f>Rohdaten!Q26+Rohdaten!V26</f>
        <v>25</v>
      </c>
      <c r="J38" s="22">
        <f>SUM(Rohdaten!R26,Rohdaten!W26)*Auswertung!$C3</f>
        <v>1.0320888084055373</v>
      </c>
      <c r="K38" s="22">
        <f>SUM(Rohdaten!S26,Rohdaten!X26)*Auswertung!$C3</f>
        <v>1.490794945474665</v>
      </c>
      <c r="L38" s="22">
        <f>SUM(Rohdaten!T26,Rohdaten!Y26)*Auswertung!$C3</f>
        <v>0.34402960280184575</v>
      </c>
    </row>
    <row r="39" spans="1:12" x14ac:dyDescent="0.2">
      <c r="A39" t="s">
        <v>20</v>
      </c>
      <c r="B39" s="39">
        <f>Rohdaten!C27+Rohdaten!J27</f>
        <v>21</v>
      </c>
      <c r="C39" s="22">
        <f>SUM(Rohdaten!D27,Rohdaten!K27)*Auswertung!$C4</f>
        <v>1.8097441297569803</v>
      </c>
      <c r="D39" s="22">
        <f>SUM(Rohdaten!E27,Rohdaten!L27)*Auswertung!$C4</f>
        <v>1.6086614486728714</v>
      </c>
      <c r="E39" s="22">
        <f>SUM(Rohdaten!F27,Rohdaten!M27)*Auswertung!$C4</f>
        <v>0.20108268108410893</v>
      </c>
      <c r="F39" s="22">
        <f>SUM(Rohdaten!G27,Rohdaten!N27)*Auswertung!$C4</f>
        <v>0</v>
      </c>
      <c r="G39" s="22">
        <f>SUM(Rohdaten!H27,Rohdaten!O27)*Auswertung!$C4</f>
        <v>0.60324804325232684</v>
      </c>
      <c r="I39" s="39">
        <f>Rohdaten!Q27+Rohdaten!V27</f>
        <v>26</v>
      </c>
      <c r="J39" s="22">
        <f>SUM(Rohdaten!R27,Rohdaten!W27)*Auswertung!$C4</f>
        <v>2.614074854093416</v>
      </c>
      <c r="K39" s="22">
        <f>SUM(Rohdaten!S27,Rohdaten!X27)*Auswertung!$C4</f>
        <v>1.6086614486728714</v>
      </c>
      <c r="L39" s="22">
        <f>SUM(Rohdaten!T27,Rohdaten!Y27)*Auswertung!$C4</f>
        <v>1.0054134054205446</v>
      </c>
    </row>
    <row r="40" spans="1:12" x14ac:dyDescent="0.2">
      <c r="A40" t="s">
        <v>21</v>
      </c>
      <c r="B40" s="39">
        <f>Rohdaten!C28+Rohdaten!J28</f>
        <v>17</v>
      </c>
      <c r="C40" s="22">
        <f>SUM(Rohdaten!D28,Rohdaten!K28)*Auswertung!$C5</f>
        <v>1.2180141602494312</v>
      </c>
      <c r="D40" s="22">
        <f>SUM(Rohdaten!E28,Rohdaten!L28)*Auswertung!$C5</f>
        <v>1.624018880332575</v>
      </c>
      <c r="E40" s="22">
        <f>SUM(Rohdaten!F28,Rohdaten!M28)*Auswertung!$C5</f>
        <v>1.0150118002078594</v>
      </c>
      <c r="F40" s="22">
        <f>SUM(Rohdaten!G28,Rohdaten!N28)*Auswertung!$C5</f>
        <v>0.81200944016628751</v>
      </c>
      <c r="G40" s="22">
        <f>SUM(Rohdaten!H28,Rohdaten!O28)*Auswertung!$C5</f>
        <v>0</v>
      </c>
      <c r="I40" s="39">
        <f>Rohdaten!Q28+Rohdaten!V28</f>
        <v>21</v>
      </c>
      <c r="J40" s="22">
        <f>SUM(Rohdaten!R28,Rohdaten!W28)*Auswertung!$C5</f>
        <v>2.6390306805404342</v>
      </c>
      <c r="K40" s="22">
        <f>SUM(Rohdaten!S28,Rohdaten!X28)*Auswertung!$C5</f>
        <v>1.2180141602494312</v>
      </c>
      <c r="L40" s="22">
        <f>SUM(Rohdaten!T28,Rohdaten!Y28)*Auswertung!$C5</f>
        <v>0.40600472008314376</v>
      </c>
    </row>
    <row r="41" spans="1:12" x14ac:dyDescent="0.2">
      <c r="A41" t="s">
        <v>22</v>
      </c>
      <c r="B41" s="39">
        <f>Rohdaten!C29+Rohdaten!J29</f>
        <v>23</v>
      </c>
      <c r="C41" s="22">
        <f>SUM(Rohdaten!D29,Rohdaten!K29)*Auswertung!$C6</f>
        <v>1.121235980817626</v>
      </c>
      <c r="D41" s="22">
        <f>SUM(Rohdaten!E29,Rohdaten!L29)*Auswertung!$C6</f>
        <v>1.5697303731446763</v>
      </c>
      <c r="E41" s="22">
        <f>SUM(Rohdaten!F29,Rohdaten!M29)*Auswertung!$C6</f>
        <v>0.89698878465410081</v>
      </c>
      <c r="F41" s="22">
        <f>SUM(Rohdaten!G29,Rohdaten!N29)*Auswertung!$C6</f>
        <v>0.44849439232705041</v>
      </c>
      <c r="G41" s="22">
        <f>SUM(Rohdaten!H29,Rohdaten!O29)*Auswertung!$C6</f>
        <v>2.242471961635252</v>
      </c>
      <c r="I41" s="39">
        <f>Rohdaten!Q29+Rohdaten!V29</f>
        <v>26</v>
      </c>
      <c r="J41" s="22">
        <f>SUM(Rohdaten!R29,Rohdaten!W29)*Auswertung!$C6</f>
        <v>4.2606967271069784</v>
      </c>
      <c r="K41" s="22">
        <f>SUM(Rohdaten!S29,Rohdaten!X29)*Auswertung!$C6</f>
        <v>1.121235980817626</v>
      </c>
      <c r="L41" s="22">
        <f>SUM(Rohdaten!T29,Rohdaten!Y29)*Auswertung!$C6</f>
        <v>0.44849439232705041</v>
      </c>
    </row>
    <row r="42" spans="1:12" x14ac:dyDescent="0.2">
      <c r="A42" t="s">
        <v>23</v>
      </c>
      <c r="B42" s="39">
        <f>Rohdaten!C30+Rohdaten!J30</f>
        <v>23</v>
      </c>
      <c r="C42" s="22">
        <f>SUM(Rohdaten!D30,Rohdaten!K30)*Auswertung!$C7</f>
        <v>0.74361216787460338</v>
      </c>
      <c r="D42" s="22">
        <f>SUM(Rohdaten!E30,Rohdaten!L30)*Auswertung!$C7</f>
        <v>0.55770912590595256</v>
      </c>
      <c r="E42" s="22">
        <f>SUM(Rohdaten!F30,Rohdaten!M30)*Auswertung!$C7</f>
        <v>0.37180608393730169</v>
      </c>
      <c r="F42" s="22">
        <f>SUM(Rohdaten!G30,Rohdaten!N30)*Auswertung!$C7</f>
        <v>0.74361216787460338</v>
      </c>
      <c r="G42" s="22">
        <f>SUM(Rohdaten!H30,Rohdaten!O30)*Auswertung!$C7</f>
        <v>2.6026425875611117</v>
      </c>
      <c r="I42" s="39">
        <f>Rohdaten!Q30+Rohdaten!V30</f>
        <v>22</v>
      </c>
      <c r="J42" s="22">
        <f>SUM(Rohdaten!R30,Rohdaten!W30)*Auswertung!$C7</f>
        <v>1.3013212937805558</v>
      </c>
      <c r="K42" s="22">
        <f>SUM(Rohdaten!S30,Rohdaten!X30)*Auswertung!$C7</f>
        <v>2.4167395455924612</v>
      </c>
      <c r="L42" s="22">
        <f>SUM(Rohdaten!T30,Rohdaten!Y30)*Auswertung!$C7</f>
        <v>0.37180608393730169</v>
      </c>
    </row>
    <row r="43" spans="1:12" x14ac:dyDescent="0.2">
      <c r="A43" s="31" t="s">
        <v>67</v>
      </c>
      <c r="B43" s="37">
        <f>SUM(B44:B49)</f>
        <v>116</v>
      </c>
      <c r="C43" s="32">
        <f>SUM(C44:C49)*$F$6</f>
        <v>0.79483946603201383</v>
      </c>
      <c r="D43" s="32">
        <f t="shared" ref="D43:G43" si="18">SUM(D44:D49)*$F$6</f>
        <v>0.88147010957237815</v>
      </c>
      <c r="E43" s="32">
        <f t="shared" si="18"/>
        <v>0.48700251037580816</v>
      </c>
      <c r="F43" s="32">
        <f t="shared" si="18"/>
        <v>0.30031859874762662</v>
      </c>
      <c r="G43" s="32">
        <f t="shared" si="18"/>
        <v>0.6984287374532695</v>
      </c>
      <c r="I43" s="37">
        <f>SUM(I44:I49)</f>
        <v>149</v>
      </c>
      <c r="J43" s="32">
        <f>SUM(J44:J49)*$F$6</f>
        <v>1.3227171907542385</v>
      </c>
      <c r="K43" s="32">
        <f t="shared" ref="K43:L43" si="19">SUM(K44:K49)*$F$6</f>
        <v>1.6308502461637315</v>
      </c>
      <c r="L43" s="32">
        <f t="shared" si="19"/>
        <v>0.13951611905647765</v>
      </c>
    </row>
    <row r="44" spans="1:12" x14ac:dyDescent="0.2">
      <c r="A44" t="s">
        <v>24</v>
      </c>
      <c r="B44" s="39">
        <f>Rohdaten!C31+Rohdaten!J31</f>
        <v>21</v>
      </c>
      <c r="C44" s="22">
        <f>SUM(Rohdaten!D31,Rohdaten!K31)*$C2</f>
        <v>0.35544093237430618</v>
      </c>
      <c r="D44" s="22">
        <f>SUM(Rohdaten!E31,Rohdaten!L31)*$C2</f>
        <v>0.42652911884916739</v>
      </c>
      <c r="E44" s="22">
        <f>SUM(Rohdaten!F31,Rohdaten!M31)*$C2</f>
        <v>0.63979367827375111</v>
      </c>
      <c r="F44" s="22">
        <f>SUM(Rohdaten!G31,Rohdaten!N31)*$C2</f>
        <v>7.1088186474861231E-2</v>
      </c>
      <c r="G44" s="22">
        <f>SUM(Rohdaten!H31,Rohdaten!O31)*$C2</f>
        <v>7.1088186474861231E-2</v>
      </c>
      <c r="I44" s="39">
        <f>Rohdaten!Q31+Rohdaten!V31</f>
        <v>32</v>
      </c>
      <c r="J44" s="22">
        <f>SUM(Rohdaten!R31,Rohdaten!W31)*Auswertung!$C2</f>
        <v>0.92414642417319603</v>
      </c>
      <c r="K44" s="22">
        <f>SUM(Rohdaten!S31,Rohdaten!X31)*Auswertung!$C2</f>
        <v>1.2795873565475022</v>
      </c>
      <c r="L44" s="22">
        <f>SUM(Rohdaten!T31,Rohdaten!Y31)*Auswertung!$C2</f>
        <v>7.1088186474861231E-2</v>
      </c>
    </row>
    <row r="45" spans="1:12" x14ac:dyDescent="0.2">
      <c r="A45" t="s">
        <v>25</v>
      </c>
      <c r="B45" s="39">
        <f>Rohdaten!C32+Rohdaten!J32</f>
        <v>17</v>
      </c>
      <c r="C45" s="22">
        <f>SUM(Rohdaten!D32,Rohdaten!K32)*$C3</f>
        <v>0.22935306853456383</v>
      </c>
      <c r="D45" s="22">
        <f>SUM(Rohdaten!E32,Rohdaten!L32)*$C3</f>
        <v>0.80273573987097335</v>
      </c>
      <c r="E45" s="22">
        <f>SUM(Rohdaten!F32,Rohdaten!M32)*$C3</f>
        <v>0.34402960280184575</v>
      </c>
      <c r="F45" s="22">
        <f>SUM(Rohdaten!G32,Rohdaten!N32)*$C3</f>
        <v>0.11467653426728192</v>
      </c>
      <c r="G45" s="22">
        <f>SUM(Rohdaten!H32,Rohdaten!O32)*$C3</f>
        <v>0.45870613706912766</v>
      </c>
      <c r="I45" s="39">
        <f>Rohdaten!Q32+Rohdaten!V32</f>
        <v>37</v>
      </c>
      <c r="J45" s="22">
        <f>SUM(Rohdaten!R32,Rohdaten!W32)*Auswertung!$C3</f>
        <v>1.8348245482765106</v>
      </c>
      <c r="K45" s="22">
        <f>SUM(Rohdaten!S32,Rohdaten!X32)*Auswertung!$C3</f>
        <v>2.0641776168110746</v>
      </c>
      <c r="L45" s="22">
        <f>SUM(Rohdaten!T32,Rohdaten!Y32)*Auswertung!$C3</f>
        <v>0.34402960280184575</v>
      </c>
    </row>
    <row r="46" spans="1:12" x14ac:dyDescent="0.2">
      <c r="A46" t="s">
        <v>26</v>
      </c>
      <c r="B46" s="39">
        <f>Rohdaten!C33+Rohdaten!J33</f>
        <v>18</v>
      </c>
      <c r="C46" s="22">
        <f>SUM(Rohdaten!D33,Rohdaten!K33)*$C4</f>
        <v>1.4075787675887625</v>
      </c>
      <c r="D46" s="22">
        <f>SUM(Rohdaten!E33,Rohdaten!L33)*$C4</f>
        <v>1.8097441297569803</v>
      </c>
      <c r="E46" s="22">
        <f>SUM(Rohdaten!F33,Rohdaten!M33)*$C4</f>
        <v>0.40216536216821785</v>
      </c>
      <c r="F46" s="22">
        <f>SUM(Rohdaten!G33,Rohdaten!N33)*$C4</f>
        <v>0.20108268108410893</v>
      </c>
      <c r="G46" s="22">
        <f>SUM(Rohdaten!H33,Rohdaten!O33)*$C4</f>
        <v>0.80433072433643571</v>
      </c>
      <c r="I46" s="39">
        <f>Rohdaten!Q33+Rohdaten!V33</f>
        <v>24</v>
      </c>
      <c r="J46" s="22">
        <f>SUM(Rohdaten!R33,Rohdaten!W33)*Auswertung!$C4</f>
        <v>1.4075787675887625</v>
      </c>
      <c r="K46" s="22">
        <f>SUM(Rohdaten!S33,Rohdaten!X33)*Auswertung!$C4</f>
        <v>2.8151575351775251</v>
      </c>
      <c r="L46" s="22">
        <f>SUM(Rohdaten!T33,Rohdaten!Y33)*Auswertung!$C4</f>
        <v>0.60324804325232684</v>
      </c>
    </row>
    <row r="47" spans="1:12" x14ac:dyDescent="0.2">
      <c r="A47" t="s">
        <v>27</v>
      </c>
      <c r="B47" s="39">
        <f>Rohdaten!C34+Rohdaten!J34</f>
        <v>15</v>
      </c>
      <c r="C47" s="22">
        <f>SUM(Rohdaten!D34,Rohdaten!K34)*$C5</f>
        <v>1.0150118002078594</v>
      </c>
      <c r="D47" s="22">
        <f>SUM(Rohdaten!E34,Rohdaten!L34)*$C5</f>
        <v>1.4210165202910032</v>
      </c>
      <c r="E47" s="22">
        <f>SUM(Rohdaten!F34,Rohdaten!M34)*$C5</f>
        <v>1.0150118002078594</v>
      </c>
      <c r="F47" s="22">
        <f>SUM(Rohdaten!G34,Rohdaten!N34)*$C5</f>
        <v>0.20300236004157188</v>
      </c>
      <c r="G47" s="22">
        <f>SUM(Rohdaten!H34,Rohdaten!O34)*$C5</f>
        <v>0.40600472008314376</v>
      </c>
      <c r="I47" s="39">
        <f>Rohdaten!Q34+Rohdaten!V34</f>
        <v>10</v>
      </c>
      <c r="J47" s="22">
        <f>SUM(Rohdaten!R34,Rohdaten!W34)*Auswertung!$C5</f>
        <v>1.0150118002078594</v>
      </c>
      <c r="K47" s="22">
        <f>SUM(Rohdaten!S34,Rohdaten!X34)*Auswertung!$C5</f>
        <v>1.0150118002078594</v>
      </c>
      <c r="L47" s="22">
        <f>SUM(Rohdaten!T34,Rohdaten!Y34)*Auswertung!$C5</f>
        <v>0</v>
      </c>
    </row>
    <row r="48" spans="1:12" x14ac:dyDescent="0.2">
      <c r="A48" t="s">
        <v>28</v>
      </c>
      <c r="B48" s="39">
        <f>Rohdaten!C35+Rohdaten!J35</f>
        <v>22</v>
      </c>
      <c r="C48" s="22">
        <f>SUM(Rohdaten!D35,Rohdaten!K35)*$C6</f>
        <v>1.121235980817626</v>
      </c>
      <c r="D48" s="22">
        <f>SUM(Rohdaten!E35,Rohdaten!L35)*$C6</f>
        <v>0.67274158849057564</v>
      </c>
      <c r="E48" s="22">
        <f>SUM(Rohdaten!F35,Rohdaten!M35)*$C6</f>
        <v>0.2242471961635252</v>
      </c>
      <c r="F48" s="22">
        <f>SUM(Rohdaten!G35,Rohdaten!N35)*$C6</f>
        <v>0.67274158849057564</v>
      </c>
      <c r="G48" s="22">
        <f>SUM(Rohdaten!H35,Rohdaten!O35)*$C6</f>
        <v>2.242471961635252</v>
      </c>
      <c r="I48" s="39">
        <f>Rohdaten!Q35+Rohdaten!V35</f>
        <v>17</v>
      </c>
      <c r="J48" s="22">
        <f>SUM(Rohdaten!R35,Rohdaten!W35)*Auswertung!$C6</f>
        <v>2.242471961635252</v>
      </c>
      <c r="K48" s="22">
        <f>SUM(Rohdaten!S35,Rohdaten!X35)*Auswertung!$C6</f>
        <v>1.5697303731446763</v>
      </c>
      <c r="L48" s="22">
        <f>SUM(Rohdaten!T35,Rohdaten!Y35)*Auswertung!$C6</f>
        <v>0</v>
      </c>
    </row>
    <row r="49" spans="1:12" x14ac:dyDescent="0.2">
      <c r="A49" t="s">
        <v>29</v>
      </c>
      <c r="B49" s="39">
        <f>Rohdaten!C36+Rohdaten!J36</f>
        <v>23</v>
      </c>
      <c r="C49" s="22">
        <f>SUM(Rohdaten!D36,Rohdaten!K36)*$C7</f>
        <v>1.6731273777178577</v>
      </c>
      <c r="D49" s="22">
        <f>SUM(Rohdaten!E36,Rohdaten!L36)*$C7</f>
        <v>1.3013212937805558</v>
      </c>
      <c r="E49" s="22">
        <f>SUM(Rohdaten!F36,Rohdaten!M36)*$C7</f>
        <v>0.9295152098432542</v>
      </c>
      <c r="F49" s="22">
        <f>SUM(Rohdaten!G36,Rohdaten!N36)*$C7</f>
        <v>0.9295152098432542</v>
      </c>
      <c r="G49" s="22">
        <f>SUM(Rohdaten!H36,Rohdaten!O36)*$C7</f>
        <v>1.1154182518119051</v>
      </c>
      <c r="I49" s="39">
        <f>Rohdaten!Q36+Rohdaten!V36</f>
        <v>29</v>
      </c>
      <c r="J49" s="22">
        <f>SUM(Rohdaten!R36,Rohdaten!W36)*Auswertung!$C7</f>
        <v>2.2308365036238103</v>
      </c>
      <c r="K49" s="22">
        <f>SUM(Rohdaten!S36,Rohdaten!X36)*Auswertung!$C7</f>
        <v>3.1603517134670644</v>
      </c>
      <c r="L49" s="22">
        <f>SUM(Rohdaten!T36,Rohdaten!Y36)*Auswertung!$C7</f>
        <v>0</v>
      </c>
    </row>
    <row r="50" spans="1:12" x14ac:dyDescent="0.2">
      <c r="A50" s="31" t="s">
        <v>68</v>
      </c>
      <c r="B50" s="37">
        <f>SUM(B51:B56)</f>
        <v>113</v>
      </c>
      <c r="C50" s="32">
        <f>SUM(C51:C56)*$F$7</f>
        <v>0.56174085343167057</v>
      </c>
      <c r="D50" s="32">
        <f t="shared" ref="D50:G50" si="20">SUM(D51:D56)*$F$7</f>
        <v>0.46140852463765331</v>
      </c>
      <c r="E50" s="32">
        <f t="shared" si="20"/>
        <v>0.28861157813879351</v>
      </c>
      <c r="F50" s="32">
        <f t="shared" si="20"/>
        <v>0.16716414555923648</v>
      </c>
      <c r="G50" s="32">
        <f t="shared" si="20"/>
        <v>0.47298107367475906</v>
      </c>
      <c r="I50" s="37">
        <f>SUM(I51:I56)</f>
        <v>136</v>
      </c>
      <c r="J50" s="32">
        <f>SUM(J51:J56)*$F$7</f>
        <v>0.8375375274754695</v>
      </c>
      <c r="K50" s="32">
        <f t="shared" ref="K50:L50" si="21">SUM(K51:K56)*$F$7</f>
        <v>1.1221960799833053</v>
      </c>
      <c r="L50" s="32">
        <f t="shared" si="21"/>
        <v>9.733286155383819E-2</v>
      </c>
    </row>
    <row r="51" spans="1:12" x14ac:dyDescent="0.2">
      <c r="A51" t="s">
        <v>30</v>
      </c>
      <c r="B51" s="39">
        <f>Rohdaten!C37+Rohdaten!J37</f>
        <v>28</v>
      </c>
      <c r="C51" s="22">
        <f>SUM(Rohdaten!D37,Rohdaten!K37)*$C2</f>
        <v>0.78197005122347352</v>
      </c>
      <c r="D51" s="22">
        <f>SUM(Rohdaten!E37,Rohdaten!L37)*$C2</f>
        <v>0.63979367827375111</v>
      </c>
      <c r="E51" s="22">
        <f>SUM(Rohdaten!F37,Rohdaten!M37)*$C2</f>
        <v>0.49761730532402859</v>
      </c>
      <c r="F51" s="22">
        <f>SUM(Rohdaten!G37,Rohdaten!N37)*$C2</f>
        <v>7.1088186474861231E-2</v>
      </c>
      <c r="G51" s="22">
        <f>SUM(Rohdaten!H37,Rohdaten!O37)*$C2</f>
        <v>0.21326455942458369</v>
      </c>
      <c r="I51" s="39">
        <f>Rohdaten!Q37+Rohdaten!V37</f>
        <v>25</v>
      </c>
      <c r="J51" s="22">
        <f>SUM(Rohdaten!R37,Rohdaten!W37)*Auswertung!$C2</f>
        <v>0.71088186474861237</v>
      </c>
      <c r="K51" s="22">
        <f>SUM(Rohdaten!S37,Rohdaten!X37)*Auswertung!$C2</f>
        <v>0.92414642417319603</v>
      </c>
      <c r="L51" s="22">
        <f>SUM(Rohdaten!T37,Rohdaten!Y37)*Auswertung!$C2</f>
        <v>0.14217637294972246</v>
      </c>
    </row>
    <row r="52" spans="1:12" x14ac:dyDescent="0.2">
      <c r="A52" t="s">
        <v>31</v>
      </c>
      <c r="B52" s="39">
        <f>Rohdaten!C38+Rohdaten!J38</f>
        <v>20</v>
      </c>
      <c r="C52" s="22">
        <f>SUM(Rohdaten!D38,Rohdaten!K38)*$C3</f>
        <v>0.57338267133640963</v>
      </c>
      <c r="D52" s="22">
        <f>SUM(Rohdaten!E38,Rohdaten!L38)*$C3</f>
        <v>0.91741227413825532</v>
      </c>
      <c r="E52" s="22">
        <f>SUM(Rohdaten!F38,Rohdaten!M38)*$C3</f>
        <v>0.34402960280184575</v>
      </c>
      <c r="F52" s="22">
        <f>SUM(Rohdaten!G38,Rohdaten!N38)*$C3</f>
        <v>0.22935306853456383</v>
      </c>
      <c r="G52" s="22">
        <f>SUM(Rohdaten!H38,Rohdaten!O38)*$C3</f>
        <v>0.68805920560369149</v>
      </c>
      <c r="I52" s="39">
        <f>Rohdaten!Q38+Rohdaten!V38</f>
        <v>33</v>
      </c>
      <c r="J52" s="22">
        <f>SUM(Rohdaten!R38,Rohdaten!W38)*Auswertung!$C3</f>
        <v>1.490794945474665</v>
      </c>
      <c r="K52" s="22">
        <f>SUM(Rohdaten!S38,Rohdaten!X38)*Auswertung!$C3</f>
        <v>2.2935306853456385</v>
      </c>
      <c r="L52" s="22">
        <f>SUM(Rohdaten!T38,Rohdaten!Y38)*Auswertung!$C3</f>
        <v>0</v>
      </c>
    </row>
    <row r="53" spans="1:12" x14ac:dyDescent="0.2">
      <c r="A53" t="s">
        <v>32</v>
      </c>
      <c r="B53" s="39">
        <f>Rohdaten!C39+Rohdaten!J39</f>
        <v>10</v>
      </c>
      <c r="C53" s="22">
        <f>SUM(Rohdaten!D39,Rohdaten!K39)*$C4</f>
        <v>0.40216536216821785</v>
      </c>
      <c r="D53" s="22">
        <f>SUM(Rohdaten!E39,Rohdaten!L39)*$C4</f>
        <v>1.0054134054205446</v>
      </c>
      <c r="E53" s="22">
        <f>SUM(Rohdaten!F39,Rohdaten!M39)*$C4</f>
        <v>0.20108268108410893</v>
      </c>
      <c r="F53" s="22">
        <f>SUM(Rohdaten!G39,Rohdaten!N39)*$C4</f>
        <v>0.20108268108410893</v>
      </c>
      <c r="G53" s="22">
        <f>SUM(Rohdaten!H39,Rohdaten!O39)*$C4</f>
        <v>0.20108268108410893</v>
      </c>
      <c r="I53" s="39">
        <f>Rohdaten!Q39+Rohdaten!V39</f>
        <v>21</v>
      </c>
      <c r="J53" s="22">
        <f>SUM(Rohdaten!R39,Rohdaten!W39)*Auswertung!$C4</f>
        <v>1.0054134054205446</v>
      </c>
      <c r="K53" s="22">
        <f>SUM(Rohdaten!S39,Rohdaten!X39)*Auswertung!$C4</f>
        <v>3.0162402162616337</v>
      </c>
      <c r="L53" s="22">
        <f>SUM(Rohdaten!T39,Rohdaten!Y39)*Auswertung!$C4</f>
        <v>0.20108268108410893</v>
      </c>
    </row>
    <row r="54" spans="1:12" x14ac:dyDescent="0.2">
      <c r="A54" t="s">
        <v>33</v>
      </c>
      <c r="B54" s="39">
        <f>Rohdaten!C40+Rohdaten!J40</f>
        <v>12</v>
      </c>
      <c r="C54" s="22">
        <f>SUM(Rohdaten!D40,Rohdaten!K40)*$C5</f>
        <v>1.4210165202910032</v>
      </c>
      <c r="D54" s="22">
        <f>SUM(Rohdaten!E40,Rohdaten!L40)*$C5</f>
        <v>0.20300236004157188</v>
      </c>
      <c r="E54" s="22">
        <f>SUM(Rohdaten!F40,Rohdaten!M40)*$C5</f>
        <v>0.40600472008314376</v>
      </c>
      <c r="F54" s="22">
        <f>SUM(Rohdaten!G40,Rohdaten!N40)*$C5</f>
        <v>0.60900708012471561</v>
      </c>
      <c r="G54" s="22">
        <f>SUM(Rohdaten!H40,Rohdaten!O40)*$C5</f>
        <v>0.40600472008314376</v>
      </c>
      <c r="I54" s="39">
        <f>Rohdaten!Q40+Rohdaten!V40</f>
        <v>19</v>
      </c>
      <c r="J54" s="22">
        <f>SUM(Rohdaten!R40,Rohdaten!W40)*Auswertung!$C5</f>
        <v>2.0300236004157188</v>
      </c>
      <c r="K54" s="22">
        <f>SUM(Rohdaten!S40,Rohdaten!X40)*Auswertung!$C5</f>
        <v>1.8270212403741468</v>
      </c>
      <c r="L54" s="22">
        <f>SUM(Rohdaten!T40,Rohdaten!Y40)*Auswertung!$C5</f>
        <v>0</v>
      </c>
    </row>
    <row r="55" spans="1:12" x14ac:dyDescent="0.2">
      <c r="A55" t="s">
        <v>34</v>
      </c>
      <c r="B55" s="39">
        <f>Rohdaten!C41+Rohdaten!J41</f>
        <v>21</v>
      </c>
      <c r="C55" s="22">
        <f>SUM(Rohdaten!D41,Rohdaten!K41)*$C6</f>
        <v>1.5697303731446763</v>
      </c>
      <c r="D55" s="22">
        <f>SUM(Rohdaten!E41,Rohdaten!L41)*$C6</f>
        <v>1.121235980817626</v>
      </c>
      <c r="E55" s="22">
        <f>SUM(Rohdaten!F41,Rohdaten!M41)*$C6</f>
        <v>0.44849439232705041</v>
      </c>
      <c r="F55" s="22">
        <f>SUM(Rohdaten!G41,Rohdaten!N41)*$C6</f>
        <v>0.44849439232705041</v>
      </c>
      <c r="G55" s="22">
        <f>SUM(Rohdaten!H41,Rohdaten!O41)*$C6</f>
        <v>1.5697303731446763</v>
      </c>
      <c r="I55" s="39">
        <f>Rohdaten!Q41+Rohdaten!V41</f>
        <v>20</v>
      </c>
      <c r="J55" s="22">
        <f>SUM(Rohdaten!R41,Rohdaten!W41)*Auswertung!$C6</f>
        <v>2.0182247654717269</v>
      </c>
      <c r="K55" s="22">
        <f>SUM(Rohdaten!S41,Rohdaten!X41)*Auswertung!$C6</f>
        <v>1.7939775693082016</v>
      </c>
      <c r="L55" s="22">
        <f>SUM(Rohdaten!T41,Rohdaten!Y41)*Auswertung!$C6</f>
        <v>0.67274158849057564</v>
      </c>
    </row>
    <row r="56" spans="1:12" x14ac:dyDescent="0.2">
      <c r="A56" t="s">
        <v>35</v>
      </c>
      <c r="B56" s="39">
        <f>Rohdaten!C42+Rohdaten!J42</f>
        <v>22</v>
      </c>
      <c r="C56" s="22">
        <f>SUM(Rohdaten!D42,Rohdaten!K42)*$C7</f>
        <v>1.1154182518119051</v>
      </c>
      <c r="D56" s="22">
        <f>SUM(Rohdaten!E42,Rohdaten!L42)*$C7</f>
        <v>0.9295152098432542</v>
      </c>
      <c r="E56" s="22">
        <f>SUM(Rohdaten!F42,Rohdaten!M42)*$C7</f>
        <v>1.1154182518119051</v>
      </c>
      <c r="F56" s="22">
        <f>SUM(Rohdaten!G42,Rohdaten!N42)*$C7</f>
        <v>0.18590304196865085</v>
      </c>
      <c r="G56" s="22">
        <f>SUM(Rohdaten!H42,Rohdaten!O42)*$C7</f>
        <v>1.8590304196865084</v>
      </c>
      <c r="I56" s="39">
        <f>Rohdaten!Q42+Rohdaten!V42</f>
        <v>18</v>
      </c>
      <c r="J56" s="22">
        <f>SUM(Rohdaten!R42,Rohdaten!W42)*Auswertung!$C7</f>
        <v>1.4872243357492068</v>
      </c>
      <c r="K56" s="22">
        <f>SUM(Rohdaten!S42,Rohdaten!X42)*Auswertung!$C7</f>
        <v>1.8590304196865084</v>
      </c>
      <c r="L56" s="22">
        <f>SUM(Rohdaten!T42,Rohdaten!Y42)*Auswertung!$C7</f>
        <v>0</v>
      </c>
    </row>
    <row r="57" spans="1:12" x14ac:dyDescent="0.2">
      <c r="A57" s="31" t="s">
        <v>69</v>
      </c>
      <c r="B57" s="37">
        <f>SUM(B58:B63)</f>
        <v>199</v>
      </c>
      <c r="C57" s="32">
        <f>SUM(C58:C63)*$F$8</f>
        <v>0.45474077119403827</v>
      </c>
      <c r="D57" s="32">
        <f t="shared" ref="D57:G57" si="22">SUM(D58:D63)*$F$8</f>
        <v>0.34751986097172205</v>
      </c>
      <c r="E57" s="32">
        <f t="shared" si="22"/>
        <v>0.13634335100504272</v>
      </c>
      <c r="F57" s="32">
        <f t="shared" si="22"/>
        <v>0.18602805916441625</v>
      </c>
      <c r="G57" s="32">
        <f t="shared" si="22"/>
        <v>0.3537508396407355</v>
      </c>
      <c r="I57" s="37">
        <f>SUM(I58:I63)</f>
        <v>110</v>
      </c>
      <c r="J57" s="32">
        <f>SUM(J58:J63)*$F$8</f>
        <v>0.1951622389572982</v>
      </c>
      <c r="K57" s="32">
        <f t="shared" ref="K57:L57" si="23">SUM(K58:K63)*$F$8</f>
        <v>0.41938229340712302</v>
      </c>
      <c r="L57" s="32">
        <f t="shared" si="23"/>
        <v>6.2382775094490903E-2</v>
      </c>
    </row>
    <row r="58" spans="1:12" x14ac:dyDescent="0.2">
      <c r="A58" t="s">
        <v>36</v>
      </c>
      <c r="B58" s="39">
        <f>Rohdaten!C43+Rohdaten!J43</f>
        <v>43</v>
      </c>
      <c r="C58" s="22">
        <f>SUM(Rohdaten!D43,Rohdaten!K43)*Auswertung!$C2</f>
        <v>1.4217637294972247</v>
      </c>
      <c r="D58" s="22">
        <f>SUM(Rohdaten!E43,Rohdaten!L43)*Auswertung!$C2</f>
        <v>0.99523461064805718</v>
      </c>
      <c r="E58" s="22">
        <f>SUM(Rohdaten!F43,Rohdaten!M43)*Auswertung!$C2</f>
        <v>0.49761730532402859</v>
      </c>
      <c r="F58" s="22">
        <f>SUM(Rohdaten!G43,Rohdaten!N43)*Auswertung!$C2</f>
        <v>0.28435274589944493</v>
      </c>
      <c r="G58" s="22">
        <f>SUM(Rohdaten!H43,Rohdaten!O43)*Auswertung!$C2</f>
        <v>0.35544093237430618</v>
      </c>
      <c r="I58" s="39">
        <f>Rohdaten!Q43+Rohdaten!V43</f>
        <v>27</v>
      </c>
      <c r="J58" s="22">
        <f>SUM(Rohdaten!R43,Rohdaten!W43)*Auswertung!$C2</f>
        <v>0.42652911884916739</v>
      </c>
      <c r="K58" s="22">
        <f>SUM(Rohdaten!S43,Rohdaten!X43)*Auswertung!$C2</f>
        <v>0.99523461064805718</v>
      </c>
      <c r="L58" s="22">
        <f>SUM(Rohdaten!T43,Rohdaten!Y43)*Auswertung!$C2</f>
        <v>0.49761730532402859</v>
      </c>
    </row>
    <row r="59" spans="1:12" x14ac:dyDescent="0.2">
      <c r="A59" t="s">
        <v>37</v>
      </c>
      <c r="B59" s="39">
        <f>Rohdaten!C44+Rohdaten!J44</f>
        <v>25</v>
      </c>
      <c r="C59" s="22">
        <f>SUM(Rohdaten!D44,Rohdaten!K44)*Auswertung!$C3</f>
        <v>1.0320888084055373</v>
      </c>
      <c r="D59" s="22">
        <f>SUM(Rohdaten!E44,Rohdaten!L44)*Auswertung!$C3</f>
        <v>0.91741227413825532</v>
      </c>
      <c r="E59" s="22">
        <f>SUM(Rohdaten!F44,Rohdaten!M44)*Auswertung!$C3</f>
        <v>0.57338267133640963</v>
      </c>
      <c r="F59" s="22">
        <f>SUM(Rohdaten!G44,Rohdaten!N44)*Auswertung!$C3</f>
        <v>0.68805920560369149</v>
      </c>
      <c r="G59" s="22">
        <f>SUM(Rohdaten!H44,Rohdaten!O44)*Auswertung!$C3</f>
        <v>0.68805920560369149</v>
      </c>
      <c r="I59" s="39">
        <f>Rohdaten!Q44+Rohdaten!V44</f>
        <v>16</v>
      </c>
      <c r="J59" s="22">
        <f>SUM(Rohdaten!R44,Rohdaten!W44)*Auswertung!$C3</f>
        <v>0.57338267133640963</v>
      </c>
      <c r="K59" s="22">
        <f>SUM(Rohdaten!S44,Rohdaten!X44)*Auswertung!$C3</f>
        <v>1.1467653426728193</v>
      </c>
      <c r="L59" s="22">
        <f>SUM(Rohdaten!T44,Rohdaten!Y44)*Auswertung!$C3</f>
        <v>0.11467653426728192</v>
      </c>
    </row>
    <row r="60" spans="1:12" x14ac:dyDescent="0.2">
      <c r="A60" t="s">
        <v>38</v>
      </c>
      <c r="B60" s="39">
        <f>Rohdaten!C45+Rohdaten!J45</f>
        <v>26</v>
      </c>
      <c r="C60" s="22">
        <f>SUM(Rohdaten!D45,Rohdaten!K45)*Auswertung!$C4</f>
        <v>2.8151575351775251</v>
      </c>
      <c r="D60" s="22">
        <f>SUM(Rohdaten!E45,Rohdaten!L45)*Auswertung!$C4</f>
        <v>1.4075787675887625</v>
      </c>
      <c r="E60" s="22">
        <f>SUM(Rohdaten!F45,Rohdaten!M45)*Auswertung!$C4</f>
        <v>0.80433072433643571</v>
      </c>
      <c r="F60" s="22">
        <f>SUM(Rohdaten!G45,Rohdaten!N45)*Auswertung!$C4</f>
        <v>0.60324804325232684</v>
      </c>
      <c r="G60" s="22">
        <f>SUM(Rohdaten!H45,Rohdaten!O45)*Auswertung!$C4</f>
        <v>1.2064960865046537</v>
      </c>
      <c r="I60" s="39">
        <f>Rohdaten!Q45+Rohdaten!V45</f>
        <v>9</v>
      </c>
      <c r="J60" s="22">
        <f>SUM(Rohdaten!R45,Rohdaten!W45)*Auswertung!$C4</f>
        <v>0.40216536216821785</v>
      </c>
      <c r="K60" s="22">
        <f>SUM(Rohdaten!S45,Rohdaten!X45)*Auswertung!$C4</f>
        <v>0.80433072433643571</v>
      </c>
      <c r="L60" s="22">
        <f>SUM(Rohdaten!T45,Rohdaten!Y45)*Auswertung!$C4</f>
        <v>0.60324804325232684</v>
      </c>
    </row>
    <row r="61" spans="1:12" x14ac:dyDescent="0.2">
      <c r="A61" t="s">
        <v>39</v>
      </c>
      <c r="B61" s="39">
        <f>Rohdaten!C46+Rohdaten!J46</f>
        <v>27</v>
      </c>
      <c r="C61" s="22">
        <f>SUM(Rohdaten!D46,Rohdaten!K46)*Auswertung!$C5</f>
        <v>2.2330259604572906</v>
      </c>
      <c r="D61" s="22">
        <f>SUM(Rohdaten!E46,Rohdaten!L46)*Auswertung!$C5</f>
        <v>1.4210165202910032</v>
      </c>
      <c r="E61" s="22">
        <f>SUM(Rohdaten!F46,Rohdaten!M46)*Auswertung!$C5</f>
        <v>0.81200944016628751</v>
      </c>
      <c r="F61" s="22">
        <f>SUM(Rohdaten!G46,Rohdaten!N46)*Auswertung!$C5</f>
        <v>0.81200944016628751</v>
      </c>
      <c r="G61" s="22">
        <f>SUM(Rohdaten!H46,Rohdaten!O46)*Auswertung!$C5</f>
        <v>1.0150118002078594</v>
      </c>
      <c r="I61" s="39">
        <f>Rohdaten!Q46+Rohdaten!V46</f>
        <v>11</v>
      </c>
      <c r="J61" s="22">
        <f>SUM(Rohdaten!R46,Rohdaten!W46)*Auswertung!$C5</f>
        <v>1.2180141602494312</v>
      </c>
      <c r="K61" s="22">
        <f>SUM(Rohdaten!S46,Rohdaten!X46)*Auswertung!$C5</f>
        <v>1.0150118002078594</v>
      </c>
      <c r="L61" s="22">
        <f>SUM(Rohdaten!T46,Rohdaten!Y46)*Auswertung!$C5</f>
        <v>0</v>
      </c>
    </row>
    <row r="62" spans="1:12" x14ac:dyDescent="0.2">
      <c r="A62" t="s">
        <v>40</v>
      </c>
      <c r="B62" s="39">
        <f>Rohdaten!C47+Rohdaten!J47</f>
        <v>32</v>
      </c>
      <c r="C62" s="22">
        <f>SUM(Rohdaten!D47,Rohdaten!K47)*Auswertung!$C6</f>
        <v>3.1394607462893527</v>
      </c>
      <c r="D62" s="22">
        <f>SUM(Rohdaten!E47,Rohdaten!L47)*Auswertung!$C6</f>
        <v>2.242471961635252</v>
      </c>
      <c r="E62" s="22">
        <f>SUM(Rohdaten!F47,Rohdaten!M47)*Auswertung!$C6</f>
        <v>0.2242471961635252</v>
      </c>
      <c r="F62" s="22">
        <f>SUM(Rohdaten!G47,Rohdaten!N47)*Auswertung!$C6</f>
        <v>0.67274158849057564</v>
      </c>
      <c r="G62" s="22">
        <f>SUM(Rohdaten!H47,Rohdaten!O47)*Auswertung!$C6</f>
        <v>2.0182247654717269</v>
      </c>
      <c r="I62" s="39">
        <f>Rohdaten!Q47+Rohdaten!V47</f>
        <v>18</v>
      </c>
      <c r="J62" s="22">
        <f>SUM(Rohdaten!R47,Rohdaten!W47)*Auswertung!$C6</f>
        <v>0.67274158849057564</v>
      </c>
      <c r="K62" s="22">
        <f>SUM(Rohdaten!S47,Rohdaten!X47)*Auswertung!$C6</f>
        <v>3.3637079424528782</v>
      </c>
      <c r="L62" s="22">
        <f>SUM(Rohdaten!T47,Rohdaten!Y47)*Auswertung!$C6</f>
        <v>0</v>
      </c>
    </row>
    <row r="63" spans="1:12" x14ac:dyDescent="0.2">
      <c r="A63" t="s">
        <v>41</v>
      </c>
      <c r="B63" s="39">
        <f>Rohdaten!C48+Rohdaten!J48</f>
        <v>46</v>
      </c>
      <c r="C63" s="22">
        <f>SUM(Rohdaten!D48,Rohdaten!K48)*Auswertung!$C7</f>
        <v>0.9295152098432542</v>
      </c>
      <c r="D63" s="22">
        <f>SUM(Rohdaten!E48,Rohdaten!L48)*Auswertung!$C7</f>
        <v>1.8590304196865084</v>
      </c>
      <c r="E63" s="22">
        <f>SUM(Rohdaten!F48,Rohdaten!M48)*Auswertung!$C7</f>
        <v>0.55770912590595256</v>
      </c>
      <c r="F63" s="22">
        <f>SUM(Rohdaten!G48,Rohdaten!N48)*Auswertung!$C7</f>
        <v>1.6731273777178577</v>
      </c>
      <c r="G63" s="22">
        <f>SUM(Rohdaten!H48,Rohdaten!O48)*Auswertung!$C7</f>
        <v>3.7180608393730168</v>
      </c>
      <c r="I63" s="39">
        <f>Rohdaten!Q48+Rohdaten!V48</f>
        <v>29</v>
      </c>
      <c r="J63" s="22">
        <f>SUM(Rohdaten!R48,Rohdaten!W48)*Auswertung!$C7</f>
        <v>1.6731273777178577</v>
      </c>
      <c r="K63" s="22">
        <f>SUM(Rohdaten!S48,Rohdaten!X48)*Auswertung!$C7</f>
        <v>3.3462547554357154</v>
      </c>
      <c r="L63" s="22">
        <f>SUM(Rohdaten!T48,Rohdaten!Y48)*Auswertung!$C7</f>
        <v>0.37180608393730169</v>
      </c>
    </row>
  </sheetData>
  <mergeCells count="8">
    <mergeCell ref="V11:X11"/>
    <mergeCell ref="V12:X12"/>
    <mergeCell ref="C11:G11"/>
    <mergeCell ref="J11:L11"/>
    <mergeCell ref="C12:G12"/>
    <mergeCell ref="J12:L12"/>
    <mergeCell ref="O11:S11"/>
    <mergeCell ref="O12:S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Rohdaten</vt:lpstr>
      <vt:lpstr>Konsolidierung (ungewichtet)</vt:lpstr>
      <vt:lpstr>Auswertung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2019-07-09T12:58:13Z</dcterms:created>
  <dcterms:modified xsi:type="dcterms:W3CDTF">2019-07-17T13:45:52Z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e1fccfb-80ca-4fe1-a574-1516544edb53_Enabled">
    <vt:lpwstr>true</vt:lpwstr>
  </property>
  <property fmtid="{D5CDD505-2E9C-101B-9397-08002B2CF9AE}" pid="3" name="MSIP_Label_2e1fccfb-80ca-4fe1-a574-1516544edb53_SetDate">
    <vt:lpwstr>2019-07-09T12:58:13+0100</vt:lpwstr>
  </property>
  <property fmtid="{D5CDD505-2E9C-101B-9397-08002B2CF9AE}" pid="4" name="MSIP_Label_2e1fccfb-80ca-4fe1-a574-1516544edb53_Method">
    <vt:lpwstr>Standard</vt:lpwstr>
  </property>
  <property fmtid="{D5CDD505-2E9C-101B-9397-08002B2CF9AE}" pid="5" name="MSIP_Label_2e1fccfb-80ca-4fe1-a574-1516544edb53_Name">
    <vt:lpwstr>C2 Internal</vt:lpwstr>
  </property>
  <property fmtid="{D5CDD505-2E9C-101B-9397-08002B2CF9AE}" pid="6" name="MSIP_Label_2e1fccfb-80ca-4fe1-a574-1516544edb53_SiteId">
    <vt:lpwstr>364e5b87-c1c7-420d-9bee-c35d19b557a1</vt:lpwstr>
  </property>
  <property fmtid="{D5CDD505-2E9C-101B-9397-08002B2CF9AE}" pid="7" name="MSIP_Label_2e1fccfb-80ca-4fe1-a574-1516544edb53_ActionId">
    <vt:lpwstr>8e536688-033c-487d-9554-0000cd92a75e</vt:lpwstr>
  </property>
  <property fmtid="{D5CDD505-2E9C-101B-9397-08002B2CF9AE}" pid="8" name="MSIP_Label_2e1fccfb-80ca-4fe1-a574-1516544edb53_ContentBits">
    <vt:lpwstr>0</vt:lpwstr>
  </property>
</Properties>
</file>